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 invatamant\2020\"/>
    </mc:Choice>
  </mc:AlternateContent>
  <bookViews>
    <workbookView xWindow="0" yWindow="0" windowWidth="28800" windowHeight="13725"/>
  </bookViews>
  <sheets>
    <sheet name="MASTER" sheetId="14" r:id="rId1"/>
    <sheet name="Centralizator" sheetId="17" state="hidden" r:id="rId2"/>
    <sheet name="Evaluare" sheetId="16" r:id="rId3"/>
  </sheets>
  <definedNames>
    <definedName name="_xlnm.Print_Area" localSheetId="0">MASTER!$A$1:$Y$166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2" i="14" l="1"/>
  <c r="C5" i="17" l="1"/>
  <c r="A120" i="14" l="1"/>
  <c r="A20" i="14"/>
  <c r="A97" i="14" l="1"/>
  <c r="M2" i="17"/>
  <c r="M3" i="17" l="1"/>
  <c r="M4" i="17"/>
  <c r="M5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4" i="17"/>
  <c r="M25" i="17"/>
  <c r="M26" i="17"/>
  <c r="M27" i="17"/>
  <c r="M28" i="17"/>
  <c r="M29" i="17"/>
  <c r="M30" i="17"/>
  <c r="M31" i="17"/>
  <c r="M32" i="17"/>
  <c r="F26" i="17" l="1"/>
  <c r="G26" i="17"/>
  <c r="H26" i="17"/>
  <c r="I26" i="17"/>
  <c r="J26" i="17"/>
  <c r="K26" i="17"/>
  <c r="L26" i="17"/>
  <c r="F27" i="17"/>
  <c r="G27" i="17"/>
  <c r="H27" i="17"/>
  <c r="I27" i="17"/>
  <c r="J27" i="17"/>
  <c r="K27" i="17"/>
  <c r="L27" i="17"/>
  <c r="F28" i="17"/>
  <c r="G28" i="17"/>
  <c r="H28" i="17"/>
  <c r="I28" i="17"/>
  <c r="J28" i="17"/>
  <c r="K28" i="17"/>
  <c r="L28" i="17"/>
  <c r="F29" i="17"/>
  <c r="G29" i="17"/>
  <c r="H29" i="17"/>
  <c r="I29" i="17"/>
  <c r="J29" i="17"/>
  <c r="K29" i="17"/>
  <c r="L29" i="17"/>
  <c r="N29" i="17"/>
  <c r="F30" i="17"/>
  <c r="G30" i="17"/>
  <c r="H30" i="17"/>
  <c r="I30" i="17"/>
  <c r="J30" i="17"/>
  <c r="K30" i="17"/>
  <c r="L30" i="17"/>
  <c r="N30" i="17"/>
  <c r="F31" i="17"/>
  <c r="G31" i="17"/>
  <c r="H31" i="17"/>
  <c r="I31" i="17"/>
  <c r="J31" i="17"/>
  <c r="K31" i="17"/>
  <c r="L31" i="17"/>
  <c r="N31" i="17"/>
  <c r="F32" i="17"/>
  <c r="G32" i="17"/>
  <c r="H32" i="17"/>
  <c r="I32" i="17"/>
  <c r="J32" i="17"/>
  <c r="K32" i="17"/>
  <c r="L32" i="17"/>
  <c r="N32" i="17"/>
  <c r="E32" i="17"/>
  <c r="E31" i="17"/>
  <c r="E30" i="17"/>
  <c r="E29" i="17"/>
  <c r="E28" i="17"/>
  <c r="E27" i="17"/>
  <c r="E26" i="17"/>
  <c r="F18" i="17"/>
  <c r="G18" i="17"/>
  <c r="H18" i="17"/>
  <c r="I18" i="17"/>
  <c r="J18" i="17"/>
  <c r="K18" i="17"/>
  <c r="L18" i="17"/>
  <c r="F19" i="17"/>
  <c r="G19" i="17"/>
  <c r="H19" i="17"/>
  <c r="I19" i="17"/>
  <c r="J19" i="17"/>
  <c r="K19" i="17"/>
  <c r="L19" i="17"/>
  <c r="F20" i="17"/>
  <c r="G20" i="17"/>
  <c r="H20" i="17"/>
  <c r="I20" i="17"/>
  <c r="J20" i="17"/>
  <c r="K20" i="17"/>
  <c r="L20" i="17"/>
  <c r="F21" i="17"/>
  <c r="G21" i="17"/>
  <c r="H21" i="17"/>
  <c r="I21" i="17"/>
  <c r="J21" i="17"/>
  <c r="K21" i="17"/>
  <c r="L21" i="17"/>
  <c r="F22" i="17"/>
  <c r="G22" i="17"/>
  <c r="H22" i="17"/>
  <c r="I22" i="17"/>
  <c r="J22" i="17"/>
  <c r="K22" i="17"/>
  <c r="L22" i="17"/>
  <c r="F23" i="17"/>
  <c r="G23" i="17"/>
  <c r="H23" i="17"/>
  <c r="I23" i="17"/>
  <c r="J23" i="17"/>
  <c r="K23" i="17"/>
  <c r="L23" i="17"/>
  <c r="M23" i="17" s="1"/>
  <c r="F24" i="17"/>
  <c r="G24" i="17"/>
  <c r="H24" i="17"/>
  <c r="I24" i="17"/>
  <c r="J24" i="17"/>
  <c r="K24" i="17"/>
  <c r="L24" i="17"/>
  <c r="N24" i="17"/>
  <c r="E24" i="17"/>
  <c r="E23" i="17"/>
  <c r="E22" i="17"/>
  <c r="E21" i="17"/>
  <c r="E20" i="17"/>
  <c r="E19" i="17"/>
  <c r="E18" i="17"/>
  <c r="B2" i="17"/>
  <c r="F10" i="17"/>
  <c r="G10" i="17"/>
  <c r="H10" i="17"/>
  <c r="I10" i="17"/>
  <c r="J10" i="17"/>
  <c r="K10" i="17"/>
  <c r="L10" i="17"/>
  <c r="F11" i="17"/>
  <c r="G11" i="17"/>
  <c r="H11" i="17"/>
  <c r="I11" i="17"/>
  <c r="J11" i="17"/>
  <c r="K11" i="17"/>
  <c r="L11" i="17"/>
  <c r="F12" i="17"/>
  <c r="G12" i="17"/>
  <c r="H12" i="17"/>
  <c r="I12" i="17"/>
  <c r="J12" i="17"/>
  <c r="K12" i="17"/>
  <c r="L12" i="17"/>
  <c r="F13" i="17"/>
  <c r="G13" i="17"/>
  <c r="H13" i="17"/>
  <c r="I13" i="17"/>
  <c r="J13" i="17"/>
  <c r="K13" i="17"/>
  <c r="L13" i="17"/>
  <c r="F14" i="17"/>
  <c r="G14" i="17"/>
  <c r="H14" i="17"/>
  <c r="I14" i="17"/>
  <c r="J14" i="17"/>
  <c r="K14" i="17"/>
  <c r="L14" i="17"/>
  <c r="F15" i="17"/>
  <c r="G15" i="17"/>
  <c r="H15" i="17"/>
  <c r="I15" i="17"/>
  <c r="J15" i="17"/>
  <c r="K15" i="17"/>
  <c r="L15" i="17"/>
  <c r="F16" i="17"/>
  <c r="G16" i="17"/>
  <c r="H16" i="17"/>
  <c r="I16" i="17"/>
  <c r="J16" i="17"/>
  <c r="K16" i="17"/>
  <c r="L16" i="17"/>
  <c r="N16" i="17"/>
  <c r="E16" i="17"/>
  <c r="E15" i="17"/>
  <c r="E14" i="17"/>
  <c r="E13" i="17"/>
  <c r="E12" i="17"/>
  <c r="E11" i="17"/>
  <c r="E10" i="17"/>
  <c r="F3" i="17"/>
  <c r="G3" i="17"/>
  <c r="H3" i="17"/>
  <c r="I3" i="17"/>
  <c r="J3" i="17"/>
  <c r="K3" i="17"/>
  <c r="L3" i="17"/>
  <c r="F4" i="17"/>
  <c r="G4" i="17"/>
  <c r="H4" i="17"/>
  <c r="I4" i="17"/>
  <c r="J4" i="17"/>
  <c r="K4" i="17"/>
  <c r="L4" i="17"/>
  <c r="F5" i="17"/>
  <c r="G5" i="17"/>
  <c r="H5" i="17"/>
  <c r="I5" i="17"/>
  <c r="J5" i="17"/>
  <c r="K5" i="17"/>
  <c r="L5" i="17"/>
  <c r="F6" i="17"/>
  <c r="G6" i="17"/>
  <c r="H6" i="17"/>
  <c r="I6" i="17"/>
  <c r="J6" i="17"/>
  <c r="K6" i="17"/>
  <c r="L6" i="17"/>
  <c r="M6" i="17" s="1"/>
  <c r="F7" i="17"/>
  <c r="G7" i="17"/>
  <c r="H7" i="17"/>
  <c r="I7" i="17"/>
  <c r="J7" i="17"/>
  <c r="K7" i="17"/>
  <c r="L7" i="17"/>
  <c r="N7" i="17"/>
  <c r="F8" i="17"/>
  <c r="G8" i="17"/>
  <c r="H8" i="17"/>
  <c r="I8" i="17"/>
  <c r="J8" i="17"/>
  <c r="K8" i="17"/>
  <c r="L8" i="17"/>
  <c r="N8" i="17"/>
  <c r="E8" i="17"/>
  <c r="E7" i="17"/>
  <c r="E6" i="17"/>
  <c r="E5" i="17"/>
  <c r="E4" i="17"/>
  <c r="E3" i="17"/>
  <c r="F2" i="17"/>
  <c r="G2" i="17"/>
  <c r="H2" i="17"/>
  <c r="I2" i="17"/>
  <c r="J2" i="17"/>
  <c r="K2" i="17"/>
  <c r="L2" i="17"/>
  <c r="E2" i="17"/>
  <c r="D19" i="17"/>
  <c r="C19" i="17"/>
  <c r="D5" i="17"/>
  <c r="D4" i="17"/>
  <c r="C4" i="17"/>
  <c r="B32" i="17"/>
  <c r="B31" i="17"/>
  <c r="B30" i="17"/>
  <c r="B29" i="17"/>
  <c r="B28" i="17"/>
  <c r="B27" i="17"/>
  <c r="B26" i="17"/>
  <c r="B24" i="17"/>
  <c r="B23" i="17"/>
  <c r="B22" i="17"/>
  <c r="B21" i="17"/>
  <c r="B20" i="17"/>
  <c r="B19" i="17"/>
  <c r="B18" i="17"/>
  <c r="B16" i="17"/>
  <c r="B15" i="17"/>
  <c r="B14" i="17"/>
  <c r="B13" i="17"/>
  <c r="B12" i="17"/>
  <c r="B11" i="17"/>
  <c r="B10" i="17"/>
  <c r="B8" i="17"/>
  <c r="B7" i="17"/>
  <c r="B6" i="17"/>
  <c r="B5" i="17"/>
  <c r="B4" i="17"/>
  <c r="B3" i="17"/>
  <c r="G33" i="17" l="1"/>
  <c r="G34" i="17" s="1"/>
  <c r="K33" i="17"/>
  <c r="M39" i="17"/>
  <c r="M37" i="17"/>
  <c r="M38" i="17"/>
  <c r="M36" i="17"/>
  <c r="I33" i="17"/>
  <c r="E33" i="17"/>
  <c r="J33" i="17"/>
  <c r="H33" i="17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B41" i="16" s="1"/>
  <c r="X78" i="14" s="1"/>
  <c r="A34" i="16"/>
  <c r="A41" i="16" s="1"/>
  <c r="L78" i="14" s="1"/>
  <c r="A8" i="16"/>
  <c r="A7" i="16"/>
  <c r="A6" i="16"/>
  <c r="A5" i="16"/>
  <c r="A4" i="16"/>
  <c r="A3" i="16"/>
  <c r="A2" i="16"/>
  <c r="B8" i="16"/>
  <c r="B7" i="16"/>
  <c r="B6" i="16"/>
  <c r="B5" i="16"/>
  <c r="B4" i="16"/>
  <c r="B3" i="16"/>
  <c r="B2" i="16"/>
  <c r="B9" i="16"/>
  <c r="X46" i="14" s="1"/>
  <c r="A9" i="16"/>
  <c r="L46" i="14" s="1"/>
  <c r="M40" i="17" l="1"/>
  <c r="N39" i="17"/>
  <c r="H34" i="17"/>
  <c r="J36" i="17" s="1"/>
  <c r="N37" i="14"/>
  <c r="N34" i="14"/>
  <c r="N31" i="14"/>
  <c r="N28" i="14"/>
  <c r="N25" i="14"/>
  <c r="B34" i="14"/>
  <c r="B31" i="14"/>
  <c r="B28" i="14"/>
  <c r="B25" i="14"/>
  <c r="N36" i="17" l="1"/>
  <c r="N37" i="17"/>
  <c r="N38" i="17"/>
  <c r="M79" i="16"/>
  <c r="L125" i="14"/>
  <c r="L128" i="14" s="1"/>
  <c r="K125" i="14"/>
  <c r="K128" i="14" s="1"/>
  <c r="J125" i="14"/>
  <c r="J128" i="14" s="1"/>
  <c r="I125" i="14"/>
  <c r="I128" i="14" s="1"/>
  <c r="H125" i="14"/>
  <c r="H128" i="14" s="1"/>
  <c r="G125" i="14"/>
  <c r="G128" i="14" s="1"/>
  <c r="F125" i="14"/>
  <c r="F128" i="14" s="1"/>
  <c r="E125" i="14"/>
  <c r="E128" i="14" s="1"/>
  <c r="I111" i="14"/>
  <c r="G111" i="14"/>
  <c r="L108" i="14"/>
  <c r="L111" i="14" s="1"/>
  <c r="K108" i="14"/>
  <c r="K111" i="14" s="1"/>
  <c r="J108" i="14"/>
  <c r="J111" i="14" s="1"/>
  <c r="I108" i="14"/>
  <c r="H108" i="14"/>
  <c r="H111" i="14" s="1"/>
  <c r="G108" i="14"/>
  <c r="F108" i="14"/>
  <c r="F111" i="14" s="1"/>
  <c r="E108" i="14"/>
  <c r="E111" i="14" s="1"/>
  <c r="B108" i="14"/>
  <c r="B111" i="14" s="1"/>
  <c r="J105" i="14"/>
  <c r="H105" i="14"/>
  <c r="F105" i="14"/>
  <c r="L102" i="14"/>
  <c r="L105" i="14" s="1"/>
  <c r="J102" i="14"/>
  <c r="I102" i="14"/>
  <c r="I105" i="14" s="1"/>
  <c r="H102" i="14"/>
  <c r="G102" i="14"/>
  <c r="G105" i="14" s="1"/>
  <c r="F102" i="14"/>
  <c r="E102" i="14"/>
  <c r="E105" i="14" s="1"/>
  <c r="U165" i="14"/>
  <c r="K102" i="14"/>
  <c r="K105" i="14" s="1"/>
  <c r="N43" i="14"/>
  <c r="N40" i="14"/>
  <c r="B43" i="14"/>
  <c r="B40" i="14"/>
  <c r="B37" i="14"/>
  <c r="B102" i="14"/>
  <c r="B105" i="14" s="1"/>
  <c r="N40" i="17" l="1"/>
  <c r="R77" i="14"/>
  <c r="T81" i="14"/>
  <c r="U81" i="14"/>
  <c r="V81" i="14"/>
  <c r="W81" i="14"/>
  <c r="S81" i="14"/>
  <c r="T49" i="14"/>
  <c r="U49" i="14"/>
  <c r="V49" i="14"/>
  <c r="W49" i="14"/>
  <c r="S49" i="14"/>
  <c r="R45" i="14"/>
  <c r="N57" i="14"/>
  <c r="N60" i="14"/>
  <c r="N63" i="14"/>
  <c r="N66" i="14"/>
  <c r="N69" i="14"/>
  <c r="N72" i="14"/>
  <c r="B57" i="14"/>
  <c r="B60" i="14"/>
  <c r="B125" i="14" s="1"/>
  <c r="B128" i="14" s="1"/>
  <c r="B63" i="14"/>
  <c r="B66" i="14"/>
  <c r="B69" i="14"/>
  <c r="B72" i="14"/>
  <c r="N75" i="14"/>
  <c r="B75" i="14"/>
  <c r="K81" i="14"/>
  <c r="J81" i="14"/>
  <c r="I81" i="14"/>
  <c r="H81" i="14"/>
  <c r="G81" i="14"/>
  <c r="R78" i="14"/>
  <c r="F78" i="14"/>
  <c r="M72" i="14" s="1"/>
  <c r="N23" i="17" s="1"/>
  <c r="F77" i="14"/>
  <c r="R76" i="14"/>
  <c r="F76" i="14"/>
  <c r="R46" i="14"/>
  <c r="H49" i="14"/>
  <c r="I49" i="14"/>
  <c r="J49" i="14"/>
  <c r="G49" i="14"/>
  <c r="K49" i="14"/>
  <c r="R44" i="14"/>
  <c r="F46" i="14"/>
  <c r="F45" i="14"/>
  <c r="F44" i="14"/>
  <c r="F79" i="14" l="1"/>
  <c r="M37" i="14"/>
  <c r="N6" i="17" s="1"/>
  <c r="F80" i="14"/>
  <c r="M66" i="14"/>
  <c r="N21" i="17" s="1"/>
  <c r="M60" i="14"/>
  <c r="N19" i="17" s="1"/>
  <c r="M57" i="14"/>
  <c r="N18" i="17" s="1"/>
  <c r="M63" i="14"/>
  <c r="N20" i="17" s="1"/>
  <c r="M69" i="14"/>
  <c r="N22" i="17" s="1"/>
  <c r="M34" i="14"/>
  <c r="M31" i="14"/>
  <c r="M28" i="14"/>
  <c r="N3" i="17" s="1"/>
  <c r="M25" i="14"/>
  <c r="N2" i="17" s="1"/>
  <c r="Y63" i="14"/>
  <c r="N28" i="17" s="1"/>
  <c r="Y60" i="14"/>
  <c r="N27" i="17" s="1"/>
  <c r="Y57" i="14"/>
  <c r="N26" i="17" s="1"/>
  <c r="Y40" i="14"/>
  <c r="N15" i="17" s="1"/>
  <c r="Y37" i="14"/>
  <c r="N14" i="17" s="1"/>
  <c r="Y31" i="14"/>
  <c r="N12" i="17" s="1"/>
  <c r="Y25" i="14"/>
  <c r="N10" i="17" s="1"/>
  <c r="Y34" i="14"/>
  <c r="N13" i="17" s="1"/>
  <c r="Y28" i="14"/>
  <c r="N11" i="17" s="1"/>
  <c r="R80" i="14"/>
  <c r="R79" i="14"/>
  <c r="R47" i="14"/>
  <c r="R48" i="14"/>
  <c r="F47" i="14"/>
  <c r="F48" i="14"/>
  <c r="M108" i="14" l="1"/>
  <c r="M111" i="14" s="1"/>
  <c r="N5" i="17"/>
  <c r="M44" i="14"/>
  <c r="M47" i="14" s="1"/>
  <c r="M48" i="14" s="1"/>
  <c r="M102" i="14"/>
  <c r="M105" i="14" s="1"/>
  <c r="N4" i="17"/>
  <c r="M125" i="14"/>
  <c r="M128" i="14" s="1"/>
  <c r="Y76" i="14"/>
  <c r="Y44" i="14"/>
  <c r="M76" i="14"/>
  <c r="N33" i="17" l="1"/>
  <c r="M45" i="14"/>
  <c r="Y77" i="14"/>
  <c r="Y80" i="14" s="1"/>
  <c r="Y79" i="14"/>
  <c r="Y47" i="14"/>
  <c r="Y45" i="14"/>
  <c r="Y48" i="14" s="1"/>
  <c r="M79" i="14"/>
  <c r="M80" i="14" s="1"/>
  <c r="M77" i="14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<sst xmlns="http://schemas.openxmlformats.org/spreadsheetml/2006/main" count="423" uniqueCount="187">
  <si>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</si>
  <si>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</si>
  <si>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</si>
  <si>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</si>
  <si>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</si>
  <si>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</si>
  <si>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</si>
  <si>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</si>
  <si>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</si>
  <si>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</si>
  <si>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</si>
  <si>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</si>
  <si>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</si>
  <si>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</si>
  <si>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</si>
  <si>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</si>
  <si>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</si>
  <si>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</si>
  <si>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</si>
  <si>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</si>
  <si>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</si>
  <si>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</si>
  <si>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</si>
  <si>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</si>
  <si>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</si>
  <si>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</si>
  <si>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</si>
  <si>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</si>
  <si>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</si>
  <si>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</si>
  <si>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</si>
  <si>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</si>
  <si>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</si>
  <si>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</si>
  <si>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</si>
  <si>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</si>
  <si>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</si>
  <si>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</si>
  <si>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</si>
  <si>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</si>
  <si>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</si>
  <si>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</si>
  <si>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</si>
  <si>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</si>
  <si>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</si>
  <si>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</si>
  <si>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</si>
  <si>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</si>
  <si>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(*) - discipline optionale activate in anul universitar 2018 / 2019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</si>
  <si>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</si>
  <si>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</si>
  <si>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</si>
  <si>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</si>
  <si>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</si>
  <si>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</si>
  <si>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</si>
  <si>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</si>
  <si>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</si>
  <si>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</si>
  <si>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</si>
  <si>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</si>
  <si>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</si>
  <si>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</si>
  <si>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</si>
  <si>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</si>
  <si>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</si>
  <si>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</si>
  <si>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</si>
  <si>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</si>
  <si>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</si>
  <si>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</si>
  <si>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</si>
  <si>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</si>
  <si>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</si>
  <si>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</si>
  <si>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</si>
  <si>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</si>
  <si>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</si>
  <si>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</si>
  <si>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</si>
  <si>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</si>
  <si>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</si>
  <si>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</si>
  <si>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</si>
  <si>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</si>
  <si>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</si>
  <si>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</si>
  <si>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</si>
  <si>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</si>
  <si>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</si>
  <si>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</si>
  <si>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MECANICA</t>
  </si>
  <si>
    <t>Ingineria produselor din materiale polimerice si compozite</t>
  </si>
  <si>
    <t>Inginerie Industriala</t>
  </si>
  <si>
    <t>ŞTIINŢE INGINEREŞTI</t>
  </si>
  <si>
    <t>M</t>
  </si>
  <si>
    <t>Mentenanta echipamentelor de fabricatie</t>
  </si>
  <si>
    <t xml:space="preserve">Proiectarea produselor  din materiale plastice </t>
  </si>
  <si>
    <t>Disciplina optionala 1</t>
  </si>
  <si>
    <t>Disciplina optionala 2</t>
  </si>
  <si>
    <t>DCA</t>
  </si>
  <si>
    <t>Fabricaţie virtuală CAM.</t>
  </si>
  <si>
    <t>Materiale avansate in inginerie</t>
  </si>
  <si>
    <t>Notiuni de reologie si termodinamica</t>
  </si>
  <si>
    <t>Matematici avansate pentru ingineri</t>
  </si>
  <si>
    <t>Etica si integritate academica</t>
  </si>
  <si>
    <t>D</t>
  </si>
  <si>
    <t>Matrite de injectare</t>
  </si>
  <si>
    <t>Disciplina optionala 3</t>
  </si>
  <si>
    <t>Management industrial</t>
  </si>
  <si>
    <t>Optica produselor injectate</t>
  </si>
  <si>
    <t>Examen de disertatie</t>
  </si>
  <si>
    <t>C</t>
  </si>
  <si>
    <t>1.1 O.Ind. - Conceptia virtuala CAD-3D  (*)</t>
  </si>
  <si>
    <t>1.2 O.Ind. - Proiectarea asistata de calculator</t>
  </si>
  <si>
    <t>DA</t>
  </si>
  <si>
    <t>DS</t>
  </si>
  <si>
    <t>DC</t>
  </si>
  <si>
    <t>423</t>
  </si>
  <si>
    <t>SEM 1</t>
  </si>
  <si>
    <t>SEM 2</t>
  </si>
  <si>
    <t>SEM 3</t>
  </si>
  <si>
    <t>SEM 4</t>
  </si>
  <si>
    <t>Sem 1</t>
  </si>
  <si>
    <t>Sem 2</t>
  </si>
  <si>
    <t>Sem 3</t>
  </si>
  <si>
    <t>Sem 4</t>
  </si>
  <si>
    <t>Optional ij</t>
  </si>
  <si>
    <t>Titlul</t>
  </si>
  <si>
    <t>Dr</t>
  </si>
  <si>
    <t>SOSDEAN DANUT</t>
  </si>
  <si>
    <t>ing.</t>
  </si>
  <si>
    <t>Dr.</t>
  </si>
  <si>
    <t>Conf.</t>
  </si>
  <si>
    <t>PAMINTAS EUGEN</t>
  </si>
  <si>
    <t>Titular curs</t>
  </si>
  <si>
    <t>Titular aplicatii</t>
  </si>
  <si>
    <t>TULCAN AUREL</t>
  </si>
  <si>
    <t>STAN DANIEL</t>
  </si>
  <si>
    <t>Dipl</t>
  </si>
  <si>
    <t>Disciplina</t>
  </si>
  <si>
    <t>STEF DORIAN</t>
  </si>
  <si>
    <t>S.L.</t>
  </si>
  <si>
    <t>dr.</t>
  </si>
  <si>
    <t>DUMBRAVA DORU</t>
  </si>
  <si>
    <t>COSMA CRISTIAN</t>
  </si>
  <si>
    <t>BANCIU FELICIA</t>
  </si>
  <si>
    <t>Prof.</t>
  </si>
  <si>
    <t>Iing.</t>
  </si>
  <si>
    <t>TURC CRISTIAN</t>
  </si>
  <si>
    <t>DUME ADRIAN</t>
  </si>
  <si>
    <t>CODREAN COSMIN</t>
  </si>
  <si>
    <t>Lect.</t>
  </si>
  <si>
    <t>GRUESCU DAVID-TIBERIU</t>
  </si>
  <si>
    <t>Asist.</t>
  </si>
  <si>
    <t>drd.</t>
  </si>
  <si>
    <t>C1.Rezolvarea de sarcini complexe, specifice Ingineriei Industriale, folosind cunoştinţe avansate din cadrul ştiinţelor inginereşti</t>
  </si>
  <si>
    <t xml:space="preserve">C2.Utilizarea pertinentă a cunoştinţelor despre materiale şi tehnologii pentru explicarea şi interpretarea unor probleme teoretice şi practice specifice Ingineriei Industriale şi de procesare a materialelor polimerice si compozite </t>
  </si>
  <si>
    <t xml:space="preserve">C3.Cunoaşterea avansată a instrumentelor proiectării asistate CAD/CAM/CAE şi utilizarea lor pentru rezolvarea de sarcini de proiectare a produselor de complexitate ridicată din materiale polimerice şi compozite şi a matritelor de injectare </t>
  </si>
  <si>
    <t>C4.Organizarea, planificarea şi conducerea optimală a activităţii direct productive şi conexe procesării materialelor polimerice şi compozite</t>
  </si>
  <si>
    <t>C5.Concepţia, implementarea şi coordonarea sistemului de management a calităţii pentru procese de  fabricare a produselor din materiale plastice şi compozite</t>
  </si>
  <si>
    <t xml:space="preserve">C6.Elaborarea şi conducerea de proiecte profesionale şi/sau de cercetare folosind cunoştiintele şi abilităţile de inginerie dobândite </t>
  </si>
  <si>
    <t>Actionarea hidraulica a utilajelor de injectare</t>
  </si>
  <si>
    <t>Credite</t>
  </si>
  <si>
    <t>Evaluare</t>
  </si>
  <si>
    <t>Curs</t>
  </si>
  <si>
    <t>Seminar</t>
  </si>
  <si>
    <t>Laborator</t>
  </si>
  <si>
    <t>Proiect</t>
  </si>
  <si>
    <t>Vol. activ.partial asist</t>
  </si>
  <si>
    <t>Categ. Formativa</t>
  </si>
  <si>
    <t>Studiu Individual</t>
  </si>
  <si>
    <t>LUMINOSU CAIUS</t>
  </si>
  <si>
    <t>Inginerie mecanică, mecatronică, inginerie industrială și management</t>
  </si>
  <si>
    <t>3.2 O.Ind. - Sisteme de scanare şi digitizare</t>
  </si>
  <si>
    <t>TUCU DUMITRU + Banciu Felicia</t>
  </si>
  <si>
    <t>Practica profesionala 1</t>
  </si>
  <si>
    <t>Practica profesionala 2</t>
  </si>
  <si>
    <t>Practica profesionala 3</t>
  </si>
  <si>
    <t>2.2 O.Ind. - Optimizarea performantelor sistemelor flexibile de fabricatie</t>
  </si>
  <si>
    <r>
      <t>BUT ADRIAN/</t>
    </r>
    <r>
      <rPr>
        <sz val="10"/>
        <color rgb="FFFF0000"/>
        <rFont val="Arial"/>
        <family val="2"/>
        <charset val="238"/>
      </rPr>
      <t>Stan Daniel, Tulcan Aurel ?</t>
    </r>
  </si>
  <si>
    <t>Elaborare lucrare de disertatie                                                                                         7 saptamani x 26 ore/saptamana</t>
  </si>
  <si>
    <t>Practica de cercetare elaborare disertație                                                                                           7 saptamani x 26 ore/saptamana</t>
  </si>
  <si>
    <t>2.1 O.Ind. - Masini si sisteme avansate de prelucrare   (*)</t>
  </si>
  <si>
    <t>3.1 O.Ind. - Masurari tridimensionale  (*)</t>
  </si>
  <si>
    <t>Conf.univ.dr.ing.Florin DRAGAN</t>
  </si>
  <si>
    <t>Conf.univ.dr.ing.Eugen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</si>
</sst>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9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1" fillId="0" borderId="2" xfId="0" applyFont="1" applyBorder="1"/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8" fillId="0" borderId="0" xfId="0" applyFont="1"/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7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1" fontId="12" fillId="0" borderId="22" xfId="0" applyNumberFormat="1" applyFont="1" applyBorder="1" applyAlignment="1">
      <alignment vertical="center"/>
    </xf>
    <xf numFmtId="1" fontId="12" fillId="0" borderId="23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vertical="center"/>
    </xf>
    <xf numFmtId="1" fontId="12" fillId="0" borderId="6" xfId="0" applyNumberFormat="1" applyFont="1" applyBorder="1" applyAlignment="1">
      <alignment horizontal="right" vertical="center"/>
    </xf>
    <xf numFmtId="0" fontId="3" fillId="0" borderId="25" xfId="0" applyFont="1" applyBorder="1"/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8" fillId="0" borderId="17" xfId="0" applyFont="1" applyBorder="1" applyProtection="1">
      <protection locked="0"/>
    </xf>
    <xf numFmtId="1" fontId="15" fillId="0" borderId="9" xfId="0" applyNumberFormat="1" applyFont="1" applyBorder="1" applyAlignment="1" applyProtection="1">
      <alignment horizontal="center" vertical="center" wrapText="1"/>
      <protection locked="0"/>
    </xf>
    <xf numFmtId="1" fontId="15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165" fontId="11" fillId="0" borderId="10" xfId="0" applyNumberFormat="1" applyFont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Protection="1">
      <protection locked="0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textRotation="90" wrapText="1" shrinkToFi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1" fontId="0" fillId="0" borderId="1" xfId="0" applyNumberForma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1" fontId="0" fillId="0" borderId="0" xfId="0" applyNumberFormat="1" applyAlignment="1">
      <alignment horizontal="left" vertical="center" wrapText="1" shrinkToFit="1"/>
    </xf>
    <xf numFmtId="0" fontId="0" fillId="2" borderId="0" xfId="0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shrinkToFit="1"/>
    </xf>
    <xf numFmtId="164" fontId="21" fillId="0" borderId="0" xfId="0" applyNumberFormat="1" applyFont="1" applyAlignment="1">
      <alignment horizontal="left" vertical="center" wrapText="1" shrinkToFit="1"/>
    </xf>
    <xf numFmtId="2" fontId="0" fillId="0" borderId="0" xfId="0" applyNumberFormat="1" applyAlignment="1">
      <alignment horizontal="left" vertical="center" wrapText="1" shrinkToFit="1"/>
    </xf>
    <xf numFmtId="164" fontId="0" fillId="0" borderId="1" xfId="0" applyNumberForma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Alignment="1">
      <alignment horizontal="left"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8" xfId="0" applyFont="1" applyBorder="1" applyAlignment="1" applyProtection="1">
      <alignment horizontal="right" vertical="center"/>
      <protection locked="0"/>
    </xf>
    <xf numFmtId="0" fontId="11" fillId="0" borderId="33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19" xfId="0" quotePrefix="1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2:Y174"/>
  <sheetViews>
    <sheetView tabSelected="1" topLeftCell="A70" zoomScale="90" zoomScaleNormal="90" zoomScaleSheetLayoutView="100" workbookViewId="0">
      <selection activeCell="U94" sqref="U94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2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2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2" spans="1:25" ht="15" x14ac:dyDescent="0.25">
      <c r="A2" s="3" t="s">
        <v>25</v>
      </c>
    </row>
    <row r="3" spans="1:25" ht="15" customHeight="1" x14ac:dyDescent="0.25">
      <c r="A3" s="124" t="s">
        <v>60</v>
      </c>
      <c r="B3" s="125" t="s">
        <v>91</v>
      </c>
      <c r="C3" s="126"/>
      <c r="D3" s="126"/>
      <c r="E3" s="126"/>
      <c r="F3" s="127"/>
      <c r="G3" s="126"/>
      <c r="L3" s="4"/>
      <c r="M3" s="4"/>
      <c r="N3" s="4"/>
      <c r="O3" s="4"/>
      <c r="P3" s="4"/>
      <c r="Q3" s="4"/>
      <c r="R3" s="5"/>
      <c r="S3" s="4"/>
      <c r="T3" s="4"/>
      <c r="U3" s="4"/>
      <c r="V3" s="4"/>
      <c r="W3" s="4"/>
      <c r="X3" s="4"/>
    </row>
    <row r="4" spans="1:25" ht="15" x14ac:dyDescent="0.25">
      <c r="A4" s="126"/>
      <c r="B4" s="126"/>
      <c r="C4" s="126"/>
      <c r="D4" s="126"/>
      <c r="E4" s="126"/>
      <c r="F4" s="127"/>
      <c r="G4" s="126"/>
      <c r="L4" s="3"/>
      <c r="M4" s="3"/>
      <c r="N4" s="3"/>
      <c r="O4" s="3"/>
      <c r="P4" s="3"/>
      <c r="Q4" s="3"/>
      <c r="R4" s="6"/>
    </row>
    <row r="5" spans="1:25" ht="15" x14ac:dyDescent="0.25">
      <c r="A5" s="126"/>
      <c r="B5" s="126"/>
      <c r="C5" s="126"/>
      <c r="D5" s="126"/>
      <c r="E5" s="126"/>
      <c r="F5" s="126"/>
      <c r="G5" s="126"/>
      <c r="M5" s="3"/>
      <c r="N5" s="3"/>
      <c r="O5" s="3"/>
      <c r="P5" s="3"/>
      <c r="Q5" s="3"/>
      <c r="R5" s="6"/>
    </row>
    <row r="6" spans="1:25" ht="15" x14ac:dyDescent="0.25">
      <c r="A6" s="124" t="s">
        <v>62</v>
      </c>
      <c r="B6" s="126"/>
      <c r="C6" s="126"/>
      <c r="D6" s="126"/>
      <c r="E6" s="125" t="s">
        <v>93</v>
      </c>
      <c r="F6" s="127"/>
      <c r="G6" s="126"/>
      <c r="M6" s="3"/>
      <c r="N6" s="3"/>
      <c r="O6" s="3"/>
      <c r="P6" s="3"/>
      <c r="Q6" s="3"/>
      <c r="R6" s="6"/>
    </row>
    <row r="7" spans="1:25" s="7" customFormat="1" ht="18.75" customHeight="1" x14ac:dyDescent="0.2">
      <c r="A7" s="247" t="s">
        <v>63</v>
      </c>
      <c r="B7" s="247"/>
      <c r="C7" s="247"/>
      <c r="D7" s="247"/>
      <c r="E7" s="128" t="s">
        <v>92</v>
      </c>
      <c r="F7" s="129"/>
      <c r="G7" s="130"/>
      <c r="H7" s="8"/>
      <c r="I7" s="8"/>
      <c r="J7" s="8"/>
      <c r="K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7" customFormat="1" ht="15" x14ac:dyDescent="0.2">
      <c r="A8" s="130"/>
      <c r="B8" s="130"/>
      <c r="C8" s="130"/>
      <c r="D8" s="130"/>
      <c r="E8" s="131"/>
      <c r="F8" s="129"/>
      <c r="G8" s="130"/>
      <c r="H8" s="8"/>
      <c r="I8" s="8"/>
      <c r="J8" s="8"/>
      <c r="K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 x14ac:dyDescent="0.2">
      <c r="A9" s="132" t="s">
        <v>49</v>
      </c>
      <c r="B9" s="132"/>
      <c r="C9" s="132"/>
      <c r="D9" s="132"/>
      <c r="E9" s="133" t="s">
        <v>61</v>
      </c>
      <c r="F9" s="127"/>
      <c r="G9" s="132"/>
      <c r="H9" s="10"/>
      <c r="I9" s="10"/>
      <c r="J9" s="10"/>
      <c r="K9" s="1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5" ht="15.75" customHeight="1" x14ac:dyDescent="0.25">
      <c r="A10" s="126" t="s">
        <v>50</v>
      </c>
      <c r="B10" s="126"/>
      <c r="C10" s="126"/>
      <c r="D10" s="126"/>
      <c r="E10" s="124" t="s">
        <v>51</v>
      </c>
      <c r="F10" s="127"/>
      <c r="G10" s="126"/>
      <c r="J10" s="13"/>
      <c r="K10" s="13"/>
    </row>
    <row r="11" spans="1:25" ht="15" x14ac:dyDescent="0.25">
      <c r="A11" s="127"/>
      <c r="B11" s="134"/>
      <c r="C11" s="134"/>
      <c r="D11" s="134"/>
      <c r="E11" s="127"/>
      <c r="F11" s="127"/>
      <c r="G11" s="134"/>
      <c r="H11" s="14"/>
      <c r="I11" s="14"/>
      <c r="J11" s="13"/>
      <c r="K11" s="13"/>
    </row>
    <row r="12" spans="1:25" ht="15" x14ac:dyDescent="0.25">
      <c r="A12" s="126" t="s">
        <v>64</v>
      </c>
      <c r="B12" s="126"/>
      <c r="C12" s="126"/>
      <c r="D12" s="126"/>
      <c r="E12" s="125" t="s">
        <v>94</v>
      </c>
      <c r="F12" s="126"/>
      <c r="G12" s="126"/>
      <c r="R12" s="1"/>
    </row>
    <row r="13" spans="1:25" ht="15" x14ac:dyDescent="0.25">
      <c r="A13" s="126" t="s">
        <v>65</v>
      </c>
      <c r="B13" s="126"/>
      <c r="C13" s="126"/>
      <c r="D13" s="126"/>
      <c r="E13" s="135" t="s">
        <v>173</v>
      </c>
      <c r="F13" s="126"/>
      <c r="G13" s="126"/>
      <c r="R13" s="1"/>
    </row>
    <row r="14" spans="1:25" ht="32.25" customHeight="1" x14ac:dyDescent="0.2">
      <c r="A14" s="216" t="s">
        <v>66</v>
      </c>
      <c r="B14" s="216"/>
      <c r="C14" s="216"/>
      <c r="D14" s="216"/>
      <c r="E14" s="136" t="s">
        <v>93</v>
      </c>
      <c r="F14" s="126"/>
      <c r="G14" s="126"/>
      <c r="I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x14ac:dyDescent="0.2">
      <c r="A15" s="126"/>
      <c r="B15" s="126"/>
      <c r="C15" s="126"/>
      <c r="D15" s="126"/>
      <c r="E15" s="126"/>
      <c r="F15" s="127"/>
      <c r="G15" s="126"/>
    </row>
    <row r="16" spans="1:25" ht="31.5" customHeight="1" x14ac:dyDescent="0.2">
      <c r="A16" s="137" t="s">
        <v>42</v>
      </c>
      <c r="B16" s="137" t="s">
        <v>43</v>
      </c>
      <c r="C16" s="137" t="s">
        <v>44</v>
      </c>
      <c r="D16" s="126"/>
      <c r="E16" s="138" t="s">
        <v>26</v>
      </c>
      <c r="F16" s="138" t="s">
        <v>27</v>
      </c>
      <c r="G16" s="138" t="s">
        <v>28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" x14ac:dyDescent="0.2">
      <c r="A17" s="139">
        <v>20</v>
      </c>
      <c r="B17" s="139">
        <v>70</v>
      </c>
      <c r="C17" s="139">
        <v>10</v>
      </c>
      <c r="D17" s="126"/>
      <c r="E17" s="140" t="s">
        <v>95</v>
      </c>
      <c r="F17" s="141" t="s">
        <v>118</v>
      </c>
      <c r="G17" s="140">
        <v>20</v>
      </c>
    </row>
    <row r="18" spans="1:25" x14ac:dyDescent="0.2">
      <c r="A18" s="15"/>
      <c r="B18" s="15"/>
      <c r="C18" s="15"/>
      <c r="D18" s="15"/>
      <c r="E18" s="15"/>
      <c r="F18" s="15"/>
      <c r="G18" s="15"/>
      <c r="H18" s="15"/>
    </row>
    <row r="19" spans="1:25" s="6" customFormat="1" ht="15" x14ac:dyDescent="0.25">
      <c r="A19" s="243" t="s">
        <v>29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</row>
    <row r="20" spans="1:25" s="6" customFormat="1" ht="15" x14ac:dyDescent="0.25">
      <c r="A20" s="224" t="str">
        <f>CONCATENATE("Anul universitar 20",G17,"-20",G17+1)</f>
        <v>Anul universitar 2020-2021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5.75" thickBot="1" x14ac:dyDescent="0.25">
      <c r="A21" s="231" t="s">
        <v>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25" ht="27.75" customHeight="1" thickTop="1" thickBot="1" x14ac:dyDescent="0.25">
      <c r="A22" s="17"/>
      <c r="B22" s="205" t="s">
        <v>2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7"/>
      <c r="N22" s="206" t="s">
        <v>3</v>
      </c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</row>
    <row r="23" spans="1:25" s="16" customFormat="1" ht="15.75" customHeight="1" thickTop="1" x14ac:dyDescent="0.2">
      <c r="A23" s="214" t="s">
        <v>30</v>
      </c>
      <c r="B23" s="219" t="s">
        <v>96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  <c r="N23" s="184" t="s">
        <v>101</v>
      </c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5"/>
    </row>
    <row r="24" spans="1:25" s="16" customFormat="1" ht="17.25" customHeight="1" x14ac:dyDescent="0.2">
      <c r="A24" s="214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8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8"/>
    </row>
    <row r="25" spans="1:25" s="16" customFormat="1" ht="15" customHeight="1" thickBot="1" x14ac:dyDescent="0.25">
      <c r="A25" s="215"/>
      <c r="B25" s="239" t="str">
        <f>IF(L25&lt;&gt;"",CONCATENATE($E$17,$F$17,".",$G$17,".","0",RIGHT($B$22,1),".",RIGHT(L25,1),$A23),"")</f>
        <v>M423.20.01.A1</v>
      </c>
      <c r="C25" s="240"/>
      <c r="D25" s="241"/>
      <c r="E25" s="86">
        <v>5</v>
      </c>
      <c r="F25" s="86" t="s">
        <v>6</v>
      </c>
      <c r="G25" s="87">
        <v>21</v>
      </c>
      <c r="H25" s="88">
        <v>0</v>
      </c>
      <c r="I25" s="88">
        <v>7</v>
      </c>
      <c r="J25" s="88">
        <v>14</v>
      </c>
      <c r="K25" s="89">
        <v>0</v>
      </c>
      <c r="L25" s="90" t="s">
        <v>115</v>
      </c>
      <c r="M25" s="109">
        <f>E25*(560-F$45)/F$46</f>
        <v>32.666666666666664</v>
      </c>
      <c r="N25" s="180" t="str">
        <f>IF(X25&lt;&gt;"",CONCATENATE($E$17,$F$17,".",$G$17,".","0",RIGHT($N$22,1),".",RIGHT(X25,1),$A23),"")</f>
        <v>M423.20.02.S1</v>
      </c>
      <c r="O25" s="181"/>
      <c r="P25" s="182"/>
      <c r="Q25" s="86">
        <v>5</v>
      </c>
      <c r="R25" s="86" t="s">
        <v>6</v>
      </c>
      <c r="S25" s="87">
        <v>21</v>
      </c>
      <c r="T25" s="88">
        <v>0</v>
      </c>
      <c r="U25" s="144">
        <v>28</v>
      </c>
      <c r="V25" s="144">
        <v>0</v>
      </c>
      <c r="W25" s="89">
        <v>0</v>
      </c>
      <c r="X25" s="90" t="s">
        <v>116</v>
      </c>
      <c r="Y25" s="109">
        <f>Q25*(560-R$45)/R$46</f>
        <v>32.666666666666664</v>
      </c>
    </row>
    <row r="26" spans="1:25" s="16" customFormat="1" ht="15.75" customHeight="1" thickTop="1" x14ac:dyDescent="0.2">
      <c r="A26" s="213" t="s">
        <v>31</v>
      </c>
      <c r="B26" s="183" t="s">
        <v>97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5"/>
      <c r="N26" s="184" t="s">
        <v>102</v>
      </c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5"/>
    </row>
    <row r="27" spans="1:25" s="16" customFormat="1" x14ac:dyDescent="0.2">
      <c r="A27" s="214"/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8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8"/>
    </row>
    <row r="28" spans="1:25" s="16" customFormat="1" ht="15.75" customHeight="1" thickBot="1" x14ac:dyDescent="0.25">
      <c r="A28" s="215"/>
      <c r="B28" s="239" t="str">
        <f>IF(L28&lt;&gt;"",CONCATENATE($E$17,$F$17,".",$G$17,".","0",RIGHT($B$22,1),".",RIGHT(L28,1),$A26),"")</f>
        <v>M423.20.01.S2</v>
      </c>
      <c r="C28" s="240"/>
      <c r="D28" s="241"/>
      <c r="E28" s="86">
        <v>6</v>
      </c>
      <c r="F28" s="86" t="s">
        <v>6</v>
      </c>
      <c r="G28" s="87">
        <v>21</v>
      </c>
      <c r="H28" s="88">
        <v>0</v>
      </c>
      <c r="I28" s="88">
        <v>0</v>
      </c>
      <c r="J28" s="88">
        <v>21</v>
      </c>
      <c r="K28" s="89">
        <v>0</v>
      </c>
      <c r="L28" s="90" t="s">
        <v>116</v>
      </c>
      <c r="M28" s="109">
        <f>E28*(560-F$45)/F$46</f>
        <v>39.200000000000003</v>
      </c>
      <c r="N28" s="180" t="str">
        <f>IF(X28&lt;&gt;"",CONCATENATE($E$17,$F$17,".",$G$17,".","0",RIGHT($N$22,1),".",RIGHT(X28,1),$A26),"")</f>
        <v>M423.20.02.A2</v>
      </c>
      <c r="O28" s="181"/>
      <c r="P28" s="182"/>
      <c r="Q28" s="86">
        <v>5</v>
      </c>
      <c r="R28" s="86" t="s">
        <v>6</v>
      </c>
      <c r="S28" s="87">
        <v>28</v>
      </c>
      <c r="T28" s="88">
        <v>0</v>
      </c>
      <c r="U28" s="88">
        <v>14</v>
      </c>
      <c r="V28" s="88">
        <v>0</v>
      </c>
      <c r="W28" s="89">
        <v>0</v>
      </c>
      <c r="X28" s="90" t="s">
        <v>100</v>
      </c>
      <c r="Y28" s="109">
        <f>Q28*(560-R$45)/R$46</f>
        <v>32.666666666666664</v>
      </c>
    </row>
    <row r="29" spans="1:25" s="16" customFormat="1" ht="13.5" customHeight="1" thickTop="1" x14ac:dyDescent="0.2">
      <c r="A29" s="213" t="s">
        <v>32</v>
      </c>
      <c r="B29" s="183" t="s">
        <v>98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5"/>
      <c r="N29" s="184" t="s">
        <v>103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5"/>
    </row>
    <row r="30" spans="1:25" s="16" customFormat="1" ht="12.75" customHeight="1" x14ac:dyDescent="0.2">
      <c r="A30" s="214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8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8"/>
    </row>
    <row r="31" spans="1:25" s="16" customFormat="1" ht="15.75" customHeight="1" thickBot="1" x14ac:dyDescent="0.25">
      <c r="A31" s="215"/>
      <c r="B31" s="239" t="str">
        <f>IF(L31&lt;&gt;"",CONCATENATE($E$17,$F$17,".",$G$17,".","0",RIGHT($B$22,1),".",RIGHT(L31,1),$A29),"")</f>
        <v>M423.20.01.A3</v>
      </c>
      <c r="C31" s="240"/>
      <c r="D31" s="241"/>
      <c r="E31" s="86">
        <v>6</v>
      </c>
      <c r="F31" s="86" t="s">
        <v>6</v>
      </c>
      <c r="G31" s="87">
        <v>28</v>
      </c>
      <c r="H31" s="88">
        <v>0</v>
      </c>
      <c r="I31" s="88">
        <v>28</v>
      </c>
      <c r="J31" s="88">
        <v>0</v>
      </c>
      <c r="K31" s="89">
        <v>0</v>
      </c>
      <c r="L31" s="90" t="s">
        <v>115</v>
      </c>
      <c r="M31" s="109">
        <f>E31*(560-F$45)/F$46</f>
        <v>39.200000000000003</v>
      </c>
      <c r="N31" s="180" t="str">
        <f>IF(X31&lt;&gt;"",CONCATENATE($E$17,$F$17,".",$G$17,".","0",RIGHT($N$22,1),".",RIGHT(X31,1),$A29),"")</f>
        <v>M423.20.02.S3</v>
      </c>
      <c r="O31" s="181"/>
      <c r="P31" s="182"/>
      <c r="Q31" s="86">
        <v>5</v>
      </c>
      <c r="R31" s="86" t="s">
        <v>6</v>
      </c>
      <c r="S31" s="87">
        <v>21</v>
      </c>
      <c r="T31" s="88">
        <v>0</v>
      </c>
      <c r="U31" s="88">
        <v>14</v>
      </c>
      <c r="V31" s="88">
        <v>14</v>
      </c>
      <c r="W31" s="89">
        <v>0</v>
      </c>
      <c r="X31" s="90" t="s">
        <v>116</v>
      </c>
      <c r="Y31" s="109">
        <f>Q31*(560-R$45)/R$46</f>
        <v>32.666666666666664</v>
      </c>
    </row>
    <row r="32" spans="1:25" s="16" customFormat="1" ht="13.5" customHeight="1" thickTop="1" x14ac:dyDescent="0.2">
      <c r="A32" s="213" t="s">
        <v>33</v>
      </c>
      <c r="B32" s="183" t="s">
        <v>99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4" t="s">
        <v>104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5"/>
    </row>
    <row r="33" spans="1:25" s="16" customFormat="1" ht="12.75" customHeight="1" x14ac:dyDescent="0.2">
      <c r="A33" s="214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8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8"/>
    </row>
    <row r="34" spans="1:25" s="16" customFormat="1" ht="15.75" customHeight="1" thickBot="1" x14ac:dyDescent="0.25">
      <c r="A34" s="215"/>
      <c r="B34" s="239" t="str">
        <f>IF(L34&lt;&gt;"",CONCATENATE($E$17,$F$17,".",$G$17,".","0",RIGHT($B$22,1),".",RIGHT(L34,1),$A32),"")</f>
        <v>M423.20.01.V4</v>
      </c>
      <c r="C34" s="240"/>
      <c r="D34" s="241"/>
      <c r="E34" s="86">
        <v>6</v>
      </c>
      <c r="F34" s="86" t="s">
        <v>6</v>
      </c>
      <c r="G34" s="87">
        <v>28</v>
      </c>
      <c r="H34" s="88">
        <v>0</v>
      </c>
      <c r="I34" s="88">
        <v>14</v>
      </c>
      <c r="J34" s="88">
        <v>14</v>
      </c>
      <c r="K34" s="89">
        <v>0</v>
      </c>
      <c r="L34" s="90" t="s">
        <v>47</v>
      </c>
      <c r="M34" s="109">
        <f>E34*(560-F$45)/F$46</f>
        <v>39.200000000000003</v>
      </c>
      <c r="N34" s="180" t="str">
        <f>IF(X34&lt;&gt;"",CONCATENATE($E$17,$F$17,".",$G$17,".","0",RIGHT($N$22,1),".",RIGHT(X34,1),$A32),"")</f>
        <v>M423.20.02.V4</v>
      </c>
      <c r="O34" s="181"/>
      <c r="P34" s="182"/>
      <c r="Q34" s="86">
        <v>6</v>
      </c>
      <c r="R34" s="86" t="s">
        <v>6</v>
      </c>
      <c r="S34" s="87">
        <v>28</v>
      </c>
      <c r="T34" s="88">
        <v>0</v>
      </c>
      <c r="U34" s="88">
        <v>28</v>
      </c>
      <c r="V34" s="88">
        <v>0</v>
      </c>
      <c r="W34" s="89">
        <v>0</v>
      </c>
      <c r="X34" s="90" t="s">
        <v>47</v>
      </c>
      <c r="Y34" s="109">
        <f>Q34*(560-R$45)/R$46</f>
        <v>39.200000000000003</v>
      </c>
    </row>
    <row r="35" spans="1:25" s="16" customFormat="1" ht="13.5" customHeight="1" thickTop="1" x14ac:dyDescent="0.2">
      <c r="A35" s="213" t="s">
        <v>34</v>
      </c>
      <c r="B35" s="225" t="s">
        <v>176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7"/>
      <c r="N35" s="184" t="s">
        <v>105</v>
      </c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5"/>
    </row>
    <row r="36" spans="1:25" s="16" customFormat="1" ht="20.25" customHeight="1" x14ac:dyDescent="0.2">
      <c r="A36" s="214"/>
      <c r="B36" s="228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30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8"/>
    </row>
    <row r="37" spans="1:25" s="16" customFormat="1" ht="15" customHeight="1" thickBot="1" x14ac:dyDescent="0.25">
      <c r="A37" s="215"/>
      <c r="B37" s="239" t="str">
        <f>IF(L37&lt;&gt;"",CONCATENATE($E$17,$F$17,".",$G$17,".","0",RIGHT($B$22,1),".",RIGHT(L37,2),$A35),"")</f>
        <v>M423.20.01.DS5</v>
      </c>
      <c r="C37" s="240"/>
      <c r="D37" s="241"/>
      <c r="E37" s="92">
        <v>7</v>
      </c>
      <c r="F37" s="92" t="s">
        <v>112</v>
      </c>
      <c r="G37" s="93">
        <v>0</v>
      </c>
      <c r="H37" s="94">
        <v>0</v>
      </c>
      <c r="I37" s="94">
        <v>0</v>
      </c>
      <c r="J37" s="94">
        <v>0</v>
      </c>
      <c r="K37" s="95">
        <v>168</v>
      </c>
      <c r="L37" s="92" t="s">
        <v>116</v>
      </c>
      <c r="M37" s="109">
        <f>E37*(560-F$45)/F$46</f>
        <v>45.733333333333334</v>
      </c>
      <c r="N37" s="180" t="str">
        <f>IF(X37&lt;&gt;"",CONCATENATE($E$17,$F$17,".",$G$17,".","0",RIGHT($N$22,1),".",RIGHT(X37,1),$A35),"")</f>
        <v>M423.20.02.C5</v>
      </c>
      <c r="O37" s="181"/>
      <c r="P37" s="182"/>
      <c r="Q37" s="142">
        <v>2</v>
      </c>
      <c r="R37" s="142" t="s">
        <v>106</v>
      </c>
      <c r="S37" s="143">
        <v>14</v>
      </c>
      <c r="T37" s="144">
        <v>7</v>
      </c>
      <c r="U37" s="144">
        <v>0</v>
      </c>
      <c r="V37" s="144">
        <v>0</v>
      </c>
      <c r="W37" s="145">
        <v>0</v>
      </c>
      <c r="X37" s="146" t="s">
        <v>117</v>
      </c>
      <c r="Y37" s="147">
        <f>Q37*(560-R$45)/R$46</f>
        <v>13.066666666666666</v>
      </c>
    </row>
    <row r="38" spans="1:25" s="16" customFormat="1" ht="13.5" customHeight="1" thickTop="1" x14ac:dyDescent="0.2">
      <c r="A38" s="213" t="s">
        <v>54</v>
      </c>
      <c r="B38" s="225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7"/>
      <c r="N38" s="196" t="s">
        <v>177</v>
      </c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7"/>
    </row>
    <row r="39" spans="1:25" s="16" customFormat="1" ht="12.75" customHeight="1" x14ac:dyDescent="0.2">
      <c r="A39" s="214"/>
      <c r="B39" s="228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30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9"/>
    </row>
    <row r="40" spans="1:25" s="16" customFormat="1" ht="15" thickBot="1" x14ac:dyDescent="0.25">
      <c r="A40" s="215"/>
      <c r="B40" s="239" t="str">
        <f>IF(L40&lt;&gt;"",CONCATENATE($E$17,$F$17,".",$G$17,".","0",RIGHT($B$22,1),".",RIGHT(L40,2),$A38),"")</f>
        <v/>
      </c>
      <c r="C40" s="240"/>
      <c r="D40" s="241"/>
      <c r="E40" s="92"/>
      <c r="F40" s="92"/>
      <c r="G40" s="93"/>
      <c r="H40" s="94"/>
      <c r="I40" s="94"/>
      <c r="J40" s="94"/>
      <c r="K40" s="97"/>
      <c r="L40" s="92"/>
      <c r="M40" s="96"/>
      <c r="N40" s="180" t="str">
        <f>IF(X40&lt;&gt;"",CONCATENATE($E$17,$F$17,".",$G$17,".","0",RIGHT($N$22,1),".",RIGHT(X40,2),$A38),"")</f>
        <v>M423.20.02.DS6</v>
      </c>
      <c r="O40" s="181"/>
      <c r="P40" s="182"/>
      <c r="Q40" s="86">
        <v>7</v>
      </c>
      <c r="R40" s="86" t="s">
        <v>112</v>
      </c>
      <c r="S40" s="87">
        <v>0</v>
      </c>
      <c r="T40" s="88">
        <v>0</v>
      </c>
      <c r="U40" s="88">
        <v>0</v>
      </c>
      <c r="V40" s="88">
        <v>0</v>
      </c>
      <c r="W40" s="89">
        <v>147</v>
      </c>
      <c r="X40" s="90" t="s">
        <v>116</v>
      </c>
      <c r="Y40" s="109">
        <f>Q40*(560-R$45)/R$46</f>
        <v>45.733333333333334</v>
      </c>
    </row>
    <row r="41" spans="1:25" s="16" customFormat="1" ht="13.5" customHeight="1" thickTop="1" x14ac:dyDescent="0.2">
      <c r="A41" s="213" t="s">
        <v>55</v>
      </c>
      <c r="B41" s="225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7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5"/>
    </row>
    <row r="42" spans="1:25" s="16" customFormat="1" ht="12.75" customHeight="1" x14ac:dyDescent="0.2">
      <c r="A42" s="214"/>
      <c r="B42" s="228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30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8"/>
    </row>
    <row r="43" spans="1:25" s="16" customFormat="1" ht="15" thickBot="1" x14ac:dyDescent="0.25">
      <c r="A43" s="215"/>
      <c r="B43" s="239" t="str">
        <f>IF(L43&lt;&gt;"",CONCATENATE($E$17,$F$17,".",$G$17,".","0",RIGHT($B$22,1),".",RIGHT(L43,2),$A41),"")</f>
        <v/>
      </c>
      <c r="C43" s="240"/>
      <c r="D43" s="241"/>
      <c r="E43" s="92"/>
      <c r="F43" s="92"/>
      <c r="G43" s="93"/>
      <c r="H43" s="94"/>
      <c r="I43" s="94"/>
      <c r="J43" s="94"/>
      <c r="K43" s="97"/>
      <c r="L43" s="92"/>
      <c r="M43" s="96"/>
      <c r="N43" s="180" t="str">
        <f>IF(X43&lt;&gt;"",CONCATENATE($E$17,$F$17,".",$G$17,".","0",RIGHT($N$22,1),".",RIGHT(X43,2),$A41),"")</f>
        <v/>
      </c>
      <c r="O43" s="181"/>
      <c r="P43" s="182"/>
      <c r="Q43" s="86"/>
      <c r="R43" s="86"/>
      <c r="S43" s="87"/>
      <c r="T43" s="88"/>
      <c r="U43" s="88"/>
      <c r="V43" s="88"/>
      <c r="W43" s="89"/>
      <c r="X43" s="90"/>
      <c r="Y43" s="91"/>
    </row>
    <row r="44" spans="1:25" ht="24" customHeight="1" thickTop="1" x14ac:dyDescent="0.2">
      <c r="A44" s="200" t="s">
        <v>52</v>
      </c>
      <c r="B44" s="18" t="s">
        <v>56</v>
      </c>
      <c r="C44" s="19"/>
      <c r="D44" s="19"/>
      <c r="E44" s="19"/>
      <c r="F44" s="77">
        <f>SUM(G25:J25,G28:J28,G31:J31,G34:J34,G37:J37,G40:J40,G43:J43)</f>
        <v>196</v>
      </c>
      <c r="G44" s="20" t="s">
        <v>7</v>
      </c>
      <c r="H44" s="21"/>
      <c r="I44" s="21"/>
      <c r="J44" s="21"/>
      <c r="K44" s="21"/>
      <c r="L44" s="22"/>
      <c r="M44" s="74">
        <f>SUM(M25,M28,M31,M34,M37,M40,M43)</f>
        <v>196</v>
      </c>
      <c r="N44" s="18" t="s">
        <v>56</v>
      </c>
      <c r="O44" s="19"/>
      <c r="P44" s="19"/>
      <c r="Q44" s="19"/>
      <c r="R44" s="23">
        <f>SUM(S25:V25,S28:V28,S31:V31,S34:V34,S37:V37,S40:V40,S43:V43)</f>
        <v>217</v>
      </c>
      <c r="S44" s="20" t="s">
        <v>7</v>
      </c>
      <c r="T44" s="21"/>
      <c r="U44" s="21"/>
      <c r="V44" s="21"/>
      <c r="W44" s="21"/>
      <c r="X44" s="22"/>
      <c r="Y44" s="74">
        <f>SUM(Y25,Y28,Y31,Y34,Y37,Y40,Y43)</f>
        <v>196</v>
      </c>
    </row>
    <row r="45" spans="1:25" ht="29.25" customHeight="1" x14ac:dyDescent="0.2">
      <c r="A45" s="201"/>
      <c r="B45" s="192" t="s">
        <v>57</v>
      </c>
      <c r="C45" s="193"/>
      <c r="D45" s="24"/>
      <c r="E45" s="24"/>
      <c r="F45" s="78">
        <f>SUM(G25:K25,G28:K28,G31:K31,G34:K34,G37:K37,G40:K40,G43:K43)</f>
        <v>364</v>
      </c>
      <c r="G45" s="192" t="s">
        <v>59</v>
      </c>
      <c r="H45" s="193"/>
      <c r="I45" s="193"/>
      <c r="J45" s="24"/>
      <c r="K45" s="24"/>
      <c r="L45" s="25"/>
      <c r="M45" s="75">
        <f>F45+M44</f>
        <v>560</v>
      </c>
      <c r="N45" s="192" t="s">
        <v>57</v>
      </c>
      <c r="O45" s="193"/>
      <c r="P45" s="193"/>
      <c r="Q45" s="24"/>
      <c r="R45" s="26">
        <f>SUM(S25:W25,S28:W28,S31:W31,S34:W34,S37:W37,S40:W40,S43:W43)</f>
        <v>364</v>
      </c>
      <c r="S45" s="192" t="s">
        <v>59</v>
      </c>
      <c r="T45" s="193"/>
      <c r="U45" s="193"/>
      <c r="V45" s="27"/>
      <c r="W45" s="27"/>
      <c r="X45" s="27"/>
      <c r="Y45" s="80">
        <f>R45+Y44</f>
        <v>560</v>
      </c>
    </row>
    <row r="46" spans="1:25" ht="15.75" customHeight="1" thickBot="1" x14ac:dyDescent="0.25">
      <c r="A46" s="202"/>
      <c r="B46" s="208" t="s">
        <v>8</v>
      </c>
      <c r="C46" s="209"/>
      <c r="D46" s="10"/>
      <c r="E46" s="28"/>
      <c r="F46" s="79">
        <f>SUM(E25,E28,E31,E34,E37,E40,E43)</f>
        <v>30</v>
      </c>
      <c r="G46" s="190" t="s">
        <v>9</v>
      </c>
      <c r="H46" s="191"/>
      <c r="I46" s="191"/>
      <c r="J46" s="191"/>
      <c r="K46" s="191"/>
      <c r="L46" s="217" t="str">
        <f>Evaluare!A9</f>
        <v xml:space="preserve">4E, 0D, 1C </v>
      </c>
      <c r="M46" s="218"/>
      <c r="N46" s="194" t="s">
        <v>8</v>
      </c>
      <c r="O46" s="195"/>
      <c r="P46" s="29"/>
      <c r="R46" s="30">
        <f>SUM(Q25,Q28,Q31,Q34,Q37,Q40,Q43)</f>
        <v>30</v>
      </c>
      <c r="S46" s="190" t="s">
        <v>9</v>
      </c>
      <c r="T46" s="191"/>
      <c r="U46" s="191"/>
      <c r="V46" s="191"/>
      <c r="W46" s="31"/>
      <c r="X46" s="217" t="str">
        <f>Evaluare!B9</f>
        <v xml:space="preserve">4E, 1D, 1C </v>
      </c>
      <c r="Y46" s="218"/>
    </row>
    <row r="47" spans="1:25" ht="16.5" customHeight="1" thickTop="1" x14ac:dyDescent="0.2">
      <c r="A47" s="200" t="s">
        <v>53</v>
      </c>
      <c r="B47" s="18" t="s">
        <v>56</v>
      </c>
      <c r="C47" s="19"/>
      <c r="D47" s="19"/>
      <c r="E47" s="19"/>
      <c r="F47" s="117">
        <f>SUM(G49:J49)</f>
        <v>14</v>
      </c>
      <c r="G47" s="20" t="s">
        <v>7</v>
      </c>
      <c r="H47" s="21"/>
      <c r="I47" s="21"/>
      <c r="J47" s="21"/>
      <c r="K47" s="21"/>
      <c r="L47" s="22"/>
      <c r="M47" s="117">
        <f>M44/14</f>
        <v>14</v>
      </c>
      <c r="N47" s="18" t="s">
        <v>56</v>
      </c>
      <c r="O47" s="19"/>
      <c r="P47" s="19"/>
      <c r="Q47" s="19"/>
      <c r="R47" s="120">
        <f>SUM(S49:V49)</f>
        <v>15.5</v>
      </c>
      <c r="S47" s="20" t="s">
        <v>7</v>
      </c>
      <c r="T47" s="21"/>
      <c r="U47" s="21"/>
      <c r="V47" s="21"/>
      <c r="W47" s="21"/>
      <c r="X47" s="21"/>
      <c r="Y47" s="116">
        <f>Y44/14</f>
        <v>14</v>
      </c>
    </row>
    <row r="48" spans="1:25" ht="16.5" customHeight="1" x14ac:dyDescent="0.2">
      <c r="A48" s="201"/>
      <c r="B48" s="192" t="s">
        <v>57</v>
      </c>
      <c r="C48" s="193"/>
      <c r="D48" s="24"/>
      <c r="E48" s="24"/>
      <c r="F48" s="118">
        <f>SUM(G49:K49)</f>
        <v>26</v>
      </c>
      <c r="G48" s="192" t="s">
        <v>59</v>
      </c>
      <c r="H48" s="193"/>
      <c r="I48" s="193"/>
      <c r="J48" s="24"/>
      <c r="K48" s="24"/>
      <c r="M48" s="119">
        <f>F48+M47</f>
        <v>40</v>
      </c>
      <c r="N48" s="192" t="s">
        <v>57</v>
      </c>
      <c r="O48" s="193"/>
      <c r="P48" s="193"/>
      <c r="Q48" s="24"/>
      <c r="R48" s="115">
        <f>SUM(S49:W49)</f>
        <v>26</v>
      </c>
      <c r="S48" s="192" t="s">
        <v>59</v>
      </c>
      <c r="T48" s="193"/>
      <c r="U48" s="193"/>
      <c r="V48" s="11"/>
      <c r="W48" s="11"/>
      <c r="X48" s="11"/>
      <c r="Y48" s="121">
        <f>Y45/14</f>
        <v>40</v>
      </c>
    </row>
    <row r="49" spans="1:25" ht="15.75" customHeight="1" thickBot="1" x14ac:dyDescent="0.25">
      <c r="A49" s="232"/>
      <c r="B49" s="190" t="s">
        <v>10</v>
      </c>
      <c r="C49" s="191"/>
      <c r="D49" s="32"/>
      <c r="E49" s="32"/>
      <c r="F49" s="33"/>
      <c r="G49" s="123">
        <f>(G25+G28+G31+G34+G37+G40+G43)/14</f>
        <v>7</v>
      </c>
      <c r="H49" s="123">
        <f>(H25+H28+H31+H34+H37+H40+H43)/14</f>
        <v>0</v>
      </c>
      <c r="I49" s="123">
        <f>(I25+I28+I31+I34+I37+I40+I43)/14</f>
        <v>3.5</v>
      </c>
      <c r="J49" s="123">
        <f>(J25+J28+J31+J34+J37+J40+J43)/14</f>
        <v>3.5</v>
      </c>
      <c r="K49" s="123">
        <f>(K25+K28+K31+K34+K37+K40+K43)/14</f>
        <v>12</v>
      </c>
      <c r="L49" s="34" t="s">
        <v>58</v>
      </c>
      <c r="M49" s="35"/>
      <c r="N49" s="190" t="s">
        <v>10</v>
      </c>
      <c r="O49" s="191"/>
      <c r="P49" s="32"/>
      <c r="Q49" s="32"/>
      <c r="R49" s="33"/>
      <c r="S49" s="123">
        <f>(S25+S28+S31+S34+S37+S40+S43)/14</f>
        <v>8</v>
      </c>
      <c r="T49" s="123">
        <f>(T25+T28+T31+T34+T37+T40+T43)/14</f>
        <v>0.5</v>
      </c>
      <c r="U49" s="123">
        <f>(U25+U28+U31+U34+U37+U40+U43)/14</f>
        <v>6</v>
      </c>
      <c r="V49" s="123">
        <f>(V25+V28+V31+V34+V37+V40+V43)/14</f>
        <v>1</v>
      </c>
      <c r="W49" s="123">
        <f>(W25+W28+W31+W34+W37+W40+W43)/14</f>
        <v>10.5</v>
      </c>
      <c r="X49" s="34" t="s">
        <v>58</v>
      </c>
      <c r="Y49" s="35"/>
    </row>
    <row r="50" spans="1:25" s="7" customFormat="1" ht="15" thickTop="1" x14ac:dyDescent="0.2"/>
    <row r="51" spans="1:25" x14ac:dyDescent="0.2">
      <c r="A51" s="36"/>
      <c r="I51" s="36"/>
      <c r="J51" s="37"/>
      <c r="K51" s="37"/>
      <c r="L51" s="36"/>
      <c r="M51" s="36"/>
      <c r="N51" s="36"/>
      <c r="O51" s="36"/>
      <c r="P51" s="36"/>
      <c r="Q51" s="36"/>
    </row>
    <row r="52" spans="1:25" s="6" customFormat="1" ht="15" x14ac:dyDescent="0.25">
      <c r="A52" s="224" t="str">
        <f>CONCATENATE("Anul universitar 20",G17,"-20",G17+1)</f>
        <v>Anul universitar 2020-2021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</row>
    <row r="53" spans="1:25" ht="15.75" thickBot="1" x14ac:dyDescent="0.25">
      <c r="A53" s="231" t="s">
        <v>1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</row>
    <row r="54" spans="1:25" ht="24" customHeight="1" thickTop="1" thickBot="1" x14ac:dyDescent="0.25">
      <c r="A54" s="17"/>
      <c r="B54" s="205" t="s">
        <v>4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7"/>
      <c r="N54" s="206" t="s">
        <v>5</v>
      </c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7"/>
    </row>
    <row r="55" spans="1:25" s="16" customFormat="1" ht="15.75" customHeight="1" thickTop="1" x14ac:dyDescent="0.2">
      <c r="A55" s="214" t="s">
        <v>30</v>
      </c>
      <c r="B55" s="219" t="s">
        <v>107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1"/>
      <c r="N55" s="196" t="s">
        <v>182</v>
      </c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7"/>
    </row>
    <row r="56" spans="1:25" s="16" customFormat="1" x14ac:dyDescent="0.2">
      <c r="A56" s="214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9"/>
    </row>
    <row r="57" spans="1:25" s="38" customFormat="1" ht="15.75" customHeight="1" thickBot="1" x14ac:dyDescent="0.25">
      <c r="A57" s="215"/>
      <c r="B57" s="180" t="str">
        <f>IF(L57&lt;&gt;"",CONCATENATE($E$17,$F$17,".",$G$17,".","0",RIGHT($B$54,1),".",RIGHT(L57,1),$A55),"")</f>
        <v>M423.20.03.A1</v>
      </c>
      <c r="C57" s="181"/>
      <c r="D57" s="182"/>
      <c r="E57" s="86">
        <v>4</v>
      </c>
      <c r="F57" s="86" t="s">
        <v>106</v>
      </c>
      <c r="G57" s="87">
        <v>14</v>
      </c>
      <c r="H57" s="88">
        <v>0</v>
      </c>
      <c r="I57" s="88">
        <v>0</v>
      </c>
      <c r="J57" s="88">
        <v>14</v>
      </c>
      <c r="K57" s="89">
        <v>0</v>
      </c>
      <c r="L57" s="90" t="s">
        <v>115</v>
      </c>
      <c r="M57" s="109">
        <f>E57*(560-F$77)/F$78</f>
        <v>26.133333333333333</v>
      </c>
      <c r="N57" s="180" t="str">
        <f>IF(X57&lt;&gt;"",CONCATENATE($E$17,$F$17,".",$G$17,".","0",RIGHT($N$54,1),".",RIGHT(X57,1),$A55),"")</f>
        <v>M423.20.04.S1</v>
      </c>
      <c r="O57" s="181"/>
      <c r="P57" s="182"/>
      <c r="Q57" s="86">
        <v>10</v>
      </c>
      <c r="R57" s="86" t="s">
        <v>106</v>
      </c>
      <c r="S57" s="87">
        <v>0</v>
      </c>
      <c r="T57" s="88">
        <v>0</v>
      </c>
      <c r="U57" s="88">
        <v>0</v>
      </c>
      <c r="V57" s="88">
        <v>0</v>
      </c>
      <c r="W57" s="89">
        <v>182</v>
      </c>
      <c r="X57" s="90" t="s">
        <v>116</v>
      </c>
      <c r="Y57" s="109">
        <f>Q57*(560-R$77)/R$78</f>
        <v>65.333333333333329</v>
      </c>
    </row>
    <row r="58" spans="1:25" s="38" customFormat="1" ht="15.75" customHeight="1" thickTop="1" x14ac:dyDescent="0.2">
      <c r="A58" s="213" t="s">
        <v>31</v>
      </c>
      <c r="B58" s="183" t="s">
        <v>108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5"/>
      <c r="N58" s="196" t="s">
        <v>181</v>
      </c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7"/>
    </row>
    <row r="59" spans="1:25" s="38" customFormat="1" x14ac:dyDescent="0.2">
      <c r="A59" s="214"/>
      <c r="B59" s="186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9"/>
    </row>
    <row r="60" spans="1:25" s="38" customFormat="1" ht="15.75" customHeight="1" thickBot="1" x14ac:dyDescent="0.25">
      <c r="A60" s="215"/>
      <c r="B60" s="210" t="str">
        <f>IF(L60&lt;&gt;"",CONCATENATE($E$17,$F$17,".",$G$17,".","0",RIGHT($B$54,1),".",RIGHT(L60,1),$A58),"")</f>
        <v>M423.20.03.A2</v>
      </c>
      <c r="C60" s="211"/>
      <c r="D60" s="212"/>
      <c r="E60" s="142">
        <v>5</v>
      </c>
      <c r="F60" s="142" t="s">
        <v>6</v>
      </c>
      <c r="G60" s="143">
        <v>21</v>
      </c>
      <c r="H60" s="144">
        <v>0</v>
      </c>
      <c r="I60" s="144">
        <v>21</v>
      </c>
      <c r="J60" s="144">
        <v>0</v>
      </c>
      <c r="K60" s="145">
        <v>0</v>
      </c>
      <c r="L60" s="146" t="s">
        <v>115</v>
      </c>
      <c r="M60" s="147">
        <f>E60*(560-F$77)/F$78</f>
        <v>32.666666666666664</v>
      </c>
      <c r="N60" s="180" t="str">
        <f>IF(X60&lt;&gt;"",CONCATENATE($E$17,$F$17,".",$G$17,".","0",RIGHT($N$54,1),".",RIGHT(X60,1),$A58),"")</f>
        <v>M423.20.04.S2</v>
      </c>
      <c r="O60" s="181"/>
      <c r="P60" s="182"/>
      <c r="Q60" s="86">
        <v>10</v>
      </c>
      <c r="R60" s="86" t="s">
        <v>112</v>
      </c>
      <c r="S60" s="87">
        <v>0</v>
      </c>
      <c r="T60" s="88">
        <v>0</v>
      </c>
      <c r="U60" s="88">
        <v>0</v>
      </c>
      <c r="V60" s="88">
        <v>0</v>
      </c>
      <c r="W60" s="89">
        <v>182</v>
      </c>
      <c r="X60" s="90" t="s">
        <v>116</v>
      </c>
      <c r="Y60" s="109">
        <f>Q60*(560-R$77)/R$78</f>
        <v>65.333333333333329</v>
      </c>
    </row>
    <row r="61" spans="1:25" s="38" customFormat="1" ht="15.75" customHeight="1" thickTop="1" x14ac:dyDescent="0.2">
      <c r="A61" s="213" t="s">
        <v>32</v>
      </c>
      <c r="B61" s="222" t="s">
        <v>109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7"/>
      <c r="N61" s="184" t="s">
        <v>111</v>
      </c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5"/>
    </row>
    <row r="62" spans="1:25" s="38" customFormat="1" x14ac:dyDescent="0.2">
      <c r="A62" s="214"/>
      <c r="B62" s="223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9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8"/>
    </row>
    <row r="63" spans="1:25" s="38" customFormat="1" ht="15.75" customHeight="1" thickBot="1" x14ac:dyDescent="0.25">
      <c r="A63" s="215"/>
      <c r="B63" s="210" t="str">
        <f>IF(L63&lt;&gt;"",CONCATENATE($E$17,$F$17,".",$G$17,".","0",RIGHT($B$54,1),".",RIGHT(L63,1),$A61),"")</f>
        <v>M423.20.03.S3</v>
      </c>
      <c r="C63" s="211"/>
      <c r="D63" s="212"/>
      <c r="E63" s="142">
        <v>5</v>
      </c>
      <c r="F63" s="142" t="s">
        <v>6</v>
      </c>
      <c r="G63" s="143">
        <v>28</v>
      </c>
      <c r="H63" s="144">
        <v>0</v>
      </c>
      <c r="I63" s="144">
        <v>0</v>
      </c>
      <c r="J63" s="144">
        <v>28</v>
      </c>
      <c r="K63" s="145">
        <v>0</v>
      </c>
      <c r="L63" s="146" t="s">
        <v>116</v>
      </c>
      <c r="M63" s="147">
        <f>E63*(560-F$77)/F$78</f>
        <v>32.666666666666664</v>
      </c>
      <c r="N63" s="180" t="str">
        <f>IF(X63&lt;&gt;"",CONCATENATE($E$17,$F$17,".",$G$17,".","0",RIGHT($N$54,1),".",RIGHT(X63,1),$A61),"")</f>
        <v>M423.20.04.S3</v>
      </c>
      <c r="O63" s="181"/>
      <c r="P63" s="182"/>
      <c r="Q63" s="86">
        <v>10</v>
      </c>
      <c r="R63" s="86" t="s">
        <v>6</v>
      </c>
      <c r="S63" s="87">
        <v>0</v>
      </c>
      <c r="T63" s="88">
        <v>0</v>
      </c>
      <c r="U63" s="88">
        <v>0</v>
      </c>
      <c r="V63" s="88">
        <v>0</v>
      </c>
      <c r="W63" s="89">
        <v>0</v>
      </c>
      <c r="X63" s="90" t="s">
        <v>116</v>
      </c>
      <c r="Y63" s="109">
        <f>Q63*(560-R$77)/R$78</f>
        <v>65.333333333333329</v>
      </c>
    </row>
    <row r="64" spans="1:25" s="38" customFormat="1" ht="21.75" customHeight="1" thickTop="1" x14ac:dyDescent="0.2">
      <c r="A64" s="213" t="s">
        <v>33</v>
      </c>
      <c r="B64" s="222" t="s">
        <v>162</v>
      </c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7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5"/>
    </row>
    <row r="65" spans="1:25" s="38" customFormat="1" ht="13.5" customHeight="1" x14ac:dyDescent="0.2">
      <c r="A65" s="214"/>
      <c r="B65" s="223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9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8"/>
    </row>
    <row r="66" spans="1:25" s="38" customFormat="1" ht="16.5" customHeight="1" thickBot="1" x14ac:dyDescent="0.25">
      <c r="A66" s="215"/>
      <c r="B66" s="210" t="str">
        <f>IF(L66&lt;&gt;"",CONCATENATE($E$17,$F$17,".",$G$17,".","0",RIGHT($B$54,1),".",RIGHT(L66,1),$A64),"")</f>
        <v>M423.20.03.S4</v>
      </c>
      <c r="C66" s="211"/>
      <c r="D66" s="212"/>
      <c r="E66" s="142">
        <v>5</v>
      </c>
      <c r="F66" s="142" t="s">
        <v>6</v>
      </c>
      <c r="G66" s="143">
        <v>21</v>
      </c>
      <c r="H66" s="144">
        <v>0</v>
      </c>
      <c r="I66" s="144">
        <v>7</v>
      </c>
      <c r="J66" s="144">
        <v>14</v>
      </c>
      <c r="K66" s="145">
        <v>0</v>
      </c>
      <c r="L66" s="146" t="s">
        <v>116</v>
      </c>
      <c r="M66" s="147">
        <f>E66*(560-F$77)/F$78</f>
        <v>32.666666666666664</v>
      </c>
      <c r="N66" s="180" t="str">
        <f>IF(X66&lt;&gt;"",CONCATENATE($E$17,$F$17,".",$G$17,".","0",RIGHT($N$54,1),".",RIGHT(X66,1),$A64),"")</f>
        <v/>
      </c>
      <c r="O66" s="181"/>
      <c r="P66" s="182"/>
      <c r="Q66" s="86"/>
      <c r="R66" s="86"/>
      <c r="S66" s="87"/>
      <c r="T66" s="88"/>
      <c r="U66" s="88"/>
      <c r="V66" s="88"/>
      <c r="W66" s="89"/>
      <c r="X66" s="90"/>
      <c r="Y66" s="109"/>
    </row>
    <row r="67" spans="1:25" s="38" customFormat="1" ht="15" thickTop="1" x14ac:dyDescent="0.2">
      <c r="A67" s="213" t="s">
        <v>34</v>
      </c>
      <c r="B67" s="222" t="s">
        <v>110</v>
      </c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7"/>
      <c r="N67" s="183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5"/>
    </row>
    <row r="68" spans="1:25" s="38" customFormat="1" x14ac:dyDescent="0.2">
      <c r="A68" s="214"/>
      <c r="B68" s="223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9"/>
      <c r="N68" s="186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8"/>
    </row>
    <row r="69" spans="1:25" s="38" customFormat="1" ht="15" thickBot="1" x14ac:dyDescent="0.25">
      <c r="A69" s="215"/>
      <c r="B69" s="210" t="str">
        <f>IF(L69&lt;&gt;"",CONCATENATE($E$17,$F$17,".",$G$17,".","0",RIGHT($B$54,1),".",RIGHT(L69,1),$A67),"")</f>
        <v>M423.20.03.S5</v>
      </c>
      <c r="C69" s="211"/>
      <c r="D69" s="212"/>
      <c r="E69" s="142">
        <v>4</v>
      </c>
      <c r="F69" s="142" t="s">
        <v>6</v>
      </c>
      <c r="G69" s="143">
        <v>14</v>
      </c>
      <c r="H69" s="144">
        <v>0</v>
      </c>
      <c r="I69" s="144">
        <v>14</v>
      </c>
      <c r="J69" s="144">
        <v>0</v>
      </c>
      <c r="K69" s="145">
        <v>0</v>
      </c>
      <c r="L69" s="146" t="s">
        <v>116</v>
      </c>
      <c r="M69" s="147">
        <f>E69*(560-F$77)/F$78</f>
        <v>26.133333333333333</v>
      </c>
      <c r="N69" s="180" t="str">
        <f>IF(X69&lt;&gt;"",CONCATENATE($E$17,$F$17,".",$G$17,".","0",RIGHT($N$54,1),".",RIGHT(X69,1),$A67),"")</f>
        <v/>
      </c>
      <c r="O69" s="181"/>
      <c r="P69" s="182"/>
      <c r="Q69" s="86"/>
      <c r="R69" s="86"/>
      <c r="S69" s="87"/>
      <c r="T69" s="88"/>
      <c r="U69" s="88"/>
      <c r="V69" s="88"/>
      <c r="W69" s="89"/>
      <c r="X69" s="90"/>
      <c r="Y69" s="91"/>
    </row>
    <row r="70" spans="1:25" s="38" customFormat="1" ht="15" thickTop="1" x14ac:dyDescent="0.2">
      <c r="A70" s="213" t="s">
        <v>54</v>
      </c>
      <c r="B70" s="183" t="s">
        <v>178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5"/>
      <c r="N70" s="183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5"/>
    </row>
    <row r="71" spans="1:25" s="38" customFormat="1" x14ac:dyDescent="0.2">
      <c r="A71" s="214"/>
      <c r="B71" s="186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8"/>
      <c r="N71" s="186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8"/>
    </row>
    <row r="72" spans="1:25" s="38" customFormat="1" ht="15" thickBot="1" x14ac:dyDescent="0.25">
      <c r="A72" s="215"/>
      <c r="B72" s="180" t="str">
        <f>IF(L72&lt;&gt;"",CONCATENATE($E$17,$F$17,".",$G$17,".","0",RIGHT($B$54,1),".",RIGHT(L72,1),$A70),"")</f>
        <v>M423.20.03.S6</v>
      </c>
      <c r="C72" s="181"/>
      <c r="D72" s="182"/>
      <c r="E72" s="86">
        <v>7</v>
      </c>
      <c r="F72" s="86" t="s">
        <v>112</v>
      </c>
      <c r="G72" s="87">
        <v>0</v>
      </c>
      <c r="H72" s="88">
        <v>0</v>
      </c>
      <c r="I72" s="88">
        <v>0</v>
      </c>
      <c r="J72" s="88">
        <v>0</v>
      </c>
      <c r="K72" s="89">
        <v>168</v>
      </c>
      <c r="L72" s="90" t="s">
        <v>116</v>
      </c>
      <c r="M72" s="147">
        <f>E72*(560-F$77)/F$78</f>
        <v>45.733333333333334</v>
      </c>
      <c r="N72" s="180" t="str">
        <f>IF(X72&lt;&gt;"",CONCATENATE($E$17,$F$17,".",$G$17,".","0",RIGHT($N$54,1),".",RIGHT(X72,1),$A70),"")</f>
        <v/>
      </c>
      <c r="O72" s="181"/>
      <c r="P72" s="182"/>
      <c r="Q72" s="86"/>
      <c r="R72" s="86"/>
      <c r="S72" s="87"/>
      <c r="T72" s="88"/>
      <c r="U72" s="88"/>
      <c r="V72" s="88"/>
      <c r="W72" s="89"/>
      <c r="X72" s="90"/>
      <c r="Y72" s="91"/>
    </row>
    <row r="73" spans="1:25" s="38" customFormat="1" ht="15" thickTop="1" x14ac:dyDescent="0.2">
      <c r="A73" s="213" t="s">
        <v>55</v>
      </c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5"/>
      <c r="N73" s="183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5"/>
    </row>
    <row r="74" spans="1:25" s="38" customFormat="1" x14ac:dyDescent="0.2">
      <c r="A74" s="214"/>
      <c r="B74" s="186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8"/>
      <c r="N74" s="186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8"/>
    </row>
    <row r="75" spans="1:25" s="38" customFormat="1" ht="15" thickBot="1" x14ac:dyDescent="0.25">
      <c r="A75" s="215"/>
      <c r="B75" s="180" t="str">
        <f>IF(L75&lt;&gt;"",CONCATENATE($E$17,$F$17,".",$G$17,".","0",RIGHT($B$54,1),".",RIGHT(L75,1),$A73),"")</f>
        <v/>
      </c>
      <c r="C75" s="181"/>
      <c r="D75" s="182"/>
      <c r="E75" s="86"/>
      <c r="F75" s="86"/>
      <c r="G75" s="87"/>
      <c r="H75" s="88"/>
      <c r="I75" s="88"/>
      <c r="J75" s="88"/>
      <c r="K75" s="89"/>
      <c r="L75" s="90"/>
      <c r="M75" s="109"/>
      <c r="N75" s="180" t="str">
        <f>IF(X75&lt;&gt;"",CONCATENATE($E$17,$F$17,".",$G$17,".","0",RIGHT($N$54,1),".",RIGHT(X75,1),$A73),"")</f>
        <v/>
      </c>
      <c r="O75" s="181"/>
      <c r="P75" s="182"/>
      <c r="Q75" s="86"/>
      <c r="R75" s="86"/>
      <c r="S75" s="87"/>
      <c r="T75" s="88"/>
      <c r="U75" s="88"/>
      <c r="V75" s="88"/>
      <c r="W75" s="89"/>
      <c r="X75" s="90"/>
      <c r="Y75" s="91"/>
    </row>
    <row r="76" spans="1:25" ht="24" customHeight="1" thickTop="1" x14ac:dyDescent="0.2">
      <c r="A76" s="200" t="s">
        <v>52</v>
      </c>
      <c r="B76" s="18" t="s">
        <v>56</v>
      </c>
      <c r="C76" s="19"/>
      <c r="D76" s="19"/>
      <c r="E76" s="19"/>
      <c r="F76" s="77">
        <f>SUM(G57:J57,G60:J60,G63:J63,G66:J66,G69:J69,G72:J72,G75:J75)</f>
        <v>196</v>
      </c>
      <c r="G76" s="20" t="s">
        <v>7</v>
      </c>
      <c r="H76" s="21"/>
      <c r="I76" s="21"/>
      <c r="J76" s="21"/>
      <c r="K76" s="21"/>
      <c r="L76" s="22"/>
      <c r="M76" s="74">
        <f>SUM(M57,M60,M63,M66,M69,M72,M75)</f>
        <v>196</v>
      </c>
      <c r="N76" s="18" t="s">
        <v>56</v>
      </c>
      <c r="O76" s="19"/>
      <c r="P76" s="19"/>
      <c r="Q76" s="19"/>
      <c r="R76" s="23">
        <f>SUM(S57:V57,S60:V60,S63:V63,S66:V66,S69:V69,S72:V72,S75:V75)</f>
        <v>0</v>
      </c>
      <c r="S76" s="20" t="s">
        <v>7</v>
      </c>
      <c r="T76" s="21"/>
      <c r="U76" s="21"/>
      <c r="V76" s="21"/>
      <c r="W76" s="21"/>
      <c r="X76" s="22"/>
      <c r="Y76" s="76">
        <f>SUM(Y57,Y60,Y63,Y66,Y69,Y72,Y75)</f>
        <v>196</v>
      </c>
    </row>
    <row r="77" spans="1:25" ht="29.25" customHeight="1" x14ac:dyDescent="0.2">
      <c r="A77" s="201"/>
      <c r="B77" s="192" t="s">
        <v>57</v>
      </c>
      <c r="C77" s="193"/>
      <c r="D77" s="24"/>
      <c r="E77" s="24"/>
      <c r="F77" s="78">
        <f>SUM(G57:K57,G60:K60,G63:K63,G66:K66,G69:K69,G72:K72,G75:K75)</f>
        <v>364</v>
      </c>
      <c r="G77" s="192" t="s">
        <v>59</v>
      </c>
      <c r="H77" s="193"/>
      <c r="I77" s="193"/>
      <c r="J77" s="24"/>
      <c r="K77" s="24"/>
      <c r="L77" s="25"/>
      <c r="M77" s="75">
        <f>F77+M76</f>
        <v>560</v>
      </c>
      <c r="N77" s="192" t="s">
        <v>57</v>
      </c>
      <c r="O77" s="193"/>
      <c r="P77" s="193"/>
      <c r="Q77" s="24"/>
      <c r="R77" s="26">
        <f>SUM(S57:W57,S60:W60,S63:W63,S66:W66,S69:W69,S72:W72,S75:W75)</f>
        <v>364</v>
      </c>
      <c r="S77" s="192" t="s">
        <v>59</v>
      </c>
      <c r="T77" s="193"/>
      <c r="U77" s="193"/>
      <c r="V77" s="27"/>
      <c r="W77" s="27"/>
      <c r="X77" s="27"/>
      <c r="Y77" s="80">
        <f>R77+Y76</f>
        <v>560</v>
      </c>
    </row>
    <row r="78" spans="1:25" ht="15.75" customHeight="1" thickBot="1" x14ac:dyDescent="0.25">
      <c r="A78" s="202"/>
      <c r="B78" s="208" t="s">
        <v>8</v>
      </c>
      <c r="C78" s="209"/>
      <c r="D78" s="10"/>
      <c r="E78" s="28"/>
      <c r="F78" s="79">
        <f>SUM(E57,E60,E63,E66,E69,E72,E75)</f>
        <v>30</v>
      </c>
      <c r="G78" s="190" t="s">
        <v>9</v>
      </c>
      <c r="H78" s="191"/>
      <c r="I78" s="191"/>
      <c r="J78" s="191"/>
      <c r="K78" s="191"/>
      <c r="L78" s="217" t="str">
        <f>Evaluare!A41</f>
        <v xml:space="preserve">4E, 1D, 1C </v>
      </c>
      <c r="M78" s="218"/>
      <c r="N78" s="194" t="s">
        <v>8</v>
      </c>
      <c r="O78" s="195"/>
      <c r="P78" s="29"/>
      <c r="R78" s="30">
        <f>SUM(Q57,Q60,Q63,Q66,Q69,Q72,Q75)</f>
        <v>30</v>
      </c>
      <c r="S78" s="190" t="s">
        <v>9</v>
      </c>
      <c r="T78" s="191"/>
      <c r="U78" s="191"/>
      <c r="V78" s="191"/>
      <c r="W78" s="31"/>
      <c r="X78" s="217" t="str">
        <f>Evaluare!B41</f>
        <v xml:space="preserve">1E, 1D, 1C </v>
      </c>
      <c r="Y78" s="218"/>
    </row>
    <row r="79" spans="1:25" ht="16.5" customHeight="1" thickTop="1" x14ac:dyDescent="0.2">
      <c r="A79" s="200" t="s">
        <v>53</v>
      </c>
      <c r="B79" s="18" t="s">
        <v>56</v>
      </c>
      <c r="C79" s="19"/>
      <c r="D79" s="19"/>
      <c r="E79" s="19"/>
      <c r="F79" s="117">
        <f>SUM(G81:J81)</f>
        <v>14</v>
      </c>
      <c r="G79" s="20" t="s">
        <v>7</v>
      </c>
      <c r="H79" s="21"/>
      <c r="I79" s="21"/>
      <c r="J79" s="21"/>
      <c r="K79" s="21"/>
      <c r="L79" s="22"/>
      <c r="M79" s="117">
        <f>M76/14</f>
        <v>14</v>
      </c>
      <c r="N79" s="18" t="s">
        <v>56</v>
      </c>
      <c r="O79" s="19"/>
      <c r="P79" s="19"/>
      <c r="Q79" s="19"/>
      <c r="R79" s="120">
        <f>SUM(S81:V81)</f>
        <v>0</v>
      </c>
      <c r="S79" s="20" t="s">
        <v>7</v>
      </c>
      <c r="T79" s="21"/>
      <c r="U79" s="21"/>
      <c r="V79" s="21"/>
      <c r="W79" s="21"/>
      <c r="X79" s="21"/>
      <c r="Y79" s="116">
        <f>Y76/14</f>
        <v>14</v>
      </c>
    </row>
    <row r="80" spans="1:25" ht="16.5" customHeight="1" x14ac:dyDescent="0.2">
      <c r="A80" s="201"/>
      <c r="B80" s="192" t="s">
        <v>57</v>
      </c>
      <c r="C80" s="193"/>
      <c r="D80" s="24"/>
      <c r="E80" s="24"/>
      <c r="F80" s="118">
        <f>SUM(G81:K81)</f>
        <v>26</v>
      </c>
      <c r="G80" s="192" t="s">
        <v>59</v>
      </c>
      <c r="H80" s="193"/>
      <c r="I80" s="193"/>
      <c r="J80" s="24"/>
      <c r="K80" s="24"/>
      <c r="M80" s="119">
        <f>F80+M79</f>
        <v>40</v>
      </c>
      <c r="N80" s="192" t="s">
        <v>57</v>
      </c>
      <c r="O80" s="193"/>
      <c r="P80" s="193"/>
      <c r="Q80" s="24"/>
      <c r="R80" s="115">
        <f>SUM(S81:W81)</f>
        <v>26</v>
      </c>
      <c r="S80" s="192" t="s">
        <v>59</v>
      </c>
      <c r="T80" s="193"/>
      <c r="U80" s="193"/>
      <c r="V80" s="11"/>
      <c r="W80" s="11"/>
      <c r="X80" s="11"/>
      <c r="Y80" s="121">
        <f>Y77/14</f>
        <v>40</v>
      </c>
    </row>
    <row r="81" spans="1:25" ht="15.75" customHeight="1" thickBot="1" x14ac:dyDescent="0.25">
      <c r="A81" s="232"/>
      <c r="B81" s="190" t="s">
        <v>10</v>
      </c>
      <c r="C81" s="191"/>
      <c r="D81" s="32"/>
      <c r="E81" s="32"/>
      <c r="F81" s="33"/>
      <c r="G81" s="123">
        <f>(G57+G60+G63+G66+G69+G72+G75)/14</f>
        <v>7</v>
      </c>
      <c r="H81" s="123">
        <f>(H57+H60+H63+H66+H69+H72+H75)/14</f>
        <v>0</v>
      </c>
      <c r="I81" s="123">
        <f>(I57+I60+I63+I66+I69+I72+I75)/14</f>
        <v>3</v>
      </c>
      <c r="J81" s="123">
        <f>(J57+J60+J63+J66+J69+J72+J75)/14</f>
        <v>4</v>
      </c>
      <c r="K81" s="123">
        <f>(K57+K60+K63+K66+K69+K72+K75)/14</f>
        <v>12</v>
      </c>
      <c r="L81" s="34" t="s">
        <v>58</v>
      </c>
      <c r="M81" s="35"/>
      <c r="N81" s="190" t="s">
        <v>10</v>
      </c>
      <c r="O81" s="191"/>
      <c r="P81" s="32"/>
      <c r="Q81" s="32"/>
      <c r="R81" s="33"/>
      <c r="S81" s="123">
        <f>(S57+S60+S63+S66+S69+S72+S75)/14</f>
        <v>0</v>
      </c>
      <c r="T81" s="123">
        <f>(T57+T60+T63+T66+T69+T72+T75)/14</f>
        <v>0</v>
      </c>
      <c r="U81" s="123">
        <f>(U57+U60+U63+U66+U69+U72+U75)/14</f>
        <v>0</v>
      </c>
      <c r="V81" s="123">
        <f>(V57+V60+V63+V66+V69+V72+V75)/14</f>
        <v>0</v>
      </c>
      <c r="W81" s="123">
        <f>(W57+W60+W63+W66+W69+W72+W75)/14</f>
        <v>26</v>
      </c>
      <c r="X81" s="34" t="s">
        <v>58</v>
      </c>
      <c r="Y81" s="35"/>
    </row>
    <row r="82" spans="1:25" ht="15" thickTop="1" x14ac:dyDescent="0.2">
      <c r="A82" s="39"/>
      <c r="B82" s="15"/>
      <c r="C82" s="15"/>
      <c r="D82" s="10"/>
      <c r="E82" s="10"/>
      <c r="F82" s="15"/>
      <c r="G82" s="40"/>
      <c r="H82" s="40"/>
      <c r="I82" s="40"/>
      <c r="J82" s="40"/>
      <c r="K82" s="40"/>
      <c r="L82" s="10"/>
      <c r="M82" s="10"/>
      <c r="N82" s="15"/>
      <c r="O82" s="15"/>
      <c r="P82" s="10"/>
      <c r="Q82" s="10"/>
      <c r="R82" s="15"/>
      <c r="S82" s="40"/>
      <c r="T82" s="40"/>
      <c r="U82" s="40"/>
      <c r="V82" s="40"/>
      <c r="W82" s="40"/>
      <c r="X82" s="10"/>
      <c r="Y82" s="10"/>
    </row>
    <row r="83" spans="1:25" ht="15.75" x14ac:dyDescent="0.3">
      <c r="A83" s="41"/>
      <c r="R83" s="42"/>
      <c r="S83" s="16"/>
      <c r="T83" s="42"/>
      <c r="U83" s="6"/>
      <c r="V83" s="42"/>
      <c r="W83" s="42"/>
      <c r="X83" s="42"/>
      <c r="Y83" s="16"/>
    </row>
    <row r="84" spans="1:25" s="38" customFormat="1" ht="15.75" customHeight="1" x14ac:dyDescent="0.2">
      <c r="A84" s="189" t="s">
        <v>46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</row>
    <row r="85" spans="1:25" s="38" customFormat="1" x14ac:dyDescent="0.2">
      <c r="A85" s="203" t="s">
        <v>156</v>
      </c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99"/>
      <c r="Y85" s="100"/>
    </row>
    <row r="86" spans="1:25" s="38" customFormat="1" ht="30.75" customHeight="1" x14ac:dyDescent="0.2">
      <c r="A86" s="203" t="s">
        <v>157</v>
      </c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98"/>
      <c r="Y86" s="100"/>
    </row>
    <row r="87" spans="1:25" s="38" customFormat="1" ht="30" customHeight="1" x14ac:dyDescent="0.2">
      <c r="A87" s="203" t="s">
        <v>158</v>
      </c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99"/>
      <c r="Y87" s="100"/>
    </row>
    <row r="88" spans="1:25" s="38" customFormat="1" x14ac:dyDescent="0.2">
      <c r="A88" s="203" t="s">
        <v>159</v>
      </c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99"/>
      <c r="Y88" s="100"/>
    </row>
    <row r="89" spans="1:25" s="38" customFormat="1" x14ac:dyDescent="0.2">
      <c r="A89" s="203" t="s">
        <v>160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122"/>
      <c r="Y89" s="100"/>
    </row>
    <row r="90" spans="1:25" s="38" customFormat="1" x14ac:dyDescent="0.2">
      <c r="A90" s="203" t="s">
        <v>161</v>
      </c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101"/>
      <c r="Y90" s="101"/>
    </row>
    <row r="91" spans="1:25" s="38" customFormat="1" x14ac:dyDescent="0.2">
      <c r="A91" s="16"/>
      <c r="B91" s="43"/>
      <c r="C91" s="43"/>
      <c r="D91" s="43"/>
      <c r="L91" s="44"/>
      <c r="M91" s="44"/>
      <c r="N91" s="43"/>
      <c r="O91" s="43"/>
      <c r="P91" s="43"/>
      <c r="X91" s="44"/>
      <c r="Y91" s="44"/>
    </row>
    <row r="92" spans="1:25" ht="15" x14ac:dyDescent="0.25">
      <c r="A92" s="102" t="s">
        <v>22</v>
      </c>
      <c r="B92" s="103"/>
      <c r="C92" s="103"/>
      <c r="D92" s="103"/>
      <c r="E92" s="103"/>
      <c r="F92" s="104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5"/>
      <c r="S92" s="105"/>
      <c r="T92" s="105"/>
      <c r="U92" s="106" t="s">
        <v>23</v>
      </c>
      <c r="V92" s="105"/>
      <c r="W92" s="105"/>
      <c r="X92" s="105"/>
      <c r="Y92" s="103"/>
    </row>
    <row r="93" spans="1:25" ht="15" x14ac:dyDescent="0.25">
      <c r="A93" s="107" t="s">
        <v>185</v>
      </c>
      <c r="B93" s="103"/>
      <c r="C93" s="103"/>
      <c r="D93" s="103"/>
      <c r="E93" s="103"/>
      <c r="F93" s="104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5"/>
      <c r="S93" s="98"/>
      <c r="T93" s="105"/>
      <c r="U93" s="114" t="s">
        <v>186</v>
      </c>
      <c r="V93" s="105"/>
      <c r="W93" s="105"/>
      <c r="X93" s="105"/>
      <c r="Y93" s="98"/>
    </row>
    <row r="94" spans="1:25" ht="15" x14ac:dyDescent="0.25">
      <c r="A94" s="3"/>
      <c r="R94" s="42"/>
      <c r="S94" s="16"/>
      <c r="T94" s="42"/>
      <c r="U94" s="6"/>
      <c r="V94" s="42"/>
      <c r="W94" s="42"/>
      <c r="X94" s="42"/>
      <c r="Y94" s="16"/>
    </row>
    <row r="95" spans="1:25" ht="15" x14ac:dyDescent="0.25">
      <c r="A95" s="3"/>
      <c r="R95" s="42"/>
      <c r="S95" s="16"/>
      <c r="T95" s="42"/>
      <c r="U95" s="6"/>
      <c r="V95" s="42"/>
      <c r="W95" s="42"/>
      <c r="X95" s="42"/>
      <c r="Y95" s="16"/>
    </row>
    <row r="96" spans="1:25" ht="15" x14ac:dyDescent="0.2">
      <c r="A96" s="243" t="s">
        <v>39</v>
      </c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</row>
    <row r="97" spans="1:25" s="6" customFormat="1" ht="15" x14ac:dyDescent="0.25">
      <c r="A97" s="224" t="str">
        <f>A20</f>
        <v>Anul universitar 2020-2021</v>
      </c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</row>
    <row r="98" spans="1:25" ht="15.75" thickBot="1" x14ac:dyDescent="0.3">
      <c r="A98" s="242" t="s">
        <v>0</v>
      </c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</row>
    <row r="99" spans="1:25" ht="16.5" thickTop="1" thickBot="1" x14ac:dyDescent="0.25">
      <c r="A99" s="17"/>
      <c r="B99" s="205" t="s">
        <v>2</v>
      </c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7"/>
      <c r="N99" s="206" t="s">
        <v>3</v>
      </c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7"/>
    </row>
    <row r="100" spans="1:25" s="38" customFormat="1" ht="15.75" customHeight="1" thickTop="1" x14ac:dyDescent="0.2">
      <c r="A100" s="214" t="s">
        <v>35</v>
      </c>
      <c r="B100" s="244" t="s">
        <v>113</v>
      </c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6"/>
      <c r="N100" s="183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5"/>
    </row>
    <row r="101" spans="1:25" s="38" customFormat="1" x14ac:dyDescent="0.2">
      <c r="A101" s="214"/>
      <c r="B101" s="228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30"/>
      <c r="N101" s="186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8"/>
    </row>
    <row r="102" spans="1:25" s="38" customFormat="1" ht="15.6" customHeight="1" thickBot="1" x14ac:dyDescent="0.25">
      <c r="A102" s="215"/>
      <c r="B102" s="180" t="str">
        <f>B31</f>
        <v>M423.20.01.A3</v>
      </c>
      <c r="C102" s="181"/>
      <c r="D102" s="182"/>
      <c r="E102" s="86">
        <f t="shared" ref="E102:M102" si="0">E31</f>
        <v>6</v>
      </c>
      <c r="F102" s="86" t="str">
        <f t="shared" si="0"/>
        <v>E</v>
      </c>
      <c r="G102" s="86">
        <f t="shared" si="0"/>
        <v>28</v>
      </c>
      <c r="H102" s="86">
        <f t="shared" si="0"/>
        <v>0</v>
      </c>
      <c r="I102" s="86">
        <f t="shared" si="0"/>
        <v>28</v>
      </c>
      <c r="J102" s="86">
        <f t="shared" si="0"/>
        <v>0</v>
      </c>
      <c r="K102" s="86">
        <f t="shared" si="0"/>
        <v>0</v>
      </c>
      <c r="L102" s="86" t="str">
        <f t="shared" si="0"/>
        <v>DA</v>
      </c>
      <c r="M102" s="110">
        <f t="shared" si="0"/>
        <v>39.200000000000003</v>
      </c>
      <c r="N102" s="180"/>
      <c r="O102" s="181"/>
      <c r="P102" s="182"/>
      <c r="Q102" s="86"/>
      <c r="R102" s="86"/>
      <c r="S102" s="87"/>
      <c r="T102" s="88"/>
      <c r="U102" s="88"/>
      <c r="V102" s="88"/>
      <c r="W102" s="89"/>
      <c r="X102" s="90"/>
      <c r="Y102" s="91"/>
    </row>
    <row r="103" spans="1:25" s="38" customFormat="1" ht="15.75" customHeight="1" thickTop="1" x14ac:dyDescent="0.2">
      <c r="A103" s="214" t="s">
        <v>36</v>
      </c>
      <c r="B103" s="219" t="s">
        <v>114</v>
      </c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1"/>
      <c r="N103" s="183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5"/>
    </row>
    <row r="104" spans="1:25" s="38" customFormat="1" x14ac:dyDescent="0.2">
      <c r="A104" s="214"/>
      <c r="B104" s="186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8"/>
      <c r="N104" s="186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8"/>
    </row>
    <row r="105" spans="1:25" s="38" customFormat="1" ht="16.899999999999999" customHeight="1" thickBot="1" x14ac:dyDescent="0.25">
      <c r="A105" s="215"/>
      <c r="B105" s="180" t="str">
        <f>B102</f>
        <v>M423.20.01.A3</v>
      </c>
      <c r="C105" s="181"/>
      <c r="D105" s="182"/>
      <c r="E105" s="86">
        <f t="shared" ref="E105:M105" si="1">E102</f>
        <v>6</v>
      </c>
      <c r="F105" s="86" t="str">
        <f t="shared" si="1"/>
        <v>E</v>
      </c>
      <c r="G105" s="87">
        <f t="shared" si="1"/>
        <v>28</v>
      </c>
      <c r="H105" s="88">
        <f t="shared" si="1"/>
        <v>0</v>
      </c>
      <c r="I105" s="88">
        <f t="shared" si="1"/>
        <v>28</v>
      </c>
      <c r="J105" s="88">
        <f t="shared" si="1"/>
        <v>0</v>
      </c>
      <c r="K105" s="89">
        <f t="shared" si="1"/>
        <v>0</v>
      </c>
      <c r="L105" s="90" t="str">
        <f t="shared" si="1"/>
        <v>DA</v>
      </c>
      <c r="M105" s="109">
        <f t="shared" si="1"/>
        <v>39.200000000000003</v>
      </c>
      <c r="N105" s="180"/>
      <c r="O105" s="181"/>
      <c r="P105" s="182"/>
      <c r="Q105" s="86"/>
      <c r="R105" s="86"/>
      <c r="S105" s="87"/>
      <c r="T105" s="88"/>
      <c r="U105" s="88"/>
      <c r="V105" s="88"/>
      <c r="W105" s="89"/>
      <c r="X105" s="90"/>
      <c r="Y105" s="91"/>
    </row>
    <row r="106" spans="1:25" s="38" customFormat="1" ht="15.75" customHeight="1" thickTop="1" x14ac:dyDescent="0.2">
      <c r="A106" s="213" t="s">
        <v>37</v>
      </c>
      <c r="B106" s="222" t="s">
        <v>183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7"/>
      <c r="N106" s="183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5"/>
    </row>
    <row r="107" spans="1:25" s="38" customFormat="1" ht="3.6" customHeight="1" x14ac:dyDescent="0.2">
      <c r="A107" s="214"/>
      <c r="B107" s="223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9"/>
      <c r="N107" s="186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8"/>
    </row>
    <row r="108" spans="1:25" s="38" customFormat="1" ht="17.45" customHeight="1" thickBot="1" x14ac:dyDescent="0.25">
      <c r="A108" s="215"/>
      <c r="B108" s="180" t="str">
        <f>B34</f>
        <v>M423.20.01.V4</v>
      </c>
      <c r="C108" s="181"/>
      <c r="D108" s="182"/>
      <c r="E108" s="86">
        <f t="shared" ref="E108:M108" si="2">E34</f>
        <v>6</v>
      </c>
      <c r="F108" s="86" t="str">
        <f t="shared" si="2"/>
        <v>E</v>
      </c>
      <c r="G108" s="86">
        <f t="shared" si="2"/>
        <v>28</v>
      </c>
      <c r="H108" s="86">
        <f t="shared" si="2"/>
        <v>0</v>
      </c>
      <c r="I108" s="86">
        <f t="shared" si="2"/>
        <v>14</v>
      </c>
      <c r="J108" s="86">
        <f t="shared" si="2"/>
        <v>14</v>
      </c>
      <c r="K108" s="86">
        <f t="shared" si="2"/>
        <v>0</v>
      </c>
      <c r="L108" s="86" t="str">
        <f t="shared" si="2"/>
        <v>DCAV</v>
      </c>
      <c r="M108" s="110">
        <f t="shared" si="2"/>
        <v>39.200000000000003</v>
      </c>
      <c r="N108" s="180"/>
      <c r="O108" s="181"/>
      <c r="P108" s="182"/>
      <c r="Q108" s="86"/>
      <c r="R108" s="86"/>
      <c r="S108" s="87"/>
      <c r="T108" s="88"/>
      <c r="U108" s="88"/>
      <c r="V108" s="88"/>
      <c r="W108" s="89"/>
      <c r="X108" s="90"/>
      <c r="Y108" s="91"/>
    </row>
    <row r="109" spans="1:25" s="38" customFormat="1" ht="15.75" customHeight="1" thickTop="1" x14ac:dyDescent="0.2">
      <c r="A109" s="213" t="s">
        <v>38</v>
      </c>
      <c r="B109" s="271" t="s">
        <v>179</v>
      </c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3"/>
      <c r="N109" s="183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5"/>
    </row>
    <row r="110" spans="1:25" s="38" customFormat="1" x14ac:dyDescent="0.2">
      <c r="A110" s="214"/>
      <c r="B110" s="274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6"/>
      <c r="N110" s="186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8"/>
    </row>
    <row r="111" spans="1:25" s="38" customFormat="1" ht="18.600000000000001" customHeight="1" thickBot="1" x14ac:dyDescent="0.25">
      <c r="A111" s="215"/>
      <c r="B111" s="180" t="str">
        <f>B108</f>
        <v>M423.20.01.V4</v>
      </c>
      <c r="C111" s="181"/>
      <c r="D111" s="182"/>
      <c r="E111" s="86">
        <f t="shared" ref="E111:M111" si="3">E108</f>
        <v>6</v>
      </c>
      <c r="F111" s="86" t="str">
        <f t="shared" si="3"/>
        <v>E</v>
      </c>
      <c r="G111" s="86">
        <f t="shared" si="3"/>
        <v>28</v>
      </c>
      <c r="H111" s="86">
        <f t="shared" si="3"/>
        <v>0</v>
      </c>
      <c r="I111" s="86">
        <f t="shared" si="3"/>
        <v>14</v>
      </c>
      <c r="J111" s="86">
        <f t="shared" si="3"/>
        <v>14</v>
      </c>
      <c r="K111" s="86">
        <f t="shared" si="3"/>
        <v>0</v>
      </c>
      <c r="L111" s="86" t="str">
        <f t="shared" si="3"/>
        <v>DCAV</v>
      </c>
      <c r="M111" s="110">
        <f t="shared" si="3"/>
        <v>39.200000000000003</v>
      </c>
      <c r="N111" s="180"/>
      <c r="O111" s="181"/>
      <c r="P111" s="182"/>
      <c r="Q111" s="86"/>
      <c r="R111" s="86"/>
      <c r="S111" s="87"/>
      <c r="T111" s="88"/>
      <c r="U111" s="88"/>
      <c r="V111" s="88"/>
      <c r="W111" s="89"/>
      <c r="X111" s="90"/>
      <c r="Y111" s="91"/>
    </row>
    <row r="112" spans="1:25" s="38" customFormat="1" ht="19.149999999999999" customHeight="1" thickTop="1" x14ac:dyDescent="0.2">
      <c r="A112" s="213" t="s">
        <v>40</v>
      </c>
      <c r="B112" s="233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5"/>
      <c r="N112" s="183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5"/>
    </row>
    <row r="113" spans="1:25" s="38" customFormat="1" ht="2.4500000000000002" customHeight="1" x14ac:dyDescent="0.2">
      <c r="A113" s="214"/>
      <c r="B113" s="236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8"/>
      <c r="N113" s="186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8"/>
    </row>
    <row r="114" spans="1:25" s="38" customFormat="1" ht="26.25" customHeight="1" thickBot="1" x14ac:dyDescent="0.25">
      <c r="A114" s="215"/>
      <c r="B114" s="180"/>
      <c r="C114" s="181"/>
      <c r="D114" s="182"/>
      <c r="E114" s="86"/>
      <c r="F114" s="86"/>
      <c r="G114" s="87"/>
      <c r="H114" s="88"/>
      <c r="I114" s="88"/>
      <c r="J114" s="88"/>
      <c r="K114" s="89"/>
      <c r="L114" s="90"/>
      <c r="M114" s="91"/>
      <c r="N114" s="180"/>
      <c r="O114" s="181"/>
      <c r="P114" s="182"/>
      <c r="Q114" s="86"/>
      <c r="R114" s="86"/>
      <c r="S114" s="87"/>
      <c r="T114" s="88"/>
      <c r="U114" s="88"/>
      <c r="V114" s="88"/>
      <c r="W114" s="89"/>
      <c r="X114" s="90"/>
      <c r="Y114" s="91"/>
    </row>
    <row r="115" spans="1:25" s="38" customFormat="1" ht="18" customHeight="1" thickTop="1" x14ac:dyDescent="0.2">
      <c r="A115" s="213" t="s">
        <v>41</v>
      </c>
      <c r="B115" s="183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5"/>
      <c r="N115" s="183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5"/>
    </row>
    <row r="116" spans="1:25" s="38" customFormat="1" ht="7.15" customHeight="1" x14ac:dyDescent="0.2">
      <c r="A116" s="214"/>
      <c r="B116" s="186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8"/>
      <c r="N116" s="186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8"/>
    </row>
    <row r="117" spans="1:25" s="38" customFormat="1" ht="24.75" customHeight="1" thickBot="1" x14ac:dyDescent="0.25">
      <c r="A117" s="215"/>
      <c r="B117" s="180"/>
      <c r="C117" s="181"/>
      <c r="D117" s="182"/>
      <c r="E117" s="86"/>
      <c r="F117" s="86"/>
      <c r="G117" s="87"/>
      <c r="H117" s="88"/>
      <c r="I117" s="88"/>
      <c r="J117" s="88"/>
      <c r="K117" s="89"/>
      <c r="L117" s="90"/>
      <c r="M117" s="91"/>
      <c r="N117" s="180"/>
      <c r="O117" s="181"/>
      <c r="P117" s="182"/>
      <c r="Q117" s="86"/>
      <c r="R117" s="86"/>
      <c r="S117" s="87"/>
      <c r="T117" s="88"/>
      <c r="U117" s="88"/>
      <c r="V117" s="88"/>
      <c r="W117" s="89"/>
      <c r="X117" s="90"/>
      <c r="Y117" s="91"/>
    </row>
    <row r="118" spans="1:25" ht="15" thickTop="1" x14ac:dyDescent="0.2"/>
    <row r="119" spans="1:25" ht="15" x14ac:dyDescent="0.2">
      <c r="A119" s="243" t="s">
        <v>39</v>
      </c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</row>
    <row r="120" spans="1:25" s="6" customFormat="1" ht="15" x14ac:dyDescent="0.25">
      <c r="A120" s="224" t="str">
        <f>A52</f>
        <v>Anul universitar 2020-2021</v>
      </c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</row>
    <row r="121" spans="1:25" ht="15.75" thickBot="1" x14ac:dyDescent="0.3">
      <c r="A121" s="242" t="s">
        <v>1</v>
      </c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</row>
    <row r="122" spans="1:25" ht="16.5" thickTop="1" thickBot="1" x14ac:dyDescent="0.25">
      <c r="A122" s="17"/>
      <c r="B122" s="205" t="s">
        <v>4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7"/>
      <c r="N122" s="206" t="s">
        <v>5</v>
      </c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7"/>
    </row>
    <row r="123" spans="1:25" s="38" customFormat="1" ht="15.75" customHeight="1" thickTop="1" x14ac:dyDescent="0.2">
      <c r="A123" s="214" t="s">
        <v>35</v>
      </c>
      <c r="B123" s="244" t="s">
        <v>184</v>
      </c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6"/>
      <c r="N123" s="183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5"/>
    </row>
    <row r="124" spans="1:25" s="38" customFormat="1" x14ac:dyDescent="0.2">
      <c r="A124" s="214"/>
      <c r="B124" s="228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30"/>
      <c r="N124" s="186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8"/>
    </row>
    <row r="125" spans="1:25" s="38" customFormat="1" ht="15.6" customHeight="1" thickBot="1" x14ac:dyDescent="0.25">
      <c r="A125" s="215"/>
      <c r="B125" s="180" t="str">
        <f>B60</f>
        <v>M423.20.03.A2</v>
      </c>
      <c r="C125" s="181"/>
      <c r="D125" s="182"/>
      <c r="E125" s="86">
        <f t="shared" ref="E125:M125" si="4">E60</f>
        <v>5</v>
      </c>
      <c r="F125" s="86" t="str">
        <f t="shared" si="4"/>
        <v>E</v>
      </c>
      <c r="G125" s="86">
        <f t="shared" si="4"/>
        <v>21</v>
      </c>
      <c r="H125" s="86">
        <f t="shared" si="4"/>
        <v>0</v>
      </c>
      <c r="I125" s="86">
        <f t="shared" si="4"/>
        <v>21</v>
      </c>
      <c r="J125" s="86">
        <f t="shared" si="4"/>
        <v>0</v>
      </c>
      <c r="K125" s="86">
        <f t="shared" si="4"/>
        <v>0</v>
      </c>
      <c r="L125" s="86" t="str">
        <f t="shared" si="4"/>
        <v>DA</v>
      </c>
      <c r="M125" s="110">
        <f t="shared" si="4"/>
        <v>32.666666666666664</v>
      </c>
      <c r="N125" s="180"/>
      <c r="O125" s="181"/>
      <c r="P125" s="182"/>
      <c r="Q125" s="86"/>
      <c r="R125" s="86"/>
      <c r="S125" s="87"/>
      <c r="T125" s="88"/>
      <c r="U125" s="88"/>
      <c r="V125" s="88"/>
      <c r="W125" s="89"/>
      <c r="X125" s="90"/>
      <c r="Y125" s="91"/>
    </row>
    <row r="126" spans="1:25" s="38" customFormat="1" ht="15.75" customHeight="1" thickTop="1" x14ac:dyDescent="0.2">
      <c r="A126" s="214" t="s">
        <v>36</v>
      </c>
      <c r="B126" s="249" t="s">
        <v>174</v>
      </c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1"/>
      <c r="N126" s="183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5"/>
    </row>
    <row r="127" spans="1:25" s="38" customFormat="1" x14ac:dyDescent="0.2">
      <c r="A127" s="214"/>
      <c r="B127" s="223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9"/>
      <c r="N127" s="186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8"/>
    </row>
    <row r="128" spans="1:25" s="38" customFormat="1" ht="16.899999999999999" customHeight="1" thickBot="1" x14ac:dyDescent="0.25">
      <c r="A128" s="215"/>
      <c r="B128" s="180" t="str">
        <f>B125</f>
        <v>M423.20.03.A2</v>
      </c>
      <c r="C128" s="181"/>
      <c r="D128" s="182"/>
      <c r="E128" s="86">
        <f>E125</f>
        <v>5</v>
      </c>
      <c r="F128" s="86" t="str">
        <f t="shared" ref="F128:M128" si="5">F125</f>
        <v>E</v>
      </c>
      <c r="G128" s="86">
        <f t="shared" si="5"/>
        <v>21</v>
      </c>
      <c r="H128" s="86">
        <f t="shared" si="5"/>
        <v>0</v>
      </c>
      <c r="I128" s="86">
        <f t="shared" si="5"/>
        <v>21</v>
      </c>
      <c r="J128" s="86">
        <f t="shared" si="5"/>
        <v>0</v>
      </c>
      <c r="K128" s="86">
        <f t="shared" si="5"/>
        <v>0</v>
      </c>
      <c r="L128" s="86" t="str">
        <f t="shared" si="5"/>
        <v>DA</v>
      </c>
      <c r="M128" s="110">
        <f t="shared" si="5"/>
        <v>32.666666666666664</v>
      </c>
      <c r="N128" s="180"/>
      <c r="O128" s="181"/>
      <c r="P128" s="182"/>
      <c r="Q128" s="86"/>
      <c r="R128" s="86"/>
      <c r="S128" s="87"/>
      <c r="T128" s="88"/>
      <c r="U128" s="88"/>
      <c r="V128" s="88"/>
      <c r="W128" s="89"/>
      <c r="X128" s="90"/>
      <c r="Y128" s="91"/>
    </row>
    <row r="129" spans="1:25" s="38" customFormat="1" ht="15.75" customHeight="1" thickTop="1" x14ac:dyDescent="0.2">
      <c r="A129" s="213" t="s">
        <v>37</v>
      </c>
      <c r="B129" s="183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5"/>
      <c r="N129" s="183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5"/>
    </row>
    <row r="130" spans="1:25" s="38" customFormat="1" ht="3.6" customHeight="1" x14ac:dyDescent="0.2">
      <c r="A130" s="214"/>
      <c r="B130" s="186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8"/>
      <c r="N130" s="186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8"/>
    </row>
    <row r="131" spans="1:25" s="38" customFormat="1" ht="17.45" customHeight="1" thickBot="1" x14ac:dyDescent="0.25">
      <c r="A131" s="215"/>
      <c r="B131" s="180"/>
      <c r="C131" s="181"/>
      <c r="D131" s="182"/>
      <c r="E131" s="86"/>
      <c r="F131" s="86"/>
      <c r="G131" s="87"/>
      <c r="H131" s="88"/>
      <c r="I131" s="88"/>
      <c r="J131" s="88"/>
      <c r="K131" s="89"/>
      <c r="L131" s="90"/>
      <c r="M131" s="91"/>
      <c r="N131" s="180"/>
      <c r="O131" s="181"/>
      <c r="P131" s="182"/>
      <c r="Q131" s="86"/>
      <c r="R131" s="86"/>
      <c r="S131" s="87"/>
      <c r="T131" s="88"/>
      <c r="U131" s="88"/>
      <c r="V131" s="88"/>
      <c r="W131" s="89"/>
      <c r="X131" s="90"/>
      <c r="Y131" s="91"/>
    </row>
    <row r="132" spans="1:25" s="38" customFormat="1" ht="15.75" customHeight="1" thickTop="1" x14ac:dyDescent="0.2">
      <c r="A132" s="213" t="s">
        <v>38</v>
      </c>
      <c r="B132" s="233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5"/>
      <c r="N132" s="183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5"/>
    </row>
    <row r="133" spans="1:25" s="38" customFormat="1" x14ac:dyDescent="0.2">
      <c r="A133" s="214"/>
      <c r="B133" s="236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8"/>
      <c r="N133" s="186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8"/>
    </row>
    <row r="134" spans="1:25" s="38" customFormat="1" ht="18.600000000000001" customHeight="1" thickBot="1" x14ac:dyDescent="0.25">
      <c r="A134" s="215"/>
      <c r="B134" s="180"/>
      <c r="C134" s="181"/>
      <c r="D134" s="182"/>
      <c r="E134" s="86"/>
      <c r="F134" s="86"/>
      <c r="G134" s="87"/>
      <c r="H134" s="88"/>
      <c r="I134" s="88"/>
      <c r="J134" s="88"/>
      <c r="K134" s="89"/>
      <c r="L134" s="90"/>
      <c r="M134" s="91"/>
      <c r="N134" s="180"/>
      <c r="O134" s="181"/>
      <c r="P134" s="182"/>
      <c r="Q134" s="86"/>
      <c r="R134" s="86"/>
      <c r="S134" s="87"/>
      <c r="T134" s="88"/>
      <c r="U134" s="88"/>
      <c r="V134" s="88"/>
      <c r="W134" s="89"/>
      <c r="X134" s="90"/>
      <c r="Y134" s="91"/>
    </row>
    <row r="135" spans="1:25" s="38" customFormat="1" ht="19.149999999999999" customHeight="1" thickTop="1" x14ac:dyDescent="0.2">
      <c r="A135" s="213" t="s">
        <v>40</v>
      </c>
      <c r="B135" s="233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5"/>
      <c r="N135" s="183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5"/>
    </row>
    <row r="136" spans="1:25" s="38" customFormat="1" ht="2.4500000000000002" customHeight="1" x14ac:dyDescent="0.2">
      <c r="A136" s="214"/>
      <c r="B136" s="236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8"/>
      <c r="N136" s="186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8"/>
    </row>
    <row r="137" spans="1:25" s="38" customFormat="1" ht="26.25" customHeight="1" thickBot="1" x14ac:dyDescent="0.25">
      <c r="A137" s="215"/>
      <c r="B137" s="180"/>
      <c r="C137" s="181"/>
      <c r="D137" s="182"/>
      <c r="E137" s="86"/>
      <c r="F137" s="86"/>
      <c r="G137" s="87"/>
      <c r="H137" s="88"/>
      <c r="I137" s="88"/>
      <c r="J137" s="88"/>
      <c r="K137" s="89"/>
      <c r="L137" s="90"/>
      <c r="M137" s="91"/>
      <c r="N137" s="180"/>
      <c r="O137" s="181"/>
      <c r="P137" s="182"/>
      <c r="Q137" s="86"/>
      <c r="R137" s="86"/>
      <c r="S137" s="87"/>
      <c r="T137" s="88"/>
      <c r="U137" s="88"/>
      <c r="V137" s="88"/>
      <c r="W137" s="89"/>
      <c r="X137" s="90"/>
      <c r="Y137" s="91"/>
    </row>
    <row r="138" spans="1:25" s="38" customFormat="1" ht="18" customHeight="1" thickTop="1" x14ac:dyDescent="0.2">
      <c r="A138" s="213" t="s">
        <v>41</v>
      </c>
      <c r="B138" s="183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5"/>
      <c r="N138" s="183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5"/>
    </row>
    <row r="139" spans="1:25" s="38" customFormat="1" ht="7.15" customHeight="1" x14ac:dyDescent="0.2">
      <c r="A139" s="214"/>
      <c r="B139" s="186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8"/>
      <c r="N139" s="186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8"/>
    </row>
    <row r="140" spans="1:25" s="38" customFormat="1" ht="24.75" customHeight="1" thickBot="1" x14ac:dyDescent="0.25">
      <c r="A140" s="215"/>
      <c r="B140" s="180"/>
      <c r="C140" s="181"/>
      <c r="D140" s="182"/>
      <c r="E140" s="86"/>
      <c r="F140" s="86"/>
      <c r="G140" s="87"/>
      <c r="H140" s="88"/>
      <c r="I140" s="88"/>
      <c r="J140" s="88"/>
      <c r="K140" s="89"/>
      <c r="L140" s="90"/>
      <c r="M140" s="91"/>
      <c r="N140" s="180"/>
      <c r="O140" s="181"/>
      <c r="P140" s="182"/>
      <c r="Q140" s="86"/>
      <c r="R140" s="86"/>
      <c r="S140" s="87"/>
      <c r="T140" s="88"/>
      <c r="U140" s="88"/>
      <c r="V140" s="88"/>
      <c r="W140" s="89"/>
      <c r="X140" s="90"/>
      <c r="Y140" s="91"/>
    </row>
    <row r="141" spans="1:25" s="38" customFormat="1" ht="24.75" customHeight="1" thickTop="1" x14ac:dyDescent="0.2">
      <c r="A141" s="45"/>
      <c r="B141" s="43"/>
      <c r="C141" s="43"/>
      <c r="D141" s="43"/>
      <c r="L141" s="44"/>
      <c r="M141" s="44"/>
      <c r="N141" s="43"/>
      <c r="O141" s="43"/>
      <c r="P141" s="43"/>
      <c r="X141" s="44"/>
      <c r="Y141" s="44"/>
    </row>
    <row r="142" spans="1:25" s="38" customFormat="1" ht="24.75" customHeight="1" thickBot="1" x14ac:dyDescent="0.25">
      <c r="A142" s="45"/>
      <c r="B142" s="43"/>
      <c r="C142" s="43"/>
      <c r="D142" s="43"/>
      <c r="L142" s="44"/>
      <c r="M142" s="44"/>
      <c r="N142" s="43"/>
      <c r="O142" s="43"/>
      <c r="P142" s="43"/>
      <c r="X142" s="44"/>
      <c r="Y142" s="44"/>
    </row>
    <row r="143" spans="1:25" s="50" customFormat="1" ht="15.75" thickBot="1" x14ac:dyDescent="0.25">
      <c r="A143" s="48" t="s">
        <v>11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69"/>
    </row>
    <row r="144" spans="1:25" s="50" customFormat="1" ht="15.75" customHeight="1" thickTop="1" thickBot="1" x14ac:dyDescent="0.25">
      <c r="A144" s="259" t="s">
        <v>12</v>
      </c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1"/>
      <c r="N144" s="256" t="s">
        <v>24</v>
      </c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8"/>
    </row>
    <row r="145" spans="1:25" s="50" customFormat="1" ht="18.75" customHeight="1" thickTop="1" thickBot="1" x14ac:dyDescent="0.25">
      <c r="A145" s="262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4"/>
      <c r="M145" s="52"/>
      <c r="N145" s="256" t="s">
        <v>45</v>
      </c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8"/>
    </row>
    <row r="146" spans="1:25" s="50" customFormat="1" ht="19.5" customHeight="1" thickTop="1" thickBot="1" x14ac:dyDescent="0.25">
      <c r="A146" s="265" t="s">
        <v>13</v>
      </c>
      <c r="B146" s="266"/>
      <c r="C146" s="267"/>
      <c r="D146" s="167" t="s">
        <v>14</v>
      </c>
      <c r="E146" s="168" t="s">
        <v>15</v>
      </c>
      <c r="F146" s="168" t="s">
        <v>16</v>
      </c>
      <c r="G146" s="168" t="s">
        <v>17</v>
      </c>
      <c r="H146" s="168" t="s">
        <v>18</v>
      </c>
      <c r="I146" s="168" t="s">
        <v>19</v>
      </c>
      <c r="J146" s="169" t="s">
        <v>81</v>
      </c>
      <c r="K146" s="169" t="s">
        <v>20</v>
      </c>
      <c r="L146" s="170" t="s">
        <v>21</v>
      </c>
      <c r="M146" s="171"/>
      <c r="N146" s="268" t="s">
        <v>84</v>
      </c>
      <c r="O146" s="269"/>
      <c r="P146" s="270"/>
      <c r="Q146" s="172">
        <v>8</v>
      </c>
      <c r="R146" s="173" t="s">
        <v>6</v>
      </c>
      <c r="S146" s="174">
        <v>28</v>
      </c>
      <c r="T146" s="174">
        <v>0</v>
      </c>
      <c r="U146" s="174">
        <v>28</v>
      </c>
      <c r="V146" s="175">
        <v>0</v>
      </c>
      <c r="W146" s="176">
        <v>49</v>
      </c>
      <c r="X146" s="177" t="s">
        <v>47</v>
      </c>
      <c r="Y146" s="178">
        <v>50</v>
      </c>
    </row>
    <row r="147" spans="1:25" s="50" customFormat="1" ht="15" thickTop="1" x14ac:dyDescent="0.2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N147" s="52"/>
      <c r="Y147" s="70"/>
    </row>
    <row r="148" spans="1:25" s="50" customFormat="1" ht="15" x14ac:dyDescent="0.2">
      <c r="A148" s="56"/>
      <c r="B148" s="52" t="s">
        <v>68</v>
      </c>
      <c r="C148" s="52"/>
      <c r="D148" s="52"/>
      <c r="E148" s="52"/>
      <c r="F148" s="57"/>
      <c r="G148" s="52"/>
      <c r="H148" s="52"/>
      <c r="I148" s="52"/>
      <c r="J148" s="52"/>
      <c r="K148" s="52"/>
      <c r="L148" s="52"/>
      <c r="M148" s="52"/>
      <c r="N148" s="52"/>
      <c r="O148" s="252" t="s">
        <v>90</v>
      </c>
      <c r="P148" s="252"/>
      <c r="Q148" s="252"/>
      <c r="R148" s="252"/>
      <c r="S148" s="252"/>
      <c r="T148" s="252"/>
      <c r="U148" s="252"/>
      <c r="V148" s="252"/>
      <c r="W148" s="252"/>
      <c r="X148" s="252"/>
      <c r="Y148" s="253"/>
    </row>
    <row r="149" spans="1:25" s="50" customFormat="1" ht="15" x14ac:dyDescent="0.2">
      <c r="A149" s="56"/>
      <c r="B149" s="52" t="s">
        <v>69</v>
      </c>
      <c r="C149" s="52"/>
      <c r="D149" s="52"/>
      <c r="E149" s="52"/>
      <c r="F149" s="57"/>
      <c r="G149" s="52"/>
      <c r="H149" s="52"/>
      <c r="I149" s="52"/>
      <c r="J149" s="52"/>
      <c r="K149" s="52"/>
      <c r="L149" s="52"/>
      <c r="M149" s="52"/>
      <c r="N149" s="52"/>
      <c r="P149" s="52" t="s">
        <v>82</v>
      </c>
      <c r="Y149" s="70"/>
    </row>
    <row r="150" spans="1:25" s="50" customFormat="1" ht="15" x14ac:dyDescent="0.2">
      <c r="A150" s="59"/>
      <c r="B150" s="52" t="s">
        <v>70</v>
      </c>
      <c r="C150" s="52"/>
      <c r="D150" s="52"/>
      <c r="E150" s="52"/>
      <c r="F150" s="57"/>
      <c r="G150" s="52"/>
      <c r="H150" s="58"/>
      <c r="I150" s="58"/>
      <c r="J150" s="58"/>
      <c r="K150" s="58"/>
      <c r="L150" s="58"/>
      <c r="M150" s="58"/>
      <c r="N150" s="52"/>
      <c r="Q150" s="52" t="s">
        <v>72</v>
      </c>
    </row>
    <row r="151" spans="1:25" s="50" customFormat="1" ht="19.5" customHeight="1" x14ac:dyDescent="0.2">
      <c r="A151" s="59"/>
      <c r="B151" s="52"/>
      <c r="C151" s="252" t="s">
        <v>88</v>
      </c>
      <c r="D151" s="252"/>
      <c r="E151" s="252"/>
      <c r="F151" s="252"/>
      <c r="G151" s="252"/>
      <c r="H151" s="61"/>
      <c r="I151" s="61"/>
      <c r="J151" s="61"/>
      <c r="K151" s="61"/>
      <c r="L151" s="61"/>
      <c r="M151" s="53"/>
      <c r="N151" s="52"/>
      <c r="Q151" s="65" t="s">
        <v>74</v>
      </c>
    </row>
    <row r="152" spans="1:25" s="50" customFormat="1" ht="15" x14ac:dyDescent="0.2">
      <c r="A152" s="62"/>
      <c r="B152" s="52"/>
      <c r="C152" s="63"/>
      <c r="D152" s="254" t="s">
        <v>71</v>
      </c>
      <c r="E152" s="254"/>
      <c r="F152" s="254"/>
      <c r="G152" s="254"/>
      <c r="H152" s="254"/>
      <c r="I152" s="254"/>
      <c r="J152" s="254"/>
      <c r="K152" s="254"/>
      <c r="L152" s="254"/>
      <c r="M152" s="53"/>
      <c r="N152" s="52"/>
      <c r="O152" s="61"/>
      <c r="Q152" s="52" t="s">
        <v>76</v>
      </c>
      <c r="R152" s="55"/>
      <c r="S152" s="61"/>
      <c r="T152" s="61"/>
      <c r="U152" s="61"/>
      <c r="V152" s="61"/>
      <c r="W152" s="61"/>
      <c r="X152" s="61"/>
      <c r="Y152" s="72"/>
    </row>
    <row r="153" spans="1:25" s="50" customFormat="1" ht="15" x14ac:dyDescent="0.2">
      <c r="A153" s="56"/>
      <c r="B153" s="52"/>
      <c r="C153" s="52"/>
      <c r="D153" s="60" t="s">
        <v>73</v>
      </c>
      <c r="E153" s="60"/>
      <c r="F153" s="57"/>
      <c r="G153" s="58"/>
      <c r="H153" s="58"/>
      <c r="I153" s="58"/>
      <c r="J153" s="58"/>
      <c r="K153" s="58"/>
      <c r="L153" s="58"/>
      <c r="M153" s="52"/>
      <c r="N153" s="64"/>
      <c r="O153" s="52"/>
      <c r="P153" s="52"/>
      <c r="Q153" s="52" t="s">
        <v>83</v>
      </c>
      <c r="R153" s="57"/>
      <c r="S153" s="52"/>
      <c r="T153" s="52"/>
      <c r="U153" s="52"/>
      <c r="V153" s="52"/>
      <c r="W153" s="52"/>
      <c r="X153" s="52"/>
      <c r="Y153" s="71"/>
    </row>
    <row r="154" spans="1:25" s="50" customFormat="1" ht="29.25" customHeight="1" x14ac:dyDescent="0.2">
      <c r="A154" s="56"/>
      <c r="C154" s="61"/>
      <c r="D154" s="252" t="s">
        <v>89</v>
      </c>
      <c r="E154" s="252"/>
      <c r="F154" s="252"/>
      <c r="G154" s="52"/>
      <c r="H154" s="52"/>
      <c r="I154" s="52"/>
      <c r="J154" s="52"/>
      <c r="K154" s="52"/>
      <c r="L154" s="61"/>
      <c r="M154" s="61"/>
      <c r="N154" s="64"/>
      <c r="O154" s="252" t="s">
        <v>80</v>
      </c>
      <c r="P154" s="252"/>
      <c r="Q154" s="252"/>
      <c r="R154" s="252"/>
      <c r="S154" s="252"/>
      <c r="T154" s="252"/>
      <c r="U154" s="252"/>
      <c r="V154" s="252"/>
      <c r="W154" s="252"/>
      <c r="X154" s="252"/>
      <c r="Y154" s="253"/>
    </row>
    <row r="155" spans="1:25" s="50" customFormat="1" ht="15" x14ac:dyDescent="0.2">
      <c r="A155" s="56"/>
      <c r="B155" s="52" t="s">
        <v>75</v>
      </c>
      <c r="C155" s="61"/>
      <c r="D155" s="61"/>
      <c r="E155" s="61"/>
      <c r="F155" s="55"/>
      <c r="G155" s="52"/>
      <c r="H155" s="52"/>
      <c r="I155" s="52"/>
      <c r="J155" s="52"/>
      <c r="K155" s="52"/>
      <c r="L155" s="61"/>
      <c r="M155" s="61"/>
      <c r="N155" s="64"/>
      <c r="O155" s="52"/>
      <c r="P155" s="52"/>
      <c r="R155" s="57"/>
      <c r="S155" s="52"/>
      <c r="T155" s="52"/>
      <c r="U155" s="52"/>
      <c r="V155" s="52"/>
      <c r="W155" s="52"/>
      <c r="X155" s="52"/>
      <c r="Y155" s="71"/>
    </row>
    <row r="156" spans="1:25" s="50" customFormat="1" ht="15" x14ac:dyDescent="0.2">
      <c r="A156" s="56"/>
      <c r="B156" s="52" t="s">
        <v>77</v>
      </c>
      <c r="F156" s="55"/>
      <c r="G156" s="52"/>
      <c r="H156" s="61"/>
      <c r="I156" s="61"/>
      <c r="J156" s="61"/>
      <c r="K156" s="61"/>
      <c r="L156" s="61"/>
      <c r="M156" s="61"/>
      <c r="N156" s="60"/>
      <c r="O156" s="51"/>
      <c r="P156" s="60"/>
      <c r="R156" s="66"/>
      <c r="S156" s="67"/>
      <c r="T156" s="67"/>
      <c r="U156" s="67"/>
      <c r="V156" s="67"/>
      <c r="W156" s="67"/>
      <c r="X156" s="68"/>
      <c r="Y156" s="73"/>
    </row>
    <row r="157" spans="1:25" s="50" customFormat="1" ht="15" x14ac:dyDescent="0.2">
      <c r="A157" s="56"/>
      <c r="B157" s="254" t="s">
        <v>78</v>
      </c>
      <c r="C157" s="254"/>
      <c r="D157" s="254"/>
      <c r="E157" s="254"/>
      <c r="F157" s="55"/>
      <c r="G157" s="61"/>
      <c r="H157" s="61"/>
      <c r="I157" s="61"/>
      <c r="J157" s="61"/>
      <c r="K157" s="61"/>
      <c r="L157" s="61"/>
      <c r="M157" s="61"/>
      <c r="N157" s="64"/>
      <c r="O157" s="254" t="s">
        <v>85</v>
      </c>
      <c r="P157" s="254"/>
      <c r="Q157" s="254"/>
      <c r="R157" s="254"/>
      <c r="S157" s="254"/>
      <c r="T157" s="254"/>
      <c r="U157" s="254"/>
      <c r="V157" s="254"/>
      <c r="W157" s="254"/>
      <c r="X157" s="254"/>
      <c r="Y157" s="255"/>
    </row>
    <row r="158" spans="1:25" s="50" customFormat="1" ht="33" customHeight="1" x14ac:dyDescent="0.2">
      <c r="A158" s="56"/>
      <c r="B158" s="60" t="s">
        <v>79</v>
      </c>
      <c r="F158" s="55"/>
      <c r="G158" s="61"/>
      <c r="H158" s="61"/>
      <c r="I158" s="61"/>
      <c r="J158" s="61"/>
      <c r="K158" s="61"/>
      <c r="L158" s="61"/>
      <c r="M158" s="61"/>
      <c r="N158" s="82"/>
      <c r="O158" s="248" t="s">
        <v>86</v>
      </c>
      <c r="P158" s="248"/>
      <c r="Q158" s="248"/>
      <c r="R158" s="248"/>
      <c r="S158" s="248"/>
      <c r="T158" s="248"/>
      <c r="U158" s="248"/>
      <c r="V158" s="248"/>
      <c r="W158" s="248"/>
      <c r="X158" s="248"/>
      <c r="Y158" s="83"/>
    </row>
    <row r="159" spans="1:25" s="50" customFormat="1" ht="15" x14ac:dyDescent="0.2">
      <c r="A159" s="56"/>
      <c r="B159" s="254" t="s">
        <v>67</v>
      </c>
      <c r="C159" s="254"/>
      <c r="D159" s="254"/>
      <c r="E159" s="254"/>
      <c r="F159" s="254"/>
      <c r="G159" s="254"/>
      <c r="H159" s="254"/>
      <c r="I159" s="254"/>
      <c r="J159" s="254"/>
      <c r="K159" s="61"/>
      <c r="L159" s="61"/>
      <c r="M159" s="61"/>
      <c r="N159" s="82"/>
      <c r="O159" s="252" t="s">
        <v>87</v>
      </c>
      <c r="P159" s="252"/>
      <c r="Q159" s="252"/>
      <c r="R159" s="252"/>
      <c r="S159" s="252"/>
      <c r="T159" s="252"/>
      <c r="U159" s="252"/>
      <c r="V159" s="252"/>
      <c r="W159" s="252"/>
      <c r="X159" s="252"/>
      <c r="Y159" s="83"/>
    </row>
    <row r="160" spans="1:25" s="50" customFormat="1" ht="15" x14ac:dyDescent="0.2">
      <c r="A160" s="56"/>
      <c r="B160" s="60"/>
      <c r="F160" s="55"/>
      <c r="G160" s="61"/>
      <c r="H160" s="61"/>
      <c r="I160" s="61"/>
      <c r="J160" s="61"/>
      <c r="K160" s="61"/>
      <c r="L160" s="61"/>
      <c r="M160" s="61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3"/>
    </row>
    <row r="161" spans="1:25" s="50" customFormat="1" x14ac:dyDescent="0.2">
      <c r="A161" s="108" t="s">
        <v>48</v>
      </c>
      <c r="K161" s="61"/>
      <c r="L161" s="61"/>
      <c r="M161" s="61"/>
    </row>
    <row r="162" spans="1:25" s="50" customFormat="1" ht="15" thickBot="1" x14ac:dyDescent="0.25">
      <c r="A162" s="84"/>
      <c r="B162" s="81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s="16" customFormat="1" x14ac:dyDescent="0.2">
      <c r="A163" s="45"/>
      <c r="B163" s="43"/>
      <c r="C163" s="43"/>
      <c r="D163" s="43"/>
      <c r="E163" s="42"/>
      <c r="F163" s="42"/>
      <c r="G163" s="46"/>
      <c r="H163" s="46"/>
      <c r="I163" s="46"/>
      <c r="J163" s="46"/>
      <c r="K163" s="46"/>
      <c r="L163" s="44"/>
      <c r="M163" s="44"/>
      <c r="N163" s="43"/>
      <c r="O163" s="43"/>
      <c r="P163" s="43"/>
      <c r="Q163" s="42"/>
      <c r="R163" s="42"/>
      <c r="S163" s="46"/>
      <c r="T163" s="46"/>
      <c r="U163" s="46"/>
      <c r="V163" s="46"/>
      <c r="W163" s="46"/>
      <c r="X163" s="44"/>
      <c r="Y163" s="44"/>
    </row>
    <row r="164" spans="1:25" ht="15" x14ac:dyDescent="0.25">
      <c r="A164" s="102" t="s">
        <v>22</v>
      </c>
      <c r="B164" s="103"/>
      <c r="C164" s="103"/>
      <c r="D164" s="103"/>
      <c r="E164" s="103"/>
      <c r="F164" s="104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5"/>
      <c r="S164" s="105"/>
      <c r="T164" s="105"/>
      <c r="U164" s="106" t="s">
        <v>23</v>
      </c>
      <c r="V164" s="105"/>
      <c r="W164" s="105"/>
      <c r="X164" s="105"/>
      <c r="Y164" s="103"/>
    </row>
    <row r="165" spans="1:25" ht="15" x14ac:dyDescent="0.25">
      <c r="A165" s="107" t="s">
        <v>185</v>
      </c>
      <c r="B165" s="103"/>
      <c r="C165" s="103"/>
      <c r="D165" s="103"/>
      <c r="E165" s="103"/>
      <c r="F165" s="104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5"/>
      <c r="S165" s="98"/>
      <c r="T165" s="105"/>
      <c r="U165" s="114" t="str">
        <f>U93</f>
        <v>Conf.univ.dr.ing.Eugen GHITA</v>
      </c>
      <c r="V165" s="105"/>
      <c r="W165" s="105"/>
      <c r="X165" s="105"/>
      <c r="Y165" s="98"/>
    </row>
    <row r="166" spans="1:25" ht="15.75" x14ac:dyDescent="0.3">
      <c r="A166" s="47"/>
    </row>
    <row r="169" spans="1:25" x14ac:dyDescent="0.2">
      <c r="C169" s="50"/>
      <c r="D169" s="50"/>
      <c r="E169" s="50"/>
      <c r="F169" s="50"/>
      <c r="G169" s="50"/>
      <c r="H169" s="50"/>
      <c r="I169" s="50"/>
      <c r="J169" s="50"/>
      <c r="K169" s="50"/>
    </row>
    <row r="170" spans="1:25" ht="14.25" customHeight="1" x14ac:dyDescent="0.2">
      <c r="C170" s="63"/>
      <c r="D170" s="63"/>
      <c r="E170" s="63"/>
      <c r="F170" s="63"/>
      <c r="G170" s="63"/>
      <c r="H170" s="63"/>
      <c r="I170" s="63"/>
      <c r="J170" s="63"/>
      <c r="K170" s="63"/>
    </row>
    <row r="171" spans="1:25" x14ac:dyDescent="0.2">
      <c r="B171" s="50"/>
      <c r="C171" s="63"/>
      <c r="D171" s="63"/>
      <c r="E171" s="63"/>
      <c r="F171" s="63"/>
      <c r="G171" s="63"/>
      <c r="H171" s="63"/>
      <c r="I171" s="63"/>
      <c r="J171" s="63"/>
      <c r="K171" s="63"/>
    </row>
    <row r="172" spans="1:25" x14ac:dyDescent="0.2">
      <c r="F172" s="1"/>
    </row>
    <row r="173" spans="1:25" x14ac:dyDescent="0.2">
      <c r="F173" s="1"/>
    </row>
    <row r="174" spans="1:25" ht="14.25" customHeight="1" x14ac:dyDescent="0.2">
      <c r="C174" s="61"/>
      <c r="D174" s="61"/>
      <c r="E174" s="61"/>
      <c r="F174" s="61"/>
      <c r="G174" s="61"/>
      <c r="H174" s="61"/>
      <c r="I174" s="61"/>
      <c r="J174" s="61"/>
      <c r="K174" s="61"/>
    </row>
  </sheetData>
  <sheetProtection password="9514" sheet="1" formatCells="0" formatColumns="0" formatRows="0" insertColumns="0" insertRows="0" insertHyperlinks="0" deleteColumns="0" deleteRows="0"/>
  <mergeCells count="209">
    <mergeCell ref="B109:M110"/>
    <mergeCell ref="A132:A134"/>
    <mergeCell ref="D154:F154"/>
    <mergeCell ref="B111:D111"/>
    <mergeCell ref="B129:M130"/>
    <mergeCell ref="B128:D128"/>
    <mergeCell ref="N145:Y145"/>
    <mergeCell ref="A115:A117"/>
    <mergeCell ref="B115:M116"/>
    <mergeCell ref="N115:Y116"/>
    <mergeCell ref="B117:D117"/>
    <mergeCell ref="N117:P117"/>
    <mergeCell ref="A126:A128"/>
    <mergeCell ref="N125:P125"/>
    <mergeCell ref="B123:M124"/>
    <mergeCell ref="B140:D140"/>
    <mergeCell ref="N134:P134"/>
    <mergeCell ref="B135:M136"/>
    <mergeCell ref="N128:P128"/>
    <mergeCell ref="N129:Y130"/>
    <mergeCell ref="A138:A140"/>
    <mergeCell ref="N132:Y133"/>
    <mergeCell ref="A135:A137"/>
    <mergeCell ref="B134:D134"/>
    <mergeCell ref="O158:X158"/>
    <mergeCell ref="B131:D131"/>
    <mergeCell ref="N131:P131"/>
    <mergeCell ref="A129:A131"/>
    <mergeCell ref="B126:M127"/>
    <mergeCell ref="O159:X159"/>
    <mergeCell ref="O154:Y154"/>
    <mergeCell ref="O157:Y157"/>
    <mergeCell ref="C151:G151"/>
    <mergeCell ref="N140:P140"/>
    <mergeCell ref="O148:Y148"/>
    <mergeCell ref="N144:Y144"/>
    <mergeCell ref="A144:L145"/>
    <mergeCell ref="A146:C146"/>
    <mergeCell ref="N146:P146"/>
    <mergeCell ref="N126:Y127"/>
    <mergeCell ref="N135:Y136"/>
    <mergeCell ref="B138:M139"/>
    <mergeCell ref="N138:Y139"/>
    <mergeCell ref="D152:L152"/>
    <mergeCell ref="B157:E157"/>
    <mergeCell ref="B159:J159"/>
    <mergeCell ref="N137:P137"/>
    <mergeCell ref="B132:M133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19:Y19"/>
    <mergeCell ref="A23:A25"/>
    <mergeCell ref="B23:M24"/>
    <mergeCell ref="N23:Y24"/>
    <mergeCell ref="B25:D25"/>
    <mergeCell ref="N25:P25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41:Y42"/>
    <mergeCell ref="B43:D43"/>
    <mergeCell ref="N43:P43"/>
    <mergeCell ref="B45:C45"/>
    <mergeCell ref="A121:Y121"/>
    <mergeCell ref="B122:M122"/>
    <mergeCell ref="A96:Y96"/>
    <mergeCell ref="A97:Y97"/>
    <mergeCell ref="A98:Y98"/>
    <mergeCell ref="B99:M99"/>
    <mergeCell ref="N99:Y99"/>
    <mergeCell ref="B103:M104"/>
    <mergeCell ref="N103:Y104"/>
    <mergeCell ref="B105:D105"/>
    <mergeCell ref="N105:P105"/>
    <mergeCell ref="A64:A66"/>
    <mergeCell ref="B64:M65"/>
    <mergeCell ref="A119:Y119"/>
    <mergeCell ref="B46:C46"/>
    <mergeCell ref="A100:A102"/>
    <mergeCell ref="B100:M101"/>
    <mergeCell ref="N100:Y101"/>
    <mergeCell ref="A103:A105"/>
    <mergeCell ref="B70:M71"/>
    <mergeCell ref="A47:A49"/>
    <mergeCell ref="A106:A108"/>
    <mergeCell ref="B106:M107"/>
    <mergeCell ref="N106:Y107"/>
    <mergeCell ref="B108:D108"/>
    <mergeCell ref="N108:P108"/>
    <mergeCell ref="N109:Y110"/>
    <mergeCell ref="N111:P111"/>
    <mergeCell ref="A112:A114"/>
    <mergeCell ref="B112:M113"/>
    <mergeCell ref="N112:Y113"/>
    <mergeCell ref="B114:D114"/>
    <mergeCell ref="N114:P114"/>
    <mergeCell ref="L78:M78"/>
    <mergeCell ref="S78:V78"/>
    <mergeCell ref="X78:Y78"/>
    <mergeCell ref="A79:A81"/>
    <mergeCell ref="B80:C80"/>
    <mergeCell ref="G80:I80"/>
    <mergeCell ref="N80:P80"/>
    <mergeCell ref="S80:U80"/>
    <mergeCell ref="B81:C81"/>
    <mergeCell ref="A85:W85"/>
    <mergeCell ref="A109:A111"/>
    <mergeCell ref="A41:A43"/>
    <mergeCell ref="B41:M42"/>
    <mergeCell ref="N72:P72"/>
    <mergeCell ref="A73:A75"/>
    <mergeCell ref="N122:Y122"/>
    <mergeCell ref="A123:A125"/>
    <mergeCell ref="G48:I48"/>
    <mergeCell ref="A53:Y53"/>
    <mergeCell ref="N54:Y54"/>
    <mergeCell ref="N123:Y124"/>
    <mergeCell ref="B125:D125"/>
    <mergeCell ref="N45:P45"/>
    <mergeCell ref="B75:D75"/>
    <mergeCell ref="N75:P75"/>
    <mergeCell ref="S45:U45"/>
    <mergeCell ref="N64:Y65"/>
    <mergeCell ref="B66:D66"/>
    <mergeCell ref="N66:P66"/>
    <mergeCell ref="B67:M68"/>
    <mergeCell ref="A52:Y52"/>
    <mergeCell ref="S48:U48"/>
    <mergeCell ref="B57:D57"/>
    <mergeCell ref="A44:A46"/>
    <mergeCell ref="G78:K78"/>
    <mergeCell ref="B137:D137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N61:Y62"/>
    <mergeCell ref="N60:P60"/>
    <mergeCell ref="B63:D63"/>
    <mergeCell ref="N63:P63"/>
    <mergeCell ref="G45:I45"/>
    <mergeCell ref="A120:Y120"/>
    <mergeCell ref="B58:M59"/>
    <mergeCell ref="B54:M54"/>
    <mergeCell ref="B78:C78"/>
    <mergeCell ref="N70:Y71"/>
    <mergeCell ref="N67:Y68"/>
    <mergeCell ref="B69:D69"/>
    <mergeCell ref="N69:P69"/>
    <mergeCell ref="A67:A69"/>
    <mergeCell ref="A70:A72"/>
    <mergeCell ref="B72:D72"/>
    <mergeCell ref="B102:D102"/>
    <mergeCell ref="N102:P102"/>
    <mergeCell ref="B73:M74"/>
    <mergeCell ref="N73:Y74"/>
    <mergeCell ref="A84:Y84"/>
    <mergeCell ref="N81:O81"/>
    <mergeCell ref="S77:U77"/>
    <mergeCell ref="N78:O78"/>
    <mergeCell ref="N58:Y59"/>
    <mergeCell ref="A76:A78"/>
    <mergeCell ref="B77:C77"/>
    <mergeCell ref="G77:I77"/>
    <mergeCell ref="N77:P77"/>
    <mergeCell ref="A86:W86"/>
    <mergeCell ref="A87:W87"/>
    <mergeCell ref="A88:W88"/>
    <mergeCell ref="A90:W90"/>
    <mergeCell ref="A89:W89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4" max="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="70" zoomScaleNormal="70" workbookViewId="0">
      <selection activeCell="C5" sqref="C5"/>
    </sheetView>
  </sheetViews>
  <sheetFormatPr defaultRowHeight="12.75" x14ac:dyDescent="0.2"/>
  <cols>
    <col min="1" max="1" width="5.85546875" style="151" customWidth="1"/>
    <col min="2" max="2" width="32.85546875" style="151" customWidth="1"/>
    <col min="3" max="3" width="29.7109375" style="151" customWidth="1"/>
    <col min="4" max="4" width="23.140625" style="151" customWidth="1"/>
    <col min="5" max="13" width="4.7109375" style="157" customWidth="1"/>
    <col min="14" max="14" width="5.85546875" style="157" customWidth="1"/>
    <col min="15" max="15" width="18.85546875" style="151" customWidth="1"/>
    <col min="16" max="16" width="7" style="151" customWidth="1"/>
    <col min="17" max="18" width="4.7109375" style="151" customWidth="1"/>
    <col min="19" max="19" width="18.7109375" style="151" customWidth="1"/>
    <col min="20" max="20" width="6.5703125" style="151" customWidth="1"/>
    <col min="21" max="22" width="4.7109375" style="151" customWidth="1"/>
    <col min="23" max="16384" width="9.140625" style="151"/>
  </cols>
  <sheetData>
    <row r="1" spans="1:22" ht="90.75" customHeight="1" x14ac:dyDescent="0.2">
      <c r="A1" s="148" t="s">
        <v>123</v>
      </c>
      <c r="B1" s="149" t="s">
        <v>140</v>
      </c>
      <c r="C1" s="149" t="s">
        <v>127</v>
      </c>
      <c r="D1" s="149" t="s">
        <v>127</v>
      </c>
      <c r="E1" s="150" t="s">
        <v>163</v>
      </c>
      <c r="F1" s="150" t="s">
        <v>164</v>
      </c>
      <c r="G1" s="150" t="s">
        <v>165</v>
      </c>
      <c r="H1" s="150" t="s">
        <v>166</v>
      </c>
      <c r="I1" s="150" t="s">
        <v>167</v>
      </c>
      <c r="J1" s="150" t="s">
        <v>168</v>
      </c>
      <c r="K1" s="150" t="s">
        <v>169</v>
      </c>
      <c r="L1" s="150" t="s">
        <v>170</v>
      </c>
      <c r="M1" s="150"/>
      <c r="N1" s="150" t="s">
        <v>171</v>
      </c>
      <c r="O1" s="149" t="s">
        <v>135</v>
      </c>
      <c r="P1" s="149" t="s">
        <v>128</v>
      </c>
      <c r="Q1" s="149" t="s">
        <v>129</v>
      </c>
      <c r="R1" s="149" t="s">
        <v>139</v>
      </c>
      <c r="S1" s="149" t="s">
        <v>136</v>
      </c>
      <c r="T1" s="149" t="s">
        <v>128</v>
      </c>
      <c r="U1" s="149" t="s">
        <v>129</v>
      </c>
      <c r="V1" s="149" t="s">
        <v>139</v>
      </c>
    </row>
    <row r="2" spans="1:22" ht="30" customHeight="1" x14ac:dyDescent="0.2">
      <c r="A2" s="152">
        <v>1</v>
      </c>
      <c r="B2" s="152" t="str">
        <f>MASTER!B23</f>
        <v>Mentenanta echipamentelor de fabricatie</v>
      </c>
      <c r="C2" s="152"/>
      <c r="D2" s="152"/>
      <c r="E2" s="153">
        <f>MASTER!E25</f>
        <v>5</v>
      </c>
      <c r="F2" s="153" t="str">
        <f>MASTER!F25</f>
        <v>E</v>
      </c>
      <c r="G2" s="153">
        <f>MASTER!G25</f>
        <v>21</v>
      </c>
      <c r="H2" s="153">
        <f>MASTER!H25</f>
        <v>0</v>
      </c>
      <c r="I2" s="153">
        <f>MASTER!I25</f>
        <v>7</v>
      </c>
      <c r="J2" s="153">
        <f>MASTER!J25</f>
        <v>14</v>
      </c>
      <c r="K2" s="153">
        <f>MASTER!K25</f>
        <v>0</v>
      </c>
      <c r="L2" s="153" t="str">
        <f>MASTER!L25</f>
        <v>DA</v>
      </c>
      <c r="M2" s="153">
        <f>IF(L2="DA",1,IF(L2="DS",2,IF(L2="DC",3,IF(L2="DCAV",4,0))))</f>
        <v>1</v>
      </c>
      <c r="N2" s="154">
        <f>MASTER!M25</f>
        <v>32.666666666666664</v>
      </c>
      <c r="O2" s="149" t="s">
        <v>134</v>
      </c>
      <c r="P2" s="149" t="s">
        <v>133</v>
      </c>
      <c r="Q2" s="149" t="s">
        <v>132</v>
      </c>
      <c r="R2" s="149" t="s">
        <v>131</v>
      </c>
      <c r="S2" s="149" t="s">
        <v>134</v>
      </c>
      <c r="T2" s="149" t="s">
        <v>133</v>
      </c>
      <c r="U2" s="149" t="s">
        <v>132</v>
      </c>
      <c r="V2" s="149" t="s">
        <v>131</v>
      </c>
    </row>
    <row r="3" spans="1:22" ht="30" customHeight="1" x14ac:dyDescent="0.2">
      <c r="A3" s="152">
        <v>2</v>
      </c>
      <c r="B3" s="152" t="str">
        <f>MASTER!B26</f>
        <v xml:space="preserve">Proiectarea produselor  din materiale plastice </v>
      </c>
      <c r="C3" s="152"/>
      <c r="D3" s="152"/>
      <c r="E3" s="153">
        <f>MASTER!E28</f>
        <v>6</v>
      </c>
      <c r="F3" s="153" t="str">
        <f>MASTER!F28</f>
        <v>E</v>
      </c>
      <c r="G3" s="153">
        <f>MASTER!G28</f>
        <v>21</v>
      </c>
      <c r="H3" s="153">
        <f>MASTER!H28</f>
        <v>0</v>
      </c>
      <c r="I3" s="153">
        <f>MASTER!I28</f>
        <v>0</v>
      </c>
      <c r="J3" s="153">
        <f>MASTER!J28</f>
        <v>21</v>
      </c>
      <c r="K3" s="153">
        <f>MASTER!K28</f>
        <v>0</v>
      </c>
      <c r="L3" s="153" t="str">
        <f>MASTER!L28</f>
        <v>DS</v>
      </c>
      <c r="M3" s="153">
        <f t="shared" ref="M3:M32" si="0">IF(L3="DA",1,IF(L3="DS",2,IF(L3="DC",3,IF(L3="DCAV",4,0))))</f>
        <v>2</v>
      </c>
      <c r="N3" s="154">
        <f>MASTER!M28</f>
        <v>39.200000000000003</v>
      </c>
      <c r="O3" s="152" t="s">
        <v>149</v>
      </c>
      <c r="P3" s="152" t="s">
        <v>142</v>
      </c>
      <c r="Q3" s="152" t="s">
        <v>143</v>
      </c>
      <c r="R3" s="152" t="s">
        <v>131</v>
      </c>
      <c r="S3" s="152" t="s">
        <v>149</v>
      </c>
      <c r="T3" s="152" t="s">
        <v>142</v>
      </c>
      <c r="U3" s="152" t="s">
        <v>143</v>
      </c>
      <c r="V3" s="152" t="s">
        <v>131</v>
      </c>
    </row>
    <row r="4" spans="1:22" ht="30" customHeight="1" x14ac:dyDescent="0.2">
      <c r="A4" s="152">
        <v>3</v>
      </c>
      <c r="B4" s="152" t="str">
        <f>MASTER!B29</f>
        <v>Disciplina optionala 1</v>
      </c>
      <c r="C4" s="152" t="str">
        <f>MASTER!B100</f>
        <v>1.1 O.Ind. - Conceptia virtuala CAD-3D  (*)</v>
      </c>
      <c r="D4" s="152" t="str">
        <f>MASTER!B103</f>
        <v>1.2 O.Ind. - Proiectarea asistata de calculator</v>
      </c>
      <c r="E4" s="153">
        <f>MASTER!E31</f>
        <v>6</v>
      </c>
      <c r="F4" s="153" t="str">
        <f>MASTER!F31</f>
        <v>E</v>
      </c>
      <c r="G4" s="153">
        <f>MASTER!G31</f>
        <v>28</v>
      </c>
      <c r="H4" s="153">
        <f>MASTER!H31</f>
        <v>0</v>
      </c>
      <c r="I4" s="153">
        <f>MASTER!I31</f>
        <v>28</v>
      </c>
      <c r="J4" s="153">
        <f>MASTER!J31</f>
        <v>0</v>
      </c>
      <c r="K4" s="153">
        <f>MASTER!K31</f>
        <v>0</v>
      </c>
      <c r="L4" s="153" t="str">
        <f>MASTER!L31</f>
        <v>DA</v>
      </c>
      <c r="M4" s="153">
        <f t="shared" si="0"/>
        <v>1</v>
      </c>
      <c r="N4" s="154">
        <f>MASTER!M31</f>
        <v>39.200000000000003</v>
      </c>
      <c r="O4" s="152" t="s">
        <v>150</v>
      </c>
      <c r="P4" s="152" t="s">
        <v>142</v>
      </c>
      <c r="Q4" s="152" t="s">
        <v>143</v>
      </c>
      <c r="R4" s="152" t="s">
        <v>131</v>
      </c>
      <c r="S4" s="152" t="s">
        <v>150</v>
      </c>
      <c r="T4" s="152" t="s">
        <v>142</v>
      </c>
      <c r="U4" s="152" t="s">
        <v>143</v>
      </c>
      <c r="V4" s="152" t="s">
        <v>131</v>
      </c>
    </row>
    <row r="5" spans="1:22" ht="79.5" customHeight="1" x14ac:dyDescent="0.2">
      <c r="A5" s="152">
        <v>4</v>
      </c>
      <c r="B5" s="152" t="str">
        <f>MASTER!B32</f>
        <v>Disciplina optionala 2</v>
      </c>
      <c r="C5" s="152" t="str">
        <f>MASTER!B106</f>
        <v>2.1 O.Ind. - Masini si sisteme avansate de prelucrare   (*)</v>
      </c>
      <c r="D5" s="179" t="str">
        <f>MASTER!B109</f>
        <v>2.2 O.Ind. - Optimizarea performantelor sistemelor flexibile de fabricatie</v>
      </c>
      <c r="E5" s="153">
        <f>MASTER!E34</f>
        <v>6</v>
      </c>
      <c r="F5" s="153" t="str">
        <f>MASTER!F34</f>
        <v>E</v>
      </c>
      <c r="G5" s="153">
        <f>MASTER!G34</f>
        <v>28</v>
      </c>
      <c r="H5" s="153">
        <f>MASTER!H34</f>
        <v>0</v>
      </c>
      <c r="I5" s="153">
        <f>MASTER!I34</f>
        <v>14</v>
      </c>
      <c r="J5" s="153">
        <f>MASTER!J34</f>
        <v>14</v>
      </c>
      <c r="K5" s="153">
        <f>MASTER!K34</f>
        <v>0</v>
      </c>
      <c r="L5" s="153" t="str">
        <f>MASTER!L34</f>
        <v>DCAV</v>
      </c>
      <c r="M5" s="153">
        <f t="shared" si="0"/>
        <v>4</v>
      </c>
      <c r="N5" s="154">
        <f>MASTER!M34</f>
        <v>39.200000000000003</v>
      </c>
      <c r="O5" s="149" t="s">
        <v>180</v>
      </c>
      <c r="P5" s="149" t="s">
        <v>133</v>
      </c>
      <c r="Q5" s="149" t="s">
        <v>132</v>
      </c>
      <c r="R5" s="149" t="s">
        <v>131</v>
      </c>
      <c r="S5" s="149" t="s">
        <v>180</v>
      </c>
      <c r="T5" s="149" t="s">
        <v>133</v>
      </c>
      <c r="U5" s="149" t="s">
        <v>132</v>
      </c>
      <c r="V5" s="149" t="s">
        <v>131</v>
      </c>
    </row>
    <row r="6" spans="1:22" ht="30" customHeight="1" x14ac:dyDescent="0.2">
      <c r="A6" s="152">
        <v>5</v>
      </c>
      <c r="B6" s="152" t="str">
        <f>MASTER!B35</f>
        <v>Practica profesionala 1</v>
      </c>
      <c r="C6" s="152"/>
      <c r="D6" s="152"/>
      <c r="E6" s="153">
        <f>MASTER!E37</f>
        <v>7</v>
      </c>
      <c r="F6" s="153" t="str">
        <f>MASTER!F37</f>
        <v>C</v>
      </c>
      <c r="G6" s="153">
        <f>MASTER!G37</f>
        <v>0</v>
      </c>
      <c r="H6" s="153">
        <f>MASTER!H37</f>
        <v>0</v>
      </c>
      <c r="I6" s="153">
        <f>MASTER!I37</f>
        <v>0</v>
      </c>
      <c r="J6" s="153">
        <f>MASTER!J37</f>
        <v>0</v>
      </c>
      <c r="K6" s="153">
        <f>MASTER!K37</f>
        <v>168</v>
      </c>
      <c r="L6" s="153" t="str">
        <f>MASTER!L37</f>
        <v>DS</v>
      </c>
      <c r="M6" s="153">
        <f t="shared" si="0"/>
        <v>2</v>
      </c>
      <c r="N6" s="154">
        <f>MASTER!M37</f>
        <v>45.733333333333334</v>
      </c>
      <c r="O6" s="152" t="s">
        <v>141</v>
      </c>
      <c r="P6" s="152" t="s">
        <v>142</v>
      </c>
      <c r="Q6" s="152" t="s">
        <v>143</v>
      </c>
      <c r="R6" s="152" t="s">
        <v>131</v>
      </c>
      <c r="S6" s="152" t="s">
        <v>141</v>
      </c>
      <c r="T6" s="152" t="s">
        <v>142</v>
      </c>
      <c r="U6" s="152" t="s">
        <v>143</v>
      </c>
      <c r="V6" s="152" t="s">
        <v>131</v>
      </c>
    </row>
    <row r="7" spans="1:22" ht="30" customHeight="1" x14ac:dyDescent="0.2">
      <c r="A7" s="152">
        <v>6</v>
      </c>
      <c r="B7" s="152">
        <f>MASTER!B38</f>
        <v>0</v>
      </c>
      <c r="C7" s="152"/>
      <c r="D7" s="152"/>
      <c r="E7" s="153">
        <f>MASTER!E40</f>
        <v>0</v>
      </c>
      <c r="F7" s="153">
        <f>MASTER!F40</f>
        <v>0</v>
      </c>
      <c r="G7" s="153">
        <f>MASTER!G40</f>
        <v>0</v>
      </c>
      <c r="H7" s="153">
        <f>MASTER!H40</f>
        <v>0</v>
      </c>
      <c r="I7" s="153">
        <f>MASTER!I40</f>
        <v>0</v>
      </c>
      <c r="J7" s="153">
        <f>MASTER!J40</f>
        <v>0</v>
      </c>
      <c r="K7" s="153">
        <f>MASTER!K40</f>
        <v>0</v>
      </c>
      <c r="L7" s="153">
        <f>MASTER!L40</f>
        <v>0</v>
      </c>
      <c r="M7" s="153">
        <f t="shared" si="0"/>
        <v>0</v>
      </c>
      <c r="N7" s="154">
        <f>MASTER!M40</f>
        <v>0</v>
      </c>
      <c r="O7" s="152"/>
      <c r="P7" s="152"/>
      <c r="Q7" s="152"/>
      <c r="R7" s="152"/>
      <c r="S7" s="152"/>
      <c r="T7" s="152"/>
      <c r="U7" s="152"/>
      <c r="V7" s="152"/>
    </row>
    <row r="8" spans="1:22" ht="30" customHeight="1" x14ac:dyDescent="0.2">
      <c r="A8" s="152">
        <v>7</v>
      </c>
      <c r="B8" s="152">
        <f>MASTER!B41</f>
        <v>0</v>
      </c>
      <c r="C8" s="152"/>
      <c r="D8" s="152"/>
      <c r="E8" s="153">
        <f>MASTER!E43</f>
        <v>0</v>
      </c>
      <c r="F8" s="153">
        <f>MASTER!F43</f>
        <v>0</v>
      </c>
      <c r="G8" s="153">
        <f>MASTER!G43</f>
        <v>0</v>
      </c>
      <c r="H8" s="153">
        <f>MASTER!H43</f>
        <v>0</v>
      </c>
      <c r="I8" s="153">
        <f>MASTER!I43</f>
        <v>0</v>
      </c>
      <c r="J8" s="153">
        <f>MASTER!J43</f>
        <v>0</v>
      </c>
      <c r="K8" s="153">
        <f>MASTER!K43</f>
        <v>0</v>
      </c>
      <c r="L8" s="153">
        <f>MASTER!L43</f>
        <v>0</v>
      </c>
      <c r="M8" s="153">
        <f t="shared" si="0"/>
        <v>0</v>
      </c>
      <c r="N8" s="154">
        <f>MASTER!M43</f>
        <v>0</v>
      </c>
      <c r="O8" s="152"/>
      <c r="P8" s="152"/>
      <c r="Q8" s="152"/>
      <c r="R8" s="152"/>
      <c r="S8" s="152"/>
      <c r="T8" s="152"/>
      <c r="U8" s="152"/>
      <c r="V8" s="152"/>
    </row>
    <row r="9" spans="1:22" ht="30" customHeight="1" x14ac:dyDescent="0.2">
      <c r="A9" s="148" t="s">
        <v>124</v>
      </c>
      <c r="B9" s="152"/>
      <c r="C9" s="152"/>
      <c r="D9" s="152"/>
      <c r="E9" s="153"/>
      <c r="F9" s="153"/>
      <c r="G9" s="153"/>
      <c r="H9" s="153"/>
      <c r="I9" s="153"/>
      <c r="J9" s="153"/>
      <c r="K9" s="153"/>
      <c r="L9" s="153"/>
      <c r="M9" s="153">
        <f t="shared" si="0"/>
        <v>0</v>
      </c>
      <c r="N9" s="153"/>
      <c r="O9" s="152"/>
      <c r="P9" s="152"/>
      <c r="Q9" s="152"/>
      <c r="R9" s="152"/>
      <c r="S9" s="152"/>
      <c r="T9" s="152"/>
      <c r="U9" s="152"/>
      <c r="V9" s="152"/>
    </row>
    <row r="10" spans="1:22" ht="30" customHeight="1" x14ac:dyDescent="0.2">
      <c r="A10" s="152">
        <v>1</v>
      </c>
      <c r="B10" s="152" t="str">
        <f>MASTER!N23</f>
        <v>Fabricaţie virtuală CAM.</v>
      </c>
      <c r="C10" s="152"/>
      <c r="D10" s="152"/>
      <c r="E10" s="153">
        <f>MASTER!Q25</f>
        <v>5</v>
      </c>
      <c r="F10" s="153" t="str">
        <f>MASTER!R25</f>
        <v>E</v>
      </c>
      <c r="G10" s="153">
        <f>MASTER!S25</f>
        <v>21</v>
      </c>
      <c r="H10" s="153">
        <f>MASTER!T25</f>
        <v>0</v>
      </c>
      <c r="I10" s="153">
        <f>MASTER!U25</f>
        <v>28</v>
      </c>
      <c r="J10" s="153">
        <f>MASTER!V25</f>
        <v>0</v>
      </c>
      <c r="K10" s="153">
        <f>MASTER!W25</f>
        <v>0</v>
      </c>
      <c r="L10" s="153" t="str">
        <f>MASTER!X25</f>
        <v>DS</v>
      </c>
      <c r="M10" s="153">
        <f t="shared" si="0"/>
        <v>2</v>
      </c>
      <c r="N10" s="154">
        <f>MASTER!Y25</f>
        <v>32.666666666666664</v>
      </c>
      <c r="O10" s="152" t="s">
        <v>145</v>
      </c>
      <c r="P10" s="152" t="s">
        <v>142</v>
      </c>
      <c r="Q10" s="152" t="s">
        <v>143</v>
      </c>
      <c r="R10" s="152" t="s">
        <v>131</v>
      </c>
      <c r="S10" s="152" t="s">
        <v>145</v>
      </c>
      <c r="T10" s="152" t="s">
        <v>142</v>
      </c>
      <c r="U10" s="152" t="s">
        <v>143</v>
      </c>
      <c r="V10" s="152" t="s">
        <v>131</v>
      </c>
    </row>
    <row r="11" spans="1:22" ht="30" customHeight="1" x14ac:dyDescent="0.2">
      <c r="A11" s="152">
        <v>2</v>
      </c>
      <c r="B11" s="152" t="str">
        <f>MASTER!N26</f>
        <v>Materiale avansate in inginerie</v>
      </c>
      <c r="C11" s="152"/>
      <c r="D11" s="152"/>
      <c r="E11" s="153">
        <f>MASTER!Q28</f>
        <v>5</v>
      </c>
      <c r="F11" s="153" t="str">
        <f>MASTER!R28</f>
        <v>E</v>
      </c>
      <c r="G11" s="153">
        <f>MASTER!S28</f>
        <v>28</v>
      </c>
      <c r="H11" s="153">
        <f>MASTER!T28</f>
        <v>0</v>
      </c>
      <c r="I11" s="153">
        <f>MASTER!U28</f>
        <v>14</v>
      </c>
      <c r="J11" s="153">
        <f>MASTER!V28</f>
        <v>0</v>
      </c>
      <c r="K11" s="153">
        <f>MASTER!W28</f>
        <v>0</v>
      </c>
      <c r="L11" s="153" t="str">
        <f>MASTER!X28</f>
        <v>DCA</v>
      </c>
      <c r="M11" s="153">
        <f t="shared" si="0"/>
        <v>0</v>
      </c>
      <c r="N11" s="154">
        <f>MASTER!Y28</f>
        <v>32.666666666666664</v>
      </c>
      <c r="O11" s="152" t="s">
        <v>151</v>
      </c>
      <c r="P11" s="149" t="s">
        <v>133</v>
      </c>
      <c r="Q11" s="149" t="s">
        <v>132</v>
      </c>
      <c r="R11" s="149" t="s">
        <v>131</v>
      </c>
      <c r="S11" s="152" t="s">
        <v>151</v>
      </c>
      <c r="T11" s="149" t="s">
        <v>133</v>
      </c>
      <c r="U11" s="149" t="s">
        <v>132</v>
      </c>
      <c r="V11" s="149" t="s">
        <v>131</v>
      </c>
    </row>
    <row r="12" spans="1:22" ht="30" customHeight="1" x14ac:dyDescent="0.2">
      <c r="A12" s="152">
        <v>3</v>
      </c>
      <c r="B12" s="152" t="str">
        <f>MASTER!N29</f>
        <v>Notiuni de reologie si termodinamica</v>
      </c>
      <c r="C12" s="152"/>
      <c r="D12" s="152"/>
      <c r="E12" s="153">
        <f>MASTER!Q31</f>
        <v>5</v>
      </c>
      <c r="F12" s="153" t="str">
        <f>MASTER!R31</f>
        <v>E</v>
      </c>
      <c r="G12" s="153">
        <f>MASTER!S31</f>
        <v>21</v>
      </c>
      <c r="H12" s="153">
        <f>MASTER!T31</f>
        <v>0</v>
      </c>
      <c r="I12" s="153">
        <f>MASTER!U31</f>
        <v>14</v>
      </c>
      <c r="J12" s="153">
        <f>MASTER!V31</f>
        <v>14</v>
      </c>
      <c r="K12" s="153">
        <f>MASTER!W31</f>
        <v>0</v>
      </c>
      <c r="L12" s="153" t="str">
        <f>MASTER!X31</f>
        <v>DS</v>
      </c>
      <c r="M12" s="153">
        <f t="shared" si="0"/>
        <v>2</v>
      </c>
      <c r="N12" s="154">
        <f>MASTER!Y31</f>
        <v>32.666666666666664</v>
      </c>
      <c r="O12" s="152" t="s">
        <v>138</v>
      </c>
      <c r="P12" s="149" t="s">
        <v>133</v>
      </c>
      <c r="Q12" s="149" t="s">
        <v>132</v>
      </c>
      <c r="R12" s="149" t="s">
        <v>131</v>
      </c>
      <c r="S12" s="152" t="s">
        <v>141</v>
      </c>
      <c r="T12" s="152" t="s">
        <v>142</v>
      </c>
      <c r="U12" s="152" t="s">
        <v>143</v>
      </c>
      <c r="V12" s="152" t="s">
        <v>131</v>
      </c>
    </row>
    <row r="13" spans="1:22" ht="30" customHeight="1" x14ac:dyDescent="0.2">
      <c r="A13" s="152">
        <v>4</v>
      </c>
      <c r="B13" s="152" t="str">
        <f>MASTER!N32</f>
        <v>Matematici avansate pentru ingineri</v>
      </c>
      <c r="C13" s="152"/>
      <c r="D13" s="152"/>
      <c r="E13" s="153">
        <f>MASTER!Q34</f>
        <v>6</v>
      </c>
      <c r="F13" s="153" t="str">
        <f>MASTER!R34</f>
        <v>E</v>
      </c>
      <c r="G13" s="153">
        <f>MASTER!S34</f>
        <v>28</v>
      </c>
      <c r="H13" s="153">
        <f>MASTER!T34</f>
        <v>0</v>
      </c>
      <c r="I13" s="153">
        <f>MASTER!U34</f>
        <v>28</v>
      </c>
      <c r="J13" s="153">
        <f>MASTER!V34</f>
        <v>0</v>
      </c>
      <c r="K13" s="153">
        <f>MASTER!W34</f>
        <v>0</v>
      </c>
      <c r="L13" s="153" t="str">
        <f>MASTER!X34</f>
        <v>DCAV</v>
      </c>
      <c r="M13" s="153">
        <f t="shared" si="0"/>
        <v>4</v>
      </c>
      <c r="N13" s="154">
        <f>MASTER!Y34</f>
        <v>39.200000000000003</v>
      </c>
      <c r="O13" s="149" t="s">
        <v>137</v>
      </c>
      <c r="P13" s="149" t="s">
        <v>133</v>
      </c>
      <c r="Q13" s="149" t="s">
        <v>132</v>
      </c>
      <c r="R13" s="149" t="s">
        <v>131</v>
      </c>
      <c r="S13" s="152" t="s">
        <v>144</v>
      </c>
      <c r="T13" s="152" t="s">
        <v>142</v>
      </c>
      <c r="U13" s="152" t="s">
        <v>143</v>
      </c>
      <c r="V13" s="152" t="s">
        <v>131</v>
      </c>
    </row>
    <row r="14" spans="1:22" ht="30" customHeight="1" x14ac:dyDescent="0.2">
      <c r="A14" s="152">
        <v>5</v>
      </c>
      <c r="B14" s="152" t="str">
        <f>MASTER!N35</f>
        <v>Etica si integritate academica</v>
      </c>
      <c r="C14" s="152"/>
      <c r="D14" s="152"/>
      <c r="E14" s="153">
        <f>MASTER!Q37</f>
        <v>2</v>
      </c>
      <c r="F14" s="153" t="str">
        <f>MASTER!R37</f>
        <v>D</v>
      </c>
      <c r="G14" s="153">
        <f>MASTER!S37</f>
        <v>14</v>
      </c>
      <c r="H14" s="153">
        <f>MASTER!T37</f>
        <v>7</v>
      </c>
      <c r="I14" s="153">
        <f>MASTER!U37</f>
        <v>0</v>
      </c>
      <c r="J14" s="153">
        <f>MASTER!V37</f>
        <v>0</v>
      </c>
      <c r="K14" s="153">
        <f>MASTER!W37</f>
        <v>0</v>
      </c>
      <c r="L14" s="153" t="str">
        <f>MASTER!X37</f>
        <v>DC</v>
      </c>
      <c r="M14" s="153">
        <f t="shared" si="0"/>
        <v>3</v>
      </c>
      <c r="N14" s="154">
        <f>MASTER!Y37</f>
        <v>13.066666666666666</v>
      </c>
      <c r="O14" s="155" t="s">
        <v>172</v>
      </c>
      <c r="P14" s="155" t="s">
        <v>152</v>
      </c>
      <c r="Q14" s="155" t="s">
        <v>132</v>
      </c>
      <c r="R14" s="152"/>
      <c r="S14" s="156" t="s">
        <v>153</v>
      </c>
      <c r="T14" s="155" t="s">
        <v>154</v>
      </c>
      <c r="U14" s="155" t="s">
        <v>155</v>
      </c>
      <c r="V14" s="155" t="s">
        <v>131</v>
      </c>
    </row>
    <row r="15" spans="1:22" ht="30" customHeight="1" x14ac:dyDescent="0.2">
      <c r="A15" s="152">
        <v>6</v>
      </c>
      <c r="B15" s="152" t="str">
        <f>MASTER!N38</f>
        <v>Practica profesionala 2</v>
      </c>
      <c r="C15" s="152"/>
      <c r="D15" s="152"/>
      <c r="E15" s="153">
        <f>MASTER!Q40</f>
        <v>7</v>
      </c>
      <c r="F15" s="153" t="str">
        <f>MASTER!R40</f>
        <v>C</v>
      </c>
      <c r="G15" s="153">
        <f>MASTER!S40</f>
        <v>0</v>
      </c>
      <c r="H15" s="153">
        <f>MASTER!T40</f>
        <v>0</v>
      </c>
      <c r="I15" s="153">
        <f>MASTER!U40</f>
        <v>0</v>
      </c>
      <c r="J15" s="153">
        <f>MASTER!V40</f>
        <v>0</v>
      </c>
      <c r="K15" s="153">
        <f>MASTER!W40</f>
        <v>147</v>
      </c>
      <c r="L15" s="153" t="str">
        <f>MASTER!X40</f>
        <v>DS</v>
      </c>
      <c r="M15" s="153">
        <f t="shared" si="0"/>
        <v>2</v>
      </c>
      <c r="N15" s="154">
        <f>MASTER!Y40</f>
        <v>45.733333333333334</v>
      </c>
      <c r="O15" s="152" t="s">
        <v>141</v>
      </c>
      <c r="P15" s="152" t="s">
        <v>142</v>
      </c>
      <c r="Q15" s="152" t="s">
        <v>143</v>
      </c>
      <c r="R15" s="152" t="s">
        <v>131</v>
      </c>
      <c r="S15" s="152" t="s">
        <v>141</v>
      </c>
      <c r="T15" s="152" t="s">
        <v>142</v>
      </c>
      <c r="U15" s="152" t="s">
        <v>143</v>
      </c>
      <c r="V15" s="152" t="s">
        <v>131</v>
      </c>
    </row>
    <row r="16" spans="1:22" ht="30" customHeight="1" x14ac:dyDescent="0.2">
      <c r="A16" s="152">
        <v>7</v>
      </c>
      <c r="B16" s="152">
        <f>MASTER!N41</f>
        <v>0</v>
      </c>
      <c r="C16" s="152"/>
      <c r="D16" s="152"/>
      <c r="E16" s="153">
        <f>MASTER!Q43</f>
        <v>0</v>
      </c>
      <c r="F16" s="153">
        <f>MASTER!R43</f>
        <v>0</v>
      </c>
      <c r="G16" s="153">
        <f>MASTER!S43</f>
        <v>0</v>
      </c>
      <c r="H16" s="153">
        <f>MASTER!T43</f>
        <v>0</v>
      </c>
      <c r="I16" s="153">
        <f>MASTER!U43</f>
        <v>0</v>
      </c>
      <c r="J16" s="153">
        <f>MASTER!V43</f>
        <v>0</v>
      </c>
      <c r="K16" s="153">
        <f>MASTER!W43</f>
        <v>0</v>
      </c>
      <c r="L16" s="153">
        <f>MASTER!X43</f>
        <v>0</v>
      </c>
      <c r="M16" s="153">
        <f t="shared" si="0"/>
        <v>0</v>
      </c>
      <c r="N16" s="154">
        <f>MASTER!Y43</f>
        <v>0</v>
      </c>
      <c r="O16" s="152"/>
      <c r="P16" s="152"/>
      <c r="Q16" s="152"/>
      <c r="R16" s="152"/>
      <c r="S16" s="152"/>
      <c r="T16" s="152"/>
      <c r="U16" s="152"/>
      <c r="V16" s="152"/>
    </row>
    <row r="17" spans="1:22" ht="30" customHeight="1" x14ac:dyDescent="0.2">
      <c r="A17" s="148" t="s">
        <v>125</v>
      </c>
      <c r="B17" s="152"/>
      <c r="C17" s="152"/>
      <c r="D17" s="152"/>
      <c r="E17" s="153"/>
      <c r="F17" s="153"/>
      <c r="G17" s="153"/>
      <c r="H17" s="153"/>
      <c r="I17" s="153"/>
      <c r="J17" s="153"/>
      <c r="K17" s="153"/>
      <c r="L17" s="153"/>
      <c r="M17" s="153">
        <f t="shared" si="0"/>
        <v>0</v>
      </c>
      <c r="N17" s="153"/>
      <c r="O17" s="152"/>
      <c r="P17" s="152"/>
      <c r="Q17" s="152"/>
      <c r="R17" s="152"/>
      <c r="S17" s="152"/>
      <c r="T17" s="152"/>
      <c r="U17" s="152"/>
      <c r="V17" s="152"/>
    </row>
    <row r="18" spans="1:22" ht="30" customHeight="1" x14ac:dyDescent="0.2">
      <c r="A18" s="152">
        <v>1</v>
      </c>
      <c r="B18" s="152" t="str">
        <f>MASTER!B55</f>
        <v>Matrite de injectare</v>
      </c>
      <c r="C18" s="152"/>
      <c r="D18" s="152"/>
      <c r="E18" s="153">
        <f>MASTER!E57</f>
        <v>4</v>
      </c>
      <c r="F18" s="153" t="str">
        <f>MASTER!F57</f>
        <v>D</v>
      </c>
      <c r="G18" s="153">
        <f>MASTER!G57</f>
        <v>14</v>
      </c>
      <c r="H18" s="153">
        <f>MASTER!H57</f>
        <v>0</v>
      </c>
      <c r="I18" s="153">
        <f>MASTER!I57</f>
        <v>0</v>
      </c>
      <c r="J18" s="153">
        <f>MASTER!J57</f>
        <v>14</v>
      </c>
      <c r="K18" s="153">
        <f>MASTER!K57</f>
        <v>0</v>
      </c>
      <c r="L18" s="153" t="str">
        <f>MASTER!L57</f>
        <v>DA</v>
      </c>
      <c r="M18" s="153">
        <f t="shared" si="0"/>
        <v>1</v>
      </c>
      <c r="N18" s="154">
        <f>MASTER!M57</f>
        <v>26.133333333333333</v>
      </c>
      <c r="O18" s="149" t="s">
        <v>138</v>
      </c>
      <c r="P18" s="149" t="s">
        <v>133</v>
      </c>
      <c r="Q18" s="149" t="s">
        <v>132</v>
      </c>
      <c r="R18" s="149" t="s">
        <v>131</v>
      </c>
      <c r="S18" s="149" t="s">
        <v>138</v>
      </c>
      <c r="T18" s="149" t="s">
        <v>133</v>
      </c>
      <c r="U18" s="149" t="s">
        <v>132</v>
      </c>
      <c r="V18" s="149" t="s">
        <v>131</v>
      </c>
    </row>
    <row r="19" spans="1:22" ht="30" customHeight="1" x14ac:dyDescent="0.2">
      <c r="A19" s="152">
        <v>2</v>
      </c>
      <c r="B19" s="152" t="str">
        <f>MASTER!B58</f>
        <v>Disciplina optionala 3</v>
      </c>
      <c r="C19" s="152" t="str">
        <f>MASTER!B123</f>
        <v>3.1 O.Ind. - Masurari tridimensionale  (*)</v>
      </c>
      <c r="D19" s="152" t="str">
        <f>MASTER!B126</f>
        <v>3.2 O.Ind. - Sisteme de scanare şi digitizare</v>
      </c>
      <c r="E19" s="153">
        <f>MASTER!E60</f>
        <v>5</v>
      </c>
      <c r="F19" s="153" t="str">
        <f>MASTER!F60</f>
        <v>E</v>
      </c>
      <c r="G19" s="153">
        <f>MASTER!G60</f>
        <v>21</v>
      </c>
      <c r="H19" s="153">
        <f>MASTER!H60</f>
        <v>0</v>
      </c>
      <c r="I19" s="153">
        <f>MASTER!I60</f>
        <v>21</v>
      </c>
      <c r="J19" s="153">
        <f>MASTER!J60</f>
        <v>0</v>
      </c>
      <c r="K19" s="153">
        <f>MASTER!K60</f>
        <v>0</v>
      </c>
      <c r="L19" s="153" t="str">
        <f>MASTER!L60</f>
        <v>DA</v>
      </c>
      <c r="M19" s="153">
        <f t="shared" si="0"/>
        <v>1</v>
      </c>
      <c r="N19" s="154">
        <f>MASTER!M60</f>
        <v>32.666666666666664</v>
      </c>
      <c r="O19" s="149" t="s">
        <v>137</v>
      </c>
      <c r="P19" s="149" t="s">
        <v>133</v>
      </c>
      <c r="Q19" s="149" t="s">
        <v>132</v>
      </c>
      <c r="R19" s="149" t="s">
        <v>131</v>
      </c>
      <c r="S19" s="149" t="s">
        <v>137</v>
      </c>
      <c r="T19" s="149" t="s">
        <v>133</v>
      </c>
      <c r="U19" s="149" t="s">
        <v>132</v>
      </c>
      <c r="V19" s="149" t="s">
        <v>131</v>
      </c>
    </row>
    <row r="20" spans="1:22" ht="30" customHeight="1" x14ac:dyDescent="0.2">
      <c r="A20" s="152">
        <v>3</v>
      </c>
      <c r="B20" s="152" t="str">
        <f>MASTER!B61</f>
        <v>Management industrial</v>
      </c>
      <c r="C20" s="152"/>
      <c r="D20" s="152"/>
      <c r="E20" s="153">
        <f>MASTER!E63</f>
        <v>5</v>
      </c>
      <c r="F20" s="153" t="str">
        <f>MASTER!F63</f>
        <v>E</v>
      </c>
      <c r="G20" s="153">
        <f>MASTER!G63</f>
        <v>28</v>
      </c>
      <c r="H20" s="153">
        <f>MASTER!H63</f>
        <v>0</v>
      </c>
      <c r="I20" s="153">
        <f>MASTER!I63</f>
        <v>0</v>
      </c>
      <c r="J20" s="153">
        <f>MASTER!J63</f>
        <v>28</v>
      </c>
      <c r="K20" s="153">
        <f>MASTER!K63</f>
        <v>0</v>
      </c>
      <c r="L20" s="153" t="str">
        <f>MASTER!L63</f>
        <v>DS</v>
      </c>
      <c r="M20" s="153">
        <f t="shared" si="0"/>
        <v>2</v>
      </c>
      <c r="N20" s="154">
        <f>MASTER!M63</f>
        <v>32.666666666666664</v>
      </c>
      <c r="O20" s="166" t="s">
        <v>175</v>
      </c>
      <c r="P20" s="152" t="s">
        <v>147</v>
      </c>
      <c r="Q20" s="152" t="s">
        <v>132</v>
      </c>
      <c r="R20" s="152" t="s">
        <v>148</v>
      </c>
      <c r="S20" s="152" t="s">
        <v>146</v>
      </c>
      <c r="T20" s="152" t="s">
        <v>142</v>
      </c>
      <c r="U20" s="152" t="s">
        <v>143</v>
      </c>
      <c r="V20" s="152" t="s">
        <v>131</v>
      </c>
    </row>
    <row r="21" spans="1:22" ht="30" customHeight="1" x14ac:dyDescent="0.2">
      <c r="A21" s="152">
        <v>4</v>
      </c>
      <c r="B21" s="152" t="str">
        <f>MASTER!B64</f>
        <v>Actionarea hidraulica a utilajelor de injectare</v>
      </c>
      <c r="C21" s="152"/>
      <c r="D21" s="152"/>
      <c r="E21" s="153">
        <f>MASTER!E66</f>
        <v>5</v>
      </c>
      <c r="F21" s="153" t="str">
        <f>MASTER!F66</f>
        <v>E</v>
      </c>
      <c r="G21" s="153">
        <f>MASTER!G66</f>
        <v>21</v>
      </c>
      <c r="H21" s="153">
        <f>MASTER!H66</f>
        <v>0</v>
      </c>
      <c r="I21" s="153">
        <f>MASTER!I66</f>
        <v>7</v>
      </c>
      <c r="J21" s="153">
        <f>MASTER!J66</f>
        <v>14</v>
      </c>
      <c r="K21" s="153">
        <f>MASTER!K66</f>
        <v>0</v>
      </c>
      <c r="L21" s="153" t="str">
        <f>MASTER!L66</f>
        <v>DS</v>
      </c>
      <c r="M21" s="153">
        <f t="shared" si="0"/>
        <v>2</v>
      </c>
      <c r="N21" s="154">
        <f>MASTER!M66</f>
        <v>32.666666666666664</v>
      </c>
      <c r="O21" s="149" t="s">
        <v>130</v>
      </c>
      <c r="P21" s="149" t="s">
        <v>133</v>
      </c>
      <c r="Q21" s="149" t="s">
        <v>132</v>
      </c>
      <c r="R21" s="149" t="s">
        <v>131</v>
      </c>
      <c r="S21" s="149" t="s">
        <v>130</v>
      </c>
      <c r="T21" s="149" t="s">
        <v>133</v>
      </c>
      <c r="U21" s="149" t="s">
        <v>132</v>
      </c>
      <c r="V21" s="149" t="s">
        <v>131</v>
      </c>
    </row>
    <row r="22" spans="1:22" ht="30" customHeight="1" x14ac:dyDescent="0.2">
      <c r="A22" s="152">
        <v>5</v>
      </c>
      <c r="B22" s="152" t="str">
        <f>MASTER!B67</f>
        <v>Optica produselor injectate</v>
      </c>
      <c r="C22" s="152"/>
      <c r="D22" s="152"/>
      <c r="E22" s="153">
        <f>MASTER!E69</f>
        <v>4</v>
      </c>
      <c r="F22" s="153" t="str">
        <f>MASTER!F69</f>
        <v>E</v>
      </c>
      <c r="G22" s="153">
        <f>MASTER!G69</f>
        <v>14</v>
      </c>
      <c r="H22" s="153">
        <f>MASTER!H69</f>
        <v>0</v>
      </c>
      <c r="I22" s="153">
        <f>MASTER!I69</f>
        <v>14</v>
      </c>
      <c r="J22" s="153">
        <f>MASTER!J69</f>
        <v>0</v>
      </c>
      <c r="K22" s="153">
        <f>MASTER!K69</f>
        <v>0</v>
      </c>
      <c r="L22" s="153" t="str">
        <f>MASTER!L69</f>
        <v>DS</v>
      </c>
      <c r="M22" s="153">
        <f t="shared" si="0"/>
        <v>2</v>
      </c>
      <c r="N22" s="154">
        <f>MASTER!M69</f>
        <v>26.133333333333333</v>
      </c>
      <c r="O22" s="149" t="s">
        <v>138</v>
      </c>
      <c r="P22" s="149" t="s">
        <v>133</v>
      </c>
      <c r="Q22" s="149" t="s">
        <v>132</v>
      </c>
      <c r="R22" s="149" t="s">
        <v>131</v>
      </c>
      <c r="S22" s="149" t="s">
        <v>138</v>
      </c>
      <c r="T22" s="149" t="s">
        <v>133</v>
      </c>
      <c r="U22" s="149" t="s">
        <v>132</v>
      </c>
      <c r="V22" s="149" t="s">
        <v>131</v>
      </c>
    </row>
    <row r="23" spans="1:22" ht="30" customHeight="1" x14ac:dyDescent="0.2">
      <c r="A23" s="151">
        <v>6</v>
      </c>
      <c r="B23" s="151" t="str">
        <f>MASTER!B70</f>
        <v>Practica profesionala 3</v>
      </c>
      <c r="E23" s="157">
        <f>MASTER!E72</f>
        <v>7</v>
      </c>
      <c r="F23" s="157" t="str">
        <f>MASTER!F72</f>
        <v>C</v>
      </c>
      <c r="G23" s="157">
        <f>MASTER!G72</f>
        <v>0</v>
      </c>
      <c r="H23" s="157">
        <f>MASTER!H72</f>
        <v>0</v>
      </c>
      <c r="I23" s="157">
        <f>MASTER!I72</f>
        <v>0</v>
      </c>
      <c r="J23" s="157">
        <f>MASTER!J72</f>
        <v>0</v>
      </c>
      <c r="K23" s="157">
        <f>MASTER!K72</f>
        <v>168</v>
      </c>
      <c r="L23" s="157" t="str">
        <f>MASTER!L72</f>
        <v>DS</v>
      </c>
      <c r="M23" s="157">
        <f t="shared" si="0"/>
        <v>2</v>
      </c>
      <c r="N23" s="158">
        <f>MASTER!M72</f>
        <v>45.733333333333334</v>
      </c>
      <c r="O23" s="152" t="s">
        <v>141</v>
      </c>
      <c r="P23" s="152" t="s">
        <v>142</v>
      </c>
      <c r="Q23" s="152" t="s">
        <v>143</v>
      </c>
      <c r="R23" s="152" t="s">
        <v>131</v>
      </c>
      <c r="S23" s="152" t="s">
        <v>141</v>
      </c>
      <c r="T23" s="152" t="s">
        <v>142</v>
      </c>
      <c r="U23" s="152" t="s">
        <v>143</v>
      </c>
      <c r="V23" s="152" t="s">
        <v>131</v>
      </c>
    </row>
    <row r="24" spans="1:22" ht="30" customHeight="1" x14ac:dyDescent="0.2">
      <c r="A24" s="151">
        <v>7</v>
      </c>
      <c r="B24" s="151">
        <f>MASTER!B73</f>
        <v>0</v>
      </c>
      <c r="E24" s="157">
        <f>MASTER!E75</f>
        <v>0</v>
      </c>
      <c r="F24" s="157">
        <f>MASTER!F75</f>
        <v>0</v>
      </c>
      <c r="G24" s="157">
        <f>MASTER!G75</f>
        <v>0</v>
      </c>
      <c r="H24" s="157">
        <f>MASTER!H75</f>
        <v>0</v>
      </c>
      <c r="I24" s="157">
        <f>MASTER!I75</f>
        <v>0</v>
      </c>
      <c r="J24" s="157">
        <f>MASTER!J75</f>
        <v>0</v>
      </c>
      <c r="K24" s="157">
        <f>MASTER!K75</f>
        <v>0</v>
      </c>
      <c r="L24" s="157">
        <f>MASTER!L75</f>
        <v>0</v>
      </c>
      <c r="M24" s="157">
        <f t="shared" si="0"/>
        <v>0</v>
      </c>
      <c r="N24" s="158">
        <f>MASTER!M75</f>
        <v>0</v>
      </c>
    </row>
    <row r="25" spans="1:22" ht="30" customHeight="1" x14ac:dyDescent="0.2">
      <c r="A25" s="159" t="s">
        <v>126</v>
      </c>
      <c r="M25" s="157">
        <f t="shared" si="0"/>
        <v>0</v>
      </c>
    </row>
    <row r="26" spans="1:22" ht="30" customHeight="1" x14ac:dyDescent="0.2">
      <c r="A26" s="151">
        <v>1</v>
      </c>
      <c r="B26" s="151" t="str">
        <f>MASTER!N55</f>
        <v>Practica de cercetare elaborare disertație                                                                                           7 saptamani x 26 ore/saptamana</v>
      </c>
      <c r="E26" s="157">
        <f>MASTER!Q57</f>
        <v>10</v>
      </c>
      <c r="F26" s="157" t="str">
        <f>MASTER!R57</f>
        <v>D</v>
      </c>
      <c r="G26" s="157">
        <f>MASTER!S57</f>
        <v>0</v>
      </c>
      <c r="H26" s="157">
        <f>MASTER!T57</f>
        <v>0</v>
      </c>
      <c r="I26" s="157">
        <f>MASTER!U57</f>
        <v>0</v>
      </c>
      <c r="J26" s="157">
        <f>MASTER!V57</f>
        <v>0</v>
      </c>
      <c r="K26" s="157">
        <f>MASTER!W57</f>
        <v>182</v>
      </c>
      <c r="L26" s="157" t="str">
        <f>MASTER!X57</f>
        <v>DS</v>
      </c>
      <c r="M26" s="157">
        <f t="shared" si="0"/>
        <v>2</v>
      </c>
      <c r="N26" s="158">
        <f>MASTER!Y57</f>
        <v>65.333333333333329</v>
      </c>
      <c r="P26" s="160" t="s">
        <v>133</v>
      </c>
      <c r="Q26" s="160" t="s">
        <v>132</v>
      </c>
      <c r="R26" s="160" t="s">
        <v>131</v>
      </c>
      <c r="T26" s="151" t="s">
        <v>142</v>
      </c>
      <c r="U26" s="151" t="s">
        <v>143</v>
      </c>
      <c r="V26" s="151" t="s">
        <v>131</v>
      </c>
    </row>
    <row r="27" spans="1:22" ht="30" customHeight="1" x14ac:dyDescent="0.2">
      <c r="A27" s="151">
        <v>2</v>
      </c>
      <c r="B27" s="151" t="str">
        <f>MASTER!N58</f>
        <v>Elaborare lucrare de disertatie                                                                                         7 saptamani x 26 ore/saptamana</v>
      </c>
      <c r="E27" s="157">
        <f>MASTER!Q60</f>
        <v>10</v>
      </c>
      <c r="F27" s="157" t="str">
        <f>MASTER!R60</f>
        <v>C</v>
      </c>
      <c r="G27" s="157">
        <f>MASTER!S60</f>
        <v>0</v>
      </c>
      <c r="H27" s="157">
        <f>MASTER!T60</f>
        <v>0</v>
      </c>
      <c r="I27" s="157">
        <f>MASTER!U60</f>
        <v>0</v>
      </c>
      <c r="J27" s="157">
        <f>MASTER!V60</f>
        <v>0</v>
      </c>
      <c r="K27" s="157">
        <f>MASTER!W60</f>
        <v>182</v>
      </c>
      <c r="L27" s="157" t="str">
        <f>MASTER!X60</f>
        <v>DS</v>
      </c>
      <c r="M27" s="157">
        <f t="shared" si="0"/>
        <v>2</v>
      </c>
      <c r="N27" s="158">
        <f>MASTER!Y60</f>
        <v>65.333333333333329</v>
      </c>
      <c r="P27" s="160" t="s">
        <v>133</v>
      </c>
      <c r="Q27" s="160" t="s">
        <v>132</v>
      </c>
      <c r="R27" s="160" t="s">
        <v>131</v>
      </c>
      <c r="T27" s="151" t="s">
        <v>142</v>
      </c>
      <c r="U27" s="151" t="s">
        <v>143</v>
      </c>
      <c r="V27" s="151" t="s">
        <v>131</v>
      </c>
    </row>
    <row r="28" spans="1:22" ht="30" customHeight="1" x14ac:dyDescent="0.2">
      <c r="A28" s="151">
        <v>3</v>
      </c>
      <c r="B28" s="151" t="str">
        <f>MASTER!N61</f>
        <v>Examen de disertatie</v>
      </c>
      <c r="E28" s="157">
        <f>MASTER!Q63</f>
        <v>10</v>
      </c>
      <c r="F28" s="157" t="str">
        <f>MASTER!R63</f>
        <v>E</v>
      </c>
      <c r="G28" s="157">
        <f>MASTER!S63</f>
        <v>0</v>
      </c>
      <c r="H28" s="157">
        <f>MASTER!T63</f>
        <v>0</v>
      </c>
      <c r="I28" s="157">
        <f>MASTER!U63</f>
        <v>0</v>
      </c>
      <c r="J28" s="157">
        <f>MASTER!V63</f>
        <v>0</v>
      </c>
      <c r="K28" s="157">
        <f>MASTER!W63</f>
        <v>0</v>
      </c>
      <c r="L28" s="157" t="str">
        <f>MASTER!X63</f>
        <v>DS</v>
      </c>
      <c r="M28" s="157">
        <f t="shared" si="0"/>
        <v>2</v>
      </c>
      <c r="N28" s="158">
        <f>MASTER!Y63</f>
        <v>65.333333333333329</v>
      </c>
      <c r="P28" s="160" t="s">
        <v>133</v>
      </c>
      <c r="Q28" s="160" t="s">
        <v>132</v>
      </c>
      <c r="R28" s="160" t="s">
        <v>131</v>
      </c>
      <c r="T28" s="151" t="s">
        <v>142</v>
      </c>
      <c r="U28" s="151" t="s">
        <v>143</v>
      </c>
      <c r="V28" s="151" t="s">
        <v>131</v>
      </c>
    </row>
    <row r="29" spans="1:22" ht="30" customHeight="1" x14ac:dyDescent="0.2">
      <c r="A29" s="151">
        <v>4</v>
      </c>
      <c r="B29" s="151">
        <f>MASTER!N64</f>
        <v>0</v>
      </c>
      <c r="E29" s="157">
        <f>MASTER!Q66</f>
        <v>0</v>
      </c>
      <c r="F29" s="157">
        <f>MASTER!R66</f>
        <v>0</v>
      </c>
      <c r="G29" s="157">
        <f>MASTER!S66</f>
        <v>0</v>
      </c>
      <c r="H29" s="157">
        <f>MASTER!T66</f>
        <v>0</v>
      </c>
      <c r="I29" s="157">
        <f>MASTER!U66</f>
        <v>0</v>
      </c>
      <c r="J29" s="157">
        <f>MASTER!V66</f>
        <v>0</v>
      </c>
      <c r="K29" s="157">
        <f>MASTER!W66</f>
        <v>0</v>
      </c>
      <c r="L29" s="157">
        <f>MASTER!X66</f>
        <v>0</v>
      </c>
      <c r="M29" s="157">
        <f t="shared" si="0"/>
        <v>0</v>
      </c>
      <c r="N29" s="158">
        <f>MASTER!Y66</f>
        <v>0</v>
      </c>
    </row>
    <row r="30" spans="1:22" ht="30" customHeight="1" x14ac:dyDescent="0.2">
      <c r="A30" s="151">
        <v>5</v>
      </c>
      <c r="B30" s="151">
        <f>MASTER!N67</f>
        <v>0</v>
      </c>
      <c r="E30" s="157">
        <f>MASTER!Q69</f>
        <v>0</v>
      </c>
      <c r="F30" s="157">
        <f>MASTER!R69</f>
        <v>0</v>
      </c>
      <c r="G30" s="157">
        <f>MASTER!S69</f>
        <v>0</v>
      </c>
      <c r="H30" s="157">
        <f>MASTER!T69</f>
        <v>0</v>
      </c>
      <c r="I30" s="157">
        <f>MASTER!U69</f>
        <v>0</v>
      </c>
      <c r="J30" s="157">
        <f>MASTER!V69</f>
        <v>0</v>
      </c>
      <c r="K30" s="157">
        <f>MASTER!W69</f>
        <v>0</v>
      </c>
      <c r="L30" s="157">
        <f>MASTER!X69</f>
        <v>0</v>
      </c>
      <c r="M30" s="157">
        <f t="shared" si="0"/>
        <v>0</v>
      </c>
      <c r="N30" s="158">
        <f>MASTER!Y69</f>
        <v>0</v>
      </c>
    </row>
    <row r="31" spans="1:22" ht="30" customHeight="1" x14ac:dyDescent="0.2">
      <c r="A31" s="151">
        <v>6</v>
      </c>
      <c r="B31" s="151">
        <f>MASTER!N70</f>
        <v>0</v>
      </c>
      <c r="E31" s="157">
        <f>MASTER!Q72</f>
        <v>0</v>
      </c>
      <c r="F31" s="157">
        <f>MASTER!R72</f>
        <v>0</v>
      </c>
      <c r="G31" s="157">
        <f>MASTER!S72</f>
        <v>0</v>
      </c>
      <c r="H31" s="157">
        <f>MASTER!T72</f>
        <v>0</v>
      </c>
      <c r="I31" s="157">
        <f>MASTER!U72</f>
        <v>0</v>
      </c>
      <c r="J31" s="157">
        <f>MASTER!V72</f>
        <v>0</v>
      </c>
      <c r="K31" s="157">
        <f>MASTER!W72</f>
        <v>0</v>
      </c>
      <c r="L31" s="157">
        <f>MASTER!X72</f>
        <v>0</v>
      </c>
      <c r="M31" s="157">
        <f t="shared" si="0"/>
        <v>0</v>
      </c>
      <c r="N31" s="158">
        <f>MASTER!Y72</f>
        <v>0</v>
      </c>
    </row>
    <row r="32" spans="1:22" ht="30" customHeight="1" x14ac:dyDescent="0.2">
      <c r="A32" s="151">
        <v>7</v>
      </c>
      <c r="B32" s="151">
        <f>MASTER!N73</f>
        <v>0</v>
      </c>
      <c r="E32" s="157">
        <f>MASTER!Q75</f>
        <v>0</v>
      </c>
      <c r="F32" s="157">
        <f>MASTER!R75</f>
        <v>0</v>
      </c>
      <c r="G32" s="157">
        <f>MASTER!S75</f>
        <v>0</v>
      </c>
      <c r="H32" s="157">
        <f>MASTER!T75</f>
        <v>0</v>
      </c>
      <c r="I32" s="157">
        <f>MASTER!U75</f>
        <v>0</v>
      </c>
      <c r="J32" s="157">
        <f>MASTER!V75</f>
        <v>0</v>
      </c>
      <c r="K32" s="157">
        <f>MASTER!W75</f>
        <v>0</v>
      </c>
      <c r="L32" s="157">
        <f>MASTER!X75</f>
        <v>0</v>
      </c>
      <c r="M32" s="157">
        <f t="shared" si="0"/>
        <v>0</v>
      </c>
      <c r="N32" s="158">
        <f>MASTER!Y75</f>
        <v>0</v>
      </c>
    </row>
    <row r="33" spans="5:14" s="161" customFormat="1" ht="19.5" customHeight="1" x14ac:dyDescent="0.2">
      <c r="E33" s="162">
        <f>SUM(E2:E32)</f>
        <v>120</v>
      </c>
      <c r="F33" s="162"/>
      <c r="G33" s="163">
        <f>SUM(G2:G32)</f>
        <v>308</v>
      </c>
      <c r="H33" s="163">
        <f t="shared" ref="H33:K33" si="1">SUM(H2:H32)</f>
        <v>7</v>
      </c>
      <c r="I33" s="163">
        <f t="shared" si="1"/>
        <v>175</v>
      </c>
      <c r="J33" s="163">
        <f t="shared" si="1"/>
        <v>119</v>
      </c>
      <c r="K33" s="163">
        <f t="shared" si="1"/>
        <v>847</v>
      </c>
      <c r="L33" s="162"/>
      <c r="M33" s="162"/>
      <c r="N33" s="162">
        <f>SUM(N2:N32)</f>
        <v>784.00000000000011</v>
      </c>
    </row>
    <row r="34" spans="5:14" ht="17.25" customHeight="1" x14ac:dyDescent="0.2">
      <c r="G34" s="158">
        <f>G33</f>
        <v>308</v>
      </c>
      <c r="H34" s="277">
        <f>H33+I33+J33</f>
        <v>301</v>
      </c>
      <c r="I34" s="278"/>
      <c r="J34" s="278"/>
    </row>
    <row r="36" spans="5:14" x14ac:dyDescent="0.2">
      <c r="J36" s="164">
        <f>G34/H34</f>
        <v>1.0232558139534884</v>
      </c>
      <c r="L36" s="152" t="s">
        <v>115</v>
      </c>
      <c r="M36" s="152">
        <f>SUMIF(M2:M32,1,M2:M32)/1</f>
        <v>4</v>
      </c>
      <c r="N36" s="165">
        <f>M36/M40*100</f>
        <v>21.052631578947366</v>
      </c>
    </row>
    <row r="37" spans="5:14" x14ac:dyDescent="0.2">
      <c r="L37" s="152" t="s">
        <v>116</v>
      </c>
      <c r="M37" s="152">
        <f>SUMIF(M2:M32,2,M2:M32)/2</f>
        <v>12</v>
      </c>
      <c r="N37" s="165">
        <f>M37/M40*100</f>
        <v>63.157894736842103</v>
      </c>
    </row>
    <row r="38" spans="5:14" x14ac:dyDescent="0.2">
      <c r="L38" s="152" t="s">
        <v>117</v>
      </c>
      <c r="M38" s="152">
        <f>SUMIF(M2:M32,3,M2:M32)/3</f>
        <v>1</v>
      </c>
      <c r="N38" s="165">
        <f>M38/M40*100</f>
        <v>5.2631578947368416</v>
      </c>
    </row>
    <row r="39" spans="5:14" ht="25.5" x14ac:dyDescent="0.2">
      <c r="L39" s="152" t="s">
        <v>47</v>
      </c>
      <c r="M39" s="152">
        <f>SUMIF(M2:M32,4,M2:M32)/4</f>
        <v>2</v>
      </c>
      <c r="N39" s="165">
        <f>M39/M40*100</f>
        <v>10.526315789473683</v>
      </c>
    </row>
    <row r="40" spans="5:14" x14ac:dyDescent="0.2">
      <c r="L40" s="152"/>
      <c r="M40" s="152">
        <f>SUM(M36:M39)</f>
        <v>19</v>
      </c>
      <c r="N40" s="152">
        <f>SUM(N36:N39)</f>
        <v>99.999999999999986</v>
      </c>
    </row>
  </sheetData>
  <mergeCells count="1">
    <mergeCell ref="H34:J34"/>
  </mergeCells>
  <pageMargins left="0.11811023622047245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10" workbookViewId="0">
      <selection activeCell="A41" sqref="A41"/>
    </sheetView>
  </sheetViews>
  <sheetFormatPr defaultRowHeight="12.75" x14ac:dyDescent="0.2"/>
  <cols>
    <col min="1" max="1" width="13.42578125" style="112" customWidth="1"/>
    <col min="2" max="2" width="12" style="112" customWidth="1"/>
  </cols>
  <sheetData>
    <row r="1" spans="1:2" x14ac:dyDescent="0.2">
      <c r="A1" s="111" t="s">
        <v>119</v>
      </c>
      <c r="B1" s="111" t="s">
        <v>120</v>
      </c>
    </row>
    <row r="2" spans="1:2" x14ac:dyDescent="0.2">
      <c r="A2" s="112">
        <f>CODE(MASTER!$F25)</f>
        <v>69</v>
      </c>
      <c r="B2" s="112">
        <f>CODE(MASTER!$R25)</f>
        <v>69</v>
      </c>
    </row>
    <row r="3" spans="1:2" x14ac:dyDescent="0.2">
      <c r="A3" s="112">
        <f>CODE(MASTER!$F28)</f>
        <v>69</v>
      </c>
      <c r="B3" s="112">
        <f>CODE(MASTER!$R28)</f>
        <v>69</v>
      </c>
    </row>
    <row r="4" spans="1:2" x14ac:dyDescent="0.2">
      <c r="A4" s="112">
        <f>CODE(MASTER!$F31)</f>
        <v>69</v>
      </c>
      <c r="B4" s="112">
        <f>CODE(MASTER!$R31)</f>
        <v>69</v>
      </c>
    </row>
    <row r="5" spans="1:2" x14ac:dyDescent="0.2">
      <c r="A5" s="112">
        <f>CODE(MASTER!$F34)</f>
        <v>69</v>
      </c>
      <c r="B5" s="112">
        <f>CODE(MASTER!$R34)</f>
        <v>69</v>
      </c>
    </row>
    <row r="6" spans="1:2" x14ac:dyDescent="0.2">
      <c r="A6" s="112">
        <f>CODE(MASTER!$F37)</f>
        <v>67</v>
      </c>
      <c r="B6" s="112">
        <f>CODE(MASTER!$R37)</f>
        <v>68</v>
      </c>
    </row>
    <row r="7" spans="1:2" x14ac:dyDescent="0.2">
      <c r="A7" s="112" t="e">
        <f>CODE(MASTER!$F40)</f>
        <v>#VALUE!</v>
      </c>
      <c r="B7" s="112">
        <f>CODE(MASTER!$R40)</f>
        <v>67</v>
      </c>
    </row>
    <row r="8" spans="1:2" x14ac:dyDescent="0.2">
      <c r="A8" s="112" t="e">
        <f>CODE(MASTER!$F43)</f>
        <v>#VALUE!</v>
      </c>
      <c r="B8" s="112" t="e">
        <f>CODE(MASTER!$R43)</f>
        <v>#VALUE!</v>
      </c>
    </row>
    <row r="9" spans="1:2" x14ac:dyDescent="0.2">
      <c r="A9" s="113" t="str">
        <f>CONCATENATE(SUMIF(A2:A8,69)/69,"E, ",SUMIF(A2:A8,68)/68,"D, ",SUMIF(A2:A8,67)/67,"C ")</f>
        <v xml:space="preserve">4E, 0D, 1C </v>
      </c>
      <c r="B9" s="113" t="str">
        <f>CONCATENATE(SUMIF(B2:B8,69)/69,"E, ",SUMIF(B2:B8,68)/68,"D, ",SUMIF(B2:B8,67)/67,"C ")</f>
        <v xml:space="preserve">4E, 1D, 1C </v>
      </c>
    </row>
    <row r="33" spans="1:2" x14ac:dyDescent="0.2">
      <c r="A33" s="111" t="s">
        <v>121</v>
      </c>
      <c r="B33" s="111" t="s">
        <v>122</v>
      </c>
    </row>
    <row r="34" spans="1:2" x14ac:dyDescent="0.2">
      <c r="A34" s="112">
        <f>CODE(MASTER!$F57)</f>
        <v>68</v>
      </c>
      <c r="B34" s="112">
        <f>CODE(MASTER!$R57)</f>
        <v>68</v>
      </c>
    </row>
    <row r="35" spans="1:2" x14ac:dyDescent="0.2">
      <c r="A35" s="112">
        <f>CODE(MASTER!$F60)</f>
        <v>69</v>
      </c>
      <c r="B35" s="112">
        <f>CODE(MASTER!$R60)</f>
        <v>67</v>
      </c>
    </row>
    <row r="36" spans="1:2" x14ac:dyDescent="0.2">
      <c r="A36" s="112">
        <f>CODE(MASTER!$F63)</f>
        <v>69</v>
      </c>
      <c r="B36" s="112">
        <f>CODE(MASTER!$R63)</f>
        <v>69</v>
      </c>
    </row>
    <row r="37" spans="1:2" x14ac:dyDescent="0.2">
      <c r="A37" s="112">
        <f>CODE(MASTER!$F66)</f>
        <v>69</v>
      </c>
      <c r="B37" s="112" t="e">
        <f>CODE(MASTER!$R66)</f>
        <v>#VALUE!</v>
      </c>
    </row>
    <row r="38" spans="1:2" x14ac:dyDescent="0.2">
      <c r="A38" s="112">
        <f>CODE(MASTER!$F69)</f>
        <v>69</v>
      </c>
      <c r="B38" s="112" t="e">
        <f>CODE(MASTER!$R69)</f>
        <v>#VALUE!</v>
      </c>
    </row>
    <row r="39" spans="1:2" x14ac:dyDescent="0.2">
      <c r="A39" s="112">
        <f>CODE(MASTER!$F72)</f>
        <v>67</v>
      </c>
      <c r="B39" s="112" t="e">
        <f>CODE(MASTER!$R72)</f>
        <v>#VALUE!</v>
      </c>
    </row>
    <row r="40" spans="1:2" x14ac:dyDescent="0.2">
      <c r="A40" s="112" t="e">
        <f>CODE(MASTER!$F75)</f>
        <v>#VALUE!</v>
      </c>
      <c r="B40" s="112" t="e">
        <f>CODE(MASTER!$R75)</f>
        <v>#VALUE!</v>
      </c>
    </row>
    <row r="41" spans="1:2" x14ac:dyDescent="0.2">
      <c r="A41" s="113" t="str">
        <f>CONCATENATE(SUMIF(A34:A40,69)/69,"E, ",SUMIF(A34:A40,68)/68,"D, ",SUMIF(A34:A40,67)/67,"C ")</f>
        <v xml:space="preserve">4E, 1D, 1C </v>
      </c>
      <c r="B41" s="113" t="str">
        <f>CONCATENATE(SUMIF(B34:B40,69)/69,"E, ",SUMIF(B34:B40,68)/68,"D, ",SUMIF(B34:B40,67)/67,"C ")</f>
        <v xml:space="preserve">1E, 1D, 1C </v>
      </c>
    </row>
    <row r="79" spans="13:13" x14ac:dyDescent="0.2">
      <c r="M79">
        <f>M78/18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Centralizator</vt:lpstr>
      <vt:lpstr>Evaluare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Windows User</cp:lastModifiedBy>
  <cp:revision/>
  <cp:lastPrinted>2019-05-31T11:43:13Z</cp:lastPrinted>
  <dcterms:created xsi:type="dcterms:W3CDTF">2005-09-25T13:40:53Z</dcterms:created>
  <dcterms:modified xsi:type="dcterms:W3CDTF">2020-09-14T08:10:32Z</dcterms:modified>
</cp:coreProperties>
</file>