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codeName="ThisWorkbook" defaultThemeVersion="124226"/>
  <mc:AlternateContent xmlns:mc="http://schemas.openxmlformats.org/markup-compatibility/2006">
    <mc:Choice Requires="x15">
      <x15ac:absPath xmlns:x15ac="http://schemas.microsoft.com/office/spreadsheetml/2010/11/ac" url="D:\Work\Catedra\Plan invatamant\2020-2021\"/>
    </mc:Choice>
  </mc:AlternateContent>
  <xr:revisionPtr revIDLastSave="0" documentId="13_ncr:1_{54306122-AAA1-4039-B81E-930245E5C468}" xr6:coauthVersionLast="45" xr6:coauthVersionMax="45" xr10:uidLastSave="{00000000-0000-0000-0000-000000000000}"/>
  <workbookProtection workbookAlgorithmName="SHA-512" workbookHashValue="lWMpOJeUMrtl8/bRTAlWKNWdCrqYweHlDGeKSjUxoD2JG2WE4GTv3LedNSfhZ8cSXyGPZWbQvJxWSiWhhd6BIg==" workbookSaltValue="R0PH1/XwnJAbLRuM5sBd7g==" workbookSpinCount="100000" lockStructure="1"/>
  <bookViews>
    <workbookView xWindow="-108" yWindow="-108" windowWidth="23256" windowHeight="13176" activeTab="1" xr2:uid="{00000000-000D-0000-FFFF-FFFF00000000}"/>
  </bookViews>
  <sheets>
    <sheet name="Coperta" sheetId="16" r:id="rId1"/>
    <sheet name="MASTER" sheetId="14" r:id="rId2"/>
    <sheet name="Date sintetice" sheetId="17" r:id="rId3"/>
    <sheet name="Materii" sheetId="18" state="hidden" r:id="rId4"/>
  </sheets>
  <definedNames>
    <definedName name="_xlnm._FilterDatabase" localSheetId="3" hidden="1">Materii!$A$1:$AA$84</definedName>
    <definedName name="_xlnm.Print_Area" localSheetId="0">Coperta!$A$2:$Y$79</definedName>
    <definedName name="_xlnm.Print_Area" localSheetId="1">MASTER!$A$1:$Y$196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0" i="14" l="1"/>
  <c r="A41" i="18" l="1"/>
  <c r="B43" i="18"/>
  <c r="N43" i="18"/>
  <c r="O43" i="18"/>
  <c r="P43" i="18"/>
  <c r="Q43" i="18"/>
  <c r="R43" i="18"/>
  <c r="S43" i="18"/>
  <c r="Z43" i="18"/>
  <c r="AA43" i="18"/>
  <c r="B44" i="18"/>
  <c r="N44" i="18"/>
  <c r="O44" i="18"/>
  <c r="P44" i="18"/>
  <c r="Q44" i="18"/>
  <c r="R44" i="18"/>
  <c r="S44" i="18"/>
  <c r="Z44" i="18"/>
  <c r="AA44" i="18"/>
  <c r="B45" i="18"/>
  <c r="N45" i="18"/>
  <c r="O45" i="18"/>
  <c r="P45" i="18"/>
  <c r="Q45" i="18"/>
  <c r="R45" i="18"/>
  <c r="S45" i="18"/>
  <c r="Z45" i="18"/>
  <c r="AA45" i="18"/>
  <c r="B46" i="18"/>
  <c r="N46" i="18"/>
  <c r="O46" i="18"/>
  <c r="P46" i="18"/>
  <c r="Q46" i="18"/>
  <c r="R46" i="18"/>
  <c r="S46" i="18"/>
  <c r="Z46" i="18"/>
  <c r="AA46" i="18"/>
  <c r="B47" i="18"/>
  <c r="N47" i="18"/>
  <c r="O47" i="18"/>
  <c r="P47" i="18"/>
  <c r="Q47" i="18"/>
  <c r="R47" i="18"/>
  <c r="S47" i="18"/>
  <c r="Z47" i="18"/>
  <c r="AA47" i="18"/>
  <c r="B48" i="18"/>
  <c r="N48" i="18"/>
  <c r="O48" i="18"/>
  <c r="P48" i="18"/>
  <c r="Q48" i="18"/>
  <c r="R48" i="18"/>
  <c r="S48" i="18"/>
  <c r="Z48" i="18"/>
  <c r="AA48" i="18"/>
  <c r="B49" i="18"/>
  <c r="N49" i="18"/>
  <c r="O49" i="18"/>
  <c r="P49" i="18"/>
  <c r="Q49" i="18"/>
  <c r="R49" i="18"/>
  <c r="S49" i="18"/>
  <c r="Z49" i="18"/>
  <c r="AA49" i="18"/>
  <c r="B50" i="18"/>
  <c r="N50" i="18"/>
  <c r="O50" i="18"/>
  <c r="P50" i="18"/>
  <c r="Q50" i="18"/>
  <c r="R50" i="18"/>
  <c r="S50" i="18"/>
  <c r="Z50" i="18"/>
  <c r="AA50" i="18"/>
  <c r="B51" i="18"/>
  <c r="N51" i="18"/>
  <c r="O51" i="18"/>
  <c r="P51" i="18"/>
  <c r="Q51" i="18"/>
  <c r="R51" i="18"/>
  <c r="S51" i="18"/>
  <c r="Z51" i="18"/>
  <c r="AA51" i="18"/>
  <c r="A52" i="18"/>
  <c r="G52" i="18"/>
  <c r="H52" i="18"/>
  <c r="I52" i="18"/>
  <c r="J52" i="18"/>
  <c r="K52" i="18"/>
  <c r="L52" i="18"/>
  <c r="M52" i="18"/>
  <c r="N52" i="18"/>
  <c r="O52" i="18"/>
  <c r="P52" i="18"/>
  <c r="Q52" i="18"/>
  <c r="R52" i="18"/>
  <c r="S52" i="18"/>
  <c r="T52" i="18"/>
  <c r="U52" i="18"/>
  <c r="V52" i="18"/>
  <c r="W52" i="18"/>
  <c r="X52" i="18"/>
  <c r="Y52" i="18"/>
  <c r="Z52" i="18"/>
  <c r="AA52" i="18"/>
  <c r="B53" i="18"/>
  <c r="N53" i="18"/>
  <c r="O53" i="18"/>
  <c r="P53" i="18"/>
  <c r="Q53" i="18"/>
  <c r="R53" i="18"/>
  <c r="S53" i="18"/>
  <c r="Z53" i="18"/>
  <c r="AA53" i="18"/>
  <c r="B54" i="18"/>
  <c r="N54" i="18"/>
  <c r="O54" i="18"/>
  <c r="P54" i="18"/>
  <c r="Q54" i="18"/>
  <c r="R54" i="18"/>
  <c r="S54" i="18"/>
  <c r="Z54" i="18"/>
  <c r="AA54" i="18"/>
  <c r="B55" i="18"/>
  <c r="N55" i="18"/>
  <c r="O55" i="18"/>
  <c r="P55" i="18"/>
  <c r="Q55" i="18"/>
  <c r="R55" i="18"/>
  <c r="S55" i="18"/>
  <c r="Z55" i="18"/>
  <c r="AA55" i="18"/>
  <c r="B56" i="18"/>
  <c r="N56" i="18"/>
  <c r="O56" i="18"/>
  <c r="P56" i="18"/>
  <c r="Q56" i="18"/>
  <c r="R56" i="18"/>
  <c r="S56" i="18"/>
  <c r="Z56" i="18"/>
  <c r="AA56" i="18"/>
  <c r="B57" i="18"/>
  <c r="N57" i="18"/>
  <c r="O57" i="18"/>
  <c r="P57" i="18"/>
  <c r="Q57" i="18"/>
  <c r="R57" i="18"/>
  <c r="S57" i="18"/>
  <c r="Z57" i="18"/>
  <c r="AA57" i="18"/>
  <c r="B58" i="18"/>
  <c r="N58" i="18"/>
  <c r="O58" i="18"/>
  <c r="P58" i="18"/>
  <c r="Q58" i="18"/>
  <c r="R58" i="18"/>
  <c r="S58" i="18"/>
  <c r="Z58" i="18"/>
  <c r="AA58" i="18"/>
  <c r="B59" i="18"/>
  <c r="N59" i="18"/>
  <c r="O59" i="18"/>
  <c r="P59" i="18"/>
  <c r="Q59" i="18"/>
  <c r="R59" i="18"/>
  <c r="S59" i="18"/>
  <c r="Z59" i="18"/>
  <c r="AA59" i="18"/>
  <c r="B60" i="18"/>
  <c r="N60" i="18"/>
  <c r="O60" i="18"/>
  <c r="P60" i="18"/>
  <c r="Q60" i="18"/>
  <c r="R60" i="18"/>
  <c r="S60" i="18"/>
  <c r="Z60" i="18"/>
  <c r="AA60" i="18"/>
  <c r="B61" i="18"/>
  <c r="N61" i="18"/>
  <c r="O61" i="18"/>
  <c r="P61" i="18"/>
  <c r="Q61" i="18"/>
  <c r="R61" i="18"/>
  <c r="S61" i="18"/>
  <c r="Z61" i="18"/>
  <c r="AA61" i="18"/>
  <c r="B62" i="18"/>
  <c r="N62" i="18"/>
  <c r="O62" i="18"/>
  <c r="P62" i="18"/>
  <c r="Q62" i="18"/>
  <c r="R62" i="18"/>
  <c r="S62" i="18"/>
  <c r="Z62" i="18"/>
  <c r="AA62" i="18"/>
  <c r="A63" i="18"/>
  <c r="G63" i="18"/>
  <c r="H63" i="18"/>
  <c r="I63" i="18"/>
  <c r="J63" i="18"/>
  <c r="K63" i="18"/>
  <c r="L63" i="18"/>
  <c r="M63" i="18"/>
  <c r="N63" i="18"/>
  <c r="O63" i="18"/>
  <c r="P63" i="18"/>
  <c r="Q63" i="18"/>
  <c r="R63" i="18"/>
  <c r="S63" i="18"/>
  <c r="T63" i="18"/>
  <c r="U63" i="18"/>
  <c r="V63" i="18"/>
  <c r="W63" i="18"/>
  <c r="X63" i="18"/>
  <c r="Y63" i="18"/>
  <c r="Z63" i="18"/>
  <c r="AA63" i="18"/>
  <c r="B64" i="18"/>
  <c r="N64" i="18"/>
  <c r="O64" i="18"/>
  <c r="P64" i="18"/>
  <c r="Q64" i="18"/>
  <c r="R64" i="18"/>
  <c r="S64" i="18"/>
  <c r="Z64" i="18"/>
  <c r="AA64" i="18"/>
  <c r="B65" i="18"/>
  <c r="N65" i="18"/>
  <c r="O65" i="18"/>
  <c r="P65" i="18"/>
  <c r="Q65" i="18"/>
  <c r="R65" i="18"/>
  <c r="S65" i="18"/>
  <c r="Z65" i="18"/>
  <c r="AA65" i="18"/>
  <c r="B66" i="18"/>
  <c r="N66" i="18"/>
  <c r="O66" i="18"/>
  <c r="P66" i="18"/>
  <c r="Q66" i="18"/>
  <c r="R66" i="18"/>
  <c r="S66" i="18"/>
  <c r="Z66" i="18"/>
  <c r="AA66" i="18"/>
  <c r="B67" i="18"/>
  <c r="N67" i="18"/>
  <c r="O67" i="18"/>
  <c r="P67" i="18"/>
  <c r="Q67" i="18"/>
  <c r="R67" i="18"/>
  <c r="S67" i="18"/>
  <c r="Z67" i="18"/>
  <c r="AA67" i="18"/>
  <c r="B68" i="18"/>
  <c r="N68" i="18"/>
  <c r="O68" i="18"/>
  <c r="P68" i="18"/>
  <c r="Q68" i="18"/>
  <c r="R68" i="18"/>
  <c r="S68" i="18"/>
  <c r="Z68" i="18"/>
  <c r="AA68" i="18"/>
  <c r="B69" i="18"/>
  <c r="N69" i="18"/>
  <c r="O69" i="18"/>
  <c r="P69" i="18"/>
  <c r="Q69" i="18"/>
  <c r="R69" i="18"/>
  <c r="S69" i="18"/>
  <c r="Z69" i="18"/>
  <c r="AA69" i="18"/>
  <c r="B70" i="18"/>
  <c r="N70" i="18"/>
  <c r="O70" i="18"/>
  <c r="P70" i="18"/>
  <c r="Q70" i="18"/>
  <c r="R70" i="18"/>
  <c r="S70" i="18"/>
  <c r="Z70" i="18"/>
  <c r="AA70" i="18"/>
  <c r="B71" i="18"/>
  <c r="N71" i="18"/>
  <c r="O71" i="18"/>
  <c r="P71" i="18"/>
  <c r="Q71" i="18"/>
  <c r="R71" i="18"/>
  <c r="S71" i="18"/>
  <c r="Z71" i="18"/>
  <c r="AA71" i="18"/>
  <c r="B72" i="18"/>
  <c r="N72" i="18"/>
  <c r="O72" i="18"/>
  <c r="P72" i="18"/>
  <c r="Q72" i="18"/>
  <c r="R72" i="18"/>
  <c r="S72" i="18"/>
  <c r="Z72" i="18"/>
  <c r="AA72" i="18"/>
  <c r="B73" i="18"/>
  <c r="N73" i="18"/>
  <c r="O73" i="18"/>
  <c r="P73" i="18"/>
  <c r="Q73" i="18"/>
  <c r="R73" i="18"/>
  <c r="S73" i="18"/>
  <c r="Z73" i="18"/>
  <c r="AA73" i="18"/>
  <c r="A74" i="18"/>
  <c r="G74" i="18"/>
  <c r="H74" i="18"/>
  <c r="I74" i="18"/>
  <c r="J74" i="18"/>
  <c r="K74" i="18"/>
  <c r="L74" i="18"/>
  <c r="M74" i="18"/>
  <c r="N74" i="18"/>
  <c r="O74" i="18"/>
  <c r="P74" i="18"/>
  <c r="Q74" i="18"/>
  <c r="R74" i="18"/>
  <c r="S74" i="18"/>
  <c r="T74" i="18"/>
  <c r="U74" i="18"/>
  <c r="V74" i="18"/>
  <c r="W74" i="18"/>
  <c r="X74" i="18"/>
  <c r="Y74" i="18"/>
  <c r="Z74" i="18"/>
  <c r="AA74" i="18"/>
  <c r="B75" i="18"/>
  <c r="N75" i="18"/>
  <c r="O75" i="18"/>
  <c r="P75" i="18"/>
  <c r="Q75" i="18"/>
  <c r="R75" i="18"/>
  <c r="S75" i="18"/>
  <c r="Z75" i="18"/>
  <c r="AA75" i="18"/>
  <c r="B76" i="18"/>
  <c r="N76" i="18"/>
  <c r="O76" i="18"/>
  <c r="P76" i="18"/>
  <c r="Q76" i="18"/>
  <c r="R76" i="18"/>
  <c r="S76" i="18"/>
  <c r="Z76" i="18"/>
  <c r="AA76" i="18"/>
  <c r="B77" i="18"/>
  <c r="N77" i="18"/>
  <c r="O77" i="18"/>
  <c r="P77" i="18"/>
  <c r="Q77" i="18"/>
  <c r="R77" i="18"/>
  <c r="S77" i="18"/>
  <c r="Z77" i="18"/>
  <c r="AA77" i="18"/>
  <c r="B78" i="18"/>
  <c r="N78" i="18"/>
  <c r="O78" i="18"/>
  <c r="P78" i="18"/>
  <c r="Q78" i="18"/>
  <c r="R78" i="18"/>
  <c r="S78" i="18"/>
  <c r="Z78" i="18"/>
  <c r="AA78" i="18"/>
  <c r="B79" i="18"/>
  <c r="N79" i="18"/>
  <c r="O79" i="18"/>
  <c r="P79" i="18"/>
  <c r="Q79" i="18"/>
  <c r="R79" i="18"/>
  <c r="S79" i="18"/>
  <c r="Z79" i="18"/>
  <c r="AA79" i="18"/>
  <c r="B80" i="18"/>
  <c r="N80" i="18"/>
  <c r="O80" i="18"/>
  <c r="P80" i="18"/>
  <c r="Q80" i="18"/>
  <c r="R80" i="18"/>
  <c r="S80" i="18"/>
  <c r="Z80" i="18"/>
  <c r="AA80" i="18"/>
  <c r="B81" i="18"/>
  <c r="N81" i="18"/>
  <c r="O81" i="18"/>
  <c r="P81" i="18"/>
  <c r="Q81" i="18"/>
  <c r="R81" i="18"/>
  <c r="S81" i="18"/>
  <c r="Z81" i="18"/>
  <c r="AA81" i="18"/>
  <c r="B82" i="18"/>
  <c r="N82" i="18"/>
  <c r="O82" i="18"/>
  <c r="P82" i="18"/>
  <c r="Q82" i="18"/>
  <c r="R82" i="18"/>
  <c r="S82" i="18"/>
  <c r="Z82" i="18"/>
  <c r="AA82" i="18"/>
  <c r="B83" i="18"/>
  <c r="N83" i="18"/>
  <c r="O83" i="18"/>
  <c r="P83" i="18"/>
  <c r="Q83" i="18"/>
  <c r="R83" i="18"/>
  <c r="S83" i="18"/>
  <c r="Z83" i="18"/>
  <c r="AA83" i="18"/>
  <c r="B84" i="18"/>
  <c r="N84" i="18"/>
  <c r="O84" i="18"/>
  <c r="P84" i="18"/>
  <c r="Q84" i="18"/>
  <c r="R84" i="18"/>
  <c r="S84" i="18"/>
  <c r="Z84" i="18"/>
  <c r="AA84" i="18"/>
  <c r="B42" i="18"/>
  <c r="N42" i="18"/>
  <c r="O42" i="18"/>
  <c r="P42" i="18"/>
  <c r="Q42" i="18"/>
  <c r="R42" i="18"/>
  <c r="S42" i="18"/>
  <c r="Z42" i="18"/>
  <c r="AA42" i="18"/>
  <c r="B9" i="18"/>
  <c r="N9" i="18"/>
  <c r="Q9" i="18"/>
  <c r="AA9" i="18"/>
  <c r="B10" i="18"/>
  <c r="N10" i="18"/>
  <c r="Q10" i="18"/>
  <c r="AA10" i="18"/>
  <c r="B3" i="18"/>
  <c r="N3" i="18"/>
  <c r="Q3" i="18"/>
  <c r="AA3" i="18"/>
  <c r="B4" i="18"/>
  <c r="N4" i="18"/>
  <c r="Q4" i="18"/>
  <c r="AA4" i="18"/>
  <c r="B5" i="18"/>
  <c r="N5" i="18"/>
  <c r="Q5" i="18"/>
  <c r="AA5" i="18"/>
  <c r="B6" i="18"/>
  <c r="N6" i="18"/>
  <c r="Q6" i="18"/>
  <c r="AA6" i="18"/>
  <c r="B7" i="18"/>
  <c r="N7" i="18"/>
  <c r="Q7" i="18"/>
  <c r="AA7" i="18"/>
  <c r="B8" i="18"/>
  <c r="N8" i="18"/>
  <c r="Q8" i="18"/>
  <c r="AA8" i="18"/>
  <c r="B2" i="18"/>
  <c r="N2" i="18"/>
  <c r="Q2" i="18"/>
  <c r="AA2" i="18"/>
  <c r="AV606" i="14"/>
  <c r="AZ606" i="14" s="1"/>
  <c r="G84" i="18" s="1"/>
  <c r="AV605" i="14"/>
  <c r="AX605" i="14" s="1"/>
  <c r="E83" i="18" s="1"/>
  <c r="AV604" i="14"/>
  <c r="AW604" i="14" s="1"/>
  <c r="D82" i="18" s="1"/>
  <c r="AV603" i="14"/>
  <c r="AX603" i="14" s="1"/>
  <c r="E81" i="18" s="1"/>
  <c r="AV602" i="14"/>
  <c r="AY602" i="14" s="1"/>
  <c r="F80" i="18" s="1"/>
  <c r="AV601" i="14"/>
  <c r="AX601" i="14" s="1"/>
  <c r="E79" i="18" s="1"/>
  <c r="AV600" i="14"/>
  <c r="BO600" i="14" s="1"/>
  <c r="V78" i="18" s="1"/>
  <c r="AV599" i="14"/>
  <c r="AX599" i="14" s="1"/>
  <c r="E77" i="18" s="1"/>
  <c r="AV598" i="14"/>
  <c r="AY598" i="14" s="1"/>
  <c r="F76" i="18" s="1"/>
  <c r="AV597" i="14"/>
  <c r="AX597" i="14" s="1"/>
  <c r="E75" i="18" s="1"/>
  <c r="BP593" i="14"/>
  <c r="W73" i="18" s="1"/>
  <c r="BN593" i="14"/>
  <c r="U73" i="18" s="1"/>
  <c r="BM593" i="14"/>
  <c r="T73" i="18" s="1"/>
  <c r="BF593" i="14"/>
  <c r="M73" i="18" s="1"/>
  <c r="BE593" i="14"/>
  <c r="L73" i="18" s="1"/>
  <c r="BD593" i="14"/>
  <c r="K73" i="18" s="1"/>
  <c r="BC593" i="14"/>
  <c r="J73" i="18" s="1"/>
  <c r="BB593" i="14"/>
  <c r="I73" i="18" s="1"/>
  <c r="BA593" i="14"/>
  <c r="H73" i="18" s="1"/>
  <c r="AV593" i="14"/>
  <c r="AY593" i="14" s="1"/>
  <c r="F73" i="18" s="1"/>
  <c r="BP592" i="14"/>
  <c r="W72" i="18" s="1"/>
  <c r="BN592" i="14"/>
  <c r="U72" i="18" s="1"/>
  <c r="BM592" i="14"/>
  <c r="T72" i="18" s="1"/>
  <c r="BF592" i="14"/>
  <c r="M72" i="18" s="1"/>
  <c r="BE592" i="14"/>
  <c r="L72" i="18" s="1"/>
  <c r="BD592" i="14"/>
  <c r="K72" i="18" s="1"/>
  <c r="BC592" i="14"/>
  <c r="J72" i="18" s="1"/>
  <c r="BB592" i="14"/>
  <c r="I72" i="18" s="1"/>
  <c r="BA592" i="14"/>
  <c r="H72" i="18" s="1"/>
  <c r="AV592" i="14"/>
  <c r="AX592" i="14" s="1"/>
  <c r="E72" i="18" s="1"/>
  <c r="BP591" i="14"/>
  <c r="W71" i="18" s="1"/>
  <c r="BN591" i="14"/>
  <c r="U71" i="18" s="1"/>
  <c r="BM591" i="14"/>
  <c r="T71" i="18" s="1"/>
  <c r="BF591" i="14"/>
  <c r="M71" i="18" s="1"/>
  <c r="BE591" i="14"/>
  <c r="L71" i="18" s="1"/>
  <c r="BD591" i="14"/>
  <c r="K71" i="18" s="1"/>
  <c r="BC591" i="14"/>
  <c r="J71" i="18" s="1"/>
  <c r="BB591" i="14"/>
  <c r="I71" i="18" s="1"/>
  <c r="BA591" i="14"/>
  <c r="H71" i="18" s="1"/>
  <c r="AV591" i="14"/>
  <c r="AY591" i="14" s="1"/>
  <c r="F71" i="18" s="1"/>
  <c r="BP590" i="14"/>
  <c r="W70" i="18" s="1"/>
  <c r="BN590" i="14"/>
  <c r="U70" i="18" s="1"/>
  <c r="BM590" i="14"/>
  <c r="T70" i="18" s="1"/>
  <c r="BF590" i="14"/>
  <c r="M70" i="18" s="1"/>
  <c r="BE590" i="14"/>
  <c r="L70" i="18" s="1"/>
  <c r="BD590" i="14"/>
  <c r="K70" i="18" s="1"/>
  <c r="BC590" i="14"/>
  <c r="J70" i="18" s="1"/>
  <c r="BB590" i="14"/>
  <c r="I70" i="18" s="1"/>
  <c r="BA590" i="14"/>
  <c r="H70" i="18" s="1"/>
  <c r="AV590" i="14"/>
  <c r="AW590" i="14" s="1"/>
  <c r="D70" i="18" s="1"/>
  <c r="BP589" i="14"/>
  <c r="W69" i="18" s="1"/>
  <c r="BN589" i="14"/>
  <c r="U69" i="18" s="1"/>
  <c r="BM589" i="14"/>
  <c r="T69" i="18" s="1"/>
  <c r="BF589" i="14"/>
  <c r="M69" i="18" s="1"/>
  <c r="BE589" i="14"/>
  <c r="L69" i="18" s="1"/>
  <c r="BD589" i="14"/>
  <c r="K69" i="18" s="1"/>
  <c r="BC589" i="14"/>
  <c r="J69" i="18" s="1"/>
  <c r="BB589" i="14"/>
  <c r="I69" i="18" s="1"/>
  <c r="BA589" i="14"/>
  <c r="H69" i="18" s="1"/>
  <c r="AV589" i="14"/>
  <c r="AY589" i="14" s="1"/>
  <c r="F69" i="18" s="1"/>
  <c r="BP588" i="14"/>
  <c r="W68" i="18" s="1"/>
  <c r="BN588" i="14"/>
  <c r="U68" i="18" s="1"/>
  <c r="BM588" i="14"/>
  <c r="T68" i="18" s="1"/>
  <c r="BF588" i="14"/>
  <c r="BE588" i="14"/>
  <c r="L68" i="18" s="1"/>
  <c r="BD588" i="14"/>
  <c r="K68" i="18" s="1"/>
  <c r="BC588" i="14"/>
  <c r="J68" i="18" s="1"/>
  <c r="BB588" i="14"/>
  <c r="I68" i="18" s="1"/>
  <c r="BA588" i="14"/>
  <c r="H68" i="18" s="1"/>
  <c r="AV588" i="14"/>
  <c r="AY588" i="14" s="1"/>
  <c r="F68" i="18" s="1"/>
  <c r="BP587" i="14"/>
  <c r="W67" i="18" s="1"/>
  <c r="BN587" i="14"/>
  <c r="U67" i="18" s="1"/>
  <c r="BM587" i="14"/>
  <c r="T67" i="18" s="1"/>
  <c r="BF587" i="14"/>
  <c r="M67" i="18" s="1"/>
  <c r="BE587" i="14"/>
  <c r="L67" i="18" s="1"/>
  <c r="BD587" i="14"/>
  <c r="K67" i="18" s="1"/>
  <c r="BC587" i="14"/>
  <c r="J67" i="18" s="1"/>
  <c r="BB587" i="14"/>
  <c r="I67" i="18" s="1"/>
  <c r="BA587" i="14"/>
  <c r="H67" i="18" s="1"/>
  <c r="AV587" i="14"/>
  <c r="AY587" i="14" s="1"/>
  <c r="F67" i="18" s="1"/>
  <c r="BP586" i="14"/>
  <c r="W66" i="18" s="1"/>
  <c r="BN586" i="14"/>
  <c r="U66" i="18" s="1"/>
  <c r="BM586" i="14"/>
  <c r="T66" i="18" s="1"/>
  <c r="BF586" i="14"/>
  <c r="M66" i="18" s="1"/>
  <c r="BE586" i="14"/>
  <c r="L66" i="18" s="1"/>
  <c r="BD586" i="14"/>
  <c r="K66" i="18" s="1"/>
  <c r="BC586" i="14"/>
  <c r="J66" i="18" s="1"/>
  <c r="BB586" i="14"/>
  <c r="I66" i="18" s="1"/>
  <c r="BA586" i="14"/>
  <c r="H66" i="18" s="1"/>
  <c r="AV586" i="14"/>
  <c r="AZ586" i="14" s="1"/>
  <c r="G66" i="18" s="1"/>
  <c r="BP585" i="14"/>
  <c r="W65" i="18" s="1"/>
  <c r="BN585" i="14"/>
  <c r="U65" i="18" s="1"/>
  <c r="BM585" i="14"/>
  <c r="T65" i="18" s="1"/>
  <c r="BF585" i="14"/>
  <c r="M65" i="18" s="1"/>
  <c r="BE585" i="14"/>
  <c r="L65" i="18" s="1"/>
  <c r="BD585" i="14"/>
  <c r="K65" i="18" s="1"/>
  <c r="BC585" i="14"/>
  <c r="J65" i="18" s="1"/>
  <c r="BB585" i="14"/>
  <c r="I65" i="18" s="1"/>
  <c r="BA585" i="14"/>
  <c r="H65" i="18" s="1"/>
  <c r="AV585" i="14"/>
  <c r="AY585" i="14" s="1"/>
  <c r="F65" i="18" s="1"/>
  <c r="BP584" i="14"/>
  <c r="W64" i="18" s="1"/>
  <c r="BN584" i="14"/>
  <c r="U64" i="18" s="1"/>
  <c r="BM584" i="14"/>
  <c r="T64" i="18" s="1"/>
  <c r="BF584" i="14"/>
  <c r="M64" i="18" s="1"/>
  <c r="BE584" i="14"/>
  <c r="L64" i="18" s="1"/>
  <c r="BD584" i="14"/>
  <c r="K64" i="18" s="1"/>
  <c r="BC584" i="14"/>
  <c r="J64" i="18" s="1"/>
  <c r="BB584" i="14"/>
  <c r="I64" i="18" s="1"/>
  <c r="BA584" i="14"/>
  <c r="H64" i="18" s="1"/>
  <c r="AV584" i="14"/>
  <c r="AX584" i="14" s="1"/>
  <c r="E64" i="18" s="1"/>
  <c r="AW597" i="14"/>
  <c r="D75" i="18" s="1"/>
  <c r="AX593" i="14"/>
  <c r="E73" i="18" s="1"/>
  <c r="AW593" i="14"/>
  <c r="D73" i="18" s="1"/>
  <c r="AW591" i="14"/>
  <c r="D71" i="18" s="1"/>
  <c r="AW588" i="14"/>
  <c r="D68" i="18" s="1"/>
  <c r="BA598" i="14"/>
  <c r="H76" i="18" s="1"/>
  <c r="BB598" i="14"/>
  <c r="I76" i="18" s="1"/>
  <c r="BC598" i="14"/>
  <c r="J76" i="18" s="1"/>
  <c r="BD598" i="14"/>
  <c r="K76" i="18" s="1"/>
  <c r="BE598" i="14"/>
  <c r="L76" i="18" s="1"/>
  <c r="BF598" i="14"/>
  <c r="M76" i="18" s="1"/>
  <c r="BM598" i="14"/>
  <c r="T76" i="18" s="1"/>
  <c r="BN598" i="14"/>
  <c r="U76" i="18" s="1"/>
  <c r="BP598" i="14"/>
  <c r="W76" i="18" s="1"/>
  <c r="BA599" i="14"/>
  <c r="H77" i="18" s="1"/>
  <c r="BB599" i="14"/>
  <c r="I77" i="18" s="1"/>
  <c r="BC599" i="14"/>
  <c r="J77" i="18" s="1"/>
  <c r="BD599" i="14"/>
  <c r="K77" i="18" s="1"/>
  <c r="BE599" i="14"/>
  <c r="L77" i="18" s="1"/>
  <c r="BF599" i="14"/>
  <c r="BR599" i="14" s="1"/>
  <c r="Y77" i="18" s="1"/>
  <c r="BM599" i="14"/>
  <c r="T77" i="18" s="1"/>
  <c r="BN599" i="14"/>
  <c r="U77" i="18" s="1"/>
  <c r="BP599" i="14"/>
  <c r="W77" i="18" s="1"/>
  <c r="BQ599" i="14"/>
  <c r="X77" i="18" s="1"/>
  <c r="BA600" i="14"/>
  <c r="H78" i="18" s="1"/>
  <c r="BB600" i="14"/>
  <c r="I78" i="18" s="1"/>
  <c r="BC600" i="14"/>
  <c r="J78" i="18" s="1"/>
  <c r="BD600" i="14"/>
  <c r="K78" i="18" s="1"/>
  <c r="BE600" i="14"/>
  <c r="L78" i="18" s="1"/>
  <c r="BF600" i="14"/>
  <c r="M78" i="18" s="1"/>
  <c r="BM600" i="14"/>
  <c r="T78" i="18" s="1"/>
  <c r="BN600" i="14"/>
  <c r="U78" i="18" s="1"/>
  <c r="BP600" i="14"/>
  <c r="W78" i="18" s="1"/>
  <c r="BA601" i="14"/>
  <c r="H79" i="18" s="1"/>
  <c r="BB601" i="14"/>
  <c r="I79" i="18" s="1"/>
  <c r="BC601" i="14"/>
  <c r="J79" i="18" s="1"/>
  <c r="BD601" i="14"/>
  <c r="K79" i="18" s="1"/>
  <c r="BE601" i="14"/>
  <c r="L79" i="18" s="1"/>
  <c r="BF601" i="14"/>
  <c r="M79" i="18" s="1"/>
  <c r="BM601" i="14"/>
  <c r="T79" i="18" s="1"/>
  <c r="BN601" i="14"/>
  <c r="U79" i="18" s="1"/>
  <c r="BP601" i="14"/>
  <c r="W79" i="18" s="1"/>
  <c r="BA602" i="14"/>
  <c r="H80" i="18" s="1"/>
  <c r="BB602" i="14"/>
  <c r="I80" i="18" s="1"/>
  <c r="BC602" i="14"/>
  <c r="J80" i="18" s="1"/>
  <c r="BD602" i="14"/>
  <c r="K80" i="18" s="1"/>
  <c r="BE602" i="14"/>
  <c r="L80" i="18" s="1"/>
  <c r="BF602" i="14"/>
  <c r="M80" i="18" s="1"/>
  <c r="BM602" i="14"/>
  <c r="T80" i="18" s="1"/>
  <c r="BN602" i="14"/>
  <c r="U80" i="18" s="1"/>
  <c r="BP602" i="14"/>
  <c r="W80" i="18" s="1"/>
  <c r="BA603" i="14"/>
  <c r="H81" i="18" s="1"/>
  <c r="BB603" i="14"/>
  <c r="I81" i="18" s="1"/>
  <c r="BC603" i="14"/>
  <c r="J81" i="18" s="1"/>
  <c r="BD603" i="14"/>
  <c r="K81" i="18" s="1"/>
  <c r="BE603" i="14"/>
  <c r="L81" i="18" s="1"/>
  <c r="BF603" i="14"/>
  <c r="BR603" i="14" s="1"/>
  <c r="Y81" i="18" s="1"/>
  <c r="BM603" i="14"/>
  <c r="T81" i="18" s="1"/>
  <c r="BN603" i="14"/>
  <c r="U81" i="18" s="1"/>
  <c r="BP603" i="14"/>
  <c r="W81" i="18" s="1"/>
  <c r="AY604" i="14"/>
  <c r="F82" i="18" s="1"/>
  <c r="BA604" i="14"/>
  <c r="H82" i="18" s="1"/>
  <c r="BB604" i="14"/>
  <c r="I82" i="18" s="1"/>
  <c r="BC604" i="14"/>
  <c r="J82" i="18" s="1"/>
  <c r="BD604" i="14"/>
  <c r="K82" i="18" s="1"/>
  <c r="BE604" i="14"/>
  <c r="L82" i="18" s="1"/>
  <c r="BF604" i="14"/>
  <c r="M82" i="18" s="1"/>
  <c r="BM604" i="14"/>
  <c r="T82" i="18" s="1"/>
  <c r="BN604" i="14"/>
  <c r="U82" i="18" s="1"/>
  <c r="BO604" i="14"/>
  <c r="V82" i="18" s="1"/>
  <c r="BP604" i="14"/>
  <c r="W82" i="18" s="1"/>
  <c r="BR604" i="14"/>
  <c r="Y82" i="18" s="1"/>
  <c r="BA605" i="14"/>
  <c r="H83" i="18" s="1"/>
  <c r="BB605" i="14"/>
  <c r="I83" i="18" s="1"/>
  <c r="BC605" i="14"/>
  <c r="J83" i="18" s="1"/>
  <c r="BD605" i="14"/>
  <c r="K83" i="18" s="1"/>
  <c r="BE605" i="14"/>
  <c r="L83" i="18" s="1"/>
  <c r="BF605" i="14"/>
  <c r="M83" i="18" s="1"/>
  <c r="BM605" i="14"/>
  <c r="T83" i="18" s="1"/>
  <c r="BN605" i="14"/>
  <c r="U83" i="18" s="1"/>
  <c r="BP605" i="14"/>
  <c r="W83" i="18" s="1"/>
  <c r="BA606" i="14"/>
  <c r="H84" i="18" s="1"/>
  <c r="BB606" i="14"/>
  <c r="I84" i="18" s="1"/>
  <c r="BC606" i="14"/>
  <c r="J84" i="18" s="1"/>
  <c r="BD606" i="14"/>
  <c r="K84" i="18" s="1"/>
  <c r="BE606" i="14"/>
  <c r="L84" i="18" s="1"/>
  <c r="BF606" i="14"/>
  <c r="M84" i="18" s="1"/>
  <c r="BM606" i="14"/>
  <c r="T84" i="18" s="1"/>
  <c r="BN606" i="14"/>
  <c r="U84" i="18" s="1"/>
  <c r="BP606" i="14"/>
  <c r="W84" i="18" s="1"/>
  <c r="BP597" i="14"/>
  <c r="W75" i="18" s="1"/>
  <c r="BN597" i="14"/>
  <c r="U75" i="18" s="1"/>
  <c r="BM597" i="14"/>
  <c r="T75" i="18" s="1"/>
  <c r="BF597" i="14"/>
  <c r="M75" i="18" s="1"/>
  <c r="BE597" i="14"/>
  <c r="L75" i="18" s="1"/>
  <c r="BD597" i="14"/>
  <c r="K75" i="18" s="1"/>
  <c r="BC597" i="14"/>
  <c r="J75" i="18" s="1"/>
  <c r="BB597" i="14"/>
  <c r="I75" i="18" s="1"/>
  <c r="BA597" i="14"/>
  <c r="H75" i="18" s="1"/>
  <c r="AZ585" i="14"/>
  <c r="G65" i="18" s="1"/>
  <c r="AZ588" i="14"/>
  <c r="G68" i="18" s="1"/>
  <c r="BQ592" i="14"/>
  <c r="X72" i="18" s="1"/>
  <c r="AV580" i="14"/>
  <c r="AW580" i="14" s="1"/>
  <c r="D62" i="18" s="1"/>
  <c r="AV579" i="14"/>
  <c r="AX579" i="14" s="1"/>
  <c r="E61" i="18" s="1"/>
  <c r="AV578" i="14"/>
  <c r="AW578" i="14" s="1"/>
  <c r="D60" i="18" s="1"/>
  <c r="AV577" i="14"/>
  <c r="AX577" i="14" s="1"/>
  <c r="E59" i="18" s="1"/>
  <c r="AV576" i="14"/>
  <c r="AW576" i="14" s="1"/>
  <c r="D58" i="18" s="1"/>
  <c r="AV575" i="14"/>
  <c r="AX575" i="14" s="1"/>
  <c r="E57" i="18" s="1"/>
  <c r="AV574" i="14"/>
  <c r="AX574" i="14" s="1"/>
  <c r="E56" i="18" s="1"/>
  <c r="AV573" i="14"/>
  <c r="AX573" i="14" s="1"/>
  <c r="E55" i="18" s="1"/>
  <c r="AV572" i="14"/>
  <c r="AW572" i="14" s="1"/>
  <c r="D54" i="18" s="1"/>
  <c r="AV571" i="14"/>
  <c r="AX571" i="14" s="1"/>
  <c r="E53" i="18" s="1"/>
  <c r="BP567" i="14"/>
  <c r="W51" i="18" s="1"/>
  <c r="BN567" i="14"/>
  <c r="U51" i="18" s="1"/>
  <c r="BM567" i="14"/>
  <c r="T51" i="18" s="1"/>
  <c r="BF567" i="14"/>
  <c r="M51" i="18" s="1"/>
  <c r="BE567" i="14"/>
  <c r="L51" i="18" s="1"/>
  <c r="BD567" i="14"/>
  <c r="K51" i="18" s="1"/>
  <c r="BC567" i="14"/>
  <c r="J51" i="18" s="1"/>
  <c r="BB567" i="14"/>
  <c r="I51" i="18" s="1"/>
  <c r="BA567" i="14"/>
  <c r="H51" i="18" s="1"/>
  <c r="AV567" i="14"/>
  <c r="AX567" i="14" s="1"/>
  <c r="E51" i="18" s="1"/>
  <c r="BP566" i="14"/>
  <c r="W50" i="18" s="1"/>
  <c r="BN566" i="14"/>
  <c r="U50" i="18" s="1"/>
  <c r="BM566" i="14"/>
  <c r="T50" i="18" s="1"/>
  <c r="BF566" i="14"/>
  <c r="M50" i="18" s="1"/>
  <c r="BE566" i="14"/>
  <c r="L50" i="18" s="1"/>
  <c r="BD566" i="14"/>
  <c r="K50" i="18" s="1"/>
  <c r="BC566" i="14"/>
  <c r="J50" i="18" s="1"/>
  <c r="BB566" i="14"/>
  <c r="I50" i="18" s="1"/>
  <c r="BA566" i="14"/>
  <c r="H50" i="18" s="1"/>
  <c r="AV566" i="14"/>
  <c r="BO566" i="14" s="1"/>
  <c r="V50" i="18" s="1"/>
  <c r="BP565" i="14"/>
  <c r="W49" i="18" s="1"/>
  <c r="BN565" i="14"/>
  <c r="U49" i="18" s="1"/>
  <c r="BM565" i="14"/>
  <c r="T49" i="18" s="1"/>
  <c r="BF565" i="14"/>
  <c r="M49" i="18" s="1"/>
  <c r="BE565" i="14"/>
  <c r="L49" i="18" s="1"/>
  <c r="BD565" i="14"/>
  <c r="K49" i="18" s="1"/>
  <c r="BC565" i="14"/>
  <c r="J49" i="18" s="1"/>
  <c r="BB565" i="14"/>
  <c r="I49" i="18" s="1"/>
  <c r="BA565" i="14"/>
  <c r="H49" i="18" s="1"/>
  <c r="AV565" i="14"/>
  <c r="AX565" i="14" s="1"/>
  <c r="E49" i="18" s="1"/>
  <c r="BP564" i="14"/>
  <c r="W48" i="18" s="1"/>
  <c r="BN564" i="14"/>
  <c r="U48" i="18" s="1"/>
  <c r="BM564" i="14"/>
  <c r="T48" i="18" s="1"/>
  <c r="BF564" i="14"/>
  <c r="M48" i="18" s="1"/>
  <c r="BE564" i="14"/>
  <c r="L48" i="18" s="1"/>
  <c r="BD564" i="14"/>
  <c r="K48" i="18" s="1"/>
  <c r="BC564" i="14"/>
  <c r="J48" i="18" s="1"/>
  <c r="BB564" i="14"/>
  <c r="I48" i="18" s="1"/>
  <c r="BA564" i="14"/>
  <c r="H48" i="18" s="1"/>
  <c r="AV564" i="14"/>
  <c r="AW564" i="14" s="1"/>
  <c r="D48" i="18" s="1"/>
  <c r="BP563" i="14"/>
  <c r="W47" i="18" s="1"/>
  <c r="BN563" i="14"/>
  <c r="U47" i="18" s="1"/>
  <c r="BM563" i="14"/>
  <c r="T47" i="18" s="1"/>
  <c r="BF563" i="14"/>
  <c r="M47" i="18" s="1"/>
  <c r="BE563" i="14"/>
  <c r="L47" i="18" s="1"/>
  <c r="BD563" i="14"/>
  <c r="K47" i="18" s="1"/>
  <c r="BC563" i="14"/>
  <c r="J47" i="18" s="1"/>
  <c r="BB563" i="14"/>
  <c r="I47" i="18" s="1"/>
  <c r="BA563" i="14"/>
  <c r="H47" i="18" s="1"/>
  <c r="AV563" i="14"/>
  <c r="AX563" i="14" s="1"/>
  <c r="E47" i="18" s="1"/>
  <c r="BP562" i="14"/>
  <c r="W46" i="18" s="1"/>
  <c r="BN562" i="14"/>
  <c r="U46" i="18" s="1"/>
  <c r="BM562" i="14"/>
  <c r="T46" i="18" s="1"/>
  <c r="BF562" i="14"/>
  <c r="M46" i="18" s="1"/>
  <c r="BE562" i="14"/>
  <c r="L46" i="18" s="1"/>
  <c r="BD562" i="14"/>
  <c r="K46" i="18" s="1"/>
  <c r="BC562" i="14"/>
  <c r="J46" i="18" s="1"/>
  <c r="BB562" i="14"/>
  <c r="I46" i="18" s="1"/>
  <c r="BA562" i="14"/>
  <c r="H46" i="18" s="1"/>
  <c r="AV562" i="14"/>
  <c r="BO562" i="14" s="1"/>
  <c r="V46" i="18" s="1"/>
  <c r="BP561" i="14"/>
  <c r="W45" i="18" s="1"/>
  <c r="BN561" i="14"/>
  <c r="U45" i="18" s="1"/>
  <c r="BM561" i="14"/>
  <c r="T45" i="18" s="1"/>
  <c r="BF561" i="14"/>
  <c r="M45" i="18" s="1"/>
  <c r="BE561" i="14"/>
  <c r="L45" i="18" s="1"/>
  <c r="BD561" i="14"/>
  <c r="K45" i="18" s="1"/>
  <c r="BC561" i="14"/>
  <c r="J45" i="18" s="1"/>
  <c r="BB561" i="14"/>
  <c r="I45" i="18" s="1"/>
  <c r="BA561" i="14"/>
  <c r="H45" i="18" s="1"/>
  <c r="AV561" i="14"/>
  <c r="AX561" i="14" s="1"/>
  <c r="E45" i="18" s="1"/>
  <c r="BP560" i="14"/>
  <c r="W44" i="18" s="1"/>
  <c r="BN560" i="14"/>
  <c r="U44" i="18" s="1"/>
  <c r="BM560" i="14"/>
  <c r="T44" i="18" s="1"/>
  <c r="BF560" i="14"/>
  <c r="M44" i="18" s="1"/>
  <c r="BE560" i="14"/>
  <c r="L44" i="18" s="1"/>
  <c r="BD560" i="14"/>
  <c r="K44" i="18" s="1"/>
  <c r="BC560" i="14"/>
  <c r="J44" i="18" s="1"/>
  <c r="BB560" i="14"/>
  <c r="I44" i="18" s="1"/>
  <c r="BA560" i="14"/>
  <c r="H44" i="18" s="1"/>
  <c r="AV560" i="14"/>
  <c r="AW560" i="14" s="1"/>
  <c r="D44" i="18" s="1"/>
  <c r="BP559" i="14"/>
  <c r="W43" i="18" s="1"/>
  <c r="BN559" i="14"/>
  <c r="U43" i="18" s="1"/>
  <c r="BM559" i="14"/>
  <c r="T43" i="18" s="1"/>
  <c r="BF559" i="14"/>
  <c r="M43" i="18" s="1"/>
  <c r="BE559" i="14"/>
  <c r="L43" i="18" s="1"/>
  <c r="BD559" i="14"/>
  <c r="K43" i="18" s="1"/>
  <c r="BC559" i="14"/>
  <c r="J43" i="18" s="1"/>
  <c r="BB559" i="14"/>
  <c r="I43" i="18" s="1"/>
  <c r="BA559" i="14"/>
  <c r="H43" i="18" s="1"/>
  <c r="AV559" i="14"/>
  <c r="AX559" i="14" s="1"/>
  <c r="E43" i="18" s="1"/>
  <c r="BP558" i="14"/>
  <c r="W42" i="18" s="1"/>
  <c r="BN558" i="14"/>
  <c r="U42" i="18" s="1"/>
  <c r="BM558" i="14"/>
  <c r="T42" i="18" s="1"/>
  <c r="BF558" i="14"/>
  <c r="M42" i="18" s="1"/>
  <c r="BE558" i="14"/>
  <c r="L42" i="18" s="1"/>
  <c r="BD558" i="14"/>
  <c r="K42" i="18" s="1"/>
  <c r="BC558" i="14"/>
  <c r="J42" i="18" s="1"/>
  <c r="BB558" i="14"/>
  <c r="I42" i="18" s="1"/>
  <c r="BA558" i="14"/>
  <c r="H42" i="18" s="1"/>
  <c r="AV558" i="14"/>
  <c r="BO558" i="14" s="1"/>
  <c r="V42" i="18" s="1"/>
  <c r="AV506" i="14"/>
  <c r="AV505" i="14"/>
  <c r="AV504" i="14"/>
  <c r="AV503" i="14"/>
  <c r="AV502" i="14"/>
  <c r="AV501" i="14"/>
  <c r="AV500" i="14"/>
  <c r="AV499" i="14"/>
  <c r="AV498" i="14"/>
  <c r="AV496" i="14"/>
  <c r="AV495" i="14"/>
  <c r="AW495" i="14" s="1"/>
  <c r="AV494" i="14"/>
  <c r="AW494" i="14" s="1"/>
  <c r="AV493" i="14"/>
  <c r="AW493" i="14" s="1"/>
  <c r="AV492" i="14"/>
  <c r="AW492" i="14" s="1"/>
  <c r="AV491" i="14"/>
  <c r="AW491" i="14" s="1"/>
  <c r="AV490" i="14"/>
  <c r="AW490" i="14" s="1"/>
  <c r="AV489" i="14"/>
  <c r="AW489" i="14" s="1"/>
  <c r="AV488" i="14"/>
  <c r="AV486" i="14"/>
  <c r="AV485" i="14"/>
  <c r="AV484" i="14"/>
  <c r="AV483" i="14"/>
  <c r="AV482" i="14"/>
  <c r="AV481" i="14"/>
  <c r="AV480" i="14"/>
  <c r="AV479" i="14"/>
  <c r="AV478" i="14"/>
  <c r="AV476" i="14"/>
  <c r="C10" i="18" s="1"/>
  <c r="AV475" i="14"/>
  <c r="BR496" i="14" s="1"/>
  <c r="AV474" i="14"/>
  <c r="C8" i="18" s="1"/>
  <c r="AV473" i="14"/>
  <c r="C7" i="18" s="1"/>
  <c r="AV472" i="14"/>
  <c r="C6" i="18" s="1"/>
  <c r="AV471" i="14"/>
  <c r="C5" i="18" s="1"/>
  <c r="AV470" i="14"/>
  <c r="C4" i="18" s="1"/>
  <c r="AV469" i="14"/>
  <c r="C3" i="18" s="1"/>
  <c r="AV468" i="14"/>
  <c r="C2" i="18" s="1"/>
  <c r="BO561" i="14" l="1"/>
  <c r="V45" i="18" s="1"/>
  <c r="BO564" i="14"/>
  <c r="V48" i="18" s="1"/>
  <c r="BO565" i="14"/>
  <c r="V49" i="18" s="1"/>
  <c r="AX566" i="14"/>
  <c r="E50" i="18" s="1"/>
  <c r="AW577" i="14"/>
  <c r="D59" i="18" s="1"/>
  <c r="BO560" i="14"/>
  <c r="V44" i="18" s="1"/>
  <c r="AX502" i="14"/>
  <c r="AW502" i="14"/>
  <c r="AX506" i="14"/>
  <c r="AW506" i="14"/>
  <c r="AX562" i="14"/>
  <c r="E46" i="18" s="1"/>
  <c r="AW573" i="14"/>
  <c r="D55" i="18" s="1"/>
  <c r="M77" i="18"/>
  <c r="C70" i="18"/>
  <c r="C65" i="18"/>
  <c r="C60" i="18"/>
  <c r="C56" i="18"/>
  <c r="C47" i="18"/>
  <c r="AX499" i="14"/>
  <c r="AW499" i="14"/>
  <c r="AX503" i="14"/>
  <c r="AW503" i="14"/>
  <c r="AY561" i="14"/>
  <c r="F45" i="18" s="1"/>
  <c r="AY562" i="14"/>
  <c r="F46" i="18" s="1"/>
  <c r="AY565" i="14"/>
  <c r="F49" i="18" s="1"/>
  <c r="AY566" i="14"/>
  <c r="F50" i="18" s="1"/>
  <c r="AX564" i="14"/>
  <c r="E48" i="18" s="1"/>
  <c r="AX576" i="14"/>
  <c r="E58" i="18" s="1"/>
  <c r="AW585" i="14"/>
  <c r="D65" i="18" s="1"/>
  <c r="BO585" i="14"/>
  <c r="V65" i="18" s="1"/>
  <c r="C61" i="18"/>
  <c r="C57" i="18"/>
  <c r="C51" i="18"/>
  <c r="C48" i="18"/>
  <c r="C44" i="18"/>
  <c r="AX500" i="14"/>
  <c r="AW500" i="14"/>
  <c r="AX504" i="14"/>
  <c r="AW504" i="14"/>
  <c r="C71" i="18"/>
  <c r="C62" i="18"/>
  <c r="C58" i="18"/>
  <c r="C54" i="18"/>
  <c r="C49" i="18"/>
  <c r="C45" i="18"/>
  <c r="BQ495" i="14"/>
  <c r="AZ496" i="14"/>
  <c r="AW496" i="14"/>
  <c r="AX501" i="14"/>
  <c r="AW501" i="14"/>
  <c r="AX505" i="14"/>
  <c r="AW505" i="14"/>
  <c r="AX560" i="14"/>
  <c r="E44" i="18" s="1"/>
  <c r="AX572" i="14"/>
  <c r="E54" i="18" s="1"/>
  <c r="AX580" i="14"/>
  <c r="E62" i="18" s="1"/>
  <c r="M81" i="18"/>
  <c r="C80" i="18"/>
  <c r="C59" i="18"/>
  <c r="C55" i="18"/>
  <c r="C50" i="18"/>
  <c r="C46" i="18"/>
  <c r="BQ494" i="14"/>
  <c r="AX498" i="14"/>
  <c r="AW498" i="14"/>
  <c r="AW488" i="14"/>
  <c r="AX488" i="14"/>
  <c r="AX606" i="14"/>
  <c r="E84" i="18" s="1"/>
  <c r="AZ605" i="14"/>
  <c r="G83" i="18" s="1"/>
  <c r="BQ605" i="14"/>
  <c r="X83" i="18" s="1"/>
  <c r="AZ592" i="14"/>
  <c r="G72" i="18" s="1"/>
  <c r="BO592" i="14"/>
  <c r="V72" i="18" s="1"/>
  <c r="C72" i="18"/>
  <c r="AW592" i="14"/>
  <c r="D72" i="18" s="1"/>
  <c r="AZ590" i="14"/>
  <c r="G70" i="18" s="1"/>
  <c r="C69" i="18"/>
  <c r="AY601" i="14"/>
  <c r="F79" i="18" s="1"/>
  <c r="AW601" i="14"/>
  <c r="D79" i="18" s="1"/>
  <c r="AZ601" i="14"/>
  <c r="G79" i="18" s="1"/>
  <c r="BR588" i="14"/>
  <c r="Y68" i="18" s="1"/>
  <c r="AX588" i="14"/>
  <c r="E68" i="18" s="1"/>
  <c r="M68" i="18"/>
  <c r="C68" i="18"/>
  <c r="AZ600" i="14"/>
  <c r="G78" i="18" s="1"/>
  <c r="C67" i="18"/>
  <c r="C77" i="18"/>
  <c r="BO586" i="14"/>
  <c r="V66" i="18" s="1"/>
  <c r="C66" i="18"/>
  <c r="AX586" i="14"/>
  <c r="E66" i="18" s="1"/>
  <c r="AY586" i="14"/>
  <c r="F66" i="18" s="1"/>
  <c r="BR586" i="14"/>
  <c r="Y66" i="18" s="1"/>
  <c r="BR597" i="14"/>
  <c r="Y75" i="18" s="1"/>
  <c r="C75" i="18"/>
  <c r="C64" i="18"/>
  <c r="AY584" i="14"/>
  <c r="F64" i="18" s="1"/>
  <c r="C43" i="18"/>
  <c r="C53" i="18"/>
  <c r="AY558" i="14"/>
  <c r="F42" i="18" s="1"/>
  <c r="C42" i="18"/>
  <c r="AX558" i="14"/>
  <c r="E42" i="18" s="1"/>
  <c r="BH496" i="14"/>
  <c r="BQ496" i="14"/>
  <c r="AX496" i="14"/>
  <c r="BK496" i="14"/>
  <c r="AY496" i="14"/>
  <c r="C84" i="18"/>
  <c r="AY605" i="14"/>
  <c r="F83" i="18" s="1"/>
  <c r="C83" i="18"/>
  <c r="C82" i="18"/>
  <c r="AX604" i="14"/>
  <c r="E82" i="18" s="1"/>
  <c r="AZ603" i="14"/>
  <c r="G81" i="18" s="1"/>
  <c r="AW603" i="14"/>
  <c r="D81" i="18" s="1"/>
  <c r="C81" i="18"/>
  <c r="AZ602" i="14"/>
  <c r="G80" i="18" s="1"/>
  <c r="AX602" i="14"/>
  <c r="E80" i="18" s="1"/>
  <c r="C79" i="18"/>
  <c r="AY600" i="14"/>
  <c r="F78" i="18" s="1"/>
  <c r="C78" i="18"/>
  <c r="BR600" i="14"/>
  <c r="Y78" i="18" s="1"/>
  <c r="AW600" i="14"/>
  <c r="D78" i="18" s="1"/>
  <c r="AW599" i="14"/>
  <c r="D77" i="18" s="1"/>
  <c r="AZ599" i="14"/>
  <c r="G77" i="18" s="1"/>
  <c r="C76" i="18"/>
  <c r="BO496" i="14"/>
  <c r="C9" i="18"/>
  <c r="BR506" i="14"/>
  <c r="BO593" i="14"/>
  <c r="V73" i="18" s="1"/>
  <c r="C73" i="18"/>
  <c r="AX578" i="14"/>
  <c r="E60" i="18" s="1"/>
  <c r="BO559" i="14"/>
  <c r="V43" i="18" s="1"/>
  <c r="AY560" i="14"/>
  <c r="F44" i="18" s="1"/>
  <c r="BO563" i="14"/>
  <c r="V47" i="18" s="1"/>
  <c r="AY564" i="14"/>
  <c r="F48" i="18" s="1"/>
  <c r="BO567" i="14"/>
  <c r="V51" i="18" s="1"/>
  <c r="AW558" i="14"/>
  <c r="D42" i="18" s="1"/>
  <c r="AW562" i="14"/>
  <c r="D46" i="18" s="1"/>
  <c r="AW566" i="14"/>
  <c r="D50" i="18" s="1"/>
  <c r="AW574" i="14"/>
  <c r="D56" i="18" s="1"/>
  <c r="AZ591" i="14"/>
  <c r="G71" i="18" s="1"/>
  <c r="AZ587" i="14"/>
  <c r="G67" i="18" s="1"/>
  <c r="BR606" i="14"/>
  <c r="Y84" i="18" s="1"/>
  <c r="AY606" i="14"/>
  <c r="F84" i="18" s="1"/>
  <c r="BO602" i="14"/>
  <c r="V80" i="18" s="1"/>
  <c r="AW584" i="14"/>
  <c r="D64" i="18" s="1"/>
  <c r="AX587" i="14"/>
  <c r="E67" i="18" s="1"/>
  <c r="AX589" i="14"/>
  <c r="E69" i="18" s="1"/>
  <c r="AX598" i="14"/>
  <c r="E76" i="18" s="1"/>
  <c r="AW602" i="14"/>
  <c r="D80" i="18" s="1"/>
  <c r="AW606" i="14"/>
  <c r="D84" i="18" s="1"/>
  <c r="BO587" i="14"/>
  <c r="V67" i="18" s="1"/>
  <c r="BO589" i="14"/>
  <c r="V69" i="18" s="1"/>
  <c r="BO591" i="14"/>
  <c r="V71" i="18" s="1"/>
  <c r="AY592" i="14"/>
  <c r="F72" i="18" s="1"/>
  <c r="BR592" i="14"/>
  <c r="Y72" i="18" s="1"/>
  <c r="BR593" i="14"/>
  <c r="Y73" i="18" s="1"/>
  <c r="AW559" i="14"/>
  <c r="D43" i="18" s="1"/>
  <c r="AW561" i="14"/>
  <c r="D45" i="18" s="1"/>
  <c r="AW563" i="14"/>
  <c r="D47" i="18" s="1"/>
  <c r="AW565" i="14"/>
  <c r="D49" i="18" s="1"/>
  <c r="AW567" i="14"/>
  <c r="D51" i="18" s="1"/>
  <c r="AW571" i="14"/>
  <c r="D53" i="18" s="1"/>
  <c r="AW575" i="14"/>
  <c r="D57" i="18" s="1"/>
  <c r="AW579" i="14"/>
  <c r="D61" i="18" s="1"/>
  <c r="BO606" i="14"/>
  <c r="V84" i="18" s="1"/>
  <c r="BR602" i="14"/>
  <c r="Y80" i="18" s="1"/>
  <c r="BO598" i="14"/>
  <c r="V76" i="18" s="1"/>
  <c r="AX591" i="14"/>
  <c r="E71" i="18" s="1"/>
  <c r="BO584" i="14"/>
  <c r="V64" i="18" s="1"/>
  <c r="AY559" i="14"/>
  <c r="F43" i="18" s="1"/>
  <c r="AY563" i="14"/>
  <c r="F47" i="18" s="1"/>
  <c r="AY567" i="14"/>
  <c r="F51" i="18" s="1"/>
  <c r="AZ598" i="14"/>
  <c r="G76" i="18" s="1"/>
  <c r="AW587" i="14"/>
  <c r="D67" i="18" s="1"/>
  <c r="AW589" i="14"/>
  <c r="D69" i="18" s="1"/>
  <c r="AW598" i="14"/>
  <c r="D76" i="18" s="1"/>
  <c r="BR584" i="14"/>
  <c r="Y64" i="18" s="1"/>
  <c r="BR587" i="14"/>
  <c r="Y67" i="18" s="1"/>
  <c r="BR589" i="14"/>
  <c r="Y69" i="18" s="1"/>
  <c r="BR591" i="14"/>
  <c r="Y71" i="18" s="1"/>
  <c r="BR605" i="14"/>
  <c r="Y83" i="18" s="1"/>
  <c r="AW605" i="14"/>
  <c r="D83" i="18" s="1"/>
  <c r="AZ604" i="14"/>
  <c r="G82" i="18" s="1"/>
  <c r="BQ603" i="14"/>
  <c r="X81" i="18" s="1"/>
  <c r="AY603" i="14"/>
  <c r="F81" i="18" s="1"/>
  <c r="BQ601" i="14"/>
  <c r="X79" i="18" s="1"/>
  <c r="BR601" i="14"/>
  <c r="Y79" i="18" s="1"/>
  <c r="AX600" i="14"/>
  <c r="E78" i="18" s="1"/>
  <c r="AY599" i="14"/>
  <c r="F77" i="18" s="1"/>
  <c r="BR598" i="14"/>
  <c r="Y76" i="18" s="1"/>
  <c r="BR590" i="14"/>
  <c r="Y70" i="18" s="1"/>
  <c r="AX590" i="14"/>
  <c r="E70" i="18" s="1"/>
  <c r="AY590" i="14"/>
  <c r="F70" i="18" s="1"/>
  <c r="BQ590" i="14"/>
  <c r="X70" i="18" s="1"/>
  <c r="BO590" i="14"/>
  <c r="V70" i="18" s="1"/>
  <c r="AZ589" i="14"/>
  <c r="G69" i="18" s="1"/>
  <c r="BQ588" i="14"/>
  <c r="X68" i="18" s="1"/>
  <c r="BO588" i="14"/>
  <c r="V68" i="18" s="1"/>
  <c r="BQ586" i="14"/>
  <c r="X66" i="18" s="1"/>
  <c r="AW586" i="14"/>
  <c r="D66" i="18" s="1"/>
  <c r="BR585" i="14"/>
  <c r="Y65" i="18" s="1"/>
  <c r="AX585" i="14"/>
  <c r="E65" i="18" s="1"/>
  <c r="BQ606" i="14"/>
  <c r="X84" i="18" s="1"/>
  <c r="BO605" i="14"/>
  <c r="V83" i="18" s="1"/>
  <c r="BQ604" i="14"/>
  <c r="X82" i="18" s="1"/>
  <c r="BO603" i="14"/>
  <c r="V81" i="18" s="1"/>
  <c r="BQ602" i="14"/>
  <c r="X80" i="18" s="1"/>
  <c r="BO601" i="14"/>
  <c r="V79" i="18" s="1"/>
  <c r="BQ600" i="14"/>
  <c r="X78" i="18" s="1"/>
  <c r="BO599" i="14"/>
  <c r="V77" i="18" s="1"/>
  <c r="BQ598" i="14"/>
  <c r="X76" i="18" s="1"/>
  <c r="BO597" i="14"/>
  <c r="V75" i="18" s="1"/>
  <c r="AY597" i="14"/>
  <c r="F75" i="18" s="1"/>
  <c r="BQ597" i="14"/>
  <c r="X75" i="18" s="1"/>
  <c r="AZ597" i="14"/>
  <c r="G75" i="18" s="1"/>
  <c r="AZ593" i="14"/>
  <c r="G73" i="18" s="1"/>
  <c r="BQ593" i="14"/>
  <c r="X73" i="18" s="1"/>
  <c r="BQ591" i="14"/>
  <c r="X71" i="18" s="1"/>
  <c r="BQ589" i="14"/>
  <c r="X69" i="18" s="1"/>
  <c r="BQ587" i="14"/>
  <c r="X67" i="18" s="1"/>
  <c r="BQ585" i="14"/>
  <c r="X65" i="18" s="1"/>
  <c r="BQ584" i="14"/>
  <c r="X64" i="18" s="1"/>
  <c r="AZ584" i="14"/>
  <c r="G64" i="18" s="1"/>
  <c r="BN506" i="14"/>
  <c r="BM506" i="14" s="1"/>
  <c r="BL506" i="14"/>
  <c r="BF506" i="14"/>
  <c r="BE506" i="14"/>
  <c r="BD506" i="14"/>
  <c r="BC506" i="14"/>
  <c r="BB506" i="14"/>
  <c r="BA506" i="14"/>
  <c r="BQ506" i="14"/>
  <c r="BI506" i="14"/>
  <c r="BN505" i="14"/>
  <c r="BM505" i="14" s="1"/>
  <c r="BL505" i="14"/>
  <c r="BI505" i="14" s="1"/>
  <c r="BF505" i="14"/>
  <c r="BE505" i="14"/>
  <c r="BD505" i="14"/>
  <c r="BC505" i="14"/>
  <c r="BB505" i="14"/>
  <c r="BA505" i="14"/>
  <c r="AY505" i="14"/>
  <c r="BN504" i="14"/>
  <c r="BM504" i="14" s="1"/>
  <c r="BL504" i="14"/>
  <c r="BF504" i="14"/>
  <c r="BE504" i="14"/>
  <c r="BD504" i="14"/>
  <c r="BC504" i="14"/>
  <c r="BB504" i="14"/>
  <c r="BA504" i="14"/>
  <c r="AY504" i="14"/>
  <c r="BN503" i="14"/>
  <c r="BM503" i="14" s="1"/>
  <c r="BL503" i="14"/>
  <c r="BI503" i="14" s="1"/>
  <c r="BF503" i="14"/>
  <c r="BE503" i="14"/>
  <c r="BD503" i="14"/>
  <c r="BC503" i="14"/>
  <c r="BB503" i="14"/>
  <c r="BA503" i="14"/>
  <c r="AY503" i="14"/>
  <c r="BN502" i="14"/>
  <c r="BM502" i="14" s="1"/>
  <c r="BL502" i="14"/>
  <c r="BI502" i="14" s="1"/>
  <c r="BF502" i="14"/>
  <c r="BE502" i="14"/>
  <c r="BD502" i="14"/>
  <c r="BC502" i="14"/>
  <c r="BB502" i="14"/>
  <c r="BA502" i="14"/>
  <c r="BQ502" i="14"/>
  <c r="AY502" i="14"/>
  <c r="BN501" i="14"/>
  <c r="BM501" i="14" s="1"/>
  <c r="BL501" i="14"/>
  <c r="BI501" i="14" s="1"/>
  <c r="BF501" i="14"/>
  <c r="BE501" i="14"/>
  <c r="BD501" i="14"/>
  <c r="BC501" i="14"/>
  <c r="BB501" i="14"/>
  <c r="BA501" i="14"/>
  <c r="AY501" i="14"/>
  <c r="BN500" i="14"/>
  <c r="BM500" i="14" s="1"/>
  <c r="BL500" i="14"/>
  <c r="BI500" i="14" s="1"/>
  <c r="BF500" i="14"/>
  <c r="BE500" i="14"/>
  <c r="BD500" i="14"/>
  <c r="BC500" i="14"/>
  <c r="BB500" i="14"/>
  <c r="BA500" i="14"/>
  <c r="AY500" i="14"/>
  <c r="BN499" i="14"/>
  <c r="BM499" i="14" s="1"/>
  <c r="BL499" i="14"/>
  <c r="BI499" i="14" s="1"/>
  <c r="BF499" i="14"/>
  <c r="BE499" i="14"/>
  <c r="BD499" i="14"/>
  <c r="BC499" i="14"/>
  <c r="BB499" i="14"/>
  <c r="BA499" i="14"/>
  <c r="AY499" i="14"/>
  <c r="BP499" i="14"/>
  <c r="BP498" i="14"/>
  <c r="BN498" i="14"/>
  <c r="BM498" i="14" s="1"/>
  <c r="BL498" i="14"/>
  <c r="BI498" i="14" s="1"/>
  <c r="BF498" i="14"/>
  <c r="BE498" i="14"/>
  <c r="BD498" i="14"/>
  <c r="BC498" i="14"/>
  <c r="BB498" i="14"/>
  <c r="BA498" i="14"/>
  <c r="BH499" i="14"/>
  <c r="BR505" i="14"/>
  <c r="BR504" i="14"/>
  <c r="BR503" i="14"/>
  <c r="BR502" i="14"/>
  <c r="BR501" i="14"/>
  <c r="BR500" i="14"/>
  <c r="BR499" i="14"/>
  <c r="BR498" i="14"/>
  <c r="BO505" i="14"/>
  <c r="BO504" i="14"/>
  <c r="BO503" i="14"/>
  <c r="BO502" i="14"/>
  <c r="BO501" i="14"/>
  <c r="BO499" i="14"/>
  <c r="AY498" i="14"/>
  <c r="BK505" i="14"/>
  <c r="BQ505" i="14"/>
  <c r="BI504" i="14"/>
  <c r="BQ503" i="14"/>
  <c r="BH503" i="14"/>
  <c r="BH502" i="14"/>
  <c r="AZ502" i="14"/>
  <c r="BK501" i="14"/>
  <c r="BH498" i="14"/>
  <c r="AZ498" i="14"/>
  <c r="BN496" i="14"/>
  <c r="BM496" i="14" s="1"/>
  <c r="BL496" i="14"/>
  <c r="BI496" i="14" s="1"/>
  <c r="BF496" i="14"/>
  <c r="BE496" i="14"/>
  <c r="BD496" i="14"/>
  <c r="BC496" i="14"/>
  <c r="BB496" i="14"/>
  <c r="BA496" i="14"/>
  <c r="BN495" i="14"/>
  <c r="BL495" i="14"/>
  <c r="BI495" i="14" s="1"/>
  <c r="BF495" i="14"/>
  <c r="BE495" i="14"/>
  <c r="BD495" i="14"/>
  <c r="BC495" i="14"/>
  <c r="BB495" i="14"/>
  <c r="BA495" i="14"/>
  <c r="AY495" i="14"/>
  <c r="BN494" i="14"/>
  <c r="BL494" i="14"/>
  <c r="BI494" i="14" s="1"/>
  <c r="BF494" i="14"/>
  <c r="BE494" i="14"/>
  <c r="BD494" i="14"/>
  <c r="BC494" i="14"/>
  <c r="BB494" i="14"/>
  <c r="BA494" i="14"/>
  <c r="BM494" i="14"/>
  <c r="AY494" i="14"/>
  <c r="BN493" i="14"/>
  <c r="BM493" i="14" s="1"/>
  <c r="BL493" i="14"/>
  <c r="BI493" i="14" s="1"/>
  <c r="BF493" i="14"/>
  <c r="BE493" i="14"/>
  <c r="BD493" i="14"/>
  <c r="BC493" i="14"/>
  <c r="BQ493" i="14" s="1"/>
  <c r="BB493" i="14"/>
  <c r="BA493" i="14"/>
  <c r="AY493" i="14"/>
  <c r="BN492" i="14"/>
  <c r="BM492" i="14" s="1"/>
  <c r="BL492" i="14"/>
  <c r="BI492" i="14" s="1"/>
  <c r="BF492" i="14"/>
  <c r="BE492" i="14"/>
  <c r="BD492" i="14"/>
  <c r="BC492" i="14"/>
  <c r="BB492" i="14"/>
  <c r="BA492" i="14"/>
  <c r="AY492" i="14"/>
  <c r="BN491" i="14"/>
  <c r="BM491" i="14" s="1"/>
  <c r="BL491" i="14"/>
  <c r="BI491" i="14" s="1"/>
  <c r="BF491" i="14"/>
  <c r="BE491" i="14"/>
  <c r="BD491" i="14"/>
  <c r="BC491" i="14"/>
  <c r="BB491" i="14"/>
  <c r="BA491" i="14"/>
  <c r="BO491" i="14"/>
  <c r="AY491" i="14"/>
  <c r="BN490" i="14"/>
  <c r="BM490" i="14" s="1"/>
  <c r="BL490" i="14"/>
  <c r="BI490" i="14" s="1"/>
  <c r="BF490" i="14"/>
  <c r="BE490" i="14"/>
  <c r="BD490" i="14"/>
  <c r="BC490" i="14"/>
  <c r="BB490" i="14"/>
  <c r="BA490" i="14"/>
  <c r="BO490" i="14"/>
  <c r="AY490" i="14"/>
  <c r="BN489" i="14"/>
  <c r="BM489" i="14" s="1"/>
  <c r="BL489" i="14"/>
  <c r="BI489" i="14" s="1"/>
  <c r="BF489" i="14"/>
  <c r="BE489" i="14"/>
  <c r="BD489" i="14"/>
  <c r="BC489" i="14"/>
  <c r="BB489" i="14"/>
  <c r="BA489" i="14"/>
  <c r="AY489" i="14"/>
  <c r="BP489" i="14"/>
  <c r="BO489" i="14"/>
  <c r="BP488" i="14"/>
  <c r="BN488" i="14"/>
  <c r="BM488" i="14" s="1"/>
  <c r="BL488" i="14"/>
  <c r="BI488" i="14" s="1"/>
  <c r="BF488" i="14"/>
  <c r="BE488" i="14"/>
  <c r="BD488" i="14"/>
  <c r="BC488" i="14"/>
  <c r="BB488" i="14"/>
  <c r="BA488" i="14"/>
  <c r="AY488" i="14"/>
  <c r="BO488" i="14"/>
  <c r="BR495" i="14"/>
  <c r="BO495" i="14"/>
  <c r="BM495" i="14"/>
  <c r="BO494" i="14"/>
  <c r="BH494" i="14"/>
  <c r="AX494" i="14"/>
  <c r="BO493" i="14"/>
  <c r="AX493" i="14"/>
  <c r="BK493" i="14"/>
  <c r="BO492" i="14"/>
  <c r="BK492" i="14"/>
  <c r="BH492" i="14"/>
  <c r="AX492" i="14"/>
  <c r="AZ492" i="14"/>
  <c r="BR491" i="14"/>
  <c r="BQ491" i="14"/>
  <c r="BH490" i="14"/>
  <c r="AX490" i="14"/>
  <c r="AX489" i="14"/>
  <c r="BK489" i="14"/>
  <c r="BH488" i="14"/>
  <c r="BS500" i="14" l="1"/>
  <c r="BQ492" i="14"/>
  <c r="BQ490" i="14"/>
  <c r="BS492" i="14"/>
  <c r="BS502" i="14"/>
  <c r="BS505" i="14"/>
  <c r="BS496" i="14"/>
  <c r="BS499" i="14"/>
  <c r="BS494" i="14"/>
  <c r="BS498" i="14"/>
  <c r="BS490" i="14"/>
  <c r="BS489" i="14"/>
  <c r="BS495" i="14"/>
  <c r="BQ499" i="14"/>
  <c r="BS491" i="14"/>
  <c r="BS493" i="14"/>
  <c r="BS501" i="14"/>
  <c r="BS503" i="14"/>
  <c r="BS504" i="14"/>
  <c r="BS506" i="14"/>
  <c r="AY506" i="14"/>
  <c r="BO506" i="14"/>
  <c r="BQ501" i="14"/>
  <c r="BO500" i="14"/>
  <c r="BK499" i="14"/>
  <c r="BO498" i="14"/>
  <c r="BH506" i="14"/>
  <c r="AZ504" i="14"/>
  <c r="BK498" i="14"/>
  <c r="BH500" i="14"/>
  <c r="BQ500" i="14"/>
  <c r="AZ501" i="14"/>
  <c r="BK502" i="14"/>
  <c r="BH504" i="14"/>
  <c r="BQ504" i="14"/>
  <c r="AZ505" i="14"/>
  <c r="AZ500" i="14"/>
  <c r="BQ498" i="14"/>
  <c r="AZ499" i="14"/>
  <c r="BK500" i="14"/>
  <c r="AZ503" i="14"/>
  <c r="BK504" i="14"/>
  <c r="AZ506" i="14"/>
  <c r="BH501" i="14"/>
  <c r="BK503" i="14"/>
  <c r="BH505" i="14"/>
  <c r="BK506" i="14"/>
  <c r="BH489" i="14"/>
  <c r="BS488" i="14"/>
  <c r="AZ488" i="14"/>
  <c r="BK488" i="14"/>
  <c r="BQ488" i="14"/>
  <c r="BQ489" i="14"/>
  <c r="AZ495" i="14"/>
  <c r="AZ490" i="14"/>
  <c r="BK491" i="14"/>
  <c r="BH493" i="14"/>
  <c r="AZ494" i="14"/>
  <c r="BK495" i="14"/>
  <c r="BK490" i="14"/>
  <c r="AX491" i="14"/>
  <c r="AZ493" i="14"/>
  <c r="BK494" i="14"/>
  <c r="AX495" i="14"/>
  <c r="AZ491" i="14"/>
  <c r="AZ489" i="14"/>
  <c r="BH491" i="14"/>
  <c r="BH495" i="14"/>
  <c r="AV464" i="14"/>
  <c r="AV462" i="14"/>
  <c r="AV461" i="14"/>
  <c r="A7" i="14" l="1"/>
  <c r="AY410" i="14"/>
  <c r="AX410" i="14"/>
  <c r="AW410" i="14"/>
  <c r="AY409" i="14"/>
  <c r="AX409" i="14"/>
  <c r="AW409" i="14"/>
  <c r="A99" i="14"/>
  <c r="A195" i="14" s="1"/>
  <c r="BQ484" i="14" l="1"/>
  <c r="X18" i="18" s="1"/>
  <c r="BQ485" i="14"/>
  <c r="X19" i="18" s="1"/>
  <c r="BQ486" i="14"/>
  <c r="X20" i="18" s="1"/>
  <c r="BQ471" i="14"/>
  <c r="X5" i="18" s="1"/>
  <c r="BQ475" i="14"/>
  <c r="X9" i="18" s="1"/>
  <c r="BQ476" i="14"/>
  <c r="X10" i="18" s="1"/>
  <c r="B43" i="14"/>
  <c r="BP486" i="14" s="1"/>
  <c r="W20" i="18" s="1"/>
  <c r="B40" i="14"/>
  <c r="AT473" i="14" s="1"/>
  <c r="A7" i="18" s="1"/>
  <c r="B37" i="14"/>
  <c r="B34" i="14"/>
  <c r="AT471" i="14" s="1"/>
  <c r="A5" i="18" s="1"/>
  <c r="B31" i="14"/>
  <c r="BP472" i="14" s="1"/>
  <c r="W6" i="18" s="1"/>
  <c r="B28" i="14"/>
  <c r="BP471" i="14" s="1"/>
  <c r="W5" i="18" s="1"/>
  <c r="B25" i="14"/>
  <c r="BP480" i="14" s="1"/>
  <c r="W14" i="18" s="1"/>
  <c r="BP479" i="14"/>
  <c r="W13" i="18" s="1"/>
  <c r="BP478" i="14"/>
  <c r="W12" i="18" s="1"/>
  <c r="BN486" i="14"/>
  <c r="BM486" i="14" s="1"/>
  <c r="T20" i="18" s="1"/>
  <c r="BN485" i="14"/>
  <c r="BN484" i="14"/>
  <c r="BM484" i="14" s="1"/>
  <c r="T18" i="18" s="1"/>
  <c r="BN483" i="14"/>
  <c r="BM483" i="14" s="1"/>
  <c r="T17" i="18" s="1"/>
  <c r="BN482" i="14"/>
  <c r="U16" i="18" s="1"/>
  <c r="BN481" i="14"/>
  <c r="BM481" i="14" s="1"/>
  <c r="BN480" i="14"/>
  <c r="BM480" i="14" s="1"/>
  <c r="T14" i="18" s="1"/>
  <c r="BN479" i="14"/>
  <c r="BM479" i="14" s="1"/>
  <c r="T13" i="18" s="1"/>
  <c r="BN478" i="14"/>
  <c r="BL486" i="14"/>
  <c r="BI486" i="14" s="1"/>
  <c r="P20" i="18" s="1"/>
  <c r="BL485" i="14"/>
  <c r="BI485" i="14" s="1"/>
  <c r="P19" i="18" s="1"/>
  <c r="BL484" i="14"/>
  <c r="S18" i="18" s="1"/>
  <c r="BL483" i="14"/>
  <c r="BI483" i="14" s="1"/>
  <c r="P17" i="18" s="1"/>
  <c r="BL482" i="14"/>
  <c r="BI482" i="14" s="1"/>
  <c r="P16" i="18" s="1"/>
  <c r="BL481" i="14"/>
  <c r="BL480" i="14"/>
  <c r="BI480" i="14" s="1"/>
  <c r="P14" i="18" s="1"/>
  <c r="BL479" i="14"/>
  <c r="BI479" i="14" s="1"/>
  <c r="BL478" i="14"/>
  <c r="BI478" i="14" s="1"/>
  <c r="P12" i="18" s="1"/>
  <c r="BP469" i="14"/>
  <c r="W3" i="18" s="1"/>
  <c r="BN476" i="14"/>
  <c r="U10" i="18" s="1"/>
  <c r="BN475" i="14"/>
  <c r="U9" i="18" s="1"/>
  <c r="BN474" i="14"/>
  <c r="U8" i="18" s="1"/>
  <c r="BN473" i="14"/>
  <c r="U7" i="18" s="1"/>
  <c r="BN472" i="14"/>
  <c r="U6" i="18" s="1"/>
  <c r="BN471" i="14"/>
  <c r="U5" i="18" s="1"/>
  <c r="BN470" i="14"/>
  <c r="BN469" i="14"/>
  <c r="BN468" i="14"/>
  <c r="U2" i="18" s="1"/>
  <c r="BL476" i="14"/>
  <c r="S10" i="18" s="1"/>
  <c r="BL475" i="14"/>
  <c r="BL474" i="14"/>
  <c r="S8" i="18" s="1"/>
  <c r="BL473" i="14"/>
  <c r="S7" i="18" s="1"/>
  <c r="BL472" i="14"/>
  <c r="S6" i="18" s="1"/>
  <c r="BL471" i="14"/>
  <c r="S5" i="18" s="1"/>
  <c r="BL470" i="14"/>
  <c r="BL469" i="14"/>
  <c r="S3" i="18" s="1"/>
  <c r="BL468" i="14"/>
  <c r="B63" i="14"/>
  <c r="B66" i="14"/>
  <c r="AT489" i="14" s="1"/>
  <c r="A23" i="18" s="1"/>
  <c r="B69" i="14"/>
  <c r="AT490" i="14" s="1"/>
  <c r="A24" i="18" s="1"/>
  <c r="B72" i="14"/>
  <c r="AT491" i="14" s="1"/>
  <c r="A25" i="18" s="1"/>
  <c r="B75" i="14"/>
  <c r="AT492" i="14" s="1"/>
  <c r="A26" i="18" s="1"/>
  <c r="B78" i="14"/>
  <c r="AT493" i="14" s="1"/>
  <c r="A27" i="18" s="1"/>
  <c r="B81" i="14"/>
  <c r="AT494" i="14" s="1"/>
  <c r="A28" i="18" s="1"/>
  <c r="B84" i="14"/>
  <c r="AT495" i="14" s="1"/>
  <c r="A29" i="18" s="1"/>
  <c r="B87" i="14"/>
  <c r="AT496" i="14" s="1"/>
  <c r="A30" i="18" s="1"/>
  <c r="N135" i="14"/>
  <c r="AT580" i="14" s="1"/>
  <c r="A62" i="18" s="1"/>
  <c r="B135" i="14"/>
  <c r="AT567" i="14" s="1"/>
  <c r="A51" i="18" s="1"/>
  <c r="F50" i="14"/>
  <c r="B42" i="17" s="1"/>
  <c r="R50" i="14"/>
  <c r="C42" i="17" s="1"/>
  <c r="F88" i="14"/>
  <c r="D42" i="17" s="1"/>
  <c r="R88" i="14"/>
  <c r="E42" i="17" s="1"/>
  <c r="G55" i="14"/>
  <c r="S55" i="14"/>
  <c r="G93" i="14"/>
  <c r="S93" i="14"/>
  <c r="F51" i="14"/>
  <c r="B43" i="17" s="1"/>
  <c r="M50" i="14"/>
  <c r="M53" i="14" s="1"/>
  <c r="R51" i="14"/>
  <c r="C43" i="17" s="1"/>
  <c r="Y50" i="14"/>
  <c r="F89" i="14"/>
  <c r="D43" i="17" s="1"/>
  <c r="M88" i="14"/>
  <c r="M91" i="14" s="1"/>
  <c r="R89" i="14"/>
  <c r="Y88" i="14"/>
  <c r="Y91" i="14" s="1"/>
  <c r="AW468" i="14"/>
  <c r="D2" i="18" s="1"/>
  <c r="AX468" i="14"/>
  <c r="E2" i="18" s="1"/>
  <c r="AY468" i="14"/>
  <c r="F2" i="18" s="1"/>
  <c r="AZ468" i="14"/>
  <c r="G2" i="18" s="1"/>
  <c r="BA468" i="14"/>
  <c r="H2" i="18" s="1"/>
  <c r="BB468" i="14"/>
  <c r="I2" i="18" s="1"/>
  <c r="BC468" i="14"/>
  <c r="J2" i="18" s="1"/>
  <c r="BD468" i="14"/>
  <c r="K2" i="18" s="1"/>
  <c r="BE468" i="14"/>
  <c r="L2" i="18" s="1"/>
  <c r="BF468" i="14"/>
  <c r="M2" i="18" s="1"/>
  <c r="BH468" i="14"/>
  <c r="O2" i="18" s="1"/>
  <c r="BK468" i="14"/>
  <c r="R2" i="18" s="1"/>
  <c r="BO468" i="14"/>
  <c r="V2" i="18" s="1"/>
  <c r="BP468" i="14"/>
  <c r="W2" i="18" s="1"/>
  <c r="AW469" i="14"/>
  <c r="D3" i="18" s="1"/>
  <c r="AX469" i="14"/>
  <c r="E3" i="18" s="1"/>
  <c r="AY469" i="14"/>
  <c r="F3" i="18" s="1"/>
  <c r="AZ469" i="14"/>
  <c r="G3" i="18" s="1"/>
  <c r="BA469" i="14"/>
  <c r="H3" i="18" s="1"/>
  <c r="BB469" i="14"/>
  <c r="I3" i="18" s="1"/>
  <c r="BC469" i="14"/>
  <c r="J3" i="18" s="1"/>
  <c r="BD469" i="14"/>
  <c r="K3" i="18" s="1"/>
  <c r="BE469" i="14"/>
  <c r="L3" i="18" s="1"/>
  <c r="BF469" i="14"/>
  <c r="M3" i="18" s="1"/>
  <c r="BH469" i="14"/>
  <c r="O3" i="18" s="1"/>
  <c r="BK469" i="14"/>
  <c r="R3" i="18" s="1"/>
  <c r="BO469" i="14"/>
  <c r="V3" i="18" s="1"/>
  <c r="AW470" i="14"/>
  <c r="D4" i="18" s="1"/>
  <c r="AX470" i="14"/>
  <c r="E4" i="18" s="1"/>
  <c r="AY470" i="14"/>
  <c r="F4" i="18" s="1"/>
  <c r="AZ470" i="14"/>
  <c r="G4" i="18" s="1"/>
  <c r="BA470" i="14"/>
  <c r="H4" i="18" s="1"/>
  <c r="BB470" i="14"/>
  <c r="I4" i="18" s="1"/>
  <c r="BC470" i="14"/>
  <c r="J4" i="18" s="1"/>
  <c r="BD470" i="14"/>
  <c r="K4" i="18" s="1"/>
  <c r="BE470" i="14"/>
  <c r="L4" i="18" s="1"/>
  <c r="BF470" i="14"/>
  <c r="BH470" i="14"/>
  <c r="O4" i="18" s="1"/>
  <c r="BK470" i="14"/>
  <c r="R4" i="18" s="1"/>
  <c r="BO470" i="14"/>
  <c r="V4" i="18" s="1"/>
  <c r="AW471" i="14"/>
  <c r="D5" i="18" s="1"/>
  <c r="AX471" i="14"/>
  <c r="E5" i="18" s="1"/>
  <c r="AY471" i="14"/>
  <c r="F5" i="18" s="1"/>
  <c r="AZ471" i="14"/>
  <c r="G5" i="18" s="1"/>
  <c r="BA471" i="14"/>
  <c r="H5" i="18" s="1"/>
  <c r="BB471" i="14"/>
  <c r="I5" i="18" s="1"/>
  <c r="BC471" i="14"/>
  <c r="J5" i="18" s="1"/>
  <c r="BD471" i="14"/>
  <c r="K5" i="18" s="1"/>
  <c r="BE471" i="14"/>
  <c r="L5" i="18" s="1"/>
  <c r="BF471" i="14"/>
  <c r="M5" i="18" s="1"/>
  <c r="BH471" i="14"/>
  <c r="O5" i="18" s="1"/>
  <c r="BK471" i="14"/>
  <c r="R5" i="18" s="1"/>
  <c r="BO471" i="14"/>
  <c r="V5" i="18" s="1"/>
  <c r="BR471" i="14"/>
  <c r="Y5" i="18" s="1"/>
  <c r="AW472" i="14"/>
  <c r="D6" i="18" s="1"/>
  <c r="AX472" i="14"/>
  <c r="E6" i="18" s="1"/>
  <c r="AY472" i="14"/>
  <c r="F6" i="18" s="1"/>
  <c r="AZ472" i="14"/>
  <c r="G6" i="18" s="1"/>
  <c r="BA472" i="14"/>
  <c r="H6" i="18" s="1"/>
  <c r="BB472" i="14"/>
  <c r="BC472" i="14"/>
  <c r="J6" i="18" s="1"/>
  <c r="BD472" i="14"/>
  <c r="K6" i="18" s="1"/>
  <c r="BE472" i="14"/>
  <c r="L6" i="18" s="1"/>
  <c r="BF472" i="14"/>
  <c r="M6" i="18" s="1"/>
  <c r="BH472" i="14"/>
  <c r="O6" i="18" s="1"/>
  <c r="BK472" i="14"/>
  <c r="R6" i="18" s="1"/>
  <c r="BO472" i="14"/>
  <c r="V6" i="18" s="1"/>
  <c r="AW473" i="14"/>
  <c r="D7" i="18" s="1"/>
  <c r="AX473" i="14"/>
  <c r="E7" i="18" s="1"/>
  <c r="AY473" i="14"/>
  <c r="F7" i="18" s="1"/>
  <c r="AZ473" i="14"/>
  <c r="G7" i="18" s="1"/>
  <c r="BA473" i="14"/>
  <c r="BB473" i="14"/>
  <c r="I7" i="18" s="1"/>
  <c r="BC473" i="14"/>
  <c r="J7" i="18" s="1"/>
  <c r="BD473" i="14"/>
  <c r="K7" i="18" s="1"/>
  <c r="BE473" i="14"/>
  <c r="L7" i="18" s="1"/>
  <c r="BF473" i="14"/>
  <c r="M7" i="18" s="1"/>
  <c r="BH473" i="14"/>
  <c r="O7" i="18" s="1"/>
  <c r="BK473" i="14"/>
  <c r="R7" i="18" s="1"/>
  <c r="BO473" i="14"/>
  <c r="V7" i="18" s="1"/>
  <c r="AW474" i="14"/>
  <c r="D8" i="18" s="1"/>
  <c r="AX474" i="14"/>
  <c r="E8" i="18" s="1"/>
  <c r="AY474" i="14"/>
  <c r="F8" i="18" s="1"/>
  <c r="AZ474" i="14"/>
  <c r="G8" i="18" s="1"/>
  <c r="BA474" i="14"/>
  <c r="H8" i="18" s="1"/>
  <c r="BB474" i="14"/>
  <c r="I8" i="18" s="1"/>
  <c r="BC474" i="14"/>
  <c r="J8" i="18" s="1"/>
  <c r="BD474" i="14"/>
  <c r="K8" i="18" s="1"/>
  <c r="BE474" i="14"/>
  <c r="L8" i="18" s="1"/>
  <c r="BF474" i="14"/>
  <c r="BH474" i="14"/>
  <c r="O8" i="18" s="1"/>
  <c r="BK474" i="14"/>
  <c r="R8" i="18" s="1"/>
  <c r="BO474" i="14"/>
  <c r="V8" i="18" s="1"/>
  <c r="BR474" i="14"/>
  <c r="Y8" i="18" s="1"/>
  <c r="B46" i="14"/>
  <c r="AT475" i="14" s="1"/>
  <c r="A9" i="18" s="1"/>
  <c r="AW475" i="14"/>
  <c r="D9" i="18" s="1"/>
  <c r="AX475" i="14"/>
  <c r="E9" i="18" s="1"/>
  <c r="AY475" i="14"/>
  <c r="F9" i="18" s="1"/>
  <c r="AZ475" i="14"/>
  <c r="G9" i="18" s="1"/>
  <c r="BA475" i="14"/>
  <c r="H9" i="18" s="1"/>
  <c r="BB475" i="14"/>
  <c r="I9" i="18" s="1"/>
  <c r="BC475" i="14"/>
  <c r="J9" i="18" s="1"/>
  <c r="BD475" i="14"/>
  <c r="K9" i="18" s="1"/>
  <c r="BE475" i="14"/>
  <c r="L9" i="18" s="1"/>
  <c r="BF475" i="14"/>
  <c r="M9" i="18" s="1"/>
  <c r="BH475" i="14"/>
  <c r="O9" i="18" s="1"/>
  <c r="BK475" i="14"/>
  <c r="R9" i="18" s="1"/>
  <c r="BO475" i="14"/>
  <c r="V9" i="18" s="1"/>
  <c r="BR475" i="14"/>
  <c r="Y9" i="18" s="1"/>
  <c r="B49" i="14"/>
  <c r="AT476" i="14" s="1"/>
  <c r="A10" i="18" s="1"/>
  <c r="AW476" i="14"/>
  <c r="D10" i="18" s="1"/>
  <c r="AX476" i="14"/>
  <c r="E10" i="18" s="1"/>
  <c r="AY476" i="14"/>
  <c r="F10" i="18" s="1"/>
  <c r="AZ476" i="14"/>
  <c r="G10" i="18" s="1"/>
  <c r="BA476" i="14"/>
  <c r="H10" i="18" s="1"/>
  <c r="BB476" i="14"/>
  <c r="I10" i="18" s="1"/>
  <c r="BC476" i="14"/>
  <c r="J10" i="18" s="1"/>
  <c r="BD476" i="14"/>
  <c r="K10" i="18" s="1"/>
  <c r="BE476" i="14"/>
  <c r="L10" i="18" s="1"/>
  <c r="BF476" i="14"/>
  <c r="M10" i="18" s="1"/>
  <c r="BH476" i="14"/>
  <c r="O10" i="18" s="1"/>
  <c r="BK476" i="14"/>
  <c r="R10" i="18" s="1"/>
  <c r="BO476" i="14"/>
  <c r="V10" i="18" s="1"/>
  <c r="BR476" i="14"/>
  <c r="Y10" i="18" s="1"/>
  <c r="A11" i="18"/>
  <c r="G11" i="18"/>
  <c r="H11" i="18"/>
  <c r="I11" i="18"/>
  <c r="J11" i="18"/>
  <c r="K11" i="18"/>
  <c r="L11" i="18"/>
  <c r="M11" i="18"/>
  <c r="N11" i="18"/>
  <c r="O11" i="18"/>
  <c r="P11" i="18"/>
  <c r="Q11" i="18"/>
  <c r="R11" i="18"/>
  <c r="S11" i="18"/>
  <c r="T11" i="18"/>
  <c r="U11" i="18"/>
  <c r="V11" i="18"/>
  <c r="W11" i="18"/>
  <c r="X11" i="18"/>
  <c r="Y11" i="18"/>
  <c r="Z11" i="18"/>
  <c r="AA11" i="18"/>
  <c r="N25" i="14"/>
  <c r="AT478" i="14" s="1"/>
  <c r="A12" i="18" s="1"/>
  <c r="B12" i="18"/>
  <c r="C12" i="18"/>
  <c r="AW478" i="14"/>
  <c r="D12" i="18" s="1"/>
  <c r="AX478" i="14"/>
  <c r="E12" i="18" s="1"/>
  <c r="AY478" i="14"/>
  <c r="F12" i="18" s="1"/>
  <c r="AZ478" i="14"/>
  <c r="G12" i="18" s="1"/>
  <c r="BA478" i="14"/>
  <c r="BB478" i="14"/>
  <c r="I12" i="18" s="1"/>
  <c r="BC478" i="14"/>
  <c r="J12" i="18" s="1"/>
  <c r="BD478" i="14"/>
  <c r="K12" i="18" s="1"/>
  <c r="BE478" i="14"/>
  <c r="L12" i="18" s="1"/>
  <c r="BF478" i="14"/>
  <c r="M12" i="18" s="1"/>
  <c r="N12" i="18"/>
  <c r="BH478" i="14"/>
  <c r="O12" i="18" s="1"/>
  <c r="Q12" i="18"/>
  <c r="BK478" i="14"/>
  <c r="R12" i="18" s="1"/>
  <c r="BO478" i="14"/>
  <c r="V12" i="18" s="1"/>
  <c r="BR478" i="14"/>
  <c r="Y12" i="18" s="1"/>
  <c r="AA12" i="18"/>
  <c r="N28" i="14"/>
  <c r="AT479" i="14" s="1"/>
  <c r="A13" i="18" s="1"/>
  <c r="B13" i="18"/>
  <c r="C13" i="18"/>
  <c r="AW479" i="14"/>
  <c r="D13" i="18" s="1"/>
  <c r="AX479" i="14"/>
  <c r="E13" i="18" s="1"/>
  <c r="AY479" i="14"/>
  <c r="F13" i="18" s="1"/>
  <c r="AZ479" i="14"/>
  <c r="G13" i="18" s="1"/>
  <c r="BA479" i="14"/>
  <c r="H13" i="18" s="1"/>
  <c r="BB479" i="14"/>
  <c r="I13" i="18" s="1"/>
  <c r="BC479" i="14"/>
  <c r="J13" i="18" s="1"/>
  <c r="BD479" i="14"/>
  <c r="K13" i="18" s="1"/>
  <c r="BE479" i="14"/>
  <c r="L13" i="18" s="1"/>
  <c r="BF479" i="14"/>
  <c r="M13" i="18" s="1"/>
  <c r="N13" i="18"/>
  <c r="BH479" i="14"/>
  <c r="O13" i="18" s="1"/>
  <c r="P13" i="18"/>
  <c r="Q13" i="18"/>
  <c r="BK479" i="14"/>
  <c r="R13" i="18" s="1"/>
  <c r="BO479" i="14"/>
  <c r="V13" i="18" s="1"/>
  <c r="BR479" i="14"/>
  <c r="Y13" i="18" s="1"/>
  <c r="AA13" i="18"/>
  <c r="N31" i="14"/>
  <c r="AT480" i="14" s="1"/>
  <c r="A14" i="18" s="1"/>
  <c r="B14" i="18"/>
  <c r="C14" i="18"/>
  <c r="AW480" i="14"/>
  <c r="D14" i="18" s="1"/>
  <c r="AX480" i="14"/>
  <c r="E14" i="18" s="1"/>
  <c r="AY480" i="14"/>
  <c r="F14" i="18" s="1"/>
  <c r="AZ480" i="14"/>
  <c r="G14" i="18" s="1"/>
  <c r="BA480" i="14"/>
  <c r="BB480" i="14"/>
  <c r="I14" i="18" s="1"/>
  <c r="BC480" i="14"/>
  <c r="BD480" i="14"/>
  <c r="K14" i="18" s="1"/>
  <c r="BE480" i="14"/>
  <c r="L14" i="18" s="1"/>
  <c r="BF480" i="14"/>
  <c r="M14" i="18" s="1"/>
  <c r="N14" i="18"/>
  <c r="BH480" i="14"/>
  <c r="O14" i="18" s="1"/>
  <c r="Q14" i="18"/>
  <c r="BK480" i="14"/>
  <c r="R14" i="18" s="1"/>
  <c r="BO480" i="14"/>
  <c r="V14" i="18" s="1"/>
  <c r="BR480" i="14"/>
  <c r="Y14" i="18" s="1"/>
  <c r="AA14" i="18"/>
  <c r="N34" i="14"/>
  <c r="AT481" i="14" s="1"/>
  <c r="A15" i="18" s="1"/>
  <c r="B15" i="18"/>
  <c r="C15" i="18"/>
  <c r="AW481" i="14"/>
  <c r="D15" i="18" s="1"/>
  <c r="AX481" i="14"/>
  <c r="E15" i="18" s="1"/>
  <c r="AY481" i="14"/>
  <c r="F15" i="18" s="1"/>
  <c r="AZ481" i="14"/>
  <c r="G15" i="18" s="1"/>
  <c r="BA481" i="14"/>
  <c r="H15" i="18" s="1"/>
  <c r="BB481" i="14"/>
  <c r="BC481" i="14"/>
  <c r="J15" i="18" s="1"/>
  <c r="BD481" i="14"/>
  <c r="K15" i="18" s="1"/>
  <c r="BE481" i="14"/>
  <c r="L15" i="18" s="1"/>
  <c r="BF481" i="14"/>
  <c r="M15" i="18" s="1"/>
  <c r="N15" i="18"/>
  <c r="BH481" i="14"/>
  <c r="O15" i="18" s="1"/>
  <c r="Q15" i="18"/>
  <c r="BK481" i="14"/>
  <c r="R15" i="18" s="1"/>
  <c r="BO481" i="14"/>
  <c r="V15" i="18" s="1"/>
  <c r="BR481" i="14"/>
  <c r="Y15" i="18" s="1"/>
  <c r="AA15" i="18"/>
  <c r="N37" i="14"/>
  <c r="AT482" i="14" s="1"/>
  <c r="A16" i="18" s="1"/>
  <c r="B16" i="18"/>
  <c r="C16" i="18"/>
  <c r="AW482" i="14"/>
  <c r="D16" i="18" s="1"/>
  <c r="AX482" i="14"/>
  <c r="E16" i="18" s="1"/>
  <c r="AY482" i="14"/>
  <c r="F16" i="18" s="1"/>
  <c r="AZ482" i="14"/>
  <c r="G16" i="18" s="1"/>
  <c r="BA482" i="14"/>
  <c r="BB482" i="14"/>
  <c r="I16" i="18" s="1"/>
  <c r="BC482" i="14"/>
  <c r="J16" i="18" s="1"/>
  <c r="BD482" i="14"/>
  <c r="K16" i="18" s="1"/>
  <c r="BE482" i="14"/>
  <c r="L16" i="18" s="1"/>
  <c r="BF482" i="14"/>
  <c r="M16" i="18" s="1"/>
  <c r="N16" i="18"/>
  <c r="BH482" i="14"/>
  <c r="O16" i="18" s="1"/>
  <c r="Q16" i="18"/>
  <c r="BK482" i="14"/>
  <c r="R16" i="18" s="1"/>
  <c r="BO482" i="14"/>
  <c r="V16" i="18" s="1"/>
  <c r="BR482" i="14"/>
  <c r="Y16" i="18" s="1"/>
  <c r="AA16" i="18"/>
  <c r="N40" i="14"/>
  <c r="AT483" i="14" s="1"/>
  <c r="A17" i="18" s="1"/>
  <c r="B17" i="18"/>
  <c r="C17" i="18"/>
  <c r="AW483" i="14"/>
  <c r="D17" i="18" s="1"/>
  <c r="AX483" i="14"/>
  <c r="E17" i="18" s="1"/>
  <c r="AY483" i="14"/>
  <c r="F17" i="18" s="1"/>
  <c r="AZ483" i="14"/>
  <c r="G17" i="18" s="1"/>
  <c r="BA483" i="14"/>
  <c r="H17" i="18" s="1"/>
  <c r="BB483" i="14"/>
  <c r="I17" i="18" s="1"/>
  <c r="BC483" i="14"/>
  <c r="J17" i="18" s="1"/>
  <c r="BD483" i="14"/>
  <c r="K17" i="18" s="1"/>
  <c r="BE483" i="14"/>
  <c r="L17" i="18" s="1"/>
  <c r="BF483" i="14"/>
  <c r="M17" i="18" s="1"/>
  <c r="N17" i="18"/>
  <c r="BH483" i="14"/>
  <c r="O17" i="18" s="1"/>
  <c r="Q17" i="18"/>
  <c r="BK483" i="14"/>
  <c r="R17" i="18" s="1"/>
  <c r="S17" i="18"/>
  <c r="U17" i="18"/>
  <c r="BO483" i="14"/>
  <c r="V17" i="18" s="1"/>
  <c r="BR483" i="14"/>
  <c r="Y17" i="18" s="1"/>
  <c r="AA17" i="18"/>
  <c r="N43" i="14"/>
  <c r="AT484" i="14" s="1"/>
  <c r="A18" i="18" s="1"/>
  <c r="B18" i="18"/>
  <c r="C18" i="18"/>
  <c r="AW484" i="14"/>
  <c r="D18" i="18" s="1"/>
  <c r="AX484" i="14"/>
  <c r="E18" i="18" s="1"/>
  <c r="AY484" i="14"/>
  <c r="F18" i="18" s="1"/>
  <c r="AZ484" i="14"/>
  <c r="G18" i="18" s="1"/>
  <c r="BA484" i="14"/>
  <c r="H18" i="18" s="1"/>
  <c r="BB484" i="14"/>
  <c r="BC484" i="14"/>
  <c r="J18" i="18" s="1"/>
  <c r="BD484" i="14"/>
  <c r="K18" i="18" s="1"/>
  <c r="BE484" i="14"/>
  <c r="L18" i="18" s="1"/>
  <c r="BF484" i="14"/>
  <c r="M18" i="18" s="1"/>
  <c r="N18" i="18"/>
  <c r="BH484" i="14"/>
  <c r="O18" i="18" s="1"/>
  <c r="Q18" i="18"/>
  <c r="BK484" i="14"/>
  <c r="R18" i="18" s="1"/>
  <c r="BO484" i="14"/>
  <c r="V18" i="18" s="1"/>
  <c r="BR484" i="14"/>
  <c r="Y18" i="18" s="1"/>
  <c r="AA18" i="18"/>
  <c r="N46" i="14"/>
  <c r="AT485" i="14" s="1"/>
  <c r="A19" i="18" s="1"/>
  <c r="B19" i="18"/>
  <c r="C19" i="18"/>
  <c r="AW485" i="14"/>
  <c r="D19" i="18" s="1"/>
  <c r="AX485" i="14"/>
  <c r="E19" i="18" s="1"/>
  <c r="AY485" i="14"/>
  <c r="F19" i="18" s="1"/>
  <c r="AZ485" i="14"/>
  <c r="G19" i="18" s="1"/>
  <c r="BA485" i="14"/>
  <c r="BB485" i="14"/>
  <c r="I19" i="18" s="1"/>
  <c r="BC485" i="14"/>
  <c r="J19" i="18" s="1"/>
  <c r="BD485" i="14"/>
  <c r="K19" i="18" s="1"/>
  <c r="BE485" i="14"/>
  <c r="L19" i="18" s="1"/>
  <c r="BF485" i="14"/>
  <c r="M19" i="18" s="1"/>
  <c r="N19" i="18"/>
  <c r="BH485" i="14"/>
  <c r="O19" i="18" s="1"/>
  <c r="Q19" i="18"/>
  <c r="BK485" i="14"/>
  <c r="R19" i="18" s="1"/>
  <c r="S19" i="18"/>
  <c r="BO485" i="14"/>
  <c r="V19" i="18" s="1"/>
  <c r="BR485" i="14"/>
  <c r="Y19" i="18" s="1"/>
  <c r="AA19" i="18"/>
  <c r="A20" i="18"/>
  <c r="B20" i="18"/>
  <c r="C20" i="18"/>
  <c r="AW486" i="14"/>
  <c r="D20" i="18" s="1"/>
  <c r="AX486" i="14"/>
  <c r="E20" i="18" s="1"/>
  <c r="AY486" i="14"/>
  <c r="F20" i="18" s="1"/>
  <c r="AZ486" i="14"/>
  <c r="G20" i="18" s="1"/>
  <c r="BA486" i="14"/>
  <c r="H20" i="18" s="1"/>
  <c r="BB486" i="14"/>
  <c r="I20" i="18" s="1"/>
  <c r="BC486" i="14"/>
  <c r="J20" i="18" s="1"/>
  <c r="BD486" i="14"/>
  <c r="K20" i="18"/>
  <c r="BE486" i="14"/>
  <c r="L20" i="18" s="1"/>
  <c r="BF486" i="14"/>
  <c r="M20" i="18" s="1"/>
  <c r="N20" i="18"/>
  <c r="BH486" i="14"/>
  <c r="O20" i="18" s="1"/>
  <c r="Q20" i="18"/>
  <c r="BK486" i="14"/>
  <c r="R20" i="18" s="1"/>
  <c r="S20" i="18"/>
  <c r="U20" i="18"/>
  <c r="BO486" i="14"/>
  <c r="V20" i="18" s="1"/>
  <c r="BR486" i="14"/>
  <c r="Y20" i="18" s="1"/>
  <c r="AA20" i="18"/>
  <c r="A21" i="18"/>
  <c r="G21" i="18"/>
  <c r="H21" i="18"/>
  <c r="I21" i="18"/>
  <c r="J21" i="18"/>
  <c r="K21" i="18"/>
  <c r="L21" i="18"/>
  <c r="M21" i="18"/>
  <c r="N21" i="18"/>
  <c r="O21" i="18"/>
  <c r="P21" i="18"/>
  <c r="Q21" i="18"/>
  <c r="R21" i="18"/>
  <c r="S21" i="18"/>
  <c r="T21" i="18"/>
  <c r="U21" i="18"/>
  <c r="V21" i="18"/>
  <c r="W21" i="18"/>
  <c r="X21" i="18"/>
  <c r="Y21" i="18"/>
  <c r="BS487" i="14"/>
  <c r="Z21" i="18" s="1"/>
  <c r="AA21" i="18"/>
  <c r="B22" i="18"/>
  <c r="C22" i="18"/>
  <c r="D22" i="18"/>
  <c r="E22" i="18"/>
  <c r="F22" i="18"/>
  <c r="G22" i="18"/>
  <c r="H22" i="18"/>
  <c r="I22" i="18"/>
  <c r="J22" i="18"/>
  <c r="K22" i="18"/>
  <c r="L22" i="18"/>
  <c r="M22" i="18"/>
  <c r="N22" i="18"/>
  <c r="O22" i="18"/>
  <c r="P22" i="18"/>
  <c r="Q22" i="18"/>
  <c r="R22" i="18"/>
  <c r="S22" i="18"/>
  <c r="T22" i="18"/>
  <c r="U22" i="18"/>
  <c r="V22" i="18"/>
  <c r="W22" i="18"/>
  <c r="X22" i="18"/>
  <c r="Z22" i="18"/>
  <c r="AA22" i="18"/>
  <c r="B23" i="18"/>
  <c r="C23" i="18"/>
  <c r="D23" i="18"/>
  <c r="E23" i="18"/>
  <c r="F23" i="18"/>
  <c r="G23" i="18"/>
  <c r="H23" i="18"/>
  <c r="I23" i="18"/>
  <c r="J23" i="18"/>
  <c r="K23" i="18"/>
  <c r="L23" i="18"/>
  <c r="M23" i="18"/>
  <c r="N23" i="18"/>
  <c r="O23" i="18"/>
  <c r="P23" i="18"/>
  <c r="Q23" i="18"/>
  <c r="R23" i="18"/>
  <c r="S23" i="18"/>
  <c r="T23" i="18"/>
  <c r="U23" i="18"/>
  <c r="V23" i="18"/>
  <c r="W23" i="18"/>
  <c r="X23" i="18"/>
  <c r="Z23" i="18"/>
  <c r="AA23" i="18"/>
  <c r="B24" i="18"/>
  <c r="C24" i="18"/>
  <c r="D24" i="18"/>
  <c r="E24" i="18"/>
  <c r="F24" i="18"/>
  <c r="G24" i="18"/>
  <c r="H24" i="18"/>
  <c r="I24" i="18"/>
  <c r="J24" i="18"/>
  <c r="K24" i="18"/>
  <c r="L24" i="18"/>
  <c r="M24" i="18"/>
  <c r="N24" i="18"/>
  <c r="O24" i="18"/>
  <c r="P24" i="18"/>
  <c r="Q24" i="18"/>
  <c r="R24" i="18"/>
  <c r="S24" i="18"/>
  <c r="T24" i="18"/>
  <c r="U24" i="18"/>
  <c r="V24" i="18"/>
  <c r="X24" i="18"/>
  <c r="Z24" i="18"/>
  <c r="AA24" i="18"/>
  <c r="B25" i="18"/>
  <c r="C25" i="18"/>
  <c r="D25" i="18"/>
  <c r="E25" i="18"/>
  <c r="F25" i="18"/>
  <c r="G25" i="18"/>
  <c r="H25" i="18"/>
  <c r="I25" i="18"/>
  <c r="J25" i="18"/>
  <c r="K25" i="18"/>
  <c r="L25" i="18"/>
  <c r="M25" i="18"/>
  <c r="N25" i="18"/>
  <c r="O25" i="18"/>
  <c r="P25" i="18"/>
  <c r="Q25" i="18"/>
  <c r="R25" i="18"/>
  <c r="S25" i="18"/>
  <c r="T25" i="18"/>
  <c r="U25" i="18"/>
  <c r="V25" i="18"/>
  <c r="X25" i="18"/>
  <c r="Y25" i="18"/>
  <c r="Z25" i="18"/>
  <c r="AA25" i="18"/>
  <c r="B26" i="18"/>
  <c r="C26" i="18"/>
  <c r="D26" i="18"/>
  <c r="E26" i="18"/>
  <c r="F26" i="18"/>
  <c r="G26" i="18"/>
  <c r="H26" i="18"/>
  <c r="I26" i="18"/>
  <c r="J26" i="18"/>
  <c r="K26" i="18"/>
  <c r="L26" i="18"/>
  <c r="M26" i="18"/>
  <c r="N26" i="18"/>
  <c r="O26" i="18"/>
  <c r="P26" i="18"/>
  <c r="Q26" i="18"/>
  <c r="R26" i="18"/>
  <c r="S26" i="18"/>
  <c r="T26" i="18"/>
  <c r="U26" i="18"/>
  <c r="V26" i="18"/>
  <c r="X26" i="18"/>
  <c r="Z26" i="18"/>
  <c r="AA26" i="18"/>
  <c r="B27" i="18"/>
  <c r="C27" i="18"/>
  <c r="D27" i="18"/>
  <c r="E27" i="18"/>
  <c r="F27" i="18"/>
  <c r="G27" i="18"/>
  <c r="H27" i="18"/>
  <c r="I27" i="18"/>
  <c r="J27" i="18"/>
  <c r="K27" i="18"/>
  <c r="L27" i="18"/>
  <c r="M27" i="18"/>
  <c r="N27" i="18"/>
  <c r="O27" i="18"/>
  <c r="P27" i="18"/>
  <c r="Q27" i="18"/>
  <c r="R27" i="18"/>
  <c r="S27" i="18"/>
  <c r="T27" i="18"/>
  <c r="U27" i="18"/>
  <c r="V27" i="18"/>
  <c r="X27" i="18"/>
  <c r="Z27" i="18"/>
  <c r="AA27" i="18"/>
  <c r="B28" i="18"/>
  <c r="C28" i="18"/>
  <c r="D28" i="18"/>
  <c r="E28" i="18"/>
  <c r="F28" i="18"/>
  <c r="G28" i="18"/>
  <c r="H28" i="18"/>
  <c r="I28" i="18"/>
  <c r="J28" i="18"/>
  <c r="K28" i="18"/>
  <c r="L28" i="18"/>
  <c r="M28" i="18"/>
  <c r="N28" i="18"/>
  <c r="O28" i="18"/>
  <c r="P28" i="18"/>
  <c r="Q28" i="18"/>
  <c r="R28" i="18"/>
  <c r="S28" i="18"/>
  <c r="T28" i="18"/>
  <c r="U28" i="18"/>
  <c r="V28" i="18"/>
  <c r="X28" i="18"/>
  <c r="Z28" i="18"/>
  <c r="AA28" i="18"/>
  <c r="B29" i="18"/>
  <c r="C29" i="18"/>
  <c r="D29" i="18"/>
  <c r="E29" i="18"/>
  <c r="F29" i="18"/>
  <c r="G29" i="18"/>
  <c r="H29" i="18"/>
  <c r="I29" i="18"/>
  <c r="J29" i="18"/>
  <c r="K29" i="18"/>
  <c r="L29" i="18"/>
  <c r="M29" i="18"/>
  <c r="N29" i="18"/>
  <c r="O29" i="18"/>
  <c r="X29" i="18"/>
  <c r="P29" i="18"/>
  <c r="Q29" i="18"/>
  <c r="R29" i="18"/>
  <c r="S29" i="18"/>
  <c r="T29" i="18"/>
  <c r="U29" i="18"/>
  <c r="V29" i="18"/>
  <c r="Z29" i="18"/>
  <c r="AA29" i="18"/>
  <c r="B30" i="18"/>
  <c r="C30" i="18"/>
  <c r="D30" i="18"/>
  <c r="E30" i="18"/>
  <c r="F30" i="18"/>
  <c r="G30" i="18"/>
  <c r="H30" i="18"/>
  <c r="I30" i="18"/>
  <c r="J30" i="18"/>
  <c r="K30" i="18"/>
  <c r="L30" i="18"/>
  <c r="M30" i="18"/>
  <c r="N30" i="18"/>
  <c r="O30" i="18"/>
  <c r="P30" i="18"/>
  <c r="Q30" i="18"/>
  <c r="R30" i="18"/>
  <c r="S30" i="18"/>
  <c r="T30" i="18"/>
  <c r="U30" i="18"/>
  <c r="V30" i="18"/>
  <c r="X30" i="18"/>
  <c r="Y30" i="18"/>
  <c r="Z30" i="18"/>
  <c r="AA30" i="18"/>
  <c r="A31" i="18"/>
  <c r="G31" i="18"/>
  <c r="H31" i="18"/>
  <c r="I31" i="18"/>
  <c r="J31" i="18"/>
  <c r="K31" i="18"/>
  <c r="L31" i="18"/>
  <c r="M31" i="18"/>
  <c r="N31" i="18"/>
  <c r="O31" i="18"/>
  <c r="P31" i="18"/>
  <c r="Q31" i="18"/>
  <c r="R31" i="18"/>
  <c r="S31" i="18"/>
  <c r="T31" i="18"/>
  <c r="U31" i="18"/>
  <c r="V31" i="18"/>
  <c r="W31" i="18"/>
  <c r="X31" i="18"/>
  <c r="Y31" i="18"/>
  <c r="BS497" i="14"/>
  <c r="Z31" i="18" s="1"/>
  <c r="AA31" i="18"/>
  <c r="B32" i="18"/>
  <c r="C32" i="18"/>
  <c r="D32" i="18"/>
  <c r="E32" i="18"/>
  <c r="F32" i="18"/>
  <c r="G32" i="18"/>
  <c r="H32" i="18"/>
  <c r="I32" i="18"/>
  <c r="J32" i="18"/>
  <c r="K32" i="18"/>
  <c r="L32" i="18"/>
  <c r="M32" i="18"/>
  <c r="N32" i="18"/>
  <c r="O32" i="18"/>
  <c r="P32" i="18"/>
  <c r="Q32" i="18"/>
  <c r="R32" i="18"/>
  <c r="S32" i="18"/>
  <c r="T32" i="18"/>
  <c r="U32" i="18"/>
  <c r="V32" i="18"/>
  <c r="W32" i="18"/>
  <c r="X32" i="18"/>
  <c r="Y32" i="18"/>
  <c r="Z32" i="18"/>
  <c r="AA32" i="18"/>
  <c r="B33" i="18"/>
  <c r="C33" i="18"/>
  <c r="D33" i="18"/>
  <c r="E33" i="18"/>
  <c r="F33" i="18"/>
  <c r="G33" i="18"/>
  <c r="H33" i="18"/>
  <c r="I33" i="18"/>
  <c r="J33" i="18"/>
  <c r="K33" i="18"/>
  <c r="L33" i="18"/>
  <c r="M33" i="18"/>
  <c r="N33" i="18"/>
  <c r="O33" i="18"/>
  <c r="P33" i="18"/>
  <c r="Q33" i="18"/>
  <c r="R33" i="18"/>
  <c r="S33" i="18"/>
  <c r="T33" i="18"/>
  <c r="U33" i="18"/>
  <c r="V33" i="18"/>
  <c r="W33" i="18"/>
  <c r="X33" i="18"/>
  <c r="Y33" i="18"/>
  <c r="Z33" i="18"/>
  <c r="AA33" i="18"/>
  <c r="B34" i="18"/>
  <c r="C34" i="18"/>
  <c r="D34" i="18"/>
  <c r="E34" i="18"/>
  <c r="F34" i="18"/>
  <c r="G34" i="18"/>
  <c r="H34" i="18"/>
  <c r="I34" i="18"/>
  <c r="J34" i="18"/>
  <c r="K34" i="18"/>
  <c r="L34" i="18"/>
  <c r="M34" i="18"/>
  <c r="N34" i="18"/>
  <c r="O34" i="18"/>
  <c r="P34" i="18"/>
  <c r="Q34" i="18"/>
  <c r="R34" i="18"/>
  <c r="S34" i="18"/>
  <c r="T34" i="18"/>
  <c r="U34" i="18"/>
  <c r="V34" i="18"/>
  <c r="X34" i="18"/>
  <c r="Y34" i="18"/>
  <c r="Z34" i="18"/>
  <c r="AA34" i="18"/>
  <c r="B35" i="18"/>
  <c r="C35" i="18"/>
  <c r="D35" i="18"/>
  <c r="E35" i="18"/>
  <c r="F35" i="18"/>
  <c r="G35" i="18"/>
  <c r="H35" i="18"/>
  <c r="I35" i="18"/>
  <c r="J35" i="18"/>
  <c r="K35" i="18"/>
  <c r="L35" i="18"/>
  <c r="M35" i="18"/>
  <c r="N35" i="18"/>
  <c r="O35" i="18"/>
  <c r="P35" i="18"/>
  <c r="Q35" i="18"/>
  <c r="R35" i="18"/>
  <c r="S35" i="18"/>
  <c r="T35" i="18"/>
  <c r="U35" i="18"/>
  <c r="V35" i="18"/>
  <c r="X35" i="18"/>
  <c r="Y35" i="18"/>
  <c r="Z35" i="18"/>
  <c r="AA35" i="18"/>
  <c r="B36" i="18"/>
  <c r="C36" i="18"/>
  <c r="D36" i="18"/>
  <c r="E36" i="18"/>
  <c r="F36" i="18"/>
  <c r="G36" i="18"/>
  <c r="H36" i="18"/>
  <c r="I36" i="18"/>
  <c r="J36" i="18"/>
  <c r="K36" i="18"/>
  <c r="L36" i="18"/>
  <c r="M36" i="18"/>
  <c r="N36" i="18"/>
  <c r="O36" i="18"/>
  <c r="P36" i="18"/>
  <c r="Q36" i="18"/>
  <c r="R36" i="18"/>
  <c r="S36" i="18"/>
  <c r="T36" i="18"/>
  <c r="U36" i="18"/>
  <c r="V36" i="18"/>
  <c r="X36" i="18"/>
  <c r="Y36" i="18"/>
  <c r="Z36" i="18"/>
  <c r="AA36" i="18"/>
  <c r="B37" i="18"/>
  <c r="C37" i="18"/>
  <c r="D37" i="18"/>
  <c r="E37" i="18"/>
  <c r="F37" i="18"/>
  <c r="G37" i="18"/>
  <c r="H37" i="18"/>
  <c r="I37" i="18"/>
  <c r="J37" i="18"/>
  <c r="K37" i="18"/>
  <c r="L37" i="18"/>
  <c r="M37" i="18"/>
  <c r="N37" i="18"/>
  <c r="O37" i="18"/>
  <c r="P37" i="18"/>
  <c r="Q37" i="18"/>
  <c r="R37" i="18"/>
  <c r="S37" i="18"/>
  <c r="T37" i="18"/>
  <c r="U37" i="18"/>
  <c r="V37" i="18"/>
  <c r="X37" i="18"/>
  <c r="Y37" i="18"/>
  <c r="Z37" i="18"/>
  <c r="AA37" i="18"/>
  <c r="B38" i="18"/>
  <c r="C38" i="18"/>
  <c r="D38" i="18"/>
  <c r="E38" i="18"/>
  <c r="F38" i="18"/>
  <c r="G38" i="18"/>
  <c r="H38" i="18"/>
  <c r="I38" i="18"/>
  <c r="J38" i="18"/>
  <c r="K38" i="18"/>
  <c r="L38" i="18"/>
  <c r="M38" i="18"/>
  <c r="N38" i="18"/>
  <c r="O38" i="18"/>
  <c r="P38" i="18"/>
  <c r="Q38" i="18"/>
  <c r="R38" i="18"/>
  <c r="S38" i="18"/>
  <c r="T38" i="18"/>
  <c r="U38" i="18"/>
  <c r="V38" i="18"/>
  <c r="X38" i="18"/>
  <c r="Y38" i="18"/>
  <c r="Z38" i="18"/>
  <c r="AA38" i="18"/>
  <c r="B39" i="18"/>
  <c r="C39" i="18"/>
  <c r="D39" i="18"/>
  <c r="E39" i="18"/>
  <c r="F39" i="18"/>
  <c r="G39" i="18"/>
  <c r="H39" i="18"/>
  <c r="I39" i="18"/>
  <c r="J39" i="18"/>
  <c r="K39" i="18"/>
  <c r="L39" i="18"/>
  <c r="M39" i="18"/>
  <c r="N39" i="18"/>
  <c r="O39" i="18"/>
  <c r="P39" i="18"/>
  <c r="Q39" i="18"/>
  <c r="R39" i="18"/>
  <c r="S39" i="18"/>
  <c r="T39" i="18"/>
  <c r="U39" i="18"/>
  <c r="V39" i="18"/>
  <c r="X39" i="18"/>
  <c r="Y39" i="18"/>
  <c r="Z39" i="18"/>
  <c r="AA39" i="18"/>
  <c r="A40" i="18"/>
  <c r="B40" i="18"/>
  <c r="C40" i="18"/>
  <c r="D40" i="18"/>
  <c r="E40" i="18"/>
  <c r="F40" i="18"/>
  <c r="G40" i="18"/>
  <c r="H40" i="18"/>
  <c r="I40" i="18"/>
  <c r="J40" i="18"/>
  <c r="K40" i="18"/>
  <c r="L40" i="18"/>
  <c r="M40" i="18"/>
  <c r="N40" i="18"/>
  <c r="O40" i="18"/>
  <c r="P40" i="18"/>
  <c r="Q40" i="18"/>
  <c r="R40" i="18"/>
  <c r="S40" i="18"/>
  <c r="T40" i="18"/>
  <c r="U40" i="18"/>
  <c r="V40" i="18"/>
  <c r="X40" i="18"/>
  <c r="Y40" i="18"/>
  <c r="Z40" i="18"/>
  <c r="AA40" i="18"/>
  <c r="BS509" i="14"/>
  <c r="F90" i="14"/>
  <c r="C17" i="17" s="1"/>
  <c r="H93" i="14"/>
  <c r="I93" i="14"/>
  <c r="J93" i="14"/>
  <c r="K93" i="14"/>
  <c r="BS521" i="14"/>
  <c r="R90" i="14"/>
  <c r="D17" i="17" s="1"/>
  <c r="T93" i="14"/>
  <c r="U93" i="14"/>
  <c r="W93" i="14"/>
  <c r="V93" i="14"/>
  <c r="BS532" i="14"/>
  <c r="AZ410" i="14"/>
  <c r="X90" i="14" s="1"/>
  <c r="BS543" i="14"/>
  <c r="AZ558" i="14"/>
  <c r="G42" i="18" s="1"/>
  <c r="BQ558" i="14"/>
  <c r="X42" i="18" s="1"/>
  <c r="BR558" i="14"/>
  <c r="Y42" i="18" s="1"/>
  <c r="AZ559" i="14"/>
  <c r="G43" i="18" s="1"/>
  <c r="BQ559" i="14"/>
  <c r="X43" i="18" s="1"/>
  <c r="BR559" i="14"/>
  <c r="Y43" i="18" s="1"/>
  <c r="AZ560" i="14"/>
  <c r="G44" i="18" s="1"/>
  <c r="BQ560" i="14"/>
  <c r="X44" i="18" s="1"/>
  <c r="BR560" i="14"/>
  <c r="Y44" i="18" s="1"/>
  <c r="AZ561" i="14"/>
  <c r="G45" i="18" s="1"/>
  <c r="BQ561" i="14"/>
  <c r="X45" i="18" s="1"/>
  <c r="BR561" i="14"/>
  <c r="Y45" i="18" s="1"/>
  <c r="AZ562" i="14"/>
  <c r="G46" i="18" s="1"/>
  <c r="BQ562" i="14"/>
  <c r="X46" i="18" s="1"/>
  <c r="BR562" i="14"/>
  <c r="Y46" i="18" s="1"/>
  <c r="AZ563" i="14"/>
  <c r="G47" i="18" s="1"/>
  <c r="BQ563" i="14"/>
  <c r="X47" i="18" s="1"/>
  <c r="BR563" i="14"/>
  <c r="Y47" i="18" s="1"/>
  <c r="AZ564" i="14"/>
  <c r="G48" i="18" s="1"/>
  <c r="G191" i="14"/>
  <c r="BQ564" i="14"/>
  <c r="X48" i="18" s="1"/>
  <c r="BR564" i="14"/>
  <c r="Y48" i="18" s="1"/>
  <c r="AZ565" i="14"/>
  <c r="G49" i="18" s="1"/>
  <c r="BQ565" i="14"/>
  <c r="X49" i="18" s="1"/>
  <c r="BR565" i="14"/>
  <c r="Y49" i="18" s="1"/>
  <c r="AZ566" i="14"/>
  <c r="G50" i="18" s="1"/>
  <c r="BQ566" i="14"/>
  <c r="X50" i="18" s="1"/>
  <c r="BR566" i="14"/>
  <c r="Y50" i="18" s="1"/>
  <c r="AZ567" i="14"/>
  <c r="G51" i="18" s="1"/>
  <c r="BQ567" i="14"/>
  <c r="X51" i="18" s="1"/>
  <c r="BR567" i="14"/>
  <c r="Y51" i="18" s="1"/>
  <c r="AY571" i="14"/>
  <c r="F53" i="18" s="1"/>
  <c r="AZ571" i="14"/>
  <c r="G53" i="18" s="1"/>
  <c r="BA571" i="14"/>
  <c r="H53" i="18" s="1"/>
  <c r="BB571" i="14"/>
  <c r="I53" i="18" s="1"/>
  <c r="BC571" i="14"/>
  <c r="J53" i="18" s="1"/>
  <c r="BD571" i="14"/>
  <c r="K53" i="18" s="1"/>
  <c r="BE571" i="14"/>
  <c r="L53" i="18" s="1"/>
  <c r="BF571" i="14"/>
  <c r="M53" i="18" s="1"/>
  <c r="BM571" i="14"/>
  <c r="T53" i="18" s="1"/>
  <c r="BN571" i="14"/>
  <c r="U53" i="18" s="1"/>
  <c r="BO571" i="14"/>
  <c r="V53" i="18" s="1"/>
  <c r="BP571" i="14"/>
  <c r="W53" i="18" s="1"/>
  <c r="BR571" i="14"/>
  <c r="Y53" i="18" s="1"/>
  <c r="AY572" i="14"/>
  <c r="F54" i="18" s="1"/>
  <c r="AZ572" i="14"/>
  <c r="G54" i="18" s="1"/>
  <c r="BA572" i="14"/>
  <c r="H54" i="18" s="1"/>
  <c r="BB572" i="14"/>
  <c r="I54" i="18" s="1"/>
  <c r="BC572" i="14"/>
  <c r="J54" i="18" s="1"/>
  <c r="BD572" i="14"/>
  <c r="K54" i="18" s="1"/>
  <c r="BE572" i="14"/>
  <c r="L54" i="18" s="1"/>
  <c r="BF572" i="14"/>
  <c r="M54" i="18" s="1"/>
  <c r="BM572" i="14"/>
  <c r="T54" i="18" s="1"/>
  <c r="BN572" i="14"/>
  <c r="U54" i="18" s="1"/>
  <c r="BO572" i="14"/>
  <c r="V54" i="18" s="1"/>
  <c r="BP572" i="14"/>
  <c r="W54" i="18" s="1"/>
  <c r="BQ572" i="14"/>
  <c r="X54" i="18" s="1"/>
  <c r="BR572" i="14"/>
  <c r="Y54" i="18" s="1"/>
  <c r="AY573" i="14"/>
  <c r="F55" i="18" s="1"/>
  <c r="AZ573" i="14"/>
  <c r="G55" i="18" s="1"/>
  <c r="BA573" i="14"/>
  <c r="H55" i="18" s="1"/>
  <c r="BB573" i="14"/>
  <c r="I55" i="18" s="1"/>
  <c r="BC573" i="14"/>
  <c r="J55" i="18" s="1"/>
  <c r="BD573" i="14"/>
  <c r="K55" i="18" s="1"/>
  <c r="BE573" i="14"/>
  <c r="L55" i="18" s="1"/>
  <c r="BF573" i="14"/>
  <c r="M55" i="18" s="1"/>
  <c r="BM573" i="14"/>
  <c r="T55" i="18" s="1"/>
  <c r="BN573" i="14"/>
  <c r="U55" i="18" s="1"/>
  <c r="BO573" i="14"/>
  <c r="V55" i="18" s="1"/>
  <c r="BP573" i="14"/>
  <c r="W55" i="18" s="1"/>
  <c r="BQ573" i="14"/>
  <c r="X55" i="18" s="1"/>
  <c r="BR573" i="14"/>
  <c r="Y55" i="18" s="1"/>
  <c r="AY574" i="14"/>
  <c r="F56" i="18" s="1"/>
  <c r="AZ574" i="14"/>
  <c r="G56" i="18" s="1"/>
  <c r="BA574" i="14"/>
  <c r="H56" i="18" s="1"/>
  <c r="BB574" i="14"/>
  <c r="I56" i="18" s="1"/>
  <c r="BC574" i="14"/>
  <c r="J56" i="18" s="1"/>
  <c r="BD574" i="14"/>
  <c r="K56" i="18" s="1"/>
  <c r="BE574" i="14"/>
  <c r="L56" i="18" s="1"/>
  <c r="BF574" i="14"/>
  <c r="M56" i="18" s="1"/>
  <c r="BM574" i="14"/>
  <c r="T56" i="18" s="1"/>
  <c r="BN574" i="14"/>
  <c r="U56" i="18" s="1"/>
  <c r="BO574" i="14"/>
  <c r="V56" i="18" s="1"/>
  <c r="BP574" i="14"/>
  <c r="W56" i="18" s="1"/>
  <c r="BQ574" i="14"/>
  <c r="X56" i="18" s="1"/>
  <c r="BR574" i="14"/>
  <c r="Y56" i="18" s="1"/>
  <c r="AY575" i="14"/>
  <c r="F57" i="18" s="1"/>
  <c r="AZ575" i="14"/>
  <c r="G57" i="18" s="1"/>
  <c r="BA575" i="14"/>
  <c r="H57" i="18" s="1"/>
  <c r="BB575" i="14"/>
  <c r="I57" i="18" s="1"/>
  <c r="BC575" i="14"/>
  <c r="J57" i="18" s="1"/>
  <c r="BD575" i="14"/>
  <c r="K57" i="18" s="1"/>
  <c r="BE575" i="14"/>
  <c r="L57" i="18" s="1"/>
  <c r="BF575" i="14"/>
  <c r="M57" i="18" s="1"/>
  <c r="BM575" i="14"/>
  <c r="T57" i="18" s="1"/>
  <c r="BN575" i="14"/>
  <c r="U57" i="18" s="1"/>
  <c r="BO575" i="14"/>
  <c r="V57" i="18" s="1"/>
  <c r="BP575" i="14"/>
  <c r="W57" i="18" s="1"/>
  <c r="BQ575" i="14"/>
  <c r="X57" i="18" s="1"/>
  <c r="BR575" i="14"/>
  <c r="Y57" i="18" s="1"/>
  <c r="AY576" i="14"/>
  <c r="F58" i="18" s="1"/>
  <c r="AZ576" i="14"/>
  <c r="G58" i="18" s="1"/>
  <c r="BA576" i="14"/>
  <c r="H58" i="18" s="1"/>
  <c r="BB576" i="14"/>
  <c r="I58" i="18" s="1"/>
  <c r="BC576" i="14"/>
  <c r="J58" i="18" s="1"/>
  <c r="BD576" i="14"/>
  <c r="K58" i="18" s="1"/>
  <c r="BE576" i="14"/>
  <c r="L58" i="18" s="1"/>
  <c r="BF576" i="14"/>
  <c r="M58" i="18" s="1"/>
  <c r="BM576" i="14"/>
  <c r="T58" i="18" s="1"/>
  <c r="BN576" i="14"/>
  <c r="U58" i="18" s="1"/>
  <c r="BO576" i="14"/>
  <c r="V58" i="18" s="1"/>
  <c r="BP576" i="14"/>
  <c r="W58" i="18" s="1"/>
  <c r="BQ576" i="14"/>
  <c r="X58" i="18" s="1"/>
  <c r="BR576" i="14"/>
  <c r="Y58" i="18" s="1"/>
  <c r="AY577" i="14"/>
  <c r="F59" i="18" s="1"/>
  <c r="AZ577" i="14"/>
  <c r="G59" i="18" s="1"/>
  <c r="BA577" i="14"/>
  <c r="H59" i="18" s="1"/>
  <c r="BB577" i="14"/>
  <c r="I59" i="18" s="1"/>
  <c r="BC577" i="14"/>
  <c r="J59" i="18" s="1"/>
  <c r="BD577" i="14"/>
  <c r="K59" i="18" s="1"/>
  <c r="BE577" i="14"/>
  <c r="L59" i="18" s="1"/>
  <c r="BF577" i="14"/>
  <c r="M59" i="18" s="1"/>
  <c r="BM577" i="14"/>
  <c r="T59" i="18" s="1"/>
  <c r="BN577" i="14"/>
  <c r="U59" i="18" s="1"/>
  <c r="BO577" i="14"/>
  <c r="V59" i="18" s="1"/>
  <c r="BP577" i="14"/>
  <c r="W59" i="18" s="1"/>
  <c r="BQ577" i="14"/>
  <c r="X59" i="18" s="1"/>
  <c r="BR577" i="14"/>
  <c r="Y59" i="18" s="1"/>
  <c r="AY578" i="14"/>
  <c r="F60" i="18" s="1"/>
  <c r="AZ578" i="14"/>
  <c r="G60" i="18" s="1"/>
  <c r="BA578" i="14"/>
  <c r="H60" i="18" s="1"/>
  <c r="BB578" i="14"/>
  <c r="I60" i="18" s="1"/>
  <c r="BC578" i="14"/>
  <c r="J60" i="18" s="1"/>
  <c r="BD578" i="14"/>
  <c r="K60" i="18" s="1"/>
  <c r="BE578" i="14"/>
  <c r="L60" i="18" s="1"/>
  <c r="BF578" i="14"/>
  <c r="M60" i="18" s="1"/>
  <c r="BM578" i="14"/>
  <c r="T60" i="18" s="1"/>
  <c r="BN578" i="14"/>
  <c r="U60" i="18" s="1"/>
  <c r="BO578" i="14"/>
  <c r="V60" i="18" s="1"/>
  <c r="BP578" i="14"/>
  <c r="W60" i="18" s="1"/>
  <c r="BQ578" i="14"/>
  <c r="X60" i="18" s="1"/>
  <c r="BR578" i="14"/>
  <c r="Y60" i="18" s="1"/>
  <c r="AY579" i="14"/>
  <c r="F61" i="18" s="1"/>
  <c r="AZ579" i="14"/>
  <c r="G61" i="18" s="1"/>
  <c r="BA579" i="14"/>
  <c r="H61" i="18" s="1"/>
  <c r="BB579" i="14"/>
  <c r="I61" i="18" s="1"/>
  <c r="BC579" i="14"/>
  <c r="J61" i="18" s="1"/>
  <c r="BD579" i="14"/>
  <c r="K61" i="18" s="1"/>
  <c r="BE579" i="14"/>
  <c r="L61" i="18" s="1"/>
  <c r="BF579" i="14"/>
  <c r="M61" i="18" s="1"/>
  <c r="BM579" i="14"/>
  <c r="T61" i="18" s="1"/>
  <c r="BN579" i="14"/>
  <c r="U61" i="18" s="1"/>
  <c r="BO579" i="14"/>
  <c r="V61" i="18" s="1"/>
  <c r="BP579" i="14"/>
  <c r="W61" i="18" s="1"/>
  <c r="BQ579" i="14"/>
  <c r="X61" i="18" s="1"/>
  <c r="BR579" i="14"/>
  <c r="Y61" i="18" s="1"/>
  <c r="AY580" i="14"/>
  <c r="F62" i="18" s="1"/>
  <c r="AZ580" i="14"/>
  <c r="G62" i="18" s="1"/>
  <c r="BA580" i="14"/>
  <c r="H62" i="18" s="1"/>
  <c r="BB580" i="14"/>
  <c r="I62" i="18" s="1"/>
  <c r="BC580" i="14"/>
  <c r="J62" i="18" s="1"/>
  <c r="BD580" i="14"/>
  <c r="K62" i="18" s="1"/>
  <c r="BE580" i="14"/>
  <c r="L62" i="18" s="1"/>
  <c r="BF580" i="14"/>
  <c r="M62" i="18" s="1"/>
  <c r="BM580" i="14"/>
  <c r="T62" i="18" s="1"/>
  <c r="BN580" i="14"/>
  <c r="U62" i="18" s="1"/>
  <c r="BO580" i="14"/>
  <c r="V62" i="18" s="1"/>
  <c r="BP580" i="14"/>
  <c r="W62" i="18" s="1"/>
  <c r="BQ580" i="14"/>
  <c r="X62" i="18" s="1"/>
  <c r="BR580" i="14"/>
  <c r="Y62" i="18" s="1"/>
  <c r="AT610" i="14"/>
  <c r="AV610" i="14"/>
  <c r="AY610" i="14" s="1"/>
  <c r="BA610" i="14"/>
  <c r="BB610" i="14"/>
  <c r="BC610" i="14"/>
  <c r="BD610" i="14"/>
  <c r="BE610" i="14"/>
  <c r="BF610" i="14"/>
  <c r="BM610" i="14"/>
  <c r="BN610" i="14"/>
  <c r="BP610" i="14"/>
  <c r="AT611" i="14"/>
  <c r="AV611" i="14"/>
  <c r="AX611" i="14" s="1"/>
  <c r="BA611" i="14"/>
  <c r="BB611" i="14"/>
  <c r="BC611" i="14"/>
  <c r="BD611" i="14"/>
  <c r="BE611" i="14"/>
  <c r="BF611" i="14"/>
  <c r="BM611" i="14"/>
  <c r="BN611" i="14"/>
  <c r="BP611" i="14"/>
  <c r="AT612" i="14"/>
  <c r="AV612" i="14"/>
  <c r="AX612" i="14" s="1"/>
  <c r="AW612" i="14"/>
  <c r="AZ612" i="14"/>
  <c r="BA612" i="14"/>
  <c r="BB612" i="14"/>
  <c r="BC612" i="14"/>
  <c r="BD612" i="14"/>
  <c r="BE612" i="14"/>
  <c r="BF612" i="14"/>
  <c r="BM612" i="14"/>
  <c r="BN612" i="14"/>
  <c r="BO612" i="14"/>
  <c r="BP612" i="14"/>
  <c r="BR612" i="14"/>
  <c r="AT613" i="14"/>
  <c r="AV613" i="14"/>
  <c r="BQ613" i="14" s="1"/>
  <c r="BA613" i="14"/>
  <c r="BB613" i="14"/>
  <c r="BC613" i="14"/>
  <c r="BD613" i="14"/>
  <c r="BE613" i="14"/>
  <c r="BF613" i="14"/>
  <c r="BM613" i="14"/>
  <c r="BN613" i="14"/>
  <c r="BP613" i="14"/>
  <c r="AT614" i="14"/>
  <c r="AV614" i="14"/>
  <c r="AY614" i="14" s="1"/>
  <c r="BA614" i="14"/>
  <c r="BB614" i="14"/>
  <c r="BC614" i="14"/>
  <c r="BD614" i="14"/>
  <c r="BE614" i="14"/>
  <c r="BF614" i="14"/>
  <c r="BM614" i="14"/>
  <c r="BN614" i="14"/>
  <c r="BP614" i="14"/>
  <c r="BR614" i="14"/>
  <c r="AT615" i="14"/>
  <c r="AV615" i="14"/>
  <c r="AW615" i="14"/>
  <c r="AX615" i="14"/>
  <c r="AY615" i="14"/>
  <c r="AZ615" i="14"/>
  <c r="BA615" i="14"/>
  <c r="BB615" i="14"/>
  <c r="BC615" i="14"/>
  <c r="BD615" i="14"/>
  <c r="BE615" i="14"/>
  <c r="BF615" i="14"/>
  <c r="BM615" i="14"/>
  <c r="BN615" i="14"/>
  <c r="BO615" i="14"/>
  <c r="BP615" i="14"/>
  <c r="BQ615" i="14"/>
  <c r="BR615" i="14"/>
  <c r="AT616" i="14"/>
  <c r="AV616" i="14"/>
  <c r="AZ616" i="14" s="1"/>
  <c r="AW616" i="14"/>
  <c r="BA616" i="14"/>
  <c r="BB616" i="14"/>
  <c r="BC616" i="14"/>
  <c r="BD616" i="14"/>
  <c r="BE616" i="14"/>
  <c r="BF616" i="14"/>
  <c r="BM616" i="14"/>
  <c r="BN616" i="14"/>
  <c r="BP616" i="14"/>
  <c r="BR616" i="14"/>
  <c r="AT617" i="14"/>
  <c r="AV617" i="14"/>
  <c r="AZ617" i="14" s="1"/>
  <c r="BA617" i="14"/>
  <c r="BB617" i="14"/>
  <c r="BC617" i="14"/>
  <c r="BD617" i="14"/>
  <c r="BE617" i="14"/>
  <c r="BF617" i="14"/>
  <c r="BM617" i="14"/>
  <c r="BN617" i="14"/>
  <c r="BP617" i="14"/>
  <c r="BQ617" i="14"/>
  <c r="AT618" i="14"/>
  <c r="AV618" i="14"/>
  <c r="BR618" i="14" s="1"/>
  <c r="AZ618" i="14"/>
  <c r="BA618" i="14"/>
  <c r="BB618" i="14"/>
  <c r="BC618" i="14"/>
  <c r="BD618" i="14"/>
  <c r="BE618" i="14"/>
  <c r="BF618" i="14"/>
  <c r="BM618" i="14"/>
  <c r="BN618" i="14"/>
  <c r="BP618" i="14"/>
  <c r="BQ618" i="14"/>
  <c r="AT619" i="14"/>
  <c r="AV619" i="14"/>
  <c r="BA619" i="14"/>
  <c r="BB619" i="14"/>
  <c r="BC619" i="14"/>
  <c r="BD619" i="14"/>
  <c r="BE619" i="14"/>
  <c r="BF619" i="14"/>
  <c r="BM619" i="14"/>
  <c r="BN619" i="14"/>
  <c r="BP619" i="14"/>
  <c r="AT620" i="14"/>
  <c r="AV620" i="14"/>
  <c r="AY620" i="14" s="1"/>
  <c r="BA620" i="14"/>
  <c r="BB620" i="14"/>
  <c r="BC620" i="14"/>
  <c r="BD620" i="14"/>
  <c r="BE620" i="14"/>
  <c r="BF620" i="14"/>
  <c r="BM620" i="14"/>
  <c r="BN620" i="14"/>
  <c r="BP620" i="14"/>
  <c r="AT621" i="14"/>
  <c r="AV621" i="14"/>
  <c r="AW621" i="14" s="1"/>
  <c r="BA621" i="14"/>
  <c r="BB621" i="14"/>
  <c r="BC621" i="14"/>
  <c r="BD621" i="14"/>
  <c r="BE621" i="14"/>
  <c r="BF621" i="14"/>
  <c r="BM621" i="14"/>
  <c r="BN621" i="14"/>
  <c r="BP621" i="14"/>
  <c r="AT622" i="14"/>
  <c r="AV622" i="14"/>
  <c r="AW622" i="14" s="1"/>
  <c r="AY622" i="14"/>
  <c r="BA622" i="14"/>
  <c r="BB622" i="14"/>
  <c r="BC622" i="14"/>
  <c r="BD622" i="14"/>
  <c r="BE622" i="14"/>
  <c r="BF622" i="14"/>
  <c r="BM622" i="14"/>
  <c r="BN622" i="14"/>
  <c r="BO622" i="14"/>
  <c r="BP622" i="14"/>
  <c r="BQ622" i="14"/>
  <c r="AT623" i="14"/>
  <c r="AV623" i="14"/>
  <c r="AW623" i="14" s="1"/>
  <c r="BA623" i="14"/>
  <c r="BB623" i="14"/>
  <c r="BC623" i="14"/>
  <c r="BD623" i="14"/>
  <c r="BE623" i="14"/>
  <c r="BF623" i="14"/>
  <c r="BM623" i="14"/>
  <c r="BN623" i="14"/>
  <c r="BP623" i="14"/>
  <c r="BR623" i="14"/>
  <c r="AT624" i="14"/>
  <c r="AV624" i="14"/>
  <c r="AW624" i="14" s="1"/>
  <c r="AY624" i="14"/>
  <c r="BA624" i="14"/>
  <c r="BB624" i="14"/>
  <c r="BC624" i="14"/>
  <c r="BD624" i="14"/>
  <c r="BE624" i="14"/>
  <c r="BF624" i="14"/>
  <c r="BM624" i="14"/>
  <c r="BN624" i="14"/>
  <c r="BP624" i="14"/>
  <c r="AT625" i="14"/>
  <c r="AV625" i="14"/>
  <c r="AX625" i="14" s="1"/>
  <c r="AY625" i="14"/>
  <c r="BA625" i="14"/>
  <c r="BB625" i="14"/>
  <c r="BC625" i="14"/>
  <c r="BD625" i="14"/>
  <c r="BE625" i="14"/>
  <c r="BF625" i="14"/>
  <c r="BM625" i="14"/>
  <c r="BN625" i="14"/>
  <c r="BP625" i="14"/>
  <c r="BR625" i="14"/>
  <c r="AT626" i="14"/>
  <c r="AV626" i="14"/>
  <c r="AY626" i="14" s="1"/>
  <c r="BA626" i="14"/>
  <c r="BB626" i="14"/>
  <c r="BC626" i="14"/>
  <c r="BD626" i="14"/>
  <c r="BE626" i="14"/>
  <c r="BF626" i="14"/>
  <c r="BM626" i="14"/>
  <c r="BN626" i="14"/>
  <c r="BP626" i="14"/>
  <c r="BR626" i="14"/>
  <c r="AT627" i="14"/>
  <c r="AV627" i="14"/>
  <c r="AW627" i="14" s="1"/>
  <c r="BA627" i="14"/>
  <c r="BB627" i="14"/>
  <c r="BC627" i="14"/>
  <c r="BD627" i="14"/>
  <c r="BE627" i="14"/>
  <c r="BF627" i="14"/>
  <c r="BM627" i="14"/>
  <c r="BN627" i="14"/>
  <c r="BP627" i="14"/>
  <c r="AT628" i="14"/>
  <c r="AV628" i="14"/>
  <c r="BO628" i="14" s="1"/>
  <c r="AX628" i="14"/>
  <c r="BA628" i="14"/>
  <c r="BB628" i="14"/>
  <c r="BC628" i="14"/>
  <c r="BD628" i="14"/>
  <c r="BE628" i="14"/>
  <c r="BF628" i="14"/>
  <c r="BM628" i="14"/>
  <c r="BN628" i="14"/>
  <c r="BP628" i="14"/>
  <c r="AT629" i="14"/>
  <c r="AV629" i="14"/>
  <c r="AY629" i="14" s="1"/>
  <c r="AW629" i="14"/>
  <c r="AZ629" i="14"/>
  <c r="BA629" i="14"/>
  <c r="BB629" i="14"/>
  <c r="BC629" i="14"/>
  <c r="BD629" i="14"/>
  <c r="BE629" i="14"/>
  <c r="BF629" i="14"/>
  <c r="BM629" i="14"/>
  <c r="BN629" i="14"/>
  <c r="BP629" i="14"/>
  <c r="BQ629" i="14"/>
  <c r="AT630" i="14"/>
  <c r="AV630" i="14"/>
  <c r="BQ630" i="14" s="1"/>
  <c r="BA630" i="14"/>
  <c r="BB630" i="14"/>
  <c r="BC630" i="14"/>
  <c r="BD630" i="14"/>
  <c r="BE630" i="14"/>
  <c r="BF630" i="14"/>
  <c r="BM630" i="14"/>
  <c r="BN630" i="14"/>
  <c r="BP630" i="14"/>
  <c r="AT631" i="14"/>
  <c r="AV631" i="14"/>
  <c r="AZ631" i="14" s="1"/>
  <c r="BA631" i="14"/>
  <c r="BB631" i="14"/>
  <c r="BC631" i="14"/>
  <c r="BD631" i="14"/>
  <c r="BE631" i="14"/>
  <c r="BF631" i="14"/>
  <c r="BM631" i="14"/>
  <c r="BN631" i="14"/>
  <c r="BP631" i="14"/>
  <c r="BQ631" i="14"/>
  <c r="AT632" i="14"/>
  <c r="AV632" i="14"/>
  <c r="AZ632" i="14" s="1"/>
  <c r="BA632" i="14"/>
  <c r="BB632" i="14"/>
  <c r="BC632" i="14"/>
  <c r="BD632" i="14"/>
  <c r="BE632" i="14"/>
  <c r="BF632" i="14"/>
  <c r="BM632" i="14"/>
  <c r="BN632" i="14"/>
  <c r="BP632" i="14"/>
  <c r="BQ632" i="14"/>
  <c r="AT633" i="14"/>
  <c r="AV633" i="14"/>
  <c r="AW633" i="14" s="1"/>
  <c r="BA633" i="14"/>
  <c r="BB633" i="14"/>
  <c r="BC633" i="14"/>
  <c r="BD633" i="14"/>
  <c r="BE633" i="14"/>
  <c r="BF633" i="14"/>
  <c r="BM633" i="14"/>
  <c r="BN633" i="14"/>
  <c r="BP633" i="14"/>
  <c r="AT634" i="14"/>
  <c r="AV634" i="14"/>
  <c r="AW634" i="14" s="1"/>
  <c r="BA634" i="14"/>
  <c r="BB634" i="14"/>
  <c r="BC634" i="14"/>
  <c r="BD634" i="14"/>
  <c r="BE634" i="14"/>
  <c r="BF634" i="14"/>
  <c r="BM634" i="14"/>
  <c r="BN634" i="14"/>
  <c r="BP634" i="14"/>
  <c r="AT635" i="14"/>
  <c r="AV635" i="14"/>
  <c r="AW635" i="14" s="1"/>
  <c r="BA635" i="14"/>
  <c r="BB635" i="14"/>
  <c r="BC635" i="14"/>
  <c r="BD635" i="14"/>
  <c r="BE635" i="14"/>
  <c r="BF635" i="14"/>
  <c r="BM635" i="14"/>
  <c r="BN635" i="14"/>
  <c r="BP635" i="14"/>
  <c r="AT637" i="14"/>
  <c r="AV637" i="14"/>
  <c r="AY637" i="14" s="1"/>
  <c r="AX637" i="14"/>
  <c r="BA637" i="14"/>
  <c r="BB637" i="14"/>
  <c r="BC637" i="14"/>
  <c r="BD637" i="14"/>
  <c r="BE637" i="14"/>
  <c r="BF637" i="14"/>
  <c r="BM637" i="14"/>
  <c r="BN637" i="14"/>
  <c r="BP637" i="14"/>
  <c r="BR637" i="14"/>
  <c r="AT638" i="14"/>
  <c r="AV638" i="14"/>
  <c r="AZ638" i="14" s="1"/>
  <c r="BA638" i="14"/>
  <c r="BB638" i="14"/>
  <c r="BC638" i="14"/>
  <c r="BD638" i="14"/>
  <c r="BE638" i="14"/>
  <c r="BF638" i="14"/>
  <c r="BM638" i="14"/>
  <c r="BN638" i="14"/>
  <c r="BP638" i="14"/>
  <c r="AT639" i="14"/>
  <c r="AV639" i="14"/>
  <c r="AX639" i="14" s="1"/>
  <c r="BA639" i="14"/>
  <c r="BB639" i="14"/>
  <c r="BC639" i="14"/>
  <c r="BD639" i="14"/>
  <c r="BE639" i="14"/>
  <c r="BF639" i="14"/>
  <c r="BM639" i="14"/>
  <c r="BN639" i="14"/>
  <c r="BP639" i="14"/>
  <c r="AT640" i="14"/>
  <c r="AV640" i="14"/>
  <c r="AZ640" i="14" s="1"/>
  <c r="BA640" i="14"/>
  <c r="BB640" i="14"/>
  <c r="BC640" i="14"/>
  <c r="BD640" i="14"/>
  <c r="BE640" i="14"/>
  <c r="BF640" i="14"/>
  <c r="BM640" i="14"/>
  <c r="BN640" i="14"/>
  <c r="BO640" i="14"/>
  <c r="BP640" i="14"/>
  <c r="AT641" i="14"/>
  <c r="AV641" i="14"/>
  <c r="AX641" i="14" s="1"/>
  <c r="BA641" i="14"/>
  <c r="BB641" i="14"/>
  <c r="BC641" i="14"/>
  <c r="BD641" i="14"/>
  <c r="BE641" i="14"/>
  <c r="BF641" i="14"/>
  <c r="BM641" i="14"/>
  <c r="BN641" i="14"/>
  <c r="BP641" i="14"/>
  <c r="AT642" i="14"/>
  <c r="AV642" i="14"/>
  <c r="BQ642" i="14" s="1"/>
  <c r="BA642" i="14"/>
  <c r="BB642" i="14"/>
  <c r="BC642" i="14"/>
  <c r="BD642" i="14"/>
  <c r="BE642" i="14"/>
  <c r="BF642" i="14"/>
  <c r="BM642" i="14"/>
  <c r="BN642" i="14"/>
  <c r="BP642" i="14"/>
  <c r="AT643" i="14"/>
  <c r="AV643" i="14"/>
  <c r="AY643" i="14" s="1"/>
  <c r="BA643" i="14"/>
  <c r="BB643" i="14"/>
  <c r="BC643" i="14"/>
  <c r="BD643" i="14"/>
  <c r="BE643" i="14"/>
  <c r="BF643" i="14"/>
  <c r="BM643" i="14"/>
  <c r="BN643" i="14"/>
  <c r="BP643" i="14"/>
  <c r="BQ643" i="14"/>
  <c r="AT644" i="14"/>
  <c r="AV644" i="14"/>
  <c r="AY644" i="14" s="1"/>
  <c r="AX644" i="14"/>
  <c r="BA644" i="14"/>
  <c r="BB644" i="14"/>
  <c r="BC644" i="14"/>
  <c r="BD644" i="14"/>
  <c r="BE644" i="14"/>
  <c r="BF644" i="14"/>
  <c r="BM644" i="14"/>
  <c r="BN644" i="14"/>
  <c r="BP644" i="14"/>
  <c r="AT645" i="14"/>
  <c r="AV645" i="14"/>
  <c r="BA645" i="14"/>
  <c r="BB645" i="14"/>
  <c r="BC645" i="14"/>
  <c r="BD645" i="14"/>
  <c r="BE645" i="14"/>
  <c r="BF645" i="14"/>
  <c r="BM645" i="14"/>
  <c r="BN645" i="14"/>
  <c r="BP645" i="14"/>
  <c r="AT646" i="14"/>
  <c r="AV646" i="14"/>
  <c r="AX646" i="14" s="1"/>
  <c r="BA646" i="14"/>
  <c r="BB646" i="14"/>
  <c r="BC646" i="14"/>
  <c r="BD646" i="14"/>
  <c r="BE646" i="14"/>
  <c r="BF646" i="14"/>
  <c r="BM646" i="14"/>
  <c r="BN646" i="14"/>
  <c r="BP646" i="14"/>
  <c r="AT647" i="14"/>
  <c r="AV647" i="14"/>
  <c r="BO647" i="14" s="1"/>
  <c r="AW647" i="14"/>
  <c r="BA647" i="14"/>
  <c r="BB647" i="14"/>
  <c r="BC647" i="14"/>
  <c r="BD647" i="14"/>
  <c r="BE647" i="14"/>
  <c r="BF647" i="14"/>
  <c r="BM647" i="14"/>
  <c r="BN647" i="14"/>
  <c r="BP647" i="14"/>
  <c r="BR647" i="14"/>
  <c r="AT648" i="14"/>
  <c r="AV648" i="14"/>
  <c r="AX648" i="14" s="1"/>
  <c r="BA648" i="14"/>
  <c r="BB648" i="14"/>
  <c r="BC648" i="14"/>
  <c r="BD648" i="14"/>
  <c r="BE648" i="14"/>
  <c r="BF648" i="14"/>
  <c r="BM648" i="14"/>
  <c r="BN648" i="14"/>
  <c r="BO648" i="14"/>
  <c r="BP648" i="14"/>
  <c r="AT649" i="14"/>
  <c r="AV649" i="14"/>
  <c r="AW649" i="14" s="1"/>
  <c r="BA649" i="14"/>
  <c r="BB649" i="14"/>
  <c r="BC649" i="14"/>
  <c r="BD649" i="14"/>
  <c r="BE649" i="14"/>
  <c r="BF649" i="14"/>
  <c r="BM649" i="14"/>
  <c r="BN649" i="14"/>
  <c r="BP649" i="14"/>
  <c r="AT650" i="14"/>
  <c r="AV650" i="14"/>
  <c r="AX650" i="14" s="1"/>
  <c r="BA650" i="14"/>
  <c r="BB650" i="14"/>
  <c r="BC650" i="14"/>
  <c r="BD650" i="14"/>
  <c r="BE650" i="14"/>
  <c r="BF650" i="14"/>
  <c r="BM650" i="14"/>
  <c r="BN650" i="14"/>
  <c r="BP650" i="14"/>
  <c r="AT651" i="14"/>
  <c r="AV651" i="14"/>
  <c r="AW651" i="14" s="1"/>
  <c r="AZ651" i="14"/>
  <c r="BA651" i="14"/>
  <c r="BB651" i="14"/>
  <c r="BC651" i="14"/>
  <c r="BD651" i="14"/>
  <c r="BE651" i="14"/>
  <c r="BF651" i="14"/>
  <c r="BM651" i="14"/>
  <c r="BN651" i="14"/>
  <c r="BP651" i="14"/>
  <c r="BR651" i="14"/>
  <c r="AT652" i="14"/>
  <c r="AV652" i="14"/>
  <c r="AX652" i="14" s="1"/>
  <c r="AZ652" i="14"/>
  <c r="BA652" i="14"/>
  <c r="BB652" i="14"/>
  <c r="BC652" i="14"/>
  <c r="BD652" i="14"/>
  <c r="BE652" i="14"/>
  <c r="BF652" i="14"/>
  <c r="BM652" i="14"/>
  <c r="BN652" i="14"/>
  <c r="BP652" i="14"/>
  <c r="AT653" i="14"/>
  <c r="AV653" i="14"/>
  <c r="BO653" i="14" s="1"/>
  <c r="AZ653" i="14"/>
  <c r="BA653" i="14"/>
  <c r="BB653" i="14"/>
  <c r="BC653" i="14"/>
  <c r="BD653" i="14"/>
  <c r="BE653" i="14"/>
  <c r="BF653" i="14"/>
  <c r="BM653" i="14"/>
  <c r="BN653" i="14"/>
  <c r="BP653" i="14"/>
  <c r="BQ653" i="14"/>
  <c r="AT654" i="14"/>
  <c r="AV654" i="14"/>
  <c r="AY654" i="14" s="1"/>
  <c r="BA654" i="14"/>
  <c r="BB654" i="14"/>
  <c r="BC654" i="14"/>
  <c r="BD654" i="14"/>
  <c r="BE654" i="14"/>
  <c r="BF654" i="14"/>
  <c r="BM654" i="14"/>
  <c r="BN654" i="14"/>
  <c r="BO654" i="14"/>
  <c r="BP654" i="14"/>
  <c r="BQ654" i="14"/>
  <c r="AT655" i="14"/>
  <c r="AV655" i="14"/>
  <c r="AW655" i="14" s="1"/>
  <c r="BA655" i="14"/>
  <c r="BB655" i="14"/>
  <c r="BC655" i="14"/>
  <c r="BD655" i="14"/>
  <c r="BE655" i="14"/>
  <c r="BF655" i="14"/>
  <c r="BM655" i="14"/>
  <c r="BN655" i="14"/>
  <c r="BO655" i="14"/>
  <c r="BP655" i="14"/>
  <c r="BR655" i="14"/>
  <c r="AT656" i="14"/>
  <c r="AV656" i="14"/>
  <c r="AX656" i="14" s="1"/>
  <c r="BA656" i="14"/>
  <c r="BB656" i="14"/>
  <c r="BC656" i="14"/>
  <c r="BD656" i="14"/>
  <c r="BE656" i="14"/>
  <c r="BF656" i="14"/>
  <c r="BM656" i="14"/>
  <c r="BN656" i="14"/>
  <c r="BP656" i="14"/>
  <c r="AT657" i="14"/>
  <c r="AV657" i="14"/>
  <c r="BA657" i="14"/>
  <c r="BB657" i="14"/>
  <c r="BC657" i="14"/>
  <c r="BD657" i="14"/>
  <c r="BE657" i="14"/>
  <c r="BF657" i="14"/>
  <c r="BM657" i="14"/>
  <c r="BN657" i="14"/>
  <c r="BP657" i="14"/>
  <c r="AT658" i="14"/>
  <c r="AV658" i="14"/>
  <c r="AW658" i="14" s="1"/>
  <c r="AZ658" i="14"/>
  <c r="BA658" i="14"/>
  <c r="BB658" i="14"/>
  <c r="BC658" i="14"/>
  <c r="BD658" i="14"/>
  <c r="BE658" i="14"/>
  <c r="BF658" i="14"/>
  <c r="BM658" i="14"/>
  <c r="BN658" i="14"/>
  <c r="BP658" i="14"/>
  <c r="BR658" i="14"/>
  <c r="AT659" i="14"/>
  <c r="AV659" i="14"/>
  <c r="AX659" i="14" s="1"/>
  <c r="BA659" i="14"/>
  <c r="BB659" i="14"/>
  <c r="BC659" i="14"/>
  <c r="BD659" i="14"/>
  <c r="BE659" i="14"/>
  <c r="BF659" i="14"/>
  <c r="BM659" i="14"/>
  <c r="BN659" i="14"/>
  <c r="BO659" i="14"/>
  <c r="BP659" i="14"/>
  <c r="BR659" i="14"/>
  <c r="AT660" i="14"/>
  <c r="AV660" i="14"/>
  <c r="BA660" i="14"/>
  <c r="BB660" i="14"/>
  <c r="BC660" i="14"/>
  <c r="BD660" i="14"/>
  <c r="BE660" i="14"/>
  <c r="BF660" i="14"/>
  <c r="BM660" i="14"/>
  <c r="BN660" i="14"/>
  <c r="BP660" i="14"/>
  <c r="AT661" i="14"/>
  <c r="AV661" i="14"/>
  <c r="AY661" i="14" s="1"/>
  <c r="AZ661" i="14"/>
  <c r="BA661" i="14"/>
  <c r="BB661" i="14"/>
  <c r="BC661" i="14"/>
  <c r="BD661" i="14"/>
  <c r="BE661" i="14"/>
  <c r="BF661" i="14"/>
  <c r="BM661" i="14"/>
  <c r="BN661" i="14"/>
  <c r="BP661" i="14"/>
  <c r="AT662" i="14"/>
  <c r="AV662" i="14"/>
  <c r="AX662" i="14" s="1"/>
  <c r="BA662" i="14"/>
  <c r="BB662" i="14"/>
  <c r="BC662" i="14"/>
  <c r="BD662" i="14"/>
  <c r="BE662" i="14"/>
  <c r="BF662" i="14"/>
  <c r="BM662" i="14"/>
  <c r="BN662" i="14"/>
  <c r="BP662" i="14"/>
  <c r="BQ662" i="14"/>
  <c r="AT664" i="14"/>
  <c r="AV664" i="14"/>
  <c r="AX664" i="14" s="1"/>
  <c r="BA664" i="14"/>
  <c r="BB664" i="14"/>
  <c r="BC664" i="14"/>
  <c r="BD664" i="14"/>
  <c r="BE664" i="14"/>
  <c r="BF664" i="14"/>
  <c r="BM664" i="14"/>
  <c r="BN664" i="14"/>
  <c r="BO664" i="14"/>
  <c r="BP664" i="14"/>
  <c r="AT665" i="14"/>
  <c r="AV665" i="14"/>
  <c r="AX665" i="14" s="1"/>
  <c r="AZ665" i="14"/>
  <c r="BA665" i="14"/>
  <c r="BB665" i="14"/>
  <c r="BC665" i="14"/>
  <c r="BD665" i="14"/>
  <c r="BE665" i="14"/>
  <c r="BF665" i="14"/>
  <c r="BM665" i="14"/>
  <c r="BN665" i="14"/>
  <c r="BO665" i="14"/>
  <c r="BP665" i="14"/>
  <c r="BQ665" i="14"/>
  <c r="AT666" i="14"/>
  <c r="AV666" i="14"/>
  <c r="AW666" i="14" s="1"/>
  <c r="AZ666" i="14"/>
  <c r="BA666" i="14"/>
  <c r="BB666" i="14"/>
  <c r="BC666" i="14"/>
  <c r="BD666" i="14"/>
  <c r="BE666" i="14"/>
  <c r="BF666" i="14"/>
  <c r="BM666" i="14"/>
  <c r="BN666" i="14"/>
  <c r="BP666" i="14"/>
  <c r="BQ666" i="14"/>
  <c r="BR666" i="14"/>
  <c r="AT667" i="14"/>
  <c r="AV667" i="14"/>
  <c r="AX667" i="14" s="1"/>
  <c r="BA667" i="14"/>
  <c r="BB667" i="14"/>
  <c r="BC667" i="14"/>
  <c r="BD667" i="14"/>
  <c r="BE667" i="14"/>
  <c r="BF667" i="14"/>
  <c r="BM667" i="14"/>
  <c r="BN667" i="14"/>
  <c r="BP667" i="14"/>
  <c r="AT668" i="14"/>
  <c r="AV668" i="14"/>
  <c r="AZ668" i="14" s="1"/>
  <c r="BA668" i="14"/>
  <c r="BB668" i="14"/>
  <c r="BC668" i="14"/>
  <c r="BD668" i="14"/>
  <c r="BE668" i="14"/>
  <c r="BF668" i="14"/>
  <c r="BM668" i="14"/>
  <c r="BN668" i="14"/>
  <c r="BP668" i="14"/>
  <c r="AT669" i="14"/>
  <c r="AV669" i="14"/>
  <c r="BQ669" i="14" s="1"/>
  <c r="BA669" i="14"/>
  <c r="BB669" i="14"/>
  <c r="BC669" i="14"/>
  <c r="BD669" i="14"/>
  <c r="BE669" i="14"/>
  <c r="BF669" i="14"/>
  <c r="BM669" i="14"/>
  <c r="BN669" i="14"/>
  <c r="BP669" i="14"/>
  <c r="AT670" i="14"/>
  <c r="AV670" i="14"/>
  <c r="AW670" i="14" s="1"/>
  <c r="BA670" i="14"/>
  <c r="BB670" i="14"/>
  <c r="BC670" i="14"/>
  <c r="BD670" i="14"/>
  <c r="BE670" i="14"/>
  <c r="BF670" i="14"/>
  <c r="BM670" i="14"/>
  <c r="BN670" i="14"/>
  <c r="BP670" i="14"/>
  <c r="BR670" i="14"/>
  <c r="AT671" i="14"/>
  <c r="AV671" i="14"/>
  <c r="BA671" i="14"/>
  <c r="BB671" i="14"/>
  <c r="BC671" i="14"/>
  <c r="BD671" i="14"/>
  <c r="BE671" i="14"/>
  <c r="BF671" i="14"/>
  <c r="BM671" i="14"/>
  <c r="BN671" i="14"/>
  <c r="BP671" i="14"/>
  <c r="AT672" i="14"/>
  <c r="AV672" i="14"/>
  <c r="AY672" i="14" s="1"/>
  <c r="BA672" i="14"/>
  <c r="BB672" i="14"/>
  <c r="BC672" i="14"/>
  <c r="BD672" i="14"/>
  <c r="BE672" i="14"/>
  <c r="BF672" i="14"/>
  <c r="BM672" i="14"/>
  <c r="BN672" i="14"/>
  <c r="BP672" i="14"/>
  <c r="AT673" i="14"/>
  <c r="AV673" i="14"/>
  <c r="AW673" i="14" s="1"/>
  <c r="BA673" i="14"/>
  <c r="BB673" i="14"/>
  <c r="BC673" i="14"/>
  <c r="BD673" i="14"/>
  <c r="BE673" i="14"/>
  <c r="BF673" i="14"/>
  <c r="BM673" i="14"/>
  <c r="BN673" i="14"/>
  <c r="BP673" i="14"/>
  <c r="AT674" i="14"/>
  <c r="AV674" i="14"/>
  <c r="AW674" i="14" s="1"/>
  <c r="BA674" i="14"/>
  <c r="BB674" i="14"/>
  <c r="BC674" i="14"/>
  <c r="BD674" i="14"/>
  <c r="BE674" i="14"/>
  <c r="BF674" i="14"/>
  <c r="BM674" i="14"/>
  <c r="BN674" i="14"/>
  <c r="BP674" i="14"/>
  <c r="BR674" i="14"/>
  <c r="AT675" i="14"/>
  <c r="AV675" i="14"/>
  <c r="AW675" i="14" s="1"/>
  <c r="BA675" i="14"/>
  <c r="BB675" i="14"/>
  <c r="BC675" i="14"/>
  <c r="BD675" i="14"/>
  <c r="BE675" i="14"/>
  <c r="BF675" i="14"/>
  <c r="BM675" i="14"/>
  <c r="BN675" i="14"/>
  <c r="BP675" i="14"/>
  <c r="AT676" i="14"/>
  <c r="AV676" i="14"/>
  <c r="AZ676" i="14" s="1"/>
  <c r="BA676" i="14"/>
  <c r="BB676" i="14"/>
  <c r="BC676" i="14"/>
  <c r="BD676" i="14"/>
  <c r="BE676" i="14"/>
  <c r="BF676" i="14"/>
  <c r="BM676" i="14"/>
  <c r="BN676" i="14"/>
  <c r="BP676" i="14"/>
  <c r="AT677" i="14"/>
  <c r="AV677" i="14"/>
  <c r="AW677" i="14" s="1"/>
  <c r="BA677" i="14"/>
  <c r="BB677" i="14"/>
  <c r="BC677" i="14"/>
  <c r="BD677" i="14"/>
  <c r="BE677" i="14"/>
  <c r="BF677" i="14"/>
  <c r="BM677" i="14"/>
  <c r="BN677" i="14"/>
  <c r="BP677" i="14"/>
  <c r="AT678" i="14"/>
  <c r="AV678" i="14"/>
  <c r="BR678" i="14" s="1"/>
  <c r="BA678" i="14"/>
  <c r="BB678" i="14"/>
  <c r="BC678" i="14"/>
  <c r="BD678" i="14"/>
  <c r="BE678" i="14"/>
  <c r="BF678" i="14"/>
  <c r="BM678" i="14"/>
  <c r="BN678" i="14"/>
  <c r="BP678" i="14"/>
  <c r="AT679" i="14"/>
  <c r="AV679" i="14"/>
  <c r="AX679" i="14" s="1"/>
  <c r="BA679" i="14"/>
  <c r="BB679" i="14"/>
  <c r="BC679" i="14"/>
  <c r="BD679" i="14"/>
  <c r="BE679" i="14"/>
  <c r="BF679" i="14"/>
  <c r="BM679" i="14"/>
  <c r="BN679" i="14"/>
  <c r="BP679" i="14"/>
  <c r="AT680" i="14"/>
  <c r="AV680" i="14"/>
  <c r="AW680" i="14" s="1"/>
  <c r="BA680" i="14"/>
  <c r="BB680" i="14"/>
  <c r="BC680" i="14"/>
  <c r="BD680" i="14"/>
  <c r="BE680" i="14"/>
  <c r="BF680" i="14"/>
  <c r="BM680" i="14"/>
  <c r="BN680" i="14"/>
  <c r="BP680" i="14"/>
  <c r="BQ680" i="14"/>
  <c r="AT681" i="14"/>
  <c r="AV681" i="14"/>
  <c r="AX681" i="14" s="1"/>
  <c r="BA681" i="14"/>
  <c r="BB681" i="14"/>
  <c r="BC681" i="14"/>
  <c r="BD681" i="14"/>
  <c r="BE681" i="14"/>
  <c r="BF681" i="14"/>
  <c r="BM681" i="14"/>
  <c r="BN681" i="14"/>
  <c r="BP681" i="14"/>
  <c r="AT682" i="14"/>
  <c r="AV682" i="14"/>
  <c r="AW682" i="14" s="1"/>
  <c r="BA682" i="14"/>
  <c r="BB682" i="14"/>
  <c r="BC682" i="14"/>
  <c r="BD682" i="14"/>
  <c r="BE682" i="14"/>
  <c r="BF682" i="14"/>
  <c r="BM682" i="14"/>
  <c r="BN682" i="14"/>
  <c r="BP682" i="14"/>
  <c r="AT683" i="14"/>
  <c r="AV683" i="14"/>
  <c r="AW683" i="14" s="1"/>
  <c r="AX683" i="14"/>
  <c r="BA683" i="14"/>
  <c r="BB683" i="14"/>
  <c r="BC683" i="14"/>
  <c r="BD683" i="14"/>
  <c r="BE683" i="14"/>
  <c r="BF683" i="14"/>
  <c r="BM683" i="14"/>
  <c r="BN683" i="14"/>
  <c r="BO683" i="14"/>
  <c r="BP683" i="14"/>
  <c r="AT684" i="14"/>
  <c r="AV684" i="14"/>
  <c r="AX684" i="14" s="1"/>
  <c r="BA684" i="14"/>
  <c r="BB684" i="14"/>
  <c r="BC684" i="14"/>
  <c r="BD684" i="14"/>
  <c r="BE684" i="14"/>
  <c r="BF684" i="14"/>
  <c r="BM684" i="14"/>
  <c r="BN684" i="14"/>
  <c r="BP684" i="14"/>
  <c r="AT685" i="14"/>
  <c r="AV685" i="14"/>
  <c r="AX685" i="14" s="1"/>
  <c r="AW685" i="14"/>
  <c r="BA685" i="14"/>
  <c r="BB685" i="14"/>
  <c r="BC685" i="14"/>
  <c r="BD685" i="14"/>
  <c r="BE685" i="14"/>
  <c r="BF685" i="14"/>
  <c r="BM685" i="14"/>
  <c r="BN685" i="14"/>
  <c r="BP685" i="14"/>
  <c r="BR685" i="14"/>
  <c r="AT686" i="14"/>
  <c r="AV686" i="14"/>
  <c r="AW686" i="14" s="1"/>
  <c r="BA686" i="14"/>
  <c r="BB686" i="14"/>
  <c r="BC686" i="14"/>
  <c r="BD686" i="14"/>
  <c r="BE686" i="14"/>
  <c r="BF686" i="14"/>
  <c r="BM686" i="14"/>
  <c r="BN686" i="14"/>
  <c r="BP686" i="14"/>
  <c r="AT687" i="14"/>
  <c r="AV687" i="14"/>
  <c r="AX687" i="14" s="1"/>
  <c r="BA687" i="14"/>
  <c r="BB687" i="14"/>
  <c r="BC687" i="14"/>
  <c r="BD687" i="14"/>
  <c r="BE687" i="14"/>
  <c r="BF687" i="14"/>
  <c r="BM687" i="14"/>
  <c r="BN687" i="14"/>
  <c r="BP687" i="14"/>
  <c r="AT688" i="14"/>
  <c r="AV688" i="14"/>
  <c r="AW688" i="14" s="1"/>
  <c r="BA688" i="14"/>
  <c r="BB688" i="14"/>
  <c r="BC688" i="14"/>
  <c r="BD688" i="14"/>
  <c r="BE688" i="14"/>
  <c r="BF688" i="14"/>
  <c r="BM688" i="14"/>
  <c r="BN688" i="14"/>
  <c r="BP688" i="14"/>
  <c r="AT689" i="14"/>
  <c r="AV689" i="14"/>
  <c r="AW689" i="14" s="1"/>
  <c r="BA689" i="14"/>
  <c r="BB689" i="14"/>
  <c r="BC689" i="14"/>
  <c r="BD689" i="14"/>
  <c r="BE689" i="14"/>
  <c r="BF689" i="14"/>
  <c r="BM689" i="14"/>
  <c r="BN689" i="14"/>
  <c r="BP689" i="14"/>
  <c r="AT691" i="14"/>
  <c r="AV691" i="14"/>
  <c r="AX691" i="14" s="1"/>
  <c r="BA691" i="14"/>
  <c r="BB691" i="14"/>
  <c r="BC691" i="14"/>
  <c r="BD691" i="14"/>
  <c r="BE691" i="14"/>
  <c r="BF691" i="14"/>
  <c r="BM691" i="14"/>
  <c r="BN691" i="14"/>
  <c r="BO691" i="14"/>
  <c r="BP691" i="14"/>
  <c r="AT692" i="14"/>
  <c r="AV692" i="14"/>
  <c r="AW692" i="14" s="1"/>
  <c r="AX692" i="14"/>
  <c r="BA692" i="14"/>
  <c r="BB692" i="14"/>
  <c r="BC692" i="14"/>
  <c r="BD692" i="14"/>
  <c r="BE692" i="14"/>
  <c r="BF692" i="14"/>
  <c r="BM692" i="14"/>
  <c r="BN692" i="14"/>
  <c r="BP692" i="14"/>
  <c r="AT693" i="14"/>
  <c r="AV693" i="14"/>
  <c r="AX693" i="14" s="1"/>
  <c r="AZ693" i="14"/>
  <c r="BA693" i="14"/>
  <c r="BB693" i="14"/>
  <c r="BC693" i="14"/>
  <c r="BD693" i="14"/>
  <c r="BE693" i="14"/>
  <c r="BF693" i="14"/>
  <c r="BM693" i="14"/>
  <c r="BN693" i="14"/>
  <c r="BP693" i="14"/>
  <c r="AT694" i="14"/>
  <c r="AV694" i="14"/>
  <c r="AW694" i="14" s="1"/>
  <c r="BA694" i="14"/>
  <c r="BB694" i="14"/>
  <c r="BC694" i="14"/>
  <c r="BD694" i="14"/>
  <c r="BE694" i="14"/>
  <c r="BF694" i="14"/>
  <c r="BM694" i="14"/>
  <c r="BN694" i="14"/>
  <c r="BP694" i="14"/>
  <c r="BQ694" i="14"/>
  <c r="AT695" i="14"/>
  <c r="AV695" i="14"/>
  <c r="AW695" i="14" s="1"/>
  <c r="BA695" i="14"/>
  <c r="BB695" i="14"/>
  <c r="BC695" i="14"/>
  <c r="BD695" i="14"/>
  <c r="BE695" i="14"/>
  <c r="BF695" i="14"/>
  <c r="BM695" i="14"/>
  <c r="BN695" i="14"/>
  <c r="BP695" i="14"/>
  <c r="AT696" i="14"/>
  <c r="AV696" i="14"/>
  <c r="BR696" i="14" s="1"/>
  <c r="BA696" i="14"/>
  <c r="BB696" i="14"/>
  <c r="BC696" i="14"/>
  <c r="BD696" i="14"/>
  <c r="BE696" i="14"/>
  <c r="BF696" i="14"/>
  <c r="BM696" i="14"/>
  <c r="BN696" i="14"/>
  <c r="BP696" i="14"/>
  <c r="AT697" i="14"/>
  <c r="AV697" i="14"/>
  <c r="AX697" i="14" s="1"/>
  <c r="BA697" i="14"/>
  <c r="BB697" i="14"/>
  <c r="BC697" i="14"/>
  <c r="BD697" i="14"/>
  <c r="BE697" i="14"/>
  <c r="BF697" i="14"/>
  <c r="BM697" i="14"/>
  <c r="BN697" i="14"/>
  <c r="BP697" i="14"/>
  <c r="AT698" i="14"/>
  <c r="AV698" i="14"/>
  <c r="AW698" i="14" s="1"/>
  <c r="AY698" i="14"/>
  <c r="BA698" i="14"/>
  <c r="BB698" i="14"/>
  <c r="BC698" i="14"/>
  <c r="BD698" i="14"/>
  <c r="BE698" i="14"/>
  <c r="BF698" i="14"/>
  <c r="BM698" i="14"/>
  <c r="BN698" i="14"/>
  <c r="BO698" i="14"/>
  <c r="BP698" i="14"/>
  <c r="BQ698" i="14"/>
  <c r="AT699" i="14"/>
  <c r="AV699" i="14"/>
  <c r="AZ699" i="14" s="1"/>
  <c r="AX699" i="14"/>
  <c r="BA699" i="14"/>
  <c r="BB699" i="14"/>
  <c r="BC699" i="14"/>
  <c r="BD699" i="14"/>
  <c r="BE699" i="14"/>
  <c r="BF699" i="14"/>
  <c r="BM699" i="14"/>
  <c r="BN699" i="14"/>
  <c r="BP699" i="14"/>
  <c r="BQ699" i="14"/>
  <c r="AT700" i="14"/>
  <c r="AV700" i="14"/>
  <c r="AW700" i="14" s="1"/>
  <c r="BA700" i="14"/>
  <c r="BB700" i="14"/>
  <c r="BC700" i="14"/>
  <c r="BD700" i="14"/>
  <c r="BE700" i="14"/>
  <c r="BF700" i="14"/>
  <c r="BM700" i="14"/>
  <c r="BN700" i="14"/>
  <c r="BP700" i="14"/>
  <c r="BR700" i="14"/>
  <c r="AT701" i="14"/>
  <c r="AV701" i="14"/>
  <c r="AW701" i="14" s="1"/>
  <c r="BA701" i="14"/>
  <c r="BB701" i="14"/>
  <c r="BC701" i="14"/>
  <c r="BD701" i="14"/>
  <c r="BE701" i="14"/>
  <c r="BF701" i="14"/>
  <c r="BM701" i="14"/>
  <c r="BN701" i="14"/>
  <c r="BO701" i="14"/>
  <c r="BP701" i="14"/>
  <c r="BR701" i="14"/>
  <c r="AT702" i="14"/>
  <c r="AV702" i="14"/>
  <c r="AX702" i="14" s="1"/>
  <c r="BA702" i="14"/>
  <c r="BB702" i="14"/>
  <c r="BC702" i="14"/>
  <c r="BD702" i="14"/>
  <c r="BE702" i="14"/>
  <c r="BF702" i="14"/>
  <c r="BM702" i="14"/>
  <c r="BN702" i="14"/>
  <c r="BP702" i="14"/>
  <c r="AT703" i="14"/>
  <c r="AV703" i="14"/>
  <c r="AW703" i="14" s="1"/>
  <c r="AX703" i="14"/>
  <c r="AY703" i="14"/>
  <c r="AZ703" i="14"/>
  <c r="BA703" i="14"/>
  <c r="BB703" i="14"/>
  <c r="BC703" i="14"/>
  <c r="BD703" i="14"/>
  <c r="BE703" i="14"/>
  <c r="BF703" i="14"/>
  <c r="BM703" i="14"/>
  <c r="BN703" i="14"/>
  <c r="BO703" i="14"/>
  <c r="BP703" i="14"/>
  <c r="BQ703" i="14"/>
  <c r="BR703" i="14"/>
  <c r="AT704" i="14"/>
  <c r="AV704" i="14"/>
  <c r="AW704" i="14" s="1"/>
  <c r="BA704" i="14"/>
  <c r="BB704" i="14"/>
  <c r="BC704" i="14"/>
  <c r="BD704" i="14"/>
  <c r="BE704" i="14"/>
  <c r="BF704" i="14"/>
  <c r="BM704" i="14"/>
  <c r="BN704" i="14"/>
  <c r="BP704" i="14"/>
  <c r="AT705" i="14"/>
  <c r="AV705" i="14"/>
  <c r="AZ705" i="14" s="1"/>
  <c r="BA705" i="14"/>
  <c r="BB705" i="14"/>
  <c r="BC705" i="14"/>
  <c r="BD705" i="14"/>
  <c r="BE705" i="14"/>
  <c r="BF705" i="14"/>
  <c r="BM705" i="14"/>
  <c r="BN705" i="14"/>
  <c r="BO705" i="14"/>
  <c r="BP705" i="14"/>
  <c r="AT706" i="14"/>
  <c r="AV706" i="14"/>
  <c r="AW706" i="14" s="1"/>
  <c r="AX706" i="14"/>
  <c r="BA706" i="14"/>
  <c r="BB706" i="14"/>
  <c r="BC706" i="14"/>
  <c r="BD706" i="14"/>
  <c r="BE706" i="14"/>
  <c r="BF706" i="14"/>
  <c r="BM706" i="14"/>
  <c r="BN706" i="14"/>
  <c r="BP706" i="14"/>
  <c r="BQ706" i="14"/>
  <c r="BR706" i="14"/>
  <c r="AT707" i="14"/>
  <c r="AV707" i="14"/>
  <c r="AX707" i="14" s="1"/>
  <c r="AW707" i="14"/>
  <c r="BA707" i="14"/>
  <c r="BB707" i="14"/>
  <c r="BC707" i="14"/>
  <c r="BD707" i="14"/>
  <c r="BE707" i="14"/>
  <c r="BF707" i="14"/>
  <c r="BM707" i="14"/>
  <c r="BN707" i="14"/>
  <c r="BP707" i="14"/>
  <c r="BR707" i="14"/>
  <c r="AT708" i="14"/>
  <c r="AV708" i="14"/>
  <c r="AX708" i="14" s="1"/>
  <c r="BA708" i="14"/>
  <c r="BB708" i="14"/>
  <c r="BC708" i="14"/>
  <c r="BD708" i="14"/>
  <c r="BE708" i="14"/>
  <c r="BF708" i="14"/>
  <c r="BM708" i="14"/>
  <c r="BN708" i="14"/>
  <c r="BP708" i="14"/>
  <c r="BR708" i="14"/>
  <c r="AT709" i="14"/>
  <c r="AV709" i="14"/>
  <c r="AX709" i="14" s="1"/>
  <c r="AZ709" i="14"/>
  <c r="BA709" i="14"/>
  <c r="BB709" i="14"/>
  <c r="BC709" i="14"/>
  <c r="BD709" i="14"/>
  <c r="BE709" i="14"/>
  <c r="BF709" i="14"/>
  <c r="BM709" i="14"/>
  <c r="BN709" i="14"/>
  <c r="BP709" i="14"/>
  <c r="BR709" i="14"/>
  <c r="AT710" i="14"/>
  <c r="AV710" i="14"/>
  <c r="AW710" i="14" s="1"/>
  <c r="BA710" i="14"/>
  <c r="BB710" i="14"/>
  <c r="BC710" i="14"/>
  <c r="BD710" i="14"/>
  <c r="BE710" i="14"/>
  <c r="BF710" i="14"/>
  <c r="BM710" i="14"/>
  <c r="BN710" i="14"/>
  <c r="BP710" i="14"/>
  <c r="AT711" i="14"/>
  <c r="AV711" i="14"/>
  <c r="AW711" i="14" s="1"/>
  <c r="BA711" i="14"/>
  <c r="BB711" i="14"/>
  <c r="BC711" i="14"/>
  <c r="BD711" i="14"/>
  <c r="BE711" i="14"/>
  <c r="BF711" i="14"/>
  <c r="BM711" i="14"/>
  <c r="BN711" i="14"/>
  <c r="BO711" i="14"/>
  <c r="BP711" i="14"/>
  <c r="AT712" i="14"/>
  <c r="AV712" i="14"/>
  <c r="BR712" i="14" s="1"/>
  <c r="BA712" i="14"/>
  <c r="BB712" i="14"/>
  <c r="BC712" i="14"/>
  <c r="BD712" i="14"/>
  <c r="BE712" i="14"/>
  <c r="BF712" i="14"/>
  <c r="BM712" i="14"/>
  <c r="BN712" i="14"/>
  <c r="BP712" i="14"/>
  <c r="AT713" i="14"/>
  <c r="AV713" i="14"/>
  <c r="AW713" i="14" s="1"/>
  <c r="BA713" i="14"/>
  <c r="BB713" i="14"/>
  <c r="BC713" i="14"/>
  <c r="BD713" i="14"/>
  <c r="BE713" i="14"/>
  <c r="BF713" i="14"/>
  <c r="BM713" i="14"/>
  <c r="BN713" i="14"/>
  <c r="BP713" i="14"/>
  <c r="AT714" i="14"/>
  <c r="AV714" i="14"/>
  <c r="BQ714" i="14" s="1"/>
  <c r="BA714" i="14"/>
  <c r="BB714" i="14"/>
  <c r="BC714" i="14"/>
  <c r="BD714" i="14"/>
  <c r="BE714" i="14"/>
  <c r="BF714" i="14"/>
  <c r="BM714" i="14"/>
  <c r="BN714" i="14"/>
  <c r="BP714" i="14"/>
  <c r="AT715" i="14"/>
  <c r="AV715" i="14"/>
  <c r="AX715" i="14" s="1"/>
  <c r="BA715" i="14"/>
  <c r="BB715" i="14"/>
  <c r="BC715" i="14"/>
  <c r="BD715" i="14"/>
  <c r="BE715" i="14"/>
  <c r="BF715" i="14"/>
  <c r="BM715" i="14"/>
  <c r="BN715" i="14"/>
  <c r="BP715" i="14"/>
  <c r="AT716" i="14"/>
  <c r="AV716" i="14"/>
  <c r="AW716" i="14" s="1"/>
  <c r="BA716" i="14"/>
  <c r="BB716" i="14"/>
  <c r="BC716" i="14"/>
  <c r="BD716" i="14"/>
  <c r="BE716" i="14"/>
  <c r="BF716" i="14"/>
  <c r="BM716" i="14"/>
  <c r="BN716" i="14"/>
  <c r="BP716" i="14"/>
  <c r="AT721" i="14"/>
  <c r="AV721" i="14"/>
  <c r="AW721" i="14" s="1"/>
  <c r="BA721" i="14"/>
  <c r="BB721" i="14"/>
  <c r="BC721" i="14"/>
  <c r="BD721" i="14"/>
  <c r="BE721" i="14"/>
  <c r="BF721" i="14"/>
  <c r="BM721" i="14"/>
  <c r="BN721" i="14"/>
  <c r="BP721" i="14"/>
  <c r="BR721" i="14"/>
  <c r="AT722" i="14"/>
  <c r="AV722" i="14"/>
  <c r="AX722" i="14"/>
  <c r="BA722" i="14"/>
  <c r="BB722" i="14"/>
  <c r="BC722" i="14"/>
  <c r="BD722" i="14"/>
  <c r="BE722" i="14"/>
  <c r="BF722" i="14"/>
  <c r="BM722" i="14"/>
  <c r="BN722" i="14"/>
  <c r="BP722" i="14"/>
  <c r="AT723" i="14"/>
  <c r="AV723" i="14"/>
  <c r="AZ723" i="14" s="1"/>
  <c r="AX723" i="14"/>
  <c r="BA723" i="14"/>
  <c r="BB723" i="14"/>
  <c r="BC723" i="14"/>
  <c r="BD723" i="14"/>
  <c r="BE723" i="14"/>
  <c r="BF723" i="14"/>
  <c r="BM723" i="14"/>
  <c r="BN723" i="14"/>
  <c r="BO723" i="14"/>
  <c r="BP723" i="14"/>
  <c r="BQ723" i="14"/>
  <c r="BR723" i="14"/>
  <c r="AT724" i="14"/>
  <c r="AV724" i="14"/>
  <c r="AW724" i="14" s="1"/>
  <c r="BA724" i="14"/>
  <c r="BB724" i="14"/>
  <c r="BC724" i="14"/>
  <c r="BD724" i="14"/>
  <c r="BE724" i="14"/>
  <c r="BF724" i="14"/>
  <c r="BM724" i="14"/>
  <c r="BN724" i="14"/>
  <c r="BP724" i="14"/>
  <c r="BR724" i="14"/>
  <c r="AT726" i="14"/>
  <c r="AV726" i="14"/>
  <c r="AW726" i="14" s="1"/>
  <c r="BA726" i="14"/>
  <c r="BB726" i="14"/>
  <c r="BC726" i="14"/>
  <c r="BD726" i="14"/>
  <c r="BE726" i="14"/>
  <c r="BF726" i="14"/>
  <c r="BM726" i="14"/>
  <c r="BN726" i="14"/>
  <c r="BP726" i="14"/>
  <c r="AT727" i="14"/>
  <c r="AV727" i="14"/>
  <c r="AY727" i="14" s="1"/>
  <c r="AX727" i="14"/>
  <c r="BA727" i="14"/>
  <c r="BB727" i="14"/>
  <c r="BC727" i="14"/>
  <c r="BD727" i="14"/>
  <c r="BE727" i="14"/>
  <c r="BF727" i="14"/>
  <c r="BM727" i="14"/>
  <c r="BN727" i="14"/>
  <c r="BP727" i="14"/>
  <c r="AT728" i="14"/>
  <c r="AV728" i="14"/>
  <c r="AW728" i="14" s="1"/>
  <c r="BA728" i="14"/>
  <c r="BB728" i="14"/>
  <c r="BC728" i="14"/>
  <c r="BD728" i="14"/>
  <c r="BE728" i="14"/>
  <c r="BF728" i="14"/>
  <c r="BM728" i="14"/>
  <c r="BN728" i="14"/>
  <c r="BP728" i="14"/>
  <c r="BQ728" i="14"/>
  <c r="AT729" i="14"/>
  <c r="AV729" i="14"/>
  <c r="AW729" i="14" s="1"/>
  <c r="AZ729" i="14"/>
  <c r="BA729" i="14"/>
  <c r="BB729" i="14"/>
  <c r="BC729" i="14"/>
  <c r="BD729" i="14"/>
  <c r="BE729" i="14"/>
  <c r="BF729" i="14"/>
  <c r="BM729" i="14"/>
  <c r="BN729" i="14"/>
  <c r="BP729" i="14"/>
  <c r="AT731" i="14"/>
  <c r="AV731" i="14"/>
  <c r="AW731" i="14" s="1"/>
  <c r="AZ731" i="14"/>
  <c r="BA731" i="14"/>
  <c r="BB731" i="14"/>
  <c r="BC731" i="14"/>
  <c r="BD731" i="14"/>
  <c r="BE731" i="14"/>
  <c r="BF731" i="14"/>
  <c r="BM731" i="14"/>
  <c r="BN731" i="14"/>
  <c r="BP731" i="14"/>
  <c r="AT732" i="14"/>
  <c r="AV732" i="14"/>
  <c r="AW732" i="14" s="1"/>
  <c r="BA732" i="14"/>
  <c r="BB732" i="14"/>
  <c r="BC732" i="14"/>
  <c r="BD732" i="14"/>
  <c r="BE732" i="14"/>
  <c r="BF732" i="14"/>
  <c r="BM732" i="14"/>
  <c r="BN732" i="14"/>
  <c r="BP732" i="14"/>
  <c r="BR732" i="14"/>
  <c r="AT733" i="14"/>
  <c r="AV733" i="14"/>
  <c r="AW733" i="14" s="1"/>
  <c r="BA733" i="14"/>
  <c r="BB733" i="14"/>
  <c r="BC733" i="14"/>
  <c r="BD733" i="14"/>
  <c r="BE733" i="14"/>
  <c r="BF733" i="14"/>
  <c r="BM733" i="14"/>
  <c r="BN733" i="14"/>
  <c r="BP733" i="14"/>
  <c r="AT734" i="14"/>
  <c r="AV734" i="14"/>
  <c r="AW734" i="14" s="1"/>
  <c r="BA734" i="14"/>
  <c r="BB734" i="14"/>
  <c r="BC734" i="14"/>
  <c r="BD734" i="14"/>
  <c r="BE734" i="14"/>
  <c r="BF734" i="14"/>
  <c r="BM734" i="14"/>
  <c r="BN734" i="14"/>
  <c r="BP734" i="14"/>
  <c r="AT736" i="14"/>
  <c r="AV736" i="14"/>
  <c r="AW736" i="14" s="1"/>
  <c r="BA736" i="14"/>
  <c r="BB736" i="14"/>
  <c r="BC736" i="14"/>
  <c r="BD736" i="14"/>
  <c r="BE736" i="14"/>
  <c r="BF736" i="14"/>
  <c r="BM736" i="14"/>
  <c r="BN736" i="14"/>
  <c r="BP736" i="14"/>
  <c r="AT737" i="14"/>
  <c r="AV737" i="14"/>
  <c r="AY737" i="14" s="1"/>
  <c r="AW737" i="14"/>
  <c r="AZ737" i="14"/>
  <c r="BA737" i="14"/>
  <c r="BB737" i="14"/>
  <c r="BC737" i="14"/>
  <c r="BD737" i="14"/>
  <c r="BE737" i="14"/>
  <c r="BF737" i="14"/>
  <c r="BM737" i="14"/>
  <c r="BN737" i="14"/>
  <c r="BP737" i="14"/>
  <c r="BQ737" i="14"/>
  <c r="AT738" i="14"/>
  <c r="AV738" i="14"/>
  <c r="AX738" i="14" s="1"/>
  <c r="AY738" i="14"/>
  <c r="BA738" i="14"/>
  <c r="BB738" i="14"/>
  <c r="BC738" i="14"/>
  <c r="BD738" i="14"/>
  <c r="BE738" i="14"/>
  <c r="BF738" i="14"/>
  <c r="BM738" i="14"/>
  <c r="BN738" i="14"/>
  <c r="BP738" i="14"/>
  <c r="BR738" i="14"/>
  <c r="AT739" i="14"/>
  <c r="AV739" i="14"/>
  <c r="AW739" i="14" s="1"/>
  <c r="BA739" i="14"/>
  <c r="BB739" i="14"/>
  <c r="BC739" i="14"/>
  <c r="BD739" i="14"/>
  <c r="BE739" i="14"/>
  <c r="BF739" i="14"/>
  <c r="BM739" i="14"/>
  <c r="BN739" i="14"/>
  <c r="BP739" i="14"/>
  <c r="AT741" i="14"/>
  <c r="AV741" i="14"/>
  <c r="BQ741" i="14" s="1"/>
  <c r="BA741" i="14"/>
  <c r="BB741" i="14"/>
  <c r="BC741" i="14"/>
  <c r="BD741" i="14"/>
  <c r="BE741" i="14"/>
  <c r="BF741" i="14"/>
  <c r="BM741" i="14"/>
  <c r="BN741" i="14"/>
  <c r="BO741" i="14"/>
  <c r="BP741" i="14"/>
  <c r="AT742" i="14"/>
  <c r="AV742" i="14"/>
  <c r="AW742" i="14" s="1"/>
  <c r="AZ742" i="14"/>
  <c r="BA742" i="14"/>
  <c r="BB742" i="14"/>
  <c r="BC742" i="14"/>
  <c r="BD742" i="14"/>
  <c r="BE742" i="14"/>
  <c r="BF742" i="14"/>
  <c r="BM742" i="14"/>
  <c r="BN742" i="14"/>
  <c r="BO742" i="14"/>
  <c r="BP742" i="14"/>
  <c r="BR742" i="14"/>
  <c r="AT743" i="14"/>
  <c r="AV743" i="14"/>
  <c r="AW743" i="14" s="1"/>
  <c r="AX743" i="14"/>
  <c r="AZ743" i="14"/>
  <c r="BA743" i="14"/>
  <c r="BB743" i="14"/>
  <c r="BC743" i="14"/>
  <c r="BD743" i="14"/>
  <c r="BE743" i="14"/>
  <c r="BF743" i="14"/>
  <c r="BM743" i="14"/>
  <c r="BN743" i="14"/>
  <c r="BP743" i="14"/>
  <c r="BQ743" i="14"/>
  <c r="AT744" i="14"/>
  <c r="AV744" i="14"/>
  <c r="AW744" i="14" s="1"/>
  <c r="BA744" i="14"/>
  <c r="BB744" i="14"/>
  <c r="BC744" i="14"/>
  <c r="BD744" i="14"/>
  <c r="BE744" i="14"/>
  <c r="BF744" i="14"/>
  <c r="BM744" i="14"/>
  <c r="BN744" i="14"/>
  <c r="BP744" i="14"/>
  <c r="AT746" i="14"/>
  <c r="AV746" i="14"/>
  <c r="AW746" i="14" s="1"/>
  <c r="BA746" i="14"/>
  <c r="BB746" i="14"/>
  <c r="BC746" i="14"/>
  <c r="BD746" i="14"/>
  <c r="BE746" i="14"/>
  <c r="BF746" i="14"/>
  <c r="BM746" i="14"/>
  <c r="BN746" i="14"/>
  <c r="BP746" i="14"/>
  <c r="AT747" i="14"/>
  <c r="AV747" i="14"/>
  <c r="AY747" i="14" s="1"/>
  <c r="BA747" i="14"/>
  <c r="BB747" i="14"/>
  <c r="BC747" i="14"/>
  <c r="BD747" i="14"/>
  <c r="BE747" i="14"/>
  <c r="BF747" i="14"/>
  <c r="BM747" i="14"/>
  <c r="BN747" i="14"/>
  <c r="BP747" i="14"/>
  <c r="AT748" i="14"/>
  <c r="AV748" i="14"/>
  <c r="AW748" i="14" s="1"/>
  <c r="BA748" i="14"/>
  <c r="BB748" i="14"/>
  <c r="BC748" i="14"/>
  <c r="BD748" i="14"/>
  <c r="BE748" i="14"/>
  <c r="BF748" i="14"/>
  <c r="BM748" i="14"/>
  <c r="BN748" i="14"/>
  <c r="BP748" i="14"/>
  <c r="AT749" i="14"/>
  <c r="AV749" i="14"/>
  <c r="AW749" i="14" s="1"/>
  <c r="AZ749" i="14"/>
  <c r="BA749" i="14"/>
  <c r="BB749" i="14"/>
  <c r="BC749" i="14"/>
  <c r="BD749" i="14"/>
  <c r="BE749" i="14"/>
  <c r="BF749" i="14"/>
  <c r="BM749" i="14"/>
  <c r="BN749" i="14"/>
  <c r="BP749" i="14"/>
  <c r="AT751" i="14"/>
  <c r="AV751" i="14"/>
  <c r="AW751" i="14" s="1"/>
  <c r="BA751" i="14"/>
  <c r="BB751" i="14"/>
  <c r="BC751" i="14"/>
  <c r="BD751" i="14"/>
  <c r="BE751" i="14"/>
  <c r="BF751" i="14"/>
  <c r="BM751" i="14"/>
  <c r="BN751" i="14"/>
  <c r="BP751" i="14"/>
  <c r="AT752" i="14"/>
  <c r="AV752" i="14"/>
  <c r="AW752" i="14" s="1"/>
  <c r="BA752" i="14"/>
  <c r="BB752" i="14"/>
  <c r="BC752" i="14"/>
  <c r="BD752" i="14"/>
  <c r="BE752" i="14"/>
  <c r="BF752" i="14"/>
  <c r="BM752" i="14"/>
  <c r="BN752" i="14"/>
  <c r="BP752" i="14"/>
  <c r="AT753" i="14"/>
  <c r="AV753" i="14"/>
  <c r="AW753" i="14" s="1"/>
  <c r="BA753" i="14"/>
  <c r="BB753" i="14"/>
  <c r="BC753" i="14"/>
  <c r="BD753" i="14"/>
  <c r="BE753" i="14"/>
  <c r="BF753" i="14"/>
  <c r="BM753" i="14"/>
  <c r="BN753" i="14"/>
  <c r="BP753" i="14"/>
  <c r="AT754" i="14"/>
  <c r="AV754" i="14"/>
  <c r="AW754" i="14" s="1"/>
  <c r="BA754" i="14"/>
  <c r="BB754" i="14"/>
  <c r="BC754" i="14"/>
  <c r="BD754" i="14"/>
  <c r="BE754" i="14"/>
  <c r="BF754" i="14"/>
  <c r="BM754" i="14"/>
  <c r="BN754" i="14"/>
  <c r="BP754" i="14"/>
  <c r="AT756" i="14"/>
  <c r="AV756" i="14"/>
  <c r="AW756" i="14" s="1"/>
  <c r="BA756" i="14"/>
  <c r="BB756" i="14"/>
  <c r="BC756" i="14"/>
  <c r="BD756" i="14"/>
  <c r="BE756" i="14"/>
  <c r="BF756" i="14"/>
  <c r="BM756" i="14"/>
  <c r="BN756" i="14"/>
  <c r="BP756" i="14"/>
  <c r="AT757" i="14"/>
  <c r="AV757" i="14"/>
  <c r="AW757" i="14" s="1"/>
  <c r="BA757" i="14"/>
  <c r="BB757" i="14"/>
  <c r="BC757" i="14"/>
  <c r="BD757" i="14"/>
  <c r="BE757" i="14"/>
  <c r="BF757" i="14"/>
  <c r="BM757" i="14"/>
  <c r="BN757" i="14"/>
  <c r="BP757" i="14"/>
  <c r="AT758" i="14"/>
  <c r="AV758" i="14"/>
  <c r="AY758" i="14" s="1"/>
  <c r="BA758" i="14"/>
  <c r="BB758" i="14"/>
  <c r="BC758" i="14"/>
  <c r="BD758" i="14"/>
  <c r="BE758" i="14"/>
  <c r="BF758" i="14"/>
  <c r="BM758" i="14"/>
  <c r="BN758" i="14"/>
  <c r="BP758" i="14"/>
  <c r="BR758" i="14"/>
  <c r="AT759" i="14"/>
  <c r="AV759" i="14"/>
  <c r="AW759" i="14" s="1"/>
  <c r="BA759" i="14"/>
  <c r="BB759" i="14"/>
  <c r="BC759" i="14"/>
  <c r="BD759" i="14"/>
  <c r="BE759" i="14"/>
  <c r="BF759" i="14"/>
  <c r="BM759" i="14"/>
  <c r="BN759" i="14"/>
  <c r="BP759" i="14"/>
  <c r="Z1" i="18"/>
  <c r="AA1" i="18"/>
  <c r="X1" i="18"/>
  <c r="Y1" i="18"/>
  <c r="W1" i="18"/>
  <c r="U1" i="18"/>
  <c r="V1" i="18"/>
  <c r="B1" i="18"/>
  <c r="C1" i="18"/>
  <c r="D1" i="18"/>
  <c r="E1" i="18"/>
  <c r="F1" i="18"/>
  <c r="G1" i="18"/>
  <c r="H1" i="18"/>
  <c r="I1" i="18"/>
  <c r="J1" i="18"/>
  <c r="K1" i="18"/>
  <c r="L1" i="18"/>
  <c r="M1" i="18"/>
  <c r="N1" i="18"/>
  <c r="O1" i="18"/>
  <c r="P1" i="18"/>
  <c r="Q1" i="18"/>
  <c r="R1" i="18"/>
  <c r="S1" i="18"/>
  <c r="T1" i="18"/>
  <c r="A1" i="18"/>
  <c r="N87" i="14"/>
  <c r="N84" i="14"/>
  <c r="AT505" i="14" s="1"/>
  <c r="A39" i="18" s="1"/>
  <c r="N81" i="14"/>
  <c r="AT504" i="14" s="1"/>
  <c r="A38" i="18" s="1"/>
  <c r="N78" i="14"/>
  <c r="AT503" i="14" s="1"/>
  <c r="A37" i="18" s="1"/>
  <c r="N75" i="14"/>
  <c r="AT502" i="14" s="1"/>
  <c r="A36" i="18" s="1"/>
  <c r="N72" i="14"/>
  <c r="AT501" i="14" s="1"/>
  <c r="A35" i="18" s="1"/>
  <c r="N69" i="14"/>
  <c r="AT500" i="14" s="1"/>
  <c r="A34" i="18" s="1"/>
  <c r="N66" i="14"/>
  <c r="AT499" i="14" s="1"/>
  <c r="A33" i="18" s="1"/>
  <c r="N63" i="14"/>
  <c r="N49" i="14"/>
  <c r="N132" i="14"/>
  <c r="AT579" i="14" s="1"/>
  <c r="A61" i="18" s="1"/>
  <c r="N129" i="14"/>
  <c r="AT578" i="14" s="1"/>
  <c r="A60" i="18" s="1"/>
  <c r="N126" i="14"/>
  <c r="AT577" i="14" s="1"/>
  <c r="A59" i="18" s="1"/>
  <c r="N123" i="14"/>
  <c r="AT576" i="14" s="1"/>
  <c r="A58" i="18" s="1"/>
  <c r="N120" i="14"/>
  <c r="AT575" i="14" s="1"/>
  <c r="A57" i="18" s="1"/>
  <c r="N117" i="14"/>
  <c r="AT574" i="14" s="1"/>
  <c r="A56" i="18" s="1"/>
  <c r="N114" i="14"/>
  <c r="AT573" i="14" s="1"/>
  <c r="A55" i="18" s="1"/>
  <c r="N111" i="14"/>
  <c r="AT572" i="14" s="1"/>
  <c r="A54" i="18" s="1"/>
  <c r="B132" i="14"/>
  <c r="AT566" i="14" s="1"/>
  <c r="A50" i="18" s="1"/>
  <c r="B129" i="14"/>
  <c r="AT565" i="14" s="1"/>
  <c r="A49" i="18" s="1"/>
  <c r="B126" i="14"/>
  <c r="AT564" i="14" s="1"/>
  <c r="A48" i="18" s="1"/>
  <c r="B123" i="14"/>
  <c r="AT563" i="14" s="1"/>
  <c r="A47" i="18" s="1"/>
  <c r="B120" i="14"/>
  <c r="AT562" i="14" s="1"/>
  <c r="A46" i="18" s="1"/>
  <c r="B117" i="14"/>
  <c r="AT561" i="14" s="1"/>
  <c r="A45" i="18" s="1"/>
  <c r="B114" i="14"/>
  <c r="AT560" i="14" s="1"/>
  <c r="A44" i="18" s="1"/>
  <c r="BX505" i="14"/>
  <c r="BX504" i="14"/>
  <c r="BX503" i="14"/>
  <c r="BX502" i="14"/>
  <c r="BX501" i="14"/>
  <c r="BX500" i="14"/>
  <c r="BX488" i="14"/>
  <c r="BX489" i="14"/>
  <c r="BX490" i="14"/>
  <c r="BX491" i="14"/>
  <c r="BX492" i="14"/>
  <c r="BX493" i="14"/>
  <c r="BX494" i="14"/>
  <c r="BX495" i="14"/>
  <c r="BX485" i="14"/>
  <c r="BX478" i="14"/>
  <c r="BX479" i="14"/>
  <c r="BX480" i="14"/>
  <c r="BX481" i="14"/>
  <c r="BX482" i="14"/>
  <c r="BX483" i="14"/>
  <c r="BX484" i="14"/>
  <c r="BX468" i="14"/>
  <c r="BX469" i="14"/>
  <c r="BX470" i="14"/>
  <c r="BX471" i="14"/>
  <c r="BX472" i="14"/>
  <c r="BX473" i="14"/>
  <c r="BX474" i="14"/>
  <c r="BX475" i="14"/>
  <c r="BX499" i="14"/>
  <c r="BX498" i="14"/>
  <c r="CG435" i="14"/>
  <c r="CP435" i="14" s="1"/>
  <c r="CF435" i="14"/>
  <c r="CK435" i="14" s="1"/>
  <c r="CE435" i="14"/>
  <c r="CJ435" i="14" s="1"/>
  <c r="CD435" i="14"/>
  <c r="CM435" i="14" s="1"/>
  <c r="CG434" i="14"/>
  <c r="CP434" i="14" s="1"/>
  <c r="CF434" i="14"/>
  <c r="CK434" i="14" s="1"/>
  <c r="CE434" i="14"/>
  <c r="CJ434" i="14" s="1"/>
  <c r="CD434" i="14"/>
  <c r="CM434" i="14" s="1"/>
  <c r="CG433" i="14"/>
  <c r="CP433" i="14" s="1"/>
  <c r="CF433" i="14"/>
  <c r="CO433" i="14" s="1"/>
  <c r="CE433" i="14"/>
  <c r="CJ433" i="14" s="1"/>
  <c r="CD433" i="14"/>
  <c r="CM433" i="14" s="1"/>
  <c r="CG432" i="14"/>
  <c r="CL432" i="14" s="1"/>
  <c r="CF432" i="14"/>
  <c r="CO432" i="14" s="1"/>
  <c r="CE432" i="14"/>
  <c r="CN432" i="14" s="1"/>
  <c r="CD432" i="14"/>
  <c r="CI432" i="14" s="1"/>
  <c r="CG431" i="14"/>
  <c r="CL431" i="14" s="1"/>
  <c r="CF431" i="14"/>
  <c r="CK431" i="14" s="1"/>
  <c r="CE431" i="14"/>
  <c r="CN431" i="14" s="1"/>
  <c r="CD431" i="14"/>
  <c r="CI431" i="14" s="1"/>
  <c r="CG430" i="14"/>
  <c r="CP430" i="14" s="1"/>
  <c r="CF430" i="14"/>
  <c r="CK430" i="14" s="1"/>
  <c r="CE430" i="14"/>
  <c r="CJ430" i="14" s="1"/>
  <c r="CD430" i="14"/>
  <c r="CI430" i="14" s="1"/>
  <c r="CG429" i="14"/>
  <c r="CL429" i="14" s="1"/>
  <c r="CF429" i="14"/>
  <c r="CO429" i="14" s="1"/>
  <c r="CE429" i="14"/>
  <c r="CJ429" i="14" s="1"/>
  <c r="CD429" i="14"/>
  <c r="CM429" i="14" s="1"/>
  <c r="CG428" i="14"/>
  <c r="CL428" i="14" s="1"/>
  <c r="CF428" i="14"/>
  <c r="CO428" i="14" s="1"/>
  <c r="CE428" i="14"/>
  <c r="CN428" i="14" s="1"/>
  <c r="CD428" i="14"/>
  <c r="CI428" i="14" s="1"/>
  <c r="CO435" i="14"/>
  <c r="BT434" i="14"/>
  <c r="BY434" i="14" s="1"/>
  <c r="BV435" i="14"/>
  <c r="CA435" i="14" s="1"/>
  <c r="BU435" i="14"/>
  <c r="BZ435" i="14" s="1"/>
  <c r="BT435" i="14"/>
  <c r="BY435" i="14" s="1"/>
  <c r="BS435" i="14"/>
  <c r="BX435" i="14" s="1"/>
  <c r="BV434" i="14"/>
  <c r="CA434" i="14" s="1"/>
  <c r="BU434" i="14"/>
  <c r="BZ434" i="14" s="1"/>
  <c r="BS434" i="14"/>
  <c r="BX434" i="14" s="1"/>
  <c r="BV433" i="14"/>
  <c r="CA433" i="14"/>
  <c r="BU433" i="14"/>
  <c r="BZ433" i="14" s="1"/>
  <c r="BT433" i="14"/>
  <c r="BY433" i="14" s="1"/>
  <c r="BS433" i="14"/>
  <c r="BX433" i="14" s="1"/>
  <c r="BV432" i="14"/>
  <c r="CA432" i="14" s="1"/>
  <c r="BU432" i="14"/>
  <c r="BZ432" i="14" s="1"/>
  <c r="BT432" i="14"/>
  <c r="BY432" i="14" s="1"/>
  <c r="BS432" i="14"/>
  <c r="BX432" i="14" s="1"/>
  <c r="BV431" i="14"/>
  <c r="CA431" i="14" s="1"/>
  <c r="BU431" i="14"/>
  <c r="BZ431" i="14" s="1"/>
  <c r="BT431" i="14"/>
  <c r="BY431" i="14" s="1"/>
  <c r="BS431" i="14"/>
  <c r="BX431" i="14" s="1"/>
  <c r="BV430" i="14"/>
  <c r="CA430" i="14" s="1"/>
  <c r="BU430" i="14"/>
  <c r="BZ430" i="14" s="1"/>
  <c r="BT430" i="14"/>
  <c r="BY430" i="14" s="1"/>
  <c r="BS430" i="14"/>
  <c r="BX430" i="14" s="1"/>
  <c r="BV429" i="14"/>
  <c r="CA429" i="14" s="1"/>
  <c r="BU429" i="14"/>
  <c r="BZ429" i="14" s="1"/>
  <c r="BT429" i="14"/>
  <c r="BY429" i="14" s="1"/>
  <c r="BS429" i="14"/>
  <c r="BX429" i="14" s="1"/>
  <c r="BV428" i="14"/>
  <c r="CA428" i="14" s="1"/>
  <c r="BU428" i="14"/>
  <c r="BZ428" i="14" s="1"/>
  <c r="BT428" i="14"/>
  <c r="BY428" i="14" s="1"/>
  <c r="BS428" i="14"/>
  <c r="BX428" i="14" s="1"/>
  <c r="BK435" i="14"/>
  <c r="BP435" i="14" s="1"/>
  <c r="BJ435" i="14"/>
  <c r="BO435" i="14" s="1"/>
  <c r="BI435" i="14"/>
  <c r="BN435" i="14" s="1"/>
  <c r="BH435" i="14"/>
  <c r="BM435" i="14" s="1"/>
  <c r="BK434" i="14"/>
  <c r="BP434" i="14" s="1"/>
  <c r="BJ434" i="14"/>
  <c r="BO434" i="14" s="1"/>
  <c r="BI434" i="14"/>
  <c r="BN434" i="14" s="1"/>
  <c r="BH434" i="14"/>
  <c r="BM434" i="14" s="1"/>
  <c r="BK433" i="14"/>
  <c r="BP433" i="14" s="1"/>
  <c r="BJ433" i="14"/>
  <c r="BO433" i="14" s="1"/>
  <c r="BI433" i="14"/>
  <c r="BN433" i="14" s="1"/>
  <c r="BH433" i="14"/>
  <c r="BM433" i="14" s="1"/>
  <c r="BK432" i="14"/>
  <c r="BP432" i="14" s="1"/>
  <c r="BJ432" i="14"/>
  <c r="BO432" i="14" s="1"/>
  <c r="BI432" i="14"/>
  <c r="BN432" i="14" s="1"/>
  <c r="BH432" i="14"/>
  <c r="BM432" i="14" s="1"/>
  <c r="BK431" i="14"/>
  <c r="BP431" i="14" s="1"/>
  <c r="BJ431" i="14"/>
  <c r="BO431" i="14" s="1"/>
  <c r="BI431" i="14"/>
  <c r="BN431" i="14" s="1"/>
  <c r="BH431" i="14"/>
  <c r="BM431" i="14" s="1"/>
  <c r="BK430" i="14"/>
  <c r="BP430" i="14" s="1"/>
  <c r="BJ430" i="14"/>
  <c r="BO430" i="14" s="1"/>
  <c r="BI430" i="14"/>
  <c r="BN430" i="14" s="1"/>
  <c r="BH430" i="14"/>
  <c r="BM430" i="14" s="1"/>
  <c r="BK429" i="14"/>
  <c r="BP429" i="14" s="1"/>
  <c r="BJ429" i="14"/>
  <c r="BO429" i="14" s="1"/>
  <c r="BI429" i="14"/>
  <c r="BN429" i="14" s="1"/>
  <c r="BH429" i="14"/>
  <c r="BM429" i="14" s="1"/>
  <c r="BK428" i="14"/>
  <c r="BP428" i="14" s="1"/>
  <c r="BJ428" i="14"/>
  <c r="BO428" i="14" s="1"/>
  <c r="BI428" i="14"/>
  <c r="BN428" i="14" s="1"/>
  <c r="BH428" i="14"/>
  <c r="BM428" i="14" s="1"/>
  <c r="AY435" i="14"/>
  <c r="BD435" i="14" s="1"/>
  <c r="AY434" i="14"/>
  <c r="BD434" i="14" s="1"/>
  <c r="AY433" i="14"/>
  <c r="BD433" i="14" s="1"/>
  <c r="AY432" i="14"/>
  <c r="BD432" i="14" s="1"/>
  <c r="AY431" i="14"/>
  <c r="BD431" i="14"/>
  <c r="AY430" i="14"/>
  <c r="BD430" i="14" s="1"/>
  <c r="AY429" i="14"/>
  <c r="BD429" i="14" s="1"/>
  <c r="AY428" i="14"/>
  <c r="BD428" i="14" s="1"/>
  <c r="AX435" i="14"/>
  <c r="BC435" i="14" s="1"/>
  <c r="AX434" i="14"/>
  <c r="BC434" i="14" s="1"/>
  <c r="AX433" i="14"/>
  <c r="BC433" i="14" s="1"/>
  <c r="AX432" i="14"/>
  <c r="BC432" i="14" s="1"/>
  <c r="AX431" i="14"/>
  <c r="BC431" i="14" s="1"/>
  <c r="AX430" i="14"/>
  <c r="BC430" i="14" s="1"/>
  <c r="AX429" i="14"/>
  <c r="BC429" i="14" s="1"/>
  <c r="AX428" i="14"/>
  <c r="BC428" i="14" s="1"/>
  <c r="AW435" i="14"/>
  <c r="BB435" i="14" s="1"/>
  <c r="AW434" i="14"/>
  <c r="BB434" i="14" s="1"/>
  <c r="AW433" i="14"/>
  <c r="BB433" i="14" s="1"/>
  <c r="AW432" i="14"/>
  <c r="BB432" i="14"/>
  <c r="AW431" i="14"/>
  <c r="BB431" i="14" s="1"/>
  <c r="AW430" i="14"/>
  <c r="BB430" i="14" s="1"/>
  <c r="AW429" i="14"/>
  <c r="BB429" i="14" s="1"/>
  <c r="AW428" i="14"/>
  <c r="BB428" i="14" s="1"/>
  <c r="AV435" i="14"/>
  <c r="BA435" i="14" s="1"/>
  <c r="AV433" i="14"/>
  <c r="BA433" i="14" s="1"/>
  <c r="AV432" i="14"/>
  <c r="BA432" i="14" s="1"/>
  <c r="AV431" i="14"/>
  <c r="BA431" i="14" s="1"/>
  <c r="AV430" i="14"/>
  <c r="BA430" i="14" s="1"/>
  <c r="AV429" i="14"/>
  <c r="BA429" i="14" s="1"/>
  <c r="AV428" i="14"/>
  <c r="BA428" i="14" s="1"/>
  <c r="AV434" i="14"/>
  <c r="BA434" i="14" s="1"/>
  <c r="CJ432" i="14"/>
  <c r="CL435" i="14"/>
  <c r="AY408" i="14"/>
  <c r="AX408" i="14"/>
  <c r="AW408" i="14"/>
  <c r="AY407" i="14"/>
  <c r="AX407" i="14"/>
  <c r="AW407" i="14"/>
  <c r="U55" i="14"/>
  <c r="V55" i="14"/>
  <c r="W55" i="14"/>
  <c r="T55" i="14"/>
  <c r="R52" i="14"/>
  <c r="D16" i="17" s="1"/>
  <c r="I55" i="14"/>
  <c r="J55" i="14"/>
  <c r="K55" i="14"/>
  <c r="H55" i="14"/>
  <c r="F52" i="14"/>
  <c r="C16" i="17" s="1"/>
  <c r="D7" i="17"/>
  <c r="D6" i="17"/>
  <c r="D5" i="17"/>
  <c r="D4" i="17"/>
  <c r="A2" i="17"/>
  <c r="U99" i="14"/>
  <c r="U195" i="14" s="1"/>
  <c r="AU457" i="14"/>
  <c r="AU456" i="14"/>
  <c r="AV451" i="14"/>
  <c r="BS411" i="14"/>
  <c r="BK411" i="14"/>
  <c r="CA410" i="14"/>
  <c r="BZ410" i="14"/>
  <c r="BY410" i="14"/>
  <c r="BX410" i="14"/>
  <c r="BV410" i="14"/>
  <c r="BU410" i="14"/>
  <c r="BT410" i="14"/>
  <c r="BR410" i="14"/>
  <c r="BO410" i="14"/>
  <c r="BN410" i="14"/>
  <c r="BM410" i="14"/>
  <c r="BL410" i="14"/>
  <c r="BJ410" i="14"/>
  <c r="BI410" i="14"/>
  <c r="BH410" i="14" s="1"/>
  <c r="BD410" i="14"/>
  <c r="BC410" i="14"/>
  <c r="CA409" i="14"/>
  <c r="BZ409" i="14"/>
  <c r="BY409" i="14"/>
  <c r="BX409" i="14"/>
  <c r="BV409" i="14"/>
  <c r="BR409" i="14"/>
  <c r="BV408" i="14"/>
  <c r="BR408" i="14"/>
  <c r="BO408" i="14"/>
  <c r="BN408" i="14"/>
  <c r="BM408" i="14"/>
  <c r="BL408" i="14"/>
  <c r="BJ408" i="14"/>
  <c r="BI408" i="14"/>
  <c r="BD408" i="14"/>
  <c r="BC408" i="14"/>
  <c r="CA407" i="14"/>
  <c r="CA411" i="14" s="1"/>
  <c r="BZ407" i="14"/>
  <c r="BZ411" i="14" s="1"/>
  <c r="BY407" i="14"/>
  <c r="BY411" i="14" s="1"/>
  <c r="BX407" i="14"/>
  <c r="BX411" i="14" s="1"/>
  <c r="BV407" i="14"/>
  <c r="BR407" i="14"/>
  <c r="A138" i="14"/>
  <c r="A103" i="14"/>
  <c r="A58" i="14"/>
  <c r="H14" i="14"/>
  <c r="H13" i="14"/>
  <c r="H12" i="14"/>
  <c r="AV463" i="14" s="1"/>
  <c r="H9" i="14"/>
  <c r="H7" i="14"/>
  <c r="H6" i="14"/>
  <c r="A3" i="14"/>
  <c r="BK451" i="14"/>
  <c r="BJ451" i="14"/>
  <c r="BH451" i="14"/>
  <c r="AY423" i="14"/>
  <c r="AX423" i="14"/>
  <c r="AW423" i="14"/>
  <c r="A54" i="16"/>
  <c r="Y53" i="14"/>
  <c r="BI451" i="14"/>
  <c r="CJ431" i="14" l="1"/>
  <c r="CP432" i="14"/>
  <c r="CI434" i="14"/>
  <c r="BR743" i="14"/>
  <c r="AY743" i="14"/>
  <c r="AX739" i="14"/>
  <c r="BR737" i="14"/>
  <c r="AX737" i="14"/>
  <c r="AX734" i="14"/>
  <c r="AZ726" i="14"/>
  <c r="BR714" i="14"/>
  <c r="BO709" i="14"/>
  <c r="AW709" i="14"/>
  <c r="BO699" i="14"/>
  <c r="BR698" i="14"/>
  <c r="AZ698" i="14"/>
  <c r="BR697" i="14"/>
  <c r="AW693" i="14"/>
  <c r="AY692" i="14"/>
  <c r="BR689" i="14"/>
  <c r="AX682" i="14"/>
  <c r="AZ675" i="14"/>
  <c r="AZ673" i="14"/>
  <c r="AW659" i="14"/>
  <c r="AY656" i="14"/>
  <c r="BR654" i="14"/>
  <c r="AZ654" i="14"/>
  <c r="BO651" i="14"/>
  <c r="AY647" i="14"/>
  <c r="BQ639" i="14"/>
  <c r="BQ637" i="14"/>
  <c r="AW637" i="14"/>
  <c r="AX634" i="14"/>
  <c r="BR629" i="14"/>
  <c r="AX629" i="14"/>
  <c r="BQ627" i="14"/>
  <c r="BO626" i="14"/>
  <c r="AX622" i="14"/>
  <c r="BO621" i="14"/>
  <c r="BO616" i="14"/>
  <c r="BO613" i="14"/>
  <c r="BQ612" i="14"/>
  <c r="AY612" i="14"/>
  <c r="BR611" i="14"/>
  <c r="BO687" i="14"/>
  <c r="AY680" i="14"/>
  <c r="AX654" i="14"/>
  <c r="BO632" i="14"/>
  <c r="AZ626" i="14"/>
  <c r="BQ739" i="14"/>
  <c r="BQ726" i="14"/>
  <c r="BQ709" i="14"/>
  <c r="AY709" i="14"/>
  <c r="AZ689" i="14"/>
  <c r="AZ687" i="14"/>
  <c r="BO686" i="14"/>
  <c r="BQ682" i="14"/>
  <c r="BR680" i="14"/>
  <c r="AX680" i="14"/>
  <c r="BO679" i="14"/>
  <c r="BR675" i="14"/>
  <c r="AW654" i="14"/>
  <c r="AZ637" i="14"/>
  <c r="BR634" i="14"/>
  <c r="BR632" i="14"/>
  <c r="AX632" i="14"/>
  <c r="BO627" i="14"/>
  <c r="BQ626" i="14"/>
  <c r="AW626" i="14"/>
  <c r="BR622" i="14"/>
  <c r="AZ622" i="14"/>
  <c r="BR613" i="14"/>
  <c r="BR411" i="14"/>
  <c r="CO434" i="14"/>
  <c r="BR757" i="14"/>
  <c r="BQ752" i="14"/>
  <c r="BO749" i="14"/>
  <c r="AZ739" i="14"/>
  <c r="AZ738" i="14"/>
  <c r="BO737" i="14"/>
  <c r="AX736" i="14"/>
  <c r="AZ733" i="14"/>
  <c r="AZ727" i="14"/>
  <c r="BO726" i="14"/>
  <c r="AZ724" i="14"/>
  <c r="AY723" i="14"/>
  <c r="AX716" i="14"/>
  <c r="BR713" i="14"/>
  <c r="AZ707" i="14"/>
  <c r="AY706" i="14"/>
  <c r="AX705" i="14"/>
  <c r="AZ700" i="14"/>
  <c r="BR694" i="14"/>
  <c r="BR693" i="14"/>
  <c r="BQ692" i="14"/>
  <c r="AZ685" i="14"/>
  <c r="AW679" i="14"/>
  <c r="AX674" i="14"/>
  <c r="AX673" i="14"/>
  <c r="AZ667" i="14"/>
  <c r="AW661" i="14"/>
  <c r="AW652" i="14"/>
  <c r="AZ647" i="14"/>
  <c r="AZ644" i="14"/>
  <c r="BO637" i="14"/>
  <c r="BQ635" i="14"/>
  <c r="AY634" i="14"/>
  <c r="AZ633" i="14"/>
  <c r="AY632" i="14"/>
  <c r="BO629" i="14"/>
  <c r="AX626" i="14"/>
  <c r="AZ625" i="14"/>
  <c r="BO618" i="14"/>
  <c r="AW611" i="14"/>
  <c r="BO714" i="14"/>
  <c r="CN434" i="14"/>
  <c r="BQ758" i="14"/>
  <c r="AZ757" i="14"/>
  <c r="AZ741" i="14"/>
  <c r="AW738" i="14"/>
  <c r="AX731" i="14"/>
  <c r="AW727" i="14"/>
  <c r="AY726" i="14"/>
  <c r="AW723" i="14"/>
  <c r="AZ714" i="14"/>
  <c r="AZ713" i="14"/>
  <c r="AZ701" i="14"/>
  <c r="BO693" i="14"/>
  <c r="AZ692" i="14"/>
  <c r="AZ691" i="14"/>
  <c r="AY689" i="14"/>
  <c r="AZ686" i="14"/>
  <c r="BO676" i="14"/>
  <c r="AY675" i="14"/>
  <c r="AZ664" i="14"/>
  <c r="BR661" i="14"/>
  <c r="AY659" i="14"/>
  <c r="AY658" i="14"/>
  <c r="BR652" i="14"/>
  <c r="AX647" i="14"/>
  <c r="AW644" i="14"/>
  <c r="BO638" i="14"/>
  <c r="BO635" i="14"/>
  <c r="AW632" i="14"/>
  <c r="AW625" i="14"/>
  <c r="BQ621" i="14"/>
  <c r="AW618" i="14"/>
  <c r="AZ613" i="14"/>
  <c r="BQ611" i="14"/>
  <c r="BQ753" i="14"/>
  <c r="AX726" i="14"/>
  <c r="AZ721" i="14"/>
  <c r="AY714" i="14"/>
  <c r="BR704" i="14"/>
  <c r="AX701" i="14"/>
  <c r="BO697" i="14"/>
  <c r="AZ694" i="14"/>
  <c r="AW691" i="14"/>
  <c r="AX689" i="14"/>
  <c r="AW676" i="14"/>
  <c r="AX675" i="14"/>
  <c r="BR673" i="14"/>
  <c r="AZ670" i="14"/>
  <c r="AW664" i="14"/>
  <c r="BQ661" i="14"/>
  <c r="BQ652" i="14"/>
  <c r="AZ635" i="14"/>
  <c r="BO623" i="14"/>
  <c r="AX614" i="14"/>
  <c r="AY613" i="14"/>
  <c r="AZ758" i="14"/>
  <c r="AX714" i="14"/>
  <c r="BQ705" i="14"/>
  <c r="AZ697" i="14"/>
  <c r="BO695" i="14"/>
  <c r="AY694" i="14"/>
  <c r="BR679" i="14"/>
  <c r="BQ673" i="14"/>
  <c r="BR633" i="14"/>
  <c r="AZ623" i="14"/>
  <c r="AX613" i="14"/>
  <c r="BO611" i="14"/>
  <c r="CI435" i="14"/>
  <c r="AX758" i="14"/>
  <c r="BO753" i="14"/>
  <c r="BQ738" i="14"/>
  <c r="BR727" i="14"/>
  <c r="BR726" i="14"/>
  <c r="AW714" i="14"/>
  <c r="AZ704" i="14"/>
  <c r="AW697" i="14"/>
  <c r="AX695" i="14"/>
  <c r="AX694" i="14"/>
  <c r="BQ667" i="14"/>
  <c r="BO661" i="14"/>
  <c r="BO652" i="14"/>
  <c r="BO649" i="14"/>
  <c r="BQ647" i="14"/>
  <c r="BR644" i="14"/>
  <c r="BQ633" i="14"/>
  <c r="BQ625" i="14"/>
  <c r="AX623" i="14"/>
  <c r="AW613" i="14"/>
  <c r="AZ611" i="14"/>
  <c r="AY611" i="14"/>
  <c r="CL434" i="14"/>
  <c r="BR747" i="14"/>
  <c r="BO739" i="14"/>
  <c r="BO738" i="14"/>
  <c r="BQ731" i="14"/>
  <c r="BO727" i="14"/>
  <c r="BO716" i="14"/>
  <c r="BO707" i="14"/>
  <c r="AZ706" i="14"/>
  <c r="BQ701" i="14"/>
  <c r="BR692" i="14"/>
  <c r="BR691" i="14"/>
  <c r="BQ689" i="14"/>
  <c r="BO688" i="14"/>
  <c r="BR686" i="14"/>
  <c r="BO685" i="14"/>
  <c r="AZ680" i="14"/>
  <c r="AZ679" i="14"/>
  <c r="BQ675" i="14"/>
  <c r="AY673" i="14"/>
  <c r="AY669" i="14"/>
  <c r="BO667" i="14"/>
  <c r="BR664" i="14"/>
  <c r="AX661" i="14"/>
  <c r="BQ659" i="14"/>
  <c r="BQ658" i="14"/>
  <c r="AZ655" i="14"/>
  <c r="AX653" i="14"/>
  <c r="AY652" i="14"/>
  <c r="AW646" i="14"/>
  <c r="BO644" i="14"/>
  <c r="BR635" i="14"/>
  <c r="BO633" i="14"/>
  <c r="AW631" i="14"/>
  <c r="BR628" i="14"/>
  <c r="AX627" i="14"/>
  <c r="BO625" i="14"/>
  <c r="BQ483" i="14"/>
  <c r="X17" i="18" s="1"/>
  <c r="BR472" i="14"/>
  <c r="Y6" i="18" s="1"/>
  <c r="BI471" i="14"/>
  <c r="P5" i="18" s="1"/>
  <c r="CM431" i="14"/>
  <c r="U15" i="18"/>
  <c r="S14" i="18"/>
  <c r="U13" i="18"/>
  <c r="BO759" i="14"/>
  <c r="BO758" i="14"/>
  <c r="AW758" i="14"/>
  <c r="BQ757" i="14"/>
  <c r="AY757" i="14"/>
  <c r="AX753" i="14"/>
  <c r="BQ749" i="14"/>
  <c r="AX749" i="14"/>
  <c r="BO748" i="14"/>
  <c r="BO744" i="14"/>
  <c r="BO743" i="14"/>
  <c r="BQ742" i="14"/>
  <c r="AY742" i="14"/>
  <c r="AW741" i="14"/>
  <c r="AX741" i="14"/>
  <c r="CO430" i="14"/>
  <c r="AZ759" i="14"/>
  <c r="AX757" i="14"/>
  <c r="BO752" i="14"/>
  <c r="AZ747" i="14"/>
  <c r="BR746" i="14"/>
  <c r="BR744" i="14"/>
  <c r="AY744" i="14"/>
  <c r="AX742" i="14"/>
  <c r="BQ759" i="14"/>
  <c r="AX759" i="14"/>
  <c r="BO757" i="14"/>
  <c r="AX756" i="14"/>
  <c r="AX754" i="14"/>
  <c r="AX752" i="14"/>
  <c r="AX747" i="14"/>
  <c r="BQ744" i="14"/>
  <c r="AX744" i="14"/>
  <c r="AZ728" i="14"/>
  <c r="BQ724" i="14"/>
  <c r="AY724" i="14"/>
  <c r="BQ721" i="14"/>
  <c r="AY721" i="14"/>
  <c r="BQ713" i="14"/>
  <c r="AY713" i="14"/>
  <c r="BR711" i="14"/>
  <c r="AZ711" i="14"/>
  <c r="BO710" i="14"/>
  <c r="BQ704" i="14"/>
  <c r="AY704" i="14"/>
  <c r="BQ700" i="14"/>
  <c r="AY700" i="14"/>
  <c r="BR688" i="14"/>
  <c r="AZ688" i="14"/>
  <c r="BO677" i="14"/>
  <c r="BQ670" i="14"/>
  <c r="AY670" i="14"/>
  <c r="AY666" i="14"/>
  <c r="AW628" i="14"/>
  <c r="AZ624" i="14"/>
  <c r="BR621" i="14"/>
  <c r="AY621" i="14"/>
  <c r="AX617" i="14"/>
  <c r="BR610" i="14"/>
  <c r="BS479" i="14"/>
  <c r="Z13" i="18" s="1"/>
  <c r="BM471" i="14"/>
  <c r="T5" i="18" s="1"/>
  <c r="BO731" i="14"/>
  <c r="AX728" i="14"/>
  <c r="BQ727" i="14"/>
  <c r="AX724" i="14"/>
  <c r="AX721" i="14"/>
  <c r="BR716" i="14"/>
  <c r="AZ716" i="14"/>
  <c r="AX713" i="14"/>
  <c r="BQ711" i="14"/>
  <c r="AY711" i="14"/>
  <c r="BR710" i="14"/>
  <c r="AX710" i="14"/>
  <c r="AY708" i="14"/>
  <c r="BQ707" i="14"/>
  <c r="AY707" i="14"/>
  <c r="BO706" i="14"/>
  <c r="AX704" i="14"/>
  <c r="AX700" i="14"/>
  <c r="AX698" i="14"/>
  <c r="BQ697" i="14"/>
  <c r="AY697" i="14"/>
  <c r="BR695" i="14"/>
  <c r="AZ695" i="14"/>
  <c r="BO694" i="14"/>
  <c r="BQ693" i="14"/>
  <c r="AY693" i="14"/>
  <c r="BO692" i="14"/>
  <c r="BQ691" i="14"/>
  <c r="AY691" i="14"/>
  <c r="BO689" i="14"/>
  <c r="BQ688" i="14"/>
  <c r="AY688" i="14"/>
  <c r="BQ687" i="14"/>
  <c r="BQ686" i="14"/>
  <c r="BQ685" i="14"/>
  <c r="AY685" i="14"/>
  <c r="BR683" i="14"/>
  <c r="AZ683" i="14"/>
  <c r="BO682" i="14"/>
  <c r="BO680" i="14"/>
  <c r="BQ679" i="14"/>
  <c r="AY679" i="14"/>
  <c r="BR677" i="14"/>
  <c r="AZ677" i="14"/>
  <c r="BR676" i="14"/>
  <c r="AY676" i="14"/>
  <c r="BO675" i="14"/>
  <c r="BO673" i="14"/>
  <c r="AX670" i="14"/>
  <c r="AX666" i="14"/>
  <c r="BQ664" i="14"/>
  <c r="AY664" i="14"/>
  <c r="BO662" i="14"/>
  <c r="AX658" i="14"/>
  <c r="BQ655" i="14"/>
  <c r="AY655" i="14"/>
  <c r="BQ651" i="14"/>
  <c r="AY651" i="14"/>
  <c r="AY649" i="14"/>
  <c r="BR648" i="14"/>
  <c r="AZ648" i="14"/>
  <c r="BO646" i="14"/>
  <c r="AZ642" i="14"/>
  <c r="BQ641" i="14"/>
  <c r="BO639" i="14"/>
  <c r="BR638" i="14"/>
  <c r="AY638" i="14"/>
  <c r="AY635" i="14"/>
  <c r="AY633" i="14"/>
  <c r="AX621" i="14"/>
  <c r="BO724" i="14"/>
  <c r="BO721" i="14"/>
  <c r="BQ716" i="14"/>
  <c r="AY716" i="14"/>
  <c r="BO713" i="14"/>
  <c r="AX711" i="14"/>
  <c r="BQ710" i="14"/>
  <c r="BO704" i="14"/>
  <c r="BO700" i="14"/>
  <c r="BQ695" i="14"/>
  <c r="AY695" i="14"/>
  <c r="AX688" i="14"/>
  <c r="BQ683" i="14"/>
  <c r="AY683" i="14"/>
  <c r="BR682" i="14"/>
  <c r="AY682" i="14"/>
  <c r="BQ681" i="14"/>
  <c r="BQ677" i="14"/>
  <c r="AX677" i="14"/>
  <c r="BQ676" i="14"/>
  <c r="AX676" i="14"/>
  <c r="AY674" i="14"/>
  <c r="BO670" i="14"/>
  <c r="BO666" i="14"/>
  <c r="BR662" i="14"/>
  <c r="AY662" i="14"/>
  <c r="AZ659" i="14"/>
  <c r="BO658" i="14"/>
  <c r="AX655" i="14"/>
  <c r="AX651" i="14"/>
  <c r="BQ649" i="14"/>
  <c r="BQ648" i="14"/>
  <c r="AY648" i="14"/>
  <c r="AZ646" i="14"/>
  <c r="BQ644" i="14"/>
  <c r="AY642" i="14"/>
  <c r="AZ639" i="14"/>
  <c r="BQ638" i="14"/>
  <c r="AX638" i="14"/>
  <c r="AX635" i="14"/>
  <c r="AX633" i="14"/>
  <c r="AZ627" i="14"/>
  <c r="BQ624" i="14"/>
  <c r="AX624" i="14"/>
  <c r="BQ623" i="14"/>
  <c r="AY623" i="14"/>
  <c r="BO617" i="14"/>
  <c r="AY616" i="14"/>
  <c r="AW648" i="14"/>
  <c r="AY641" i="14"/>
  <c r="AW638" i="14"/>
  <c r="BS471" i="14"/>
  <c r="Z5" i="18" s="1"/>
  <c r="BO751" i="14"/>
  <c r="BR748" i="14"/>
  <c r="AZ748" i="14"/>
  <c r="BO747" i="14"/>
  <c r="AW747" i="14"/>
  <c r="BQ733" i="14"/>
  <c r="AX733" i="14"/>
  <c r="BQ732" i="14"/>
  <c r="AY732" i="14"/>
  <c r="BQ729" i="14"/>
  <c r="AX729" i="14"/>
  <c r="AZ732" i="14"/>
  <c r="AZ751" i="14"/>
  <c r="BQ748" i="14"/>
  <c r="AY748" i="14"/>
  <c r="AX732" i="14"/>
  <c r="BV411" i="14"/>
  <c r="BR753" i="14"/>
  <c r="AZ753" i="14"/>
  <c r="BR752" i="14"/>
  <c r="AY752" i="14"/>
  <c r="BQ751" i="14"/>
  <c r="AX751" i="14"/>
  <c r="AX748" i="14"/>
  <c r="BQ747" i="14"/>
  <c r="BO733" i="14"/>
  <c r="BO732" i="14"/>
  <c r="BO729" i="14"/>
  <c r="AY728" i="14"/>
  <c r="BS478" i="14"/>
  <c r="Z12" i="18" s="1"/>
  <c r="CJ428" i="14"/>
  <c r="CP428" i="14"/>
  <c r="CK432" i="14"/>
  <c r="BY488" i="14"/>
  <c r="I37" i="17" s="1"/>
  <c r="CO431" i="14"/>
  <c r="BY498" i="14"/>
  <c r="F91" i="14"/>
  <c r="CL430" i="14"/>
  <c r="R92" i="14"/>
  <c r="F92" i="14"/>
  <c r="M92" i="14" s="1"/>
  <c r="CK429" i="14"/>
  <c r="CA437" i="14"/>
  <c r="BP437" i="14"/>
  <c r="CP429" i="14"/>
  <c r="R91" i="14"/>
  <c r="Y89" i="14"/>
  <c r="Y92" i="14" s="1"/>
  <c r="M89" i="14"/>
  <c r="D44" i="17" s="1"/>
  <c r="BI476" i="14"/>
  <c r="P10" i="18" s="1"/>
  <c r="CN435" i="14"/>
  <c r="BY468" i="14"/>
  <c r="G37" i="17" s="1"/>
  <c r="BP476" i="14"/>
  <c r="W10" i="18" s="1"/>
  <c r="AT474" i="14"/>
  <c r="A8" i="18" s="1"/>
  <c r="BM474" i="14"/>
  <c r="T8" i="18" s="1"/>
  <c r="AV452" i="14"/>
  <c r="BR494" i="14"/>
  <c r="Y28" i="18" s="1"/>
  <c r="M8" i="18"/>
  <c r="BI474" i="14"/>
  <c r="P8" i="18" s="1"/>
  <c r="BI484" i="14"/>
  <c r="P18" i="18" s="1"/>
  <c r="U18" i="18"/>
  <c r="BS483" i="14"/>
  <c r="Z17" i="18" s="1"/>
  <c r="BS473" i="14"/>
  <c r="Z7" i="18" s="1"/>
  <c r="H7" i="18"/>
  <c r="BM473" i="14"/>
  <c r="T7" i="18" s="1"/>
  <c r="F54" i="14"/>
  <c r="M54" i="14" s="1"/>
  <c r="S16" i="18"/>
  <c r="BS472" i="14"/>
  <c r="Z6" i="18" s="1"/>
  <c r="I6" i="18"/>
  <c r="BM482" i="14"/>
  <c r="T16" i="18" s="1"/>
  <c r="CM432" i="14"/>
  <c r="BY478" i="14"/>
  <c r="H37" i="17" s="1"/>
  <c r="AZ408" i="14"/>
  <c r="X52" i="14" s="1"/>
  <c r="BL409" i="14" s="1"/>
  <c r="U14" i="18"/>
  <c r="AX411" i="14"/>
  <c r="G33" i="17" s="1"/>
  <c r="R53" i="14"/>
  <c r="Y51" i="14"/>
  <c r="R54" i="14"/>
  <c r="BU408" i="14" s="1"/>
  <c r="F53" i="14"/>
  <c r="AW411" i="14"/>
  <c r="G32" i="17" s="1"/>
  <c r="CM430" i="14"/>
  <c r="BI470" i="14"/>
  <c r="P4" i="18" s="1"/>
  <c r="S4" i="18"/>
  <c r="BM470" i="14"/>
  <c r="T4" i="18" s="1"/>
  <c r="U4" i="18"/>
  <c r="BR490" i="14"/>
  <c r="Y24" i="18" s="1"/>
  <c r="M4" i="18"/>
  <c r="CN429" i="14"/>
  <c r="S13" i="18"/>
  <c r="H52" i="17"/>
  <c r="AZ407" i="14"/>
  <c r="L52" i="14" s="1"/>
  <c r="BH408" i="14"/>
  <c r="BP475" i="14"/>
  <c r="W9" i="18" s="1"/>
  <c r="E43" i="17"/>
  <c r="F43" i="17" s="1"/>
  <c r="AT498" i="14"/>
  <c r="A32" i="18" s="1"/>
  <c r="N170" i="14"/>
  <c r="AT606" i="14" s="1"/>
  <c r="A84" i="18" s="1"/>
  <c r="N158" i="14"/>
  <c r="AT602" i="14" s="1"/>
  <c r="A80" i="18" s="1"/>
  <c r="N146" i="14"/>
  <c r="AT598" i="14" s="1"/>
  <c r="A76" i="18" s="1"/>
  <c r="N155" i="14"/>
  <c r="AT601" i="14" s="1"/>
  <c r="A79" i="18" s="1"/>
  <c r="N161" i="14"/>
  <c r="AT603" i="14" s="1"/>
  <c r="A81" i="18" s="1"/>
  <c r="N167" i="14"/>
  <c r="AT605" i="14" s="1"/>
  <c r="A83" i="18" s="1"/>
  <c r="N149" i="14"/>
  <c r="AT599" i="14" s="1"/>
  <c r="A77" i="18" s="1"/>
  <c r="N164" i="14"/>
  <c r="AT604" i="14" s="1"/>
  <c r="A82" i="18" s="1"/>
  <c r="N152" i="14"/>
  <c r="AT600" i="14" s="1"/>
  <c r="A78" i="18" s="1"/>
  <c r="B149" i="14"/>
  <c r="AT586" i="14" s="1"/>
  <c r="A66" i="18" s="1"/>
  <c r="B152" i="14"/>
  <c r="AT587" i="14" s="1"/>
  <c r="A67" i="18" s="1"/>
  <c r="AT469" i="14"/>
  <c r="A3" i="18" s="1"/>
  <c r="B143" i="14"/>
  <c r="AT584" i="14" s="1"/>
  <c r="A64" i="18" s="1"/>
  <c r="BP473" i="14"/>
  <c r="W7" i="18" s="1"/>
  <c r="B146" i="14"/>
  <c r="AT585" i="14" s="1"/>
  <c r="A65" i="18" s="1"/>
  <c r="AT470" i="14"/>
  <c r="A4" i="18" s="1"/>
  <c r="B161" i="14"/>
  <c r="AT590" i="14" s="1"/>
  <c r="A70" i="18" s="1"/>
  <c r="B155" i="14"/>
  <c r="AT588" i="14" s="1"/>
  <c r="A68" i="18" s="1"/>
  <c r="B158" i="14"/>
  <c r="AT589" i="14" s="1"/>
  <c r="A69" i="18" s="1"/>
  <c r="E17" i="17"/>
  <c r="BS485" i="14"/>
  <c r="Z19" i="18" s="1"/>
  <c r="BS486" i="14"/>
  <c r="Z20" i="18" s="1"/>
  <c r="BI475" i="14"/>
  <c r="P9" i="18" s="1"/>
  <c r="S9" i="18"/>
  <c r="B108" i="14"/>
  <c r="AT558" i="14" s="1"/>
  <c r="A42" i="18" s="1"/>
  <c r="BN437" i="14"/>
  <c r="N108" i="14"/>
  <c r="AT571" i="14" s="1"/>
  <c r="A53" i="18" s="1"/>
  <c r="H12" i="18"/>
  <c r="CM428" i="14"/>
  <c r="BI407" i="14"/>
  <c r="BL407" i="14"/>
  <c r="BM469" i="14"/>
  <c r="T3" i="18" s="1"/>
  <c r="U3" i="18"/>
  <c r="BD407" i="14"/>
  <c r="B111" i="14"/>
  <c r="AT559" i="14" s="1"/>
  <c r="A43" i="18" s="1"/>
  <c r="BC407" i="14"/>
  <c r="BM407" i="14"/>
  <c r="S12" i="18"/>
  <c r="BU407" i="14"/>
  <c r="BU411" i="14" s="1"/>
  <c r="BJ407" i="14"/>
  <c r="BT407" i="14"/>
  <c r="BT411" i="14" s="1"/>
  <c r="BN407" i="14"/>
  <c r="BO407" i="14"/>
  <c r="M51" i="14"/>
  <c r="B44" i="17" s="1"/>
  <c r="BI468" i="14"/>
  <c r="P2" i="18" s="1"/>
  <c r="S2" i="18"/>
  <c r="CK433" i="14"/>
  <c r="BZ408" i="14"/>
  <c r="CA408" i="14"/>
  <c r="E16" i="17"/>
  <c r="BM437" i="14"/>
  <c r="BX437" i="14"/>
  <c r="BC437" i="14"/>
  <c r="AY411" i="14"/>
  <c r="G34" i="17" s="1"/>
  <c r="CL433" i="14"/>
  <c r="CN430" i="14"/>
  <c r="BO437" i="14"/>
  <c r="BZ437" i="14"/>
  <c r="CI429" i="14"/>
  <c r="CI433" i="14"/>
  <c r="CN433" i="14"/>
  <c r="CP431" i="14"/>
  <c r="N143" i="14"/>
  <c r="AT597" i="14" s="1"/>
  <c r="A75" i="18" s="1"/>
  <c r="BQ756" i="14"/>
  <c r="AY756" i="14"/>
  <c r="BQ754" i="14"/>
  <c r="AY754" i="14"/>
  <c r="AY753" i="14"/>
  <c r="AY746" i="14"/>
  <c r="AZ744" i="14"/>
  <c r="BQ736" i="14"/>
  <c r="AY736" i="14"/>
  <c r="BQ734" i="14"/>
  <c r="AY734" i="14"/>
  <c r="BR733" i="14"/>
  <c r="AY733" i="14"/>
  <c r="BR728" i="14"/>
  <c r="BO728" i="14"/>
  <c r="AW722" i="14"/>
  <c r="BO722" i="14"/>
  <c r="BR722" i="14"/>
  <c r="AZ722" i="14"/>
  <c r="AY722" i="14"/>
  <c r="BQ722" i="14"/>
  <c r="BO715" i="14"/>
  <c r="AW705" i="14"/>
  <c r="AY705" i="14"/>
  <c r="BR705" i="14"/>
  <c r="AW672" i="14"/>
  <c r="BO672" i="14"/>
  <c r="BR672" i="14"/>
  <c r="BQ672" i="14"/>
  <c r="AX672" i="14"/>
  <c r="AZ672" i="14"/>
  <c r="AW671" i="14"/>
  <c r="AZ671" i="14"/>
  <c r="BO671" i="14"/>
  <c r="AX671" i="14"/>
  <c r="BR671" i="14"/>
  <c r="AY671" i="14"/>
  <c r="BQ671" i="14"/>
  <c r="AW715" i="14"/>
  <c r="AY715" i="14"/>
  <c r="BR715" i="14"/>
  <c r="AW712" i="14"/>
  <c r="AZ712" i="14"/>
  <c r="BO712" i="14"/>
  <c r="BQ712" i="14"/>
  <c r="AX712" i="14"/>
  <c r="AY712" i="14"/>
  <c r="AW684" i="14"/>
  <c r="BO684" i="14"/>
  <c r="BR684" i="14"/>
  <c r="AZ684" i="14"/>
  <c r="AY684" i="14"/>
  <c r="BQ684" i="14"/>
  <c r="AW681" i="14"/>
  <c r="AY681" i="14"/>
  <c r="BR681" i="14"/>
  <c r="AY668" i="14"/>
  <c r="BO668" i="14"/>
  <c r="BR668" i="14"/>
  <c r="AX668" i="14"/>
  <c r="AW668" i="14"/>
  <c r="BQ668" i="14"/>
  <c r="AW657" i="14"/>
  <c r="BO657" i="14"/>
  <c r="BR657" i="14"/>
  <c r="AZ657" i="14"/>
  <c r="AY657" i="14"/>
  <c r="BQ657" i="14"/>
  <c r="AX657" i="14"/>
  <c r="BS484" i="14"/>
  <c r="Z18" i="18" s="1"/>
  <c r="I18" i="18"/>
  <c r="BS481" i="14"/>
  <c r="Z15" i="18" s="1"/>
  <c r="I15" i="18"/>
  <c r="BS476" i="14"/>
  <c r="Z10" i="18" s="1"/>
  <c r="BS475" i="14"/>
  <c r="Z9" i="18" s="1"/>
  <c r="BS468" i="14"/>
  <c r="Z2" i="18" s="1"/>
  <c r="AZ756" i="14"/>
  <c r="AZ754" i="14"/>
  <c r="AZ752" i="14"/>
  <c r="AX746" i="14"/>
  <c r="AZ736" i="14"/>
  <c r="AZ734" i="14"/>
  <c r="BQ715" i="14"/>
  <c r="AW702" i="14"/>
  <c r="BO702" i="14"/>
  <c r="BR702" i="14"/>
  <c r="AZ702" i="14"/>
  <c r="AY702" i="14"/>
  <c r="BQ702" i="14"/>
  <c r="AW699" i="14"/>
  <c r="AY699" i="14"/>
  <c r="BR699" i="14"/>
  <c r="AW687" i="14"/>
  <c r="AY687" i="14"/>
  <c r="BR687" i="14"/>
  <c r="AZ669" i="14"/>
  <c r="AX669" i="14"/>
  <c r="AW669" i="14"/>
  <c r="BO669" i="14"/>
  <c r="BR669" i="14"/>
  <c r="AW660" i="14"/>
  <c r="AZ660" i="14"/>
  <c r="BO660" i="14"/>
  <c r="BQ660" i="14"/>
  <c r="AX660" i="14"/>
  <c r="AY660" i="14"/>
  <c r="BR660" i="14"/>
  <c r="BD437" i="14"/>
  <c r="BY437" i="14"/>
  <c r="BA437" i="14"/>
  <c r="BB437" i="14"/>
  <c r="BR759" i="14"/>
  <c r="AY759" i="14"/>
  <c r="BR756" i="14"/>
  <c r="BO756" i="14"/>
  <c r="BR754" i="14"/>
  <c r="BO754" i="14"/>
  <c r="BR751" i="14"/>
  <c r="AY751" i="14"/>
  <c r="BR749" i="14"/>
  <c r="AY749" i="14"/>
  <c r="BQ746" i="14"/>
  <c r="BO746" i="14"/>
  <c r="AZ746" i="14"/>
  <c r="BR741" i="14"/>
  <c r="AY741" i="14"/>
  <c r="BR739" i="14"/>
  <c r="AY739" i="14"/>
  <c r="BR736" i="14"/>
  <c r="BO736" i="14"/>
  <c r="BR734" i="14"/>
  <c r="BO734" i="14"/>
  <c r="BR731" i="14"/>
  <c r="AY731" i="14"/>
  <c r="BR729" i="14"/>
  <c r="AY729" i="14"/>
  <c r="AZ715" i="14"/>
  <c r="AW696" i="14"/>
  <c r="AZ696" i="14"/>
  <c r="BO696" i="14"/>
  <c r="BQ696" i="14"/>
  <c r="AX696" i="14"/>
  <c r="AY696" i="14"/>
  <c r="BO681" i="14"/>
  <c r="AZ681" i="14"/>
  <c r="AW678" i="14"/>
  <c r="AZ678" i="14"/>
  <c r="BO678" i="14"/>
  <c r="BQ678" i="14"/>
  <c r="AX678" i="14"/>
  <c r="AY678" i="14"/>
  <c r="AZ710" i="14"/>
  <c r="BQ708" i="14"/>
  <c r="BO708" i="14"/>
  <c r="AZ708" i="14"/>
  <c r="AW708" i="14"/>
  <c r="AY701" i="14"/>
  <c r="AX686" i="14"/>
  <c r="AY677" i="14"/>
  <c r="BQ674" i="14"/>
  <c r="BO674" i="14"/>
  <c r="AZ674" i="14"/>
  <c r="AW665" i="14"/>
  <c r="AY665" i="14"/>
  <c r="BR665" i="14"/>
  <c r="AW650" i="14"/>
  <c r="BO650" i="14"/>
  <c r="BR650" i="14"/>
  <c r="AZ650" i="14"/>
  <c r="AY650" i="14"/>
  <c r="BQ650" i="14"/>
  <c r="AW645" i="14"/>
  <c r="AY645" i="14"/>
  <c r="BR645" i="14"/>
  <c r="AZ645" i="14"/>
  <c r="BO645" i="14"/>
  <c r="BQ645" i="14"/>
  <c r="AX645" i="14"/>
  <c r="AZ643" i="14"/>
  <c r="AX643" i="14"/>
  <c r="AW643" i="14"/>
  <c r="BO643" i="14"/>
  <c r="BR643" i="14"/>
  <c r="AX630" i="14"/>
  <c r="AY630" i="14"/>
  <c r="BO630" i="14"/>
  <c r="AZ630" i="14"/>
  <c r="AW630" i="14"/>
  <c r="BR630" i="14"/>
  <c r="AY710" i="14"/>
  <c r="AY686" i="14"/>
  <c r="AZ682" i="14"/>
  <c r="AY640" i="14"/>
  <c r="AX640" i="14"/>
  <c r="BQ640" i="14"/>
  <c r="AW640" i="14"/>
  <c r="BR640" i="14"/>
  <c r="AW667" i="14"/>
  <c r="AY667" i="14"/>
  <c r="BR667" i="14"/>
  <c r="AW653" i="14"/>
  <c r="AY653" i="14"/>
  <c r="BR653" i="14"/>
  <c r="AZ662" i="14"/>
  <c r="AW662" i="14"/>
  <c r="BQ656" i="14"/>
  <c r="BO656" i="14"/>
  <c r="AZ656" i="14"/>
  <c r="AW656" i="14"/>
  <c r="BR649" i="14"/>
  <c r="AZ649" i="14"/>
  <c r="BR646" i="14"/>
  <c r="BO641" i="14"/>
  <c r="AZ641" i="14"/>
  <c r="AW641" i="14"/>
  <c r="BR631" i="14"/>
  <c r="AX631" i="14"/>
  <c r="AW620" i="14"/>
  <c r="BO620" i="14"/>
  <c r="BR620" i="14"/>
  <c r="BQ620" i="14"/>
  <c r="AX620" i="14"/>
  <c r="AZ620" i="14"/>
  <c r="AW619" i="14"/>
  <c r="AZ619" i="14"/>
  <c r="BO619" i="14"/>
  <c r="AX619" i="14"/>
  <c r="BR619" i="14"/>
  <c r="AY619" i="14"/>
  <c r="BQ619" i="14"/>
  <c r="AW642" i="14"/>
  <c r="BO642" i="14"/>
  <c r="BR642" i="14"/>
  <c r="BR656" i="14"/>
  <c r="AX649" i="14"/>
  <c r="AY646" i="14"/>
  <c r="BQ646" i="14"/>
  <c r="AX642" i="14"/>
  <c r="BR641" i="14"/>
  <c r="AW639" i="14"/>
  <c r="AY639" i="14"/>
  <c r="BR639" i="14"/>
  <c r="BO631" i="14"/>
  <c r="AY631" i="14"/>
  <c r="AZ628" i="14"/>
  <c r="AY618" i="14"/>
  <c r="BQ616" i="14"/>
  <c r="AX616" i="14"/>
  <c r="BI469" i="14"/>
  <c r="P3" i="18" s="1"/>
  <c r="BI473" i="14"/>
  <c r="P7" i="18" s="1"/>
  <c r="BQ634" i="14"/>
  <c r="BO634" i="14"/>
  <c r="AZ634" i="14"/>
  <c r="BQ628" i="14"/>
  <c r="AY628" i="14"/>
  <c r="BR627" i="14"/>
  <c r="AY627" i="14"/>
  <c r="BR624" i="14"/>
  <c r="BO624" i="14"/>
  <c r="AZ621" i="14"/>
  <c r="AX618" i="14"/>
  <c r="AW617" i="14"/>
  <c r="AY617" i="14"/>
  <c r="BR617" i="14"/>
  <c r="AW614" i="14"/>
  <c r="AZ614" i="14"/>
  <c r="BO614" i="14"/>
  <c r="BQ614" i="14"/>
  <c r="BQ571" i="14"/>
  <c r="X53" i="18" s="1"/>
  <c r="BS480" i="14"/>
  <c r="Z14" i="18" s="1"/>
  <c r="H14" i="18"/>
  <c r="BQ480" i="14"/>
  <c r="X14" i="18" s="1"/>
  <c r="J14" i="18"/>
  <c r="BQ474" i="14"/>
  <c r="X8" i="18" s="1"/>
  <c r="BS482" i="14"/>
  <c r="Z16" i="18" s="1"/>
  <c r="H16" i="18"/>
  <c r="BS474" i="14"/>
  <c r="Z8" i="18" s="1"/>
  <c r="BI472" i="14"/>
  <c r="P6" i="18" s="1"/>
  <c r="BM468" i="14"/>
  <c r="T2" i="18" s="1"/>
  <c r="BM472" i="14"/>
  <c r="T6" i="18" s="1"/>
  <c r="BM476" i="14"/>
  <c r="T10" i="18" s="1"/>
  <c r="BI481" i="14"/>
  <c r="P15" i="18" s="1"/>
  <c r="S15" i="18"/>
  <c r="BM485" i="14"/>
  <c r="T19" i="18" s="1"/>
  <c r="U19" i="18"/>
  <c r="BP492" i="14"/>
  <c r="W26" i="18" s="1"/>
  <c r="BP502" i="14"/>
  <c r="W36" i="18" s="1"/>
  <c r="H19" i="18"/>
  <c r="BQ482" i="14"/>
  <c r="X16" i="18" s="1"/>
  <c r="BR493" i="14"/>
  <c r="Y27" i="18" s="1"/>
  <c r="BR473" i="14"/>
  <c r="Y7" i="18" s="1"/>
  <c r="BP494" i="14"/>
  <c r="W28" i="18" s="1"/>
  <c r="BP504" i="14"/>
  <c r="W38" i="18" s="1"/>
  <c r="BP474" i="14"/>
  <c r="W8" i="18" s="1"/>
  <c r="AT472" i="14"/>
  <c r="A6" i="18" s="1"/>
  <c r="BP484" i="14"/>
  <c r="W18" i="18" s="1"/>
  <c r="AW610" i="14"/>
  <c r="AZ610" i="14"/>
  <c r="BO610" i="14"/>
  <c r="BQ610" i="14"/>
  <c r="AX610" i="14"/>
  <c r="BR469" i="14"/>
  <c r="Y3" i="18" s="1"/>
  <c r="BP482" i="14"/>
  <c r="W16" i="18" s="1"/>
  <c r="BR492" i="14"/>
  <c r="Y26" i="18" s="1"/>
  <c r="BS470" i="14"/>
  <c r="Z4" i="18" s="1"/>
  <c r="BR488" i="14"/>
  <c r="Y22" i="18" s="1"/>
  <c r="BR468" i="14"/>
  <c r="Y2" i="18" s="1"/>
  <c r="BQ479" i="14"/>
  <c r="X13" i="18" s="1"/>
  <c r="BM478" i="14"/>
  <c r="U12" i="18"/>
  <c r="BP490" i="14"/>
  <c r="W24" i="18" s="1"/>
  <c r="AT468" i="14"/>
  <c r="A2" i="18" s="1"/>
  <c r="BP470" i="14"/>
  <c r="W4" i="18" s="1"/>
  <c r="BS469" i="14"/>
  <c r="Z3" i="18" s="1"/>
  <c r="BM475" i="14"/>
  <c r="T9" i="18" s="1"/>
  <c r="BR470" i="14"/>
  <c r="Y4" i="18" s="1"/>
  <c r="BP501" i="14"/>
  <c r="W35" i="18" s="1"/>
  <c r="BP491" i="14"/>
  <c r="W25" i="18" s="1"/>
  <c r="BP503" i="14"/>
  <c r="W37" i="18" s="1"/>
  <c r="BP493" i="14"/>
  <c r="W27" i="18" s="1"/>
  <c r="BP495" i="14"/>
  <c r="W29" i="18" s="1"/>
  <c r="BP505" i="14"/>
  <c r="W39" i="18" s="1"/>
  <c r="BP506" i="14"/>
  <c r="W40" i="18" s="1"/>
  <c r="BP496" i="14"/>
  <c r="W30" i="18" s="1"/>
  <c r="BR489" i="14"/>
  <c r="Y23" i="18" s="1"/>
  <c r="AT488" i="14"/>
  <c r="A22" i="18" s="1"/>
  <c r="BP500" i="14"/>
  <c r="W34" i="18" s="1"/>
  <c r="BP481" i="14"/>
  <c r="W15" i="18" s="1"/>
  <c r="BP483" i="14"/>
  <c r="W17" i="18" s="1"/>
  <c r="BP485" i="14"/>
  <c r="W19" i="18" s="1"/>
  <c r="B167" i="14"/>
  <c r="AT592" i="14" s="1"/>
  <c r="A72" i="18" s="1"/>
  <c r="CK428" i="14"/>
  <c r="CK437" i="14" s="1"/>
  <c r="B164" i="14"/>
  <c r="AT591" i="14" s="1"/>
  <c r="A71" i="18" s="1"/>
  <c r="B170" i="14"/>
  <c r="AT593" i="14" s="1"/>
  <c r="A73" i="18" s="1"/>
  <c r="BM409" i="14"/>
  <c r="BQ481" i="14"/>
  <c r="X15" i="18" s="1"/>
  <c r="T15" i="18"/>
  <c r="Y29" i="18"/>
  <c r="BQ473" i="14"/>
  <c r="X7" i="18" s="1"/>
  <c r="BQ470" i="14"/>
  <c r="X4" i="18" s="1"/>
  <c r="AZ409" i="14"/>
  <c r="L90" i="14" s="1"/>
  <c r="CJ437" i="14" l="1"/>
  <c r="CP437" i="14"/>
  <c r="CO437" i="14"/>
  <c r="BQ468" i="14"/>
  <c r="X2" i="18" s="1"/>
  <c r="BC409" i="14"/>
  <c r="CM437" i="14"/>
  <c r="CL437" i="14"/>
  <c r="G31" i="17"/>
  <c r="H34" i="17" s="1"/>
  <c r="E44" i="17"/>
  <c r="G10" i="17"/>
  <c r="BN409" i="14"/>
  <c r="BN411" i="14" s="1"/>
  <c r="BI409" i="14"/>
  <c r="BU409" i="14"/>
  <c r="BD409" i="14"/>
  <c r="BT409" i="14"/>
  <c r="BJ409" i="14"/>
  <c r="BJ411" i="14" s="1"/>
  <c r="BO409" i="14"/>
  <c r="BO411" i="14" s="1"/>
  <c r="CN437" i="14"/>
  <c r="BY408" i="14"/>
  <c r="C44" i="17"/>
  <c r="Y54" i="14"/>
  <c r="BX408" i="14"/>
  <c r="BT408" i="14"/>
  <c r="BM411" i="14"/>
  <c r="BL411" i="14"/>
  <c r="BH407" i="14"/>
  <c r="A47" i="17"/>
  <c r="A49" i="17"/>
  <c r="BQ469" i="14"/>
  <c r="X3" i="18" s="1"/>
  <c r="BQ472" i="14"/>
  <c r="X6" i="18" s="1"/>
  <c r="CI437" i="14"/>
  <c r="BQ478" i="14"/>
  <c r="X12" i="18" s="1"/>
  <c r="T12" i="18"/>
  <c r="G11" i="17" l="1"/>
  <c r="BH409" i="14"/>
  <c r="BH411" i="14" s="1"/>
  <c r="BI411" i="14"/>
  <c r="H33" i="17"/>
  <c r="H32" i="17"/>
</calcChain>
</file>

<file path=xl/sharedStrings.xml><?xml version="1.0" encoding="utf-8"?>
<sst xmlns="http://schemas.openxmlformats.org/spreadsheetml/2006/main" count="519" uniqueCount="298">
  <si>
    <t>ANUL I</t>
  </si>
  <si>
    <t>ANUL II</t>
  </si>
  <si>
    <t>SEMESTRUL 1</t>
  </si>
  <si>
    <t>SEMESTRUL 2</t>
  </si>
  <si>
    <t>SEMESTRUL 3</t>
  </si>
  <si>
    <t>SEMESTRUL 4</t>
  </si>
  <si>
    <t>E</t>
  </si>
  <si>
    <t>VPI:</t>
  </si>
  <si>
    <t xml:space="preserve">credite: </t>
  </si>
  <si>
    <t xml:space="preserve">evaluări: </t>
  </si>
  <si>
    <t>din care:</t>
  </si>
  <si>
    <t>Legenda</t>
  </si>
  <si>
    <t>Nume disciplina</t>
  </si>
  <si>
    <t>Cod</t>
  </si>
  <si>
    <t>nc</t>
  </si>
  <si>
    <t>FE</t>
  </si>
  <si>
    <t>c</t>
  </si>
  <si>
    <t>s</t>
  </si>
  <si>
    <t>l</t>
  </si>
  <si>
    <t>p</t>
  </si>
  <si>
    <t>CF</t>
  </si>
  <si>
    <t>VPI</t>
  </si>
  <si>
    <t>RECTOR,</t>
  </si>
  <si>
    <t>DECAN,</t>
  </si>
  <si>
    <t>Exemplu</t>
  </si>
  <si>
    <t>Universitatea Politehnica Timişoara</t>
  </si>
  <si>
    <t>ciclul</t>
  </si>
  <si>
    <t>c1c2c3</t>
  </si>
  <si>
    <t>a1a2</t>
  </si>
  <si>
    <t>PLAN DE ÎNVĂŢĂMÂNT</t>
  </si>
  <si>
    <t>1</t>
  </si>
  <si>
    <t>2</t>
  </si>
  <si>
    <t>3</t>
  </si>
  <si>
    <t>4</t>
  </si>
  <si>
    <t>5</t>
  </si>
  <si>
    <t>01</t>
  </si>
  <si>
    <t>02</t>
  </si>
  <si>
    <t>03</t>
  </si>
  <si>
    <t>04</t>
  </si>
  <si>
    <t>DISCIPLINE OPTIONALE</t>
  </si>
  <si>
    <t>05</t>
  </si>
  <si>
    <t>06</t>
  </si>
  <si>
    <t>Cod DFI</t>
  </si>
  <si>
    <t>Cod RSI</t>
  </si>
  <si>
    <t>Cod DSU_M</t>
  </si>
  <si>
    <t>Tehnologii avansate de măsurare</t>
  </si>
  <si>
    <t>DCAV</t>
  </si>
  <si>
    <t>Forma de invatamant:</t>
  </si>
  <si>
    <t xml:space="preserve">Durata studiilor: </t>
  </si>
  <si>
    <t>2 ani</t>
  </si>
  <si>
    <t>total / sem.</t>
  </si>
  <si>
    <t>total / săpt.</t>
  </si>
  <si>
    <t>6</t>
  </si>
  <si>
    <t>7</t>
  </si>
  <si>
    <t>VAi:</t>
  </si>
  <si>
    <t>VA (VAi+VAp):</t>
  </si>
  <si>
    <t>(c, s, l, p, VAp)</t>
  </si>
  <si>
    <t>VCA (VA+VPI):</t>
  </si>
  <si>
    <r>
      <rPr>
        <sz val="11"/>
        <color indexed="18"/>
        <rFont val="Arial"/>
        <family val="2"/>
      </rPr>
      <t>Domeniul de licenta</t>
    </r>
    <r>
      <rPr>
        <b/>
        <sz val="11"/>
        <color indexed="18"/>
        <rFont val="Arial"/>
        <family val="2"/>
      </rPr>
      <t>:</t>
    </r>
  </si>
  <si>
    <r>
      <t xml:space="preserve">Domeniul fundamental  </t>
    </r>
    <r>
      <rPr>
        <b/>
        <sz val="11"/>
        <color indexed="18"/>
        <rFont val="Arial"/>
        <family val="2"/>
      </rPr>
      <t>(DFI):</t>
    </r>
    <r>
      <rPr>
        <sz val="11"/>
        <color indexed="18"/>
        <rFont val="Arial"/>
        <family val="2"/>
      </rPr>
      <t xml:space="preserve"> </t>
    </r>
  </si>
  <si>
    <r>
      <t xml:space="preserve">Ramura de stiinta </t>
    </r>
    <r>
      <rPr>
        <b/>
        <sz val="11"/>
        <color indexed="18"/>
        <rFont val="Arial"/>
        <family val="2"/>
      </rPr>
      <t>(RSI):</t>
    </r>
    <r>
      <rPr>
        <sz val="11"/>
        <color indexed="18"/>
        <rFont val="Arial"/>
        <family val="2"/>
      </rPr>
      <t xml:space="preserve"> </t>
    </r>
  </si>
  <si>
    <r>
      <t xml:space="preserve">Domeniul de studii universitare de master </t>
    </r>
    <r>
      <rPr>
        <b/>
        <sz val="11"/>
        <color indexed="18"/>
        <rFont val="Arial"/>
        <family val="2"/>
      </rPr>
      <t>(DSU_M)</t>
    </r>
    <r>
      <rPr>
        <sz val="11"/>
        <color indexed="18"/>
        <rFont val="Arial"/>
        <family val="2"/>
      </rPr>
      <t xml:space="preserve">: </t>
    </r>
  </si>
  <si>
    <r>
      <rPr>
        <b/>
        <sz val="11"/>
        <color indexed="18"/>
        <rFont val="Arial"/>
        <family val="2"/>
      </rPr>
      <t>VAp</t>
    </r>
    <r>
      <rPr>
        <sz val="11"/>
        <color indexed="18"/>
        <rFont val="Arial"/>
        <family val="2"/>
      </rPr>
      <t>- volum de ore necesar activitatilor partial asistate</t>
    </r>
  </si>
  <si>
    <r>
      <rPr>
        <b/>
        <sz val="11"/>
        <color indexed="18"/>
        <rFont val="Arial"/>
        <family val="2"/>
      </rPr>
      <t>Cod</t>
    </r>
    <r>
      <rPr>
        <sz val="11"/>
        <color indexed="18"/>
        <rFont val="Arial"/>
        <family val="2"/>
      </rPr>
      <t xml:space="preserve"> = cod disciplina</t>
    </r>
  </si>
  <si>
    <r>
      <rPr>
        <b/>
        <sz val="11"/>
        <color indexed="18"/>
        <rFont val="Arial"/>
        <family val="2"/>
      </rPr>
      <t xml:space="preserve">nc </t>
    </r>
    <r>
      <rPr>
        <sz val="11"/>
        <color indexed="18"/>
        <rFont val="Arial"/>
        <family val="2"/>
      </rPr>
      <t>= nr.credite transferabile</t>
    </r>
  </si>
  <si>
    <r>
      <rPr>
        <b/>
        <sz val="11"/>
        <color indexed="18"/>
        <rFont val="Arial"/>
        <family val="2"/>
      </rPr>
      <t>FE</t>
    </r>
    <r>
      <rPr>
        <sz val="11"/>
        <color indexed="18"/>
        <rFont val="Arial"/>
        <family val="2"/>
      </rPr>
      <t xml:space="preserve"> = forma de evaluare</t>
    </r>
  </si>
  <si>
    <r>
      <rPr>
        <b/>
        <sz val="11"/>
        <color indexed="18"/>
        <rFont val="Arial"/>
        <family val="2"/>
      </rPr>
      <t>CF=</t>
    </r>
    <r>
      <rPr>
        <sz val="11"/>
        <color indexed="18"/>
        <rFont val="Arial"/>
        <family val="2"/>
      </rPr>
      <t>categorie formativa careia ii apartine disciplina</t>
    </r>
  </si>
  <si>
    <r>
      <rPr>
        <b/>
        <sz val="11"/>
        <color indexed="18"/>
        <rFont val="Arial"/>
        <family val="2"/>
      </rPr>
      <t>E</t>
    </r>
    <r>
      <rPr>
        <sz val="11"/>
        <color indexed="18"/>
        <rFont val="Arial"/>
        <family val="2"/>
      </rPr>
      <t>=examen</t>
    </r>
  </si>
  <si>
    <r>
      <rPr>
        <b/>
        <sz val="11"/>
        <color indexed="18"/>
        <rFont val="Arial"/>
        <family val="2"/>
      </rPr>
      <t>DA</t>
    </r>
    <r>
      <rPr>
        <sz val="11"/>
        <color indexed="18"/>
        <rFont val="Arial"/>
        <family val="2"/>
      </rPr>
      <t xml:space="preserve"> - disciplina de aprofundare</t>
    </r>
  </si>
  <si>
    <r>
      <rPr>
        <b/>
        <sz val="11"/>
        <color indexed="18"/>
        <rFont val="Arial"/>
        <family val="2"/>
      </rPr>
      <t>D</t>
    </r>
    <r>
      <rPr>
        <sz val="11"/>
        <color indexed="18"/>
        <rFont val="Arial"/>
        <family val="2"/>
      </rPr>
      <t>=evaluare distribuita</t>
    </r>
  </si>
  <si>
    <r>
      <t xml:space="preserve">DCAV - </t>
    </r>
    <r>
      <rPr>
        <sz val="11"/>
        <color indexed="18"/>
        <rFont val="Arial"/>
        <family val="2"/>
      </rPr>
      <t>disciplina de cunoastere avansata</t>
    </r>
  </si>
  <si>
    <r>
      <rPr>
        <b/>
        <sz val="11"/>
        <color indexed="18"/>
        <rFont val="Arial"/>
        <family val="2"/>
      </rPr>
      <t>c</t>
    </r>
    <r>
      <rPr>
        <sz val="11"/>
        <color indexed="18"/>
        <rFont val="Arial"/>
        <family val="2"/>
      </rPr>
      <t>=nr.ore curs/semestru</t>
    </r>
  </si>
  <si>
    <r>
      <rPr>
        <b/>
        <sz val="11"/>
        <color indexed="18"/>
        <rFont val="Arial"/>
        <family val="2"/>
      </rPr>
      <t>DS</t>
    </r>
    <r>
      <rPr>
        <sz val="11"/>
        <color indexed="18"/>
        <rFont val="Arial"/>
        <family val="2"/>
      </rPr>
      <t>- disciplina de sinteza</t>
    </r>
  </si>
  <si>
    <r>
      <rPr>
        <b/>
        <sz val="11"/>
        <color indexed="18"/>
        <rFont val="Arial"/>
        <family val="2"/>
      </rPr>
      <t>s</t>
    </r>
    <r>
      <rPr>
        <sz val="11"/>
        <color indexed="18"/>
        <rFont val="Arial"/>
        <family val="2"/>
      </rPr>
      <t>=nr.ore seminar</t>
    </r>
  </si>
  <si>
    <r>
      <rPr>
        <b/>
        <sz val="11"/>
        <color indexed="18"/>
        <rFont val="Arial"/>
        <family val="2"/>
      </rPr>
      <t>l</t>
    </r>
    <r>
      <rPr>
        <sz val="11"/>
        <color indexed="18"/>
        <rFont val="Arial"/>
        <family val="2"/>
      </rPr>
      <t>=nr.ore laborator</t>
    </r>
  </si>
  <si>
    <r>
      <rPr>
        <b/>
        <sz val="11"/>
        <color indexed="18"/>
        <rFont val="Arial"/>
        <family val="2"/>
      </rPr>
      <t>p</t>
    </r>
    <r>
      <rPr>
        <sz val="11"/>
        <color indexed="18"/>
        <rFont val="Arial"/>
        <family val="2"/>
      </rPr>
      <t>=nr.ore proiect</t>
    </r>
  </si>
  <si>
    <t>VAp</t>
  </si>
  <si>
    <t>CF={DA, DCAV, DS, DC}</t>
  </si>
  <si>
    <r>
      <rPr>
        <b/>
        <sz val="11"/>
        <color indexed="18"/>
        <rFont val="Arial"/>
        <family val="2"/>
      </rPr>
      <t>DC</t>
    </r>
    <r>
      <rPr>
        <sz val="11"/>
        <color indexed="18"/>
        <rFont val="Arial"/>
        <family val="2"/>
      </rPr>
      <t xml:space="preserve"> - disciplina complementara</t>
    </r>
  </si>
  <si>
    <t>M170.17.01.V1</t>
  </si>
  <si>
    <r>
      <rPr>
        <b/>
        <sz val="11"/>
        <color indexed="18"/>
        <rFont val="Arial"/>
        <family val="2"/>
      </rPr>
      <t>VAi</t>
    </r>
    <r>
      <rPr>
        <sz val="11"/>
        <color indexed="18"/>
        <rFont val="Arial"/>
        <family val="2"/>
      </rPr>
      <t>- volum de ore necesar activitatilor integral asistate=c+s+l+p</t>
    </r>
  </si>
  <si>
    <r>
      <rPr>
        <b/>
        <sz val="11"/>
        <color indexed="18"/>
        <rFont val="Arial"/>
        <family val="2"/>
      </rPr>
      <t xml:space="preserve">VCA </t>
    </r>
    <r>
      <rPr>
        <sz val="11"/>
        <color indexed="18"/>
        <rFont val="Arial"/>
        <family val="2"/>
      </rPr>
      <t>- volum de ore cumulat al tuturor activitatilor = VA+VPI</t>
    </r>
  </si>
  <si>
    <r>
      <t xml:space="preserve"> </t>
    </r>
    <r>
      <rPr>
        <b/>
        <sz val="11"/>
        <color indexed="18"/>
        <rFont val="Arial"/>
        <family val="2"/>
      </rPr>
      <t>FE</t>
    </r>
    <r>
      <rPr>
        <sz val="11"/>
        <color indexed="18"/>
        <rFont val="Arial"/>
        <family val="2"/>
      </rPr>
      <t xml:space="preserve"> </t>
    </r>
    <r>
      <rPr>
        <sz val="11"/>
        <color indexed="18"/>
        <rFont val="Symbol"/>
        <family val="1"/>
        <charset val="2"/>
      </rPr>
      <t>Î</t>
    </r>
    <r>
      <rPr>
        <sz val="11"/>
        <color indexed="18"/>
        <rFont val="Arial"/>
        <family val="2"/>
      </rPr>
      <t xml:space="preserve"> {E, D, C}</t>
    </r>
  </si>
  <si>
    <r>
      <rPr>
        <b/>
        <sz val="11"/>
        <color indexed="18"/>
        <rFont val="Arial"/>
        <family val="2"/>
      </rPr>
      <t>C</t>
    </r>
    <r>
      <rPr>
        <sz val="11"/>
        <color indexed="18"/>
        <rFont val="Arial"/>
        <family val="2"/>
      </rPr>
      <t>=colocviu</t>
    </r>
  </si>
  <si>
    <t xml:space="preserve">(*) - discipline optionale activate in anul universitar  </t>
  </si>
  <si>
    <t xml:space="preserve"> </t>
  </si>
  <si>
    <t>Invatamant la distanta</t>
  </si>
  <si>
    <t>IFR - Invatamant cu frecventa redusa</t>
  </si>
  <si>
    <t>IF - Invatamant cu frecventa</t>
  </si>
  <si>
    <t>Finalități:</t>
  </si>
  <si>
    <t>Competenţe transversale:</t>
  </si>
  <si>
    <t>Competenţe profesionale:</t>
  </si>
  <si>
    <t>Compentențele programului de studii:</t>
  </si>
  <si>
    <t>Obiectivele programului de studii:</t>
  </si>
  <si>
    <t>Misiunea programului de studii:</t>
  </si>
  <si>
    <t>Forma de învățământ:</t>
  </si>
  <si>
    <t>Durata studiilor / Numărul de credite:</t>
  </si>
  <si>
    <t xml:space="preserve">Domeniul de licenta (DL): </t>
  </si>
  <si>
    <t xml:space="preserve">Ramura de stiinta (RSI): </t>
  </si>
  <si>
    <t xml:space="preserve">Domeniul fundamental (DFI): </t>
  </si>
  <si>
    <t>PLAN DE ÎNVĂȚĂMÂNT</t>
  </si>
  <si>
    <t>Facultatea</t>
  </si>
  <si>
    <t>Programul de studii univ. de master:</t>
  </si>
  <si>
    <t xml:space="preserve">Domeniul de studii universitare de master (DSU_M): </t>
  </si>
  <si>
    <r>
      <t xml:space="preserve">Domeniul fundamental </t>
    </r>
    <r>
      <rPr>
        <b/>
        <sz val="12"/>
        <color indexed="62"/>
        <rFont val="Arial"/>
        <family val="2"/>
        <charset val="238"/>
      </rPr>
      <t>(DFI):</t>
    </r>
    <r>
      <rPr>
        <sz val="12"/>
        <color indexed="62"/>
        <rFont val="Arial"/>
        <family val="2"/>
        <charset val="238"/>
      </rPr>
      <t xml:space="preserve"> </t>
    </r>
  </si>
  <si>
    <r>
      <t xml:space="preserve">Ramura de stiinta </t>
    </r>
    <r>
      <rPr>
        <b/>
        <sz val="12"/>
        <color indexed="62"/>
        <rFont val="Arial"/>
        <family val="2"/>
        <charset val="238"/>
      </rPr>
      <t>(RSI):</t>
    </r>
    <r>
      <rPr>
        <sz val="12"/>
        <color indexed="62"/>
        <rFont val="Arial"/>
        <family val="2"/>
        <charset val="238"/>
      </rPr>
      <t xml:space="preserve"> </t>
    </r>
  </si>
  <si>
    <r>
      <t xml:space="preserve">Domeniul de licenta </t>
    </r>
    <r>
      <rPr>
        <b/>
        <sz val="12"/>
        <color indexed="62"/>
        <rFont val="Arial"/>
        <family val="2"/>
        <charset val="238"/>
      </rPr>
      <t>(DL):</t>
    </r>
    <r>
      <rPr>
        <sz val="12"/>
        <color indexed="62"/>
        <rFont val="Arial"/>
        <family val="2"/>
        <charset val="238"/>
      </rPr>
      <t xml:space="preserve"> </t>
    </r>
  </si>
  <si>
    <t>I. Credite</t>
  </si>
  <si>
    <t>Numărul de credite alocate conform legislației</t>
  </si>
  <si>
    <t>Distribuția numărului de credite pe semestre:</t>
  </si>
  <si>
    <t>Anul</t>
  </si>
  <si>
    <t>sem. I</t>
  </si>
  <si>
    <t>sem. II</t>
  </si>
  <si>
    <t>Total</t>
  </si>
  <si>
    <t>Anul I</t>
  </si>
  <si>
    <t>Anul II</t>
  </si>
  <si>
    <t>II. Structura Anului Universitar (în nr. săptămâni)</t>
  </si>
  <si>
    <t>Activități didactice</t>
  </si>
  <si>
    <t>Sesiuni</t>
  </si>
  <si>
    <t>Iarnă</t>
  </si>
  <si>
    <t>Restanțe iarnă</t>
  </si>
  <si>
    <t>Vară</t>
  </si>
  <si>
    <t>Restanță vară</t>
  </si>
  <si>
    <t>Restanță Toamnă</t>
  </si>
  <si>
    <t>Practică*</t>
  </si>
  <si>
    <t>III. Examinare</t>
  </si>
  <si>
    <t>procent:</t>
  </si>
  <si>
    <t>Nr. total discipline obligatorii:</t>
  </si>
  <si>
    <t>Nr. discipline finalizate cu Examen:</t>
  </si>
  <si>
    <t>min 50%</t>
  </si>
  <si>
    <t>Nr. discipline finalizate cu Evaluare Distribuită:</t>
  </si>
  <si>
    <t>Nr. discipline finalizate cu Colocviu:</t>
  </si>
  <si>
    <t>ore</t>
  </si>
  <si>
    <t>VI. Examenul de finalizare a studiilor</t>
  </si>
  <si>
    <t>M</t>
  </si>
  <si>
    <t>Zona de date</t>
  </si>
  <si>
    <t>nr.discipline</t>
  </si>
  <si>
    <t>credite.discipline</t>
  </si>
  <si>
    <t>ore.discipline</t>
  </si>
  <si>
    <t>ore curs</t>
  </si>
  <si>
    <t>An /semestru</t>
  </si>
  <si>
    <t>Ex</t>
  </si>
  <si>
    <t>ED</t>
  </si>
  <si>
    <t>C</t>
  </si>
  <si>
    <t>Explicatii</t>
  </si>
  <si>
    <t>tot</t>
  </si>
  <si>
    <t>impus</t>
  </si>
  <si>
    <t>opt</t>
  </si>
  <si>
    <t>prac</t>
  </si>
  <si>
    <t>elab</t>
  </si>
  <si>
    <t>sus</t>
  </si>
  <si>
    <t>edfiz</t>
  </si>
  <si>
    <t>fac</t>
  </si>
  <si>
    <t>DF</t>
  </si>
  <si>
    <t>DD</t>
  </si>
  <si>
    <t>DS</t>
  </si>
  <si>
    <t>DC</t>
  </si>
  <si>
    <t>total</t>
  </si>
  <si>
    <t>facultative</t>
  </si>
  <si>
    <t>sem</t>
  </si>
  <si>
    <t>V4</t>
  </si>
  <si>
    <t>2019_01_01_1230</t>
  </si>
  <si>
    <t>24 optionale</t>
  </si>
  <si>
    <t>Universitatea</t>
  </si>
  <si>
    <t>Ciclu</t>
  </si>
  <si>
    <t>Program Studii</t>
  </si>
  <si>
    <t>Semestrul 1</t>
  </si>
  <si>
    <t>codDisciplina</t>
  </si>
  <si>
    <t>ID</t>
  </si>
  <si>
    <t>Disciplina</t>
  </si>
  <si>
    <t>An</t>
  </si>
  <si>
    <t>Sem</t>
  </si>
  <si>
    <t>Tip Ev</t>
  </si>
  <si>
    <t>Regim Disc</t>
  </si>
  <si>
    <t>C/sapt</t>
  </si>
  <si>
    <t>S/L/P/sapt</t>
  </si>
  <si>
    <t>Total ore integral/sapt</t>
  </si>
  <si>
    <t>C/sem</t>
  </si>
  <si>
    <t>S/L/P/sem</t>
  </si>
  <si>
    <t>Total ore integral /sem</t>
  </si>
  <si>
    <t>Practica/sapt</t>
  </si>
  <si>
    <t>Elab proiect/sapt</t>
  </si>
  <si>
    <t>Total ore partial /sapt</t>
  </si>
  <si>
    <t>Practica/sem</t>
  </si>
  <si>
    <t>Elab proiect/sem</t>
  </si>
  <si>
    <t>Total ore partial /sem</t>
  </si>
  <si>
    <t>VPI/sapt</t>
  </si>
  <si>
    <t>VPI/sem</t>
  </si>
  <si>
    <t>Nr credite</t>
  </si>
  <si>
    <t>Categorie formativa</t>
  </si>
  <si>
    <t>Total ore/sapt</t>
  </si>
  <si>
    <t>Total ore/sem</t>
  </si>
  <si>
    <t>Semestrul 2</t>
  </si>
  <si>
    <t>Semestrul 3</t>
  </si>
  <si>
    <t>Semestrul 4</t>
  </si>
  <si>
    <t>Semestrul 5</t>
  </si>
  <si>
    <t>Modificat</t>
  </si>
  <si>
    <t>Semestrul 6</t>
  </si>
  <si>
    <t>Semestrul 7</t>
  </si>
  <si>
    <t>Semestrul 8</t>
  </si>
  <si>
    <t>Optionale</t>
  </si>
  <si>
    <t>Facultative</t>
  </si>
  <si>
    <t>24.09.2019</t>
  </si>
  <si>
    <t>versiunea 1</t>
  </si>
  <si>
    <t>2 ani / 120 credite</t>
  </si>
  <si>
    <t>Credite pentru susținerea lucrării de disertație:</t>
  </si>
  <si>
    <t>Tip activitate</t>
  </si>
  <si>
    <t>Ore/săptămână</t>
  </si>
  <si>
    <t>Sem.I</t>
  </si>
  <si>
    <t>Sem.II</t>
  </si>
  <si>
    <t>Sem.III</t>
  </si>
  <si>
    <t>Sem.IV</t>
  </si>
  <si>
    <t>VAi</t>
  </si>
  <si>
    <t>min. 14 ore/săpt. în semestrele 1-3</t>
  </si>
  <si>
    <t>VA=Vai+Vap</t>
  </si>
  <si>
    <t>VA+VPI</t>
  </si>
  <si>
    <t>min. 90 ore</t>
  </si>
  <si>
    <t>min. 60 ore</t>
  </si>
  <si>
    <t>Raport ore curs / ore aplicații pentru disciplinele integral asistate</t>
  </si>
  <si>
    <t>1. Comunicarea temei lucrării de disertație - semestrul III (repartizarea se va face cel mai târziu în săpt.a 10)</t>
  </si>
  <si>
    <t>2. Elaborarea lucrării de disertație - semestrul IV</t>
  </si>
  <si>
    <t>3. Susținerea lucrării de disertație: sesiuni iunie, septembrie, februarie</t>
  </si>
  <si>
    <t>* Practica se elaborează pe baza unor programe elaborate în departamente și aprobate de Consiliul Facultății. Practica se desfășoară în cadrul facultății sau în unități economice de profil, pe baza unor convenții de practică. Practica de cercetare se poate efectua și în laboratoarele și/sau centrele de cercetare ale facultății/universității. Practica se poate realiza cumulat la sfârșitul semestrelor, sau distribuită pe parcursul acestora. Pentru fiecare stagiu de practică se întocmește fișa de disciplină</t>
  </si>
  <si>
    <t>IV. Volumul activităților</t>
  </si>
  <si>
    <t xml:space="preserve">Numărul de discipline de predare dintr-un semestru: </t>
  </si>
  <si>
    <t>sem I</t>
  </si>
  <si>
    <t>sem II</t>
  </si>
  <si>
    <t>sem III</t>
  </si>
  <si>
    <t>min. 4 - max. 6/sem</t>
  </si>
  <si>
    <t xml:space="preserve">Durata practicii (profesională sau de cercetare funcție de tipul de masterat) </t>
  </si>
  <si>
    <t xml:space="preserve">Durata practicii pentru elaborarea lucrării de disertație </t>
  </si>
  <si>
    <t>8</t>
  </si>
  <si>
    <t>9</t>
  </si>
  <si>
    <t>07</t>
  </si>
  <si>
    <t>08</t>
  </si>
  <si>
    <t>discip_predare</t>
  </si>
  <si>
    <t>VAP</t>
  </si>
  <si>
    <t>practica profesionala</t>
  </si>
  <si>
    <t>TOTAL</t>
  </si>
  <si>
    <t>practica de cercet</t>
  </si>
  <si>
    <t>practica elaborare</t>
  </si>
  <si>
    <t>Credite</t>
  </si>
  <si>
    <t>examen de disertatie</t>
  </si>
  <si>
    <t>suma c+l+p+s</t>
  </si>
  <si>
    <t>nr.dp</t>
  </si>
  <si>
    <t>Total ore/ciclu</t>
  </si>
  <si>
    <t>09</t>
  </si>
  <si>
    <t>din 120</t>
  </si>
  <si>
    <t>10</t>
  </si>
  <si>
    <r>
      <rPr>
        <b/>
        <sz val="11"/>
        <color indexed="18"/>
        <rFont val="Arial"/>
        <family val="2"/>
      </rPr>
      <t>VPI</t>
    </r>
    <r>
      <rPr>
        <sz val="11"/>
        <color indexed="18"/>
        <rFont val="Arial"/>
        <family val="2"/>
      </rPr>
      <t xml:space="preserve"> = volum de ore necesar pregatirii individuale pentru un semestru de 14 sapt. plus 4
          sapt. de sesiune</t>
    </r>
  </si>
  <si>
    <r>
      <t xml:space="preserve">VA - </t>
    </r>
    <r>
      <rPr>
        <sz val="11"/>
        <color indexed="18"/>
        <rFont val="Arial"/>
        <family val="2"/>
      </rPr>
      <t>volum de ore necesar activitatilor integral asistate si al celor asistate partial 
       =VAi+Vap</t>
    </r>
  </si>
  <si>
    <t>26-28 ore/săpt., respectiv min. 784 ore pentru întregul ciclu de studii</t>
  </si>
  <si>
    <t>max. 40 ore/săpt.</t>
  </si>
  <si>
    <t>(0.8  -  1.2)</t>
  </si>
  <si>
    <t>Total ore as. partial /sapt</t>
  </si>
  <si>
    <t>Total ore as. partial /sem</t>
  </si>
  <si>
    <t>Tipul de masterat:</t>
  </si>
  <si>
    <t>de cercetare</t>
  </si>
  <si>
    <t>profesional</t>
  </si>
  <si>
    <t xml:space="preserve">
Ca obiective strategice în domeniul educaţional se menţionează completarea domeniului de licenţă pentru ingineri în domeniul infrastructurilor pentru transporturi care au ca misiune: proiectarea şi execuţia drumurilor, căilor ferate şi podurilor; întreţinerea şi exploatarea acestora; întocmirea băncilor de date rutiere; realizarea şi implementarea de sisteme informatice în domeniu; siguranţa circulaţiei în transporturi.
Absolventul programului de studii master Infrastructuri pentru Transporturi dobândeşte competenţe şi cunoştinţe privind: proiectarea în construcţii cu posibilitatea asumării responsabilităţii de conducător; activităţi de coordonare, execuţie şi mentenanţă în construcţii; activităţi de cercetare, dezvoltare în construcţii; consultanţă, asistenţă tehnică şi proiectare.
</t>
  </si>
  <si>
    <t>Conf.univ.dr.ing. Florin DRĂGAN</t>
  </si>
  <si>
    <t>Absolvenții programului de studii universitare de master vor accesa următoarele ocupații posibile conform Clasificării Ocupațiilor din România ISCO-08:</t>
  </si>
  <si>
    <t>Facultatea MECANICĂ</t>
  </si>
  <si>
    <t>TEHNICI AVANSATE ÎN TRANSPORTUL RUTIER</t>
  </si>
  <si>
    <t>ȘTIINȚE INGINEREȘTI</t>
  </si>
  <si>
    <t>INGINERIA TRANSPORTURILOR</t>
  </si>
  <si>
    <t>INGINERIA TRANSPORTURILOR ȘI A TRAFICULUI</t>
  </si>
  <si>
    <t>Modelarea și simularea avansată a proceselor din sistemele de transport rutier, cu scopul utilizării rezultatelor în planificarea mobilității. și proiectarea elementelor aferente.
Utilizarea metodelor avansate în organizarea și dirijarea mobilității respectiv monitorizarea sistemelor de trafic rutier. 
Fundamentarea tehnică, economică și financiară a deciziilor de modernizare a sistemului de mobilitate cu dezvoltare durabilă. 
Managementul impactului mobilității asupra mediului și a siguranței rutiere.</t>
  </si>
  <si>
    <t>Îndeplinirea sarcinilor profesionale și a obligațiilor academice, cu respectarea principiilor etice, a conduitei academice și a deontologiei. Dezvoltarea capacității de analiză și autoanaliză critică. Dezvoltarea capacității de lucru în echipă.</t>
  </si>
  <si>
    <t xml:space="preserve">COR-18: 132406 Inginer-sef transporturi, 132408 Revizor general siguranta circulatiei, 132412 Șef autobază, 132425 Sef sectie/adjunct (sector) transporturi, 132439 Conducator activitate de transport rutier, 132440 Sef trafic auto intern, 214952 Auditor de siguranta rutiera, 214951 Expert tehnic extrajudiciar,   214219 inginer de cercetare în construcţii de căi ferate, drumuri şi poduri  214955 logistician în transporturi. ISCO-08: 2164 Proiectanţi în domeniul urbanismului şi de sistematizare a traficului </t>
  </si>
  <si>
    <t>Proiectarea avansată a sistemelor de transport rutier 1</t>
  </si>
  <si>
    <t>DA</t>
  </si>
  <si>
    <t>Sisteme inteligente avansate în transportul rutier</t>
  </si>
  <si>
    <t>Transportul și protecția mediului</t>
  </si>
  <si>
    <t>D</t>
  </si>
  <si>
    <t>Practică profesională 1</t>
  </si>
  <si>
    <t>Proiectarea avansată a sistemelor de transport rutier 2</t>
  </si>
  <si>
    <t>Interoperabilitatea rețelelor de transport *</t>
  </si>
  <si>
    <t>Transport public urban, periurban și regional</t>
  </si>
  <si>
    <t>Etică și integritate academică</t>
  </si>
  <si>
    <t>Practică profesională 2</t>
  </si>
  <si>
    <t>Sisteme avansate de control și dirijare a traficului rutier</t>
  </si>
  <si>
    <t>Sisteme avansate de control și dirijare a traficului rutier (proiect)</t>
  </si>
  <si>
    <t>Practică profesională 3</t>
  </si>
  <si>
    <t>Practică elaborare disertație 7 săpt. x 26 ore/săptămână</t>
  </si>
  <si>
    <t>Elaborare disertație 7 săptăm. x 26 ore/săptămână</t>
  </si>
  <si>
    <t>Examen disertație</t>
  </si>
  <si>
    <t>Complemente de economia transporturilor</t>
  </si>
  <si>
    <t>Managementul siguranței rutiere</t>
  </si>
  <si>
    <t>Logistică urbană</t>
  </si>
  <si>
    <t xml:space="preserve">Dinamica și expertizarea accidentelor </t>
  </si>
  <si>
    <t>Opțional 3. *Logistică în transportul rutier</t>
  </si>
  <si>
    <t>* Programare liniară și grafuri</t>
  </si>
  <si>
    <t>* Siguranța circulației</t>
  </si>
  <si>
    <t>* Logistică în transportul rutier</t>
  </si>
  <si>
    <t>Opțional 1. * Programare liniară și grafuri</t>
  </si>
  <si>
    <t>Opțional 2. * Siguranța circulației</t>
  </si>
  <si>
    <t>Conf.univ.dr.ing. Eugen GHITA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</si>
</sst>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75" x14ac:knownFonts="1">
    <font>
      <sz val="10"/>
      <name val="Arial"/>
      <charset val="238"/>
    </font>
    <font>
      <sz val="8"/>
      <name val="Arial"/>
      <family val="2"/>
    </font>
    <font>
      <b/>
      <sz val="11"/>
      <color indexed="18"/>
      <name val="Arial"/>
      <family val="2"/>
    </font>
    <font>
      <sz val="11"/>
      <color indexed="18"/>
      <name val="Arial"/>
      <family val="2"/>
    </font>
    <font>
      <sz val="11"/>
      <color indexed="18"/>
      <name val="Symbol"/>
      <family val="1"/>
      <charset val="2"/>
    </font>
    <font>
      <sz val="11"/>
      <color indexed="18"/>
      <name val="Arial"/>
      <family val="2"/>
      <charset val="238"/>
    </font>
    <font>
      <sz val="11"/>
      <color indexed="18"/>
      <name val="Microsoft Sans Serif"/>
      <family val="2"/>
    </font>
    <font>
      <u/>
      <sz val="10"/>
      <color theme="10"/>
      <name val="Arial"/>
      <family val="2"/>
    </font>
    <font>
      <b/>
      <sz val="11"/>
      <color rgb="FF000080"/>
      <name val="Arial"/>
      <family val="2"/>
    </font>
    <font>
      <b/>
      <sz val="11"/>
      <color rgb="FF000080"/>
      <name val="Arial"/>
      <family val="2"/>
      <charset val="238"/>
    </font>
    <font>
      <sz val="11"/>
      <color rgb="FF000080"/>
      <name val="Arial"/>
      <family val="2"/>
    </font>
    <font>
      <sz val="11"/>
      <color rgb="FF000080"/>
      <name val="Arial"/>
      <family val="2"/>
      <charset val="238"/>
    </font>
    <font>
      <u/>
      <sz val="11"/>
      <color rgb="FF000080"/>
      <name val="Arial"/>
      <family val="2"/>
    </font>
    <font>
      <sz val="11"/>
      <color rgb="FF000080"/>
      <name val="Microsoft Sans Serif"/>
      <family val="2"/>
    </font>
    <font>
      <sz val="11"/>
      <color rgb="FF000080"/>
      <name val="Franklin Gothic Medium"/>
      <family val="2"/>
    </font>
    <font>
      <b/>
      <sz val="11"/>
      <color rgb="FF000080"/>
      <name val="Franklin Gothic Medium"/>
      <family val="2"/>
    </font>
    <font>
      <sz val="10"/>
      <color indexed="18"/>
      <name val="Arial"/>
      <family val="2"/>
      <charset val="238"/>
    </font>
    <font>
      <sz val="11"/>
      <name val="Arial"/>
      <family val="2"/>
      <charset val="238"/>
    </font>
    <font>
      <sz val="14"/>
      <name val="Arial"/>
      <family val="2"/>
      <charset val="238"/>
    </font>
    <font>
      <sz val="10"/>
      <name val="Arial"/>
      <family val="2"/>
      <charset val="238"/>
    </font>
    <font>
      <sz val="12"/>
      <color rgb="FF000000"/>
      <name val="Calibri"/>
      <family val="2"/>
    </font>
    <font>
      <b/>
      <sz val="11"/>
      <color indexed="18"/>
      <name val="Arial"/>
      <family val="2"/>
      <charset val="238"/>
    </font>
    <font>
      <sz val="12"/>
      <color indexed="8"/>
      <name val="Arial"/>
      <family val="2"/>
      <charset val="238"/>
    </font>
    <font>
      <b/>
      <sz val="12"/>
      <color indexed="18"/>
      <name val="Arial"/>
      <family val="2"/>
      <charset val="238"/>
    </font>
    <font>
      <sz val="12"/>
      <name val="Arial"/>
      <family val="2"/>
      <charset val="238"/>
    </font>
    <font>
      <b/>
      <sz val="12"/>
      <color indexed="8"/>
      <name val="Arial"/>
      <family val="2"/>
      <charset val="238"/>
    </font>
    <font>
      <sz val="16"/>
      <name val="Arial"/>
      <family val="2"/>
      <charset val="238"/>
    </font>
    <font>
      <sz val="11"/>
      <color indexed="8"/>
      <name val="Arial"/>
      <family val="2"/>
      <charset val="238"/>
    </font>
    <font>
      <sz val="11"/>
      <color rgb="FF006100"/>
      <name val="Calibri"/>
      <family val="2"/>
      <charset val="238"/>
      <scheme val="minor"/>
    </font>
    <font>
      <sz val="12"/>
      <color indexed="18"/>
      <name val="Arial"/>
      <family val="2"/>
      <charset val="238"/>
    </font>
    <font>
      <sz val="20"/>
      <color indexed="18"/>
      <name val="Arial"/>
      <family val="2"/>
      <charset val="238"/>
    </font>
    <font>
      <sz val="14"/>
      <color indexed="18"/>
      <name val="Arial"/>
      <family val="2"/>
      <charset val="238"/>
    </font>
    <font>
      <b/>
      <sz val="10"/>
      <color indexed="18"/>
      <name val="Arial"/>
      <family val="2"/>
      <charset val="238"/>
    </font>
    <font>
      <b/>
      <sz val="14"/>
      <color indexed="18"/>
      <name val="Arial"/>
      <family val="2"/>
      <charset val="238"/>
    </font>
    <font>
      <sz val="18"/>
      <color indexed="18"/>
      <name val="Arial"/>
      <family val="2"/>
      <charset val="238"/>
    </font>
    <font>
      <b/>
      <sz val="24"/>
      <color indexed="18"/>
      <name val="Arial"/>
      <family val="2"/>
    </font>
    <font>
      <sz val="14"/>
      <color rgb="FF00007A"/>
      <name val="Arial"/>
      <family val="2"/>
    </font>
    <font>
      <b/>
      <sz val="12"/>
      <color theme="3" tint="-0.249977111117893"/>
      <name val="Arial"/>
      <family val="2"/>
      <charset val="238"/>
    </font>
    <font>
      <sz val="12"/>
      <color theme="3" tint="-0.249977111117893"/>
      <name val="Arial"/>
      <family val="2"/>
      <charset val="238"/>
    </font>
    <font>
      <b/>
      <sz val="12"/>
      <color indexed="62"/>
      <name val="Arial"/>
      <family val="2"/>
      <charset val="238"/>
    </font>
    <font>
      <sz val="12"/>
      <color indexed="62"/>
      <name val="Arial"/>
      <family val="2"/>
      <charset val="238"/>
    </font>
    <font>
      <b/>
      <sz val="18"/>
      <color indexed="8"/>
      <name val="Arial"/>
      <family val="2"/>
      <charset val="238"/>
    </font>
    <font>
      <sz val="18"/>
      <name val="Arial"/>
      <family val="2"/>
      <charset val="238"/>
    </font>
    <font>
      <sz val="18"/>
      <name val="Arial"/>
      <family val="2"/>
    </font>
    <font>
      <b/>
      <sz val="18"/>
      <color theme="3" tint="-0.249977111117893"/>
      <name val="Arial"/>
      <family val="2"/>
    </font>
    <font>
      <sz val="18"/>
      <color theme="3" tint="-0.249977111117893"/>
      <name val="Arial"/>
      <family val="2"/>
    </font>
    <font>
      <b/>
      <sz val="18"/>
      <color rgb="FFFF0000"/>
      <name val="Arial"/>
      <family val="2"/>
    </font>
    <font>
      <sz val="16"/>
      <name val="Arial"/>
      <family val="2"/>
    </font>
    <font>
      <sz val="18"/>
      <color theme="9" tint="-0.249977111117893"/>
      <name val="Arial"/>
      <family val="2"/>
    </font>
    <font>
      <i/>
      <sz val="18"/>
      <name val="Arial"/>
      <family val="2"/>
    </font>
    <font>
      <b/>
      <sz val="18"/>
      <color rgb="FF002060"/>
      <name val="Arial"/>
      <family val="2"/>
    </font>
    <font>
      <sz val="18"/>
      <color rgb="FF002060"/>
      <name val="Arial"/>
      <family val="2"/>
    </font>
    <font>
      <i/>
      <sz val="18"/>
      <color rgb="FF002060"/>
      <name val="Arial"/>
      <family val="2"/>
    </font>
    <font>
      <i/>
      <sz val="18"/>
      <color theme="9" tint="-0.249977111117893"/>
      <name val="Arial"/>
      <family val="2"/>
    </font>
    <font>
      <b/>
      <sz val="18"/>
      <name val="Arial"/>
      <family val="2"/>
    </font>
    <font>
      <sz val="18"/>
      <color rgb="FFFF0000"/>
      <name val="Arial"/>
      <family val="2"/>
    </font>
    <font>
      <sz val="11"/>
      <name val="Arial"/>
      <family val="2"/>
    </font>
    <font>
      <sz val="12"/>
      <color rgb="FF002060"/>
      <name val="Arial"/>
      <family val="2"/>
      <charset val="238"/>
    </font>
    <font>
      <sz val="9"/>
      <color rgb="FF000080"/>
      <name val="Arial"/>
      <family val="2"/>
    </font>
    <font>
      <sz val="9"/>
      <color rgb="FF000080"/>
      <name val="Verdana"/>
      <family val="2"/>
    </font>
    <font>
      <b/>
      <sz val="14"/>
      <color rgb="FF000080"/>
      <name val="Arial"/>
      <family val="2"/>
    </font>
    <font>
      <b/>
      <sz val="14"/>
      <color indexed="18"/>
      <name val="Arial"/>
      <family val="2"/>
    </font>
    <font>
      <sz val="12"/>
      <color rgb="FF000080"/>
      <name val="Arial"/>
      <family val="2"/>
      <charset val="238"/>
    </font>
    <font>
      <sz val="14"/>
      <color rgb="FF000080"/>
      <name val="Arial"/>
      <family val="2"/>
      <charset val="238"/>
    </font>
    <font>
      <sz val="14"/>
      <color rgb="FF002060"/>
      <name val="Arial"/>
      <family val="2"/>
      <charset val="238"/>
    </font>
    <font>
      <sz val="12"/>
      <color rgb="FF000080"/>
      <name val="Arial"/>
      <family val="2"/>
    </font>
    <font>
      <b/>
      <sz val="12"/>
      <color rgb="FF000080"/>
      <name val="Arial"/>
      <family val="2"/>
    </font>
    <font>
      <u/>
      <sz val="12"/>
      <color rgb="FF000080"/>
      <name val="Arial"/>
      <family val="2"/>
    </font>
    <font>
      <sz val="12"/>
      <color rgb="FF000080"/>
      <name val="Microsoft Sans Serif"/>
      <family val="2"/>
    </font>
    <font>
      <sz val="12"/>
      <color indexed="18"/>
      <name val="Arial"/>
      <family val="2"/>
    </font>
    <font>
      <b/>
      <sz val="12"/>
      <color indexed="18"/>
      <name val="Arial"/>
      <family val="2"/>
    </font>
    <font>
      <sz val="14"/>
      <color rgb="FF002060"/>
      <name val="Arial"/>
      <family val="2"/>
    </font>
    <font>
      <sz val="12"/>
      <color indexed="8"/>
      <name val="Arial"/>
      <family val="2"/>
    </font>
    <font>
      <b/>
      <sz val="12"/>
      <color rgb="FF00007A"/>
      <name val="Arial"/>
      <family val="2"/>
    </font>
    <font>
      <b/>
      <sz val="12"/>
      <color theme="3"/>
      <name val="Arial"/>
      <family val="2"/>
    </font>
  </fonts>
  <fills count="9">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theme="6" tint="0.79998168889431442"/>
        <bgColor indexed="64"/>
      </patternFill>
    </fill>
    <fill>
      <patternFill patternType="solid">
        <fgColor indexed="42"/>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top style="double">
        <color indexed="64"/>
      </top>
      <bottom/>
      <diagonal/>
    </border>
    <border>
      <left/>
      <right/>
      <top style="thin">
        <color indexed="64"/>
      </top>
      <bottom style="thin">
        <color indexed="64"/>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right style="double">
        <color indexed="64"/>
      </right>
      <top style="double">
        <color indexed="64"/>
      </top>
      <bottom style="thin">
        <color indexed="64"/>
      </bottom>
      <diagonal/>
    </border>
    <border>
      <left/>
      <right style="double">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double">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2"/>
      </right>
      <top style="thin">
        <color indexed="64"/>
      </top>
      <bottom style="double">
        <color indexed="64"/>
      </bottom>
      <diagonal/>
    </border>
    <border>
      <left style="medium">
        <color indexed="62"/>
      </left>
      <right/>
      <top/>
      <bottom/>
      <diagonal/>
    </border>
    <border>
      <left/>
      <right style="medium">
        <color indexed="62"/>
      </right>
      <top/>
      <bottom/>
      <diagonal/>
    </border>
    <border>
      <left style="medium">
        <color indexed="62"/>
      </left>
      <right/>
      <top/>
      <bottom style="medium">
        <color indexed="62"/>
      </bottom>
      <diagonal/>
    </border>
    <border>
      <left/>
      <right/>
      <top/>
      <bottom style="medium">
        <color indexed="62"/>
      </bottom>
      <diagonal/>
    </border>
    <border>
      <left style="double">
        <color indexed="64"/>
      </left>
      <right/>
      <top style="thin">
        <color indexed="64"/>
      </top>
      <bottom style="double">
        <color indexed="64"/>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right style="medium">
        <color indexed="62"/>
      </right>
      <top style="double">
        <color indexed="64"/>
      </top>
      <bottom style="double">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7" fillId="0" borderId="0" applyNumberFormat="0" applyFill="0" applyBorder="0" applyAlignment="0" applyProtection="0"/>
    <xf numFmtId="0" fontId="28" fillId="3" borderId="0" applyNumberFormat="0" applyBorder="0" applyAlignment="0" applyProtection="0"/>
  </cellStyleXfs>
  <cellXfs count="484">
    <xf numFmtId="0" fontId="0" fillId="0" borderId="0" xfId="0"/>
    <xf numFmtId="0" fontId="5" fillId="0" borderId="0" xfId="0" applyFont="1"/>
    <xf numFmtId="0" fontId="16" fillId="0" borderId="0" xfId="0" applyFont="1" applyAlignment="1">
      <alignment horizontal="center"/>
    </xf>
    <xf numFmtId="0" fontId="5" fillId="0" borderId="0" xfId="0" applyFont="1" applyAlignment="1">
      <alignment horizontal="center"/>
    </xf>
    <xf numFmtId="0" fontId="17" fillId="0" borderId="0" xfId="0" applyFont="1" applyAlignment="1">
      <alignment horizontal="center"/>
    </xf>
    <xf numFmtId="0" fontId="18" fillId="0" borderId="0" xfId="0" applyFont="1" applyAlignment="1">
      <alignment horizontal="center"/>
    </xf>
    <xf numFmtId="0" fontId="18" fillId="0" borderId="0" xfId="0" applyFont="1"/>
    <xf numFmtId="0" fontId="19" fillId="0" borderId="0" xfId="0" applyFont="1" applyAlignment="1">
      <alignment horizontal="center"/>
    </xf>
    <xf numFmtId="0" fontId="20" fillId="0" borderId="1" xfId="0" applyFont="1" applyBorder="1" applyAlignment="1">
      <alignment vertical="center"/>
    </xf>
    <xf numFmtId="0" fontId="17" fillId="0" borderId="0" xfId="0" applyFont="1"/>
    <xf numFmtId="0" fontId="17" fillId="0" borderId="0" xfId="0" applyFont="1" applyFill="1" applyAlignment="1">
      <alignment horizontal="center"/>
    </xf>
    <xf numFmtId="0" fontId="19" fillId="0" borderId="0" xfId="0" applyFont="1" applyFill="1" applyAlignment="1">
      <alignment horizontal="center"/>
    </xf>
    <xf numFmtId="0" fontId="17" fillId="0" borderId="0" xfId="0" applyFont="1" applyFill="1" applyAlignment="1"/>
    <xf numFmtId="0" fontId="21" fillId="0" borderId="0" xfId="0" applyFont="1" applyFill="1" applyAlignment="1"/>
    <xf numFmtId="0" fontId="17" fillId="0" borderId="0" xfId="0" applyFont="1" applyFill="1"/>
    <xf numFmtId="0" fontId="23" fillId="0" borderId="0" xfId="0" applyFont="1" applyFill="1" applyAlignment="1"/>
    <xf numFmtId="0" fontId="24" fillId="2" borderId="0" xfId="0" applyFont="1" applyFill="1" applyAlignment="1"/>
    <xf numFmtId="0" fontId="24" fillId="0" borderId="0" xfId="0" applyFont="1" applyFill="1"/>
    <xf numFmtId="0" fontId="24" fillId="0" borderId="0" xfId="0" applyFont="1" applyAlignment="1"/>
    <xf numFmtId="0" fontId="26" fillId="0" borderId="0" xfId="0" applyFont="1" applyFill="1"/>
    <xf numFmtId="0" fontId="24" fillId="5" borderId="0" xfId="0" applyFont="1" applyFill="1" applyAlignment="1"/>
    <xf numFmtId="0" fontId="24" fillId="0" borderId="0" xfId="0" applyFont="1" applyFill="1" applyAlignment="1">
      <alignment horizontal="center"/>
    </xf>
    <xf numFmtId="0" fontId="24" fillId="0" borderId="0" xfId="0" applyFont="1" applyFill="1" applyAlignment="1"/>
    <xf numFmtId="0" fontId="17" fillId="0" borderId="0" xfId="0" applyFont="1" applyAlignment="1"/>
    <xf numFmtId="0" fontId="26" fillId="0" borderId="0" xfId="0" applyFont="1" applyFill="1" applyProtection="1"/>
    <xf numFmtId="0" fontId="24" fillId="0" borderId="0" xfId="0" applyFont="1" applyFill="1" applyProtection="1"/>
    <xf numFmtId="0" fontId="24" fillId="5" borderId="0" xfId="0" applyFont="1" applyFill="1" applyAlignment="1" applyProtection="1"/>
    <xf numFmtId="0" fontId="24" fillId="0" borderId="0" xfId="0" applyFont="1" applyFill="1" applyAlignment="1" applyProtection="1"/>
    <xf numFmtId="0" fontId="27" fillId="0" borderId="0" xfId="0" applyFont="1" applyFill="1" applyBorder="1" applyAlignment="1" applyProtection="1">
      <alignment horizontal="left" wrapText="1"/>
    </xf>
    <xf numFmtId="0" fontId="27" fillId="0" borderId="47" xfId="0" applyFont="1" applyFill="1" applyBorder="1" applyAlignment="1" applyProtection="1">
      <alignment horizontal="left" wrapText="1"/>
    </xf>
    <xf numFmtId="0" fontId="5" fillId="0" borderId="0" xfId="0" applyFont="1" applyFill="1"/>
    <xf numFmtId="0" fontId="29" fillId="0" borderId="0" xfId="0" applyFont="1" applyFill="1"/>
    <xf numFmtId="0" fontId="22" fillId="0" borderId="47" xfId="0" applyFont="1" applyBorder="1" applyAlignment="1">
      <alignment wrapText="1"/>
    </xf>
    <xf numFmtId="0" fontId="27" fillId="0" borderId="0" xfId="0" applyFont="1" applyBorder="1" applyAlignment="1">
      <alignment wrapText="1"/>
    </xf>
    <xf numFmtId="0" fontId="16" fillId="0" borderId="0" xfId="0" applyFont="1" applyFill="1" applyAlignment="1">
      <alignment horizontal="center"/>
    </xf>
    <xf numFmtId="0" fontId="5" fillId="0" borderId="0" xfId="0" applyFont="1" applyFill="1" applyAlignment="1">
      <alignment horizontal="center"/>
    </xf>
    <xf numFmtId="0" fontId="16" fillId="0" borderId="0" xfId="0" applyFont="1" applyFill="1" applyAlignment="1"/>
    <xf numFmtId="0" fontId="5" fillId="0" borderId="0" xfId="0" applyFont="1" applyFill="1" applyAlignment="1"/>
    <xf numFmtId="0" fontId="30" fillId="0" borderId="0" xfId="0" applyFont="1" applyFill="1" applyAlignment="1"/>
    <xf numFmtId="0" fontId="31" fillId="0" borderId="0" xfId="0" applyFont="1" applyFill="1" applyAlignment="1"/>
    <xf numFmtId="0" fontId="32" fillId="0" borderId="0" xfId="0" applyFont="1" applyFill="1" applyAlignment="1">
      <alignment horizontal="center"/>
    </xf>
    <xf numFmtId="0" fontId="21" fillId="0" borderId="0" xfId="0" applyFont="1" applyFill="1" applyAlignment="1">
      <alignment horizontal="center"/>
    </xf>
    <xf numFmtId="0" fontId="33" fillId="0" borderId="0" xfId="0" applyFont="1" applyFill="1" applyAlignment="1"/>
    <xf numFmtId="0" fontId="29" fillId="0" borderId="0" xfId="0" applyFont="1" applyFill="1" applyAlignment="1">
      <alignment horizontal="center"/>
    </xf>
    <xf numFmtId="0" fontId="29" fillId="0" borderId="0" xfId="0" applyFont="1" applyFill="1" applyAlignment="1"/>
    <xf numFmtId="0" fontId="24" fillId="2" borderId="0" xfId="0" applyFont="1" applyFill="1" applyAlignment="1">
      <alignment horizontal="center"/>
    </xf>
    <xf numFmtId="0" fontId="23" fillId="0" borderId="0" xfId="0" applyFont="1" applyFill="1" applyAlignment="1">
      <alignment horizontal="center"/>
    </xf>
    <xf numFmtId="0" fontId="29" fillId="0" borderId="0" xfId="0" applyFont="1"/>
    <xf numFmtId="0" fontId="29" fillId="0" borderId="0" xfId="0" applyFont="1" applyAlignment="1">
      <alignment horizontal="center"/>
    </xf>
    <xf numFmtId="0" fontId="34" fillId="0" borderId="0" xfId="0" applyFont="1" applyFill="1"/>
    <xf numFmtId="0" fontId="34" fillId="0" borderId="0" xfId="0" applyFont="1" applyFill="1" applyAlignment="1">
      <alignment horizontal="center"/>
    </xf>
    <xf numFmtId="0" fontId="29" fillId="0" borderId="0" xfId="0" applyFont="1" applyFill="1" applyAlignment="1">
      <alignment horizontal="left" shrinkToFit="1"/>
    </xf>
    <xf numFmtId="0" fontId="23" fillId="0" borderId="0" xfId="0" applyFont="1" applyFill="1" applyAlignment="1">
      <alignment horizontal="left" shrinkToFit="1"/>
    </xf>
    <xf numFmtId="0" fontId="35" fillId="0" borderId="0" xfId="0" applyFont="1" applyFill="1" applyAlignment="1"/>
    <xf numFmtId="0" fontId="31" fillId="0" borderId="0" xfId="0" applyFont="1" applyFill="1" applyAlignment="1">
      <alignment horizontal="center"/>
    </xf>
    <xf numFmtId="0" fontId="33" fillId="0" borderId="0" xfId="0" applyFont="1" applyFill="1" applyAlignment="1">
      <alignment horizontal="center"/>
    </xf>
    <xf numFmtId="0" fontId="0" fillId="8" borderId="0" xfId="0" applyFill="1"/>
    <xf numFmtId="0" fontId="0" fillId="0" borderId="0" xfId="0" applyFill="1"/>
    <xf numFmtId="0" fontId="10" fillId="0" borderId="0" xfId="0" applyFont="1" applyProtection="1">
      <protection hidden="1"/>
    </xf>
    <xf numFmtId="0" fontId="10" fillId="0" borderId="0" xfId="0" applyFont="1" applyAlignment="1" applyProtection="1">
      <protection hidden="1"/>
    </xf>
    <xf numFmtId="0" fontId="10" fillId="0" borderId="0" xfId="0" applyFont="1" applyAlignment="1" applyProtection="1">
      <alignment horizontal="center"/>
      <protection hidden="1"/>
    </xf>
    <xf numFmtId="0" fontId="65" fillId="0" borderId="0" xfId="0" applyFont="1" applyAlignment="1" applyProtection="1">
      <protection hidden="1"/>
    </xf>
    <xf numFmtId="0" fontId="65" fillId="0" borderId="0" xfId="0" applyFont="1" applyProtection="1">
      <protection hidden="1"/>
    </xf>
    <xf numFmtId="0" fontId="8" fillId="0" borderId="0" xfId="0" applyFont="1" applyAlignment="1" applyProtection="1">
      <protection hidden="1"/>
    </xf>
    <xf numFmtId="0" fontId="8" fillId="0" borderId="0" xfId="0" applyFont="1" applyFill="1" applyAlignment="1" applyProtection="1">
      <protection hidden="1"/>
    </xf>
    <xf numFmtId="0" fontId="66" fillId="0" borderId="0" xfId="0" applyFont="1" applyAlignment="1" applyProtection="1">
      <alignment vertical="center" wrapText="1"/>
      <protection hidden="1"/>
    </xf>
    <xf numFmtId="0" fontId="8" fillId="0" borderId="0" xfId="0" applyFont="1" applyAlignment="1" applyProtection="1">
      <alignment vertical="center" wrapText="1"/>
      <protection hidden="1"/>
    </xf>
    <xf numFmtId="0" fontId="8" fillId="0" borderId="0" xfId="0" applyFont="1" applyAlignment="1" applyProtection="1">
      <alignment horizontal="center" vertical="center" wrapText="1"/>
      <protection hidden="1"/>
    </xf>
    <xf numFmtId="0" fontId="66" fillId="0" borderId="0" xfId="0" applyFont="1" applyAlignment="1" applyProtection="1">
      <protection hidden="1"/>
    </xf>
    <xf numFmtId="0" fontId="8" fillId="0" borderId="0" xfId="0" applyFont="1" applyAlignment="1" applyProtection="1">
      <alignment horizontal="center"/>
      <protection hidden="1"/>
    </xf>
    <xf numFmtId="0" fontId="10" fillId="0" borderId="0" xfId="0" applyFont="1" applyFill="1" applyProtection="1">
      <protection hidden="1"/>
    </xf>
    <xf numFmtId="0" fontId="10" fillId="0" borderId="0" xfId="0" applyFont="1" applyFill="1" applyAlignment="1" applyProtection="1">
      <protection hidden="1"/>
    </xf>
    <xf numFmtId="0" fontId="10" fillId="0" borderId="0" xfId="0" applyFont="1" applyFill="1" applyAlignment="1" applyProtection="1">
      <alignment vertical="center"/>
      <protection hidden="1"/>
    </xf>
    <xf numFmtId="0" fontId="8" fillId="0" borderId="0" xfId="0" applyFont="1" applyFill="1" applyAlignment="1" applyProtection="1">
      <alignment vertical="center"/>
      <protection hidden="1"/>
    </xf>
    <xf numFmtId="0" fontId="10" fillId="0" borderId="0" xfId="0" applyFont="1" applyAlignment="1" applyProtection="1">
      <alignment horizontal="left" vertical="center"/>
      <protection hidden="1"/>
    </xf>
    <xf numFmtId="0" fontId="8" fillId="0" borderId="0" xfId="0" applyFont="1" applyFill="1" applyAlignment="1" applyProtection="1">
      <alignment horizontal="left" vertical="center" wrapText="1"/>
      <protection hidden="1"/>
    </xf>
    <xf numFmtId="0" fontId="65" fillId="0" borderId="0" xfId="0" applyFont="1" applyAlignment="1" applyProtection="1">
      <alignment horizontal="left" vertical="center"/>
      <protection hidden="1"/>
    </xf>
    <xf numFmtId="0" fontId="12" fillId="0" borderId="0" xfId="1" applyFont="1" applyFill="1" applyAlignment="1" applyProtection="1">
      <alignment horizontal="left" vertical="center" wrapText="1"/>
      <protection hidden="1"/>
    </xf>
    <xf numFmtId="0" fontId="67" fillId="0" borderId="0" xfId="1" applyFont="1" applyFill="1" applyAlignment="1" applyProtection="1">
      <alignment horizontal="left" vertical="center" wrapText="1"/>
      <protection hidden="1"/>
    </xf>
    <xf numFmtId="0" fontId="9" fillId="0" borderId="0" xfId="0" applyFont="1" applyAlignment="1" applyProtection="1">
      <alignment horizontal="left" vertical="center"/>
      <protection hidden="1"/>
    </xf>
    <xf numFmtId="0" fontId="10"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67" fillId="0" borderId="0" xfId="1" applyFont="1" applyFill="1" applyAlignment="1" applyProtection="1">
      <alignment wrapText="1"/>
      <protection hidden="1"/>
    </xf>
    <xf numFmtId="0" fontId="12" fillId="0" borderId="0" xfId="1" applyFont="1" applyFill="1" applyAlignment="1" applyProtection="1">
      <alignment wrapText="1"/>
      <protection hidden="1"/>
    </xf>
    <xf numFmtId="0" fontId="8" fillId="0" borderId="0" xfId="0" applyFont="1" applyAlignment="1" applyProtection="1">
      <alignment horizontal="left"/>
      <protection hidden="1"/>
    </xf>
    <xf numFmtId="0" fontId="65" fillId="0" borderId="0" xfId="0" applyFont="1" applyFill="1" applyAlignment="1" applyProtection="1">
      <protection hidden="1"/>
    </xf>
    <xf numFmtId="0" fontId="10" fillId="0" borderId="0" xfId="0" applyFont="1" applyFill="1" applyAlignment="1" applyProtection="1">
      <alignment horizontal="center"/>
      <protection hidden="1"/>
    </xf>
    <xf numFmtId="0" fontId="10" fillId="0" borderId="0" xfId="0" applyFont="1" applyAlignment="1" applyProtection="1">
      <alignment horizontal="left"/>
      <protection hidden="1"/>
    </xf>
    <xf numFmtId="0" fontId="65" fillId="0" borderId="0" xfId="0" applyFont="1" applyFill="1" applyProtection="1">
      <protection hidden="1"/>
    </xf>
    <xf numFmtId="0" fontId="10" fillId="0" borderId="0" xfId="0" applyFont="1" applyFill="1" applyAlignment="1" applyProtection="1">
      <alignment horizontal="center" vertical="center"/>
      <protection hidden="1"/>
    </xf>
    <xf numFmtId="0" fontId="11" fillId="0" borderId="0" xfId="0" applyFont="1" applyFill="1" applyAlignment="1" applyProtection="1">
      <protection hidden="1"/>
    </xf>
    <xf numFmtId="0" fontId="58" fillId="0" borderId="1" xfId="0" applyFont="1" applyFill="1" applyBorder="1" applyAlignment="1" applyProtection="1">
      <alignment horizontal="center" vertical="center" wrapText="1"/>
      <protection hidden="1"/>
    </xf>
    <xf numFmtId="0" fontId="58" fillId="0" borderId="0" xfId="0" applyFont="1" applyProtection="1">
      <protection hidden="1"/>
    </xf>
    <xf numFmtId="0" fontId="59" fillId="0" borderId="1" xfId="0" applyFont="1" applyFill="1" applyBorder="1" applyAlignment="1" applyProtection="1">
      <alignment horizontal="center" vertical="center" wrapText="1"/>
      <protection hidden="1"/>
    </xf>
    <xf numFmtId="0" fontId="12" fillId="0" borderId="0" xfId="1" applyFont="1" applyFill="1" applyBorder="1" applyAlignment="1" applyProtection="1">
      <alignment wrapText="1"/>
      <protection hidden="1"/>
    </xf>
    <xf numFmtId="0" fontId="67" fillId="0" borderId="0" xfId="1" applyFont="1" applyFill="1" applyBorder="1" applyAlignment="1" applyProtection="1">
      <alignment wrapText="1"/>
      <protection hidden="1"/>
    </xf>
    <xf numFmtId="0" fontId="2" fillId="0" borderId="1" xfId="0" applyFont="1" applyFill="1" applyBorder="1" applyAlignment="1" applyProtection="1">
      <alignment horizontal="center" vertical="center"/>
      <protection hidden="1"/>
    </xf>
    <xf numFmtId="0" fontId="10" fillId="0" borderId="0" xfId="0" applyFont="1" applyFill="1" applyBorder="1" applyAlignment="1" applyProtection="1">
      <alignment horizontal="center" vertical="center"/>
      <protection hidden="1"/>
    </xf>
    <xf numFmtId="0" fontId="8" fillId="0" borderId="0" xfId="0" applyFont="1" applyFill="1" applyAlignment="1" applyProtection="1">
      <alignment horizontal="center"/>
      <protection hidden="1"/>
    </xf>
    <xf numFmtId="0" fontId="10" fillId="0" borderId="7" xfId="0" applyFont="1" applyFill="1" applyBorder="1" applyAlignment="1" applyProtection="1">
      <protection hidden="1"/>
    </xf>
    <xf numFmtId="0" fontId="11" fillId="0" borderId="0" xfId="0" applyFont="1" applyFill="1" applyProtection="1">
      <protection hidden="1"/>
    </xf>
    <xf numFmtId="0" fontId="8" fillId="0" borderId="8" xfId="0" applyFont="1" applyFill="1" applyBorder="1" applyAlignment="1" applyProtection="1">
      <alignment vertical="center" wrapText="1"/>
      <protection hidden="1"/>
    </xf>
    <xf numFmtId="0" fontId="8" fillId="0" borderId="9" xfId="0" applyFont="1" applyFill="1" applyBorder="1" applyAlignment="1" applyProtection="1">
      <alignment vertical="center" wrapText="1"/>
      <protection hidden="1"/>
    </xf>
    <xf numFmtId="1" fontId="8" fillId="0" borderId="10" xfId="0" applyNumberFormat="1" applyFont="1" applyFill="1" applyBorder="1" applyAlignment="1" applyProtection="1">
      <alignment horizontal="center" vertical="center"/>
      <protection hidden="1"/>
    </xf>
    <xf numFmtId="0" fontId="8" fillId="0" borderId="8" xfId="0" applyFont="1" applyFill="1" applyBorder="1" applyAlignment="1" applyProtection="1">
      <alignment vertical="center"/>
      <protection hidden="1"/>
    </xf>
    <xf numFmtId="0" fontId="8" fillId="0" borderId="9" xfId="0" applyFont="1" applyFill="1" applyBorder="1" applyAlignment="1" applyProtection="1">
      <alignment vertical="center"/>
      <protection hidden="1"/>
    </xf>
    <xf numFmtId="0" fontId="65" fillId="0" borderId="9" xfId="0" applyFont="1" applyFill="1" applyBorder="1" applyProtection="1">
      <protection hidden="1"/>
    </xf>
    <xf numFmtId="1" fontId="8" fillId="0" borderId="9" xfId="0" applyNumberFormat="1" applyFont="1" applyFill="1" applyBorder="1" applyAlignment="1" applyProtection="1">
      <alignment horizontal="center" vertical="center"/>
      <protection hidden="1"/>
    </xf>
    <xf numFmtId="0" fontId="8" fillId="0" borderId="11" xfId="0" applyFont="1" applyFill="1" applyBorder="1" applyAlignment="1" applyProtection="1">
      <alignment vertical="center" wrapText="1"/>
      <protection hidden="1"/>
    </xf>
    <xf numFmtId="1" fontId="8" fillId="0" borderId="12" xfId="0" applyNumberFormat="1" applyFont="1" applyFill="1" applyBorder="1" applyAlignment="1" applyProtection="1">
      <alignment horizontal="center" vertical="center"/>
      <protection hidden="1"/>
    </xf>
    <xf numFmtId="0" fontId="65" fillId="0" borderId="11" xfId="0" applyFont="1" applyFill="1" applyBorder="1" applyProtection="1">
      <protection hidden="1"/>
    </xf>
    <xf numFmtId="1" fontId="8" fillId="0" borderId="11" xfId="0" applyNumberFormat="1" applyFont="1" applyFill="1" applyBorder="1" applyAlignment="1" applyProtection="1">
      <alignment horizontal="center" vertical="center"/>
      <protection hidden="1"/>
    </xf>
    <xf numFmtId="0" fontId="8" fillId="0" borderId="11" xfId="0" applyFont="1" applyFill="1" applyBorder="1" applyAlignment="1" applyProtection="1">
      <alignment horizontal="center" vertical="center"/>
      <protection hidden="1"/>
    </xf>
    <xf numFmtId="0" fontId="66" fillId="0" borderId="11" xfId="0" applyFont="1" applyFill="1" applyBorder="1" applyAlignment="1" applyProtection="1">
      <alignment horizontal="center" vertical="center"/>
      <protection hidden="1"/>
    </xf>
    <xf numFmtId="1" fontId="8" fillId="0" borderId="13" xfId="0" applyNumberFormat="1" applyFont="1" applyFill="1" applyBorder="1" applyAlignment="1" applyProtection="1">
      <alignment horizontal="center" vertical="center"/>
      <protection hidden="1"/>
    </xf>
    <xf numFmtId="0" fontId="10" fillId="0" borderId="0" xfId="0" applyFont="1" applyFill="1" applyBorder="1" applyAlignment="1" applyProtection="1">
      <alignment vertical="center"/>
      <protection hidden="1"/>
    </xf>
    <xf numFmtId="0" fontId="10" fillId="0" borderId="14" xfId="0" applyFont="1" applyFill="1" applyBorder="1" applyProtection="1">
      <protection hidden="1"/>
    </xf>
    <xf numFmtId="1" fontId="8" fillId="0" borderId="6" xfId="0" applyNumberFormat="1" applyFont="1" applyFill="1" applyBorder="1" applyAlignment="1" applyProtection="1">
      <alignment horizontal="center" vertical="center"/>
      <protection hidden="1"/>
    </xf>
    <xf numFmtId="0" fontId="10" fillId="0" borderId="15" xfId="0" applyFont="1" applyFill="1" applyBorder="1" applyAlignment="1" applyProtection="1">
      <alignment vertical="center"/>
      <protection hidden="1"/>
    </xf>
    <xf numFmtId="0" fontId="10" fillId="0" borderId="14" xfId="0" applyFont="1" applyFill="1" applyBorder="1" applyAlignment="1" applyProtection="1">
      <alignment horizontal="center" vertical="center"/>
      <protection hidden="1"/>
    </xf>
    <xf numFmtId="164" fontId="8" fillId="0" borderId="9" xfId="0" applyNumberFormat="1" applyFont="1" applyFill="1" applyBorder="1" applyAlignment="1" applyProtection="1">
      <alignment horizontal="center" vertical="center"/>
      <protection hidden="1"/>
    </xf>
    <xf numFmtId="164" fontId="8" fillId="0" borderId="9" xfId="0" applyNumberFormat="1" applyFont="1" applyFill="1" applyBorder="1" applyAlignment="1" applyProtection="1">
      <alignment vertical="center"/>
      <protection hidden="1"/>
    </xf>
    <xf numFmtId="0" fontId="66" fillId="0" borderId="9" xfId="0" applyFont="1" applyFill="1" applyBorder="1" applyAlignment="1" applyProtection="1">
      <alignment vertical="center"/>
      <protection hidden="1"/>
    </xf>
    <xf numFmtId="164" fontId="8" fillId="0" borderId="16" xfId="0" applyNumberFormat="1" applyFont="1" applyFill="1" applyBorder="1" applyAlignment="1" applyProtection="1">
      <alignment vertical="center"/>
      <protection hidden="1"/>
    </xf>
    <xf numFmtId="164" fontId="8" fillId="0" borderId="13" xfId="0" applyNumberFormat="1" applyFont="1" applyFill="1" applyBorder="1" applyAlignment="1" applyProtection="1">
      <alignment horizontal="center" vertical="center"/>
      <protection hidden="1"/>
    </xf>
    <xf numFmtId="164" fontId="8" fillId="0" borderId="11" xfId="0" applyNumberFormat="1" applyFont="1" applyFill="1" applyBorder="1" applyAlignment="1" applyProtection="1">
      <alignment vertical="center"/>
      <protection hidden="1"/>
    </xf>
    <xf numFmtId="164" fontId="8" fillId="0" borderId="17" xfId="0" applyNumberFormat="1" applyFont="1" applyFill="1" applyBorder="1" applyAlignment="1" applyProtection="1">
      <alignment horizontal="center" vertical="center"/>
      <protection hidden="1"/>
    </xf>
    <xf numFmtId="0" fontId="8" fillId="0" borderId="0" xfId="0" applyFont="1" applyFill="1" applyBorder="1" applyAlignment="1" applyProtection="1">
      <alignment vertical="center"/>
      <protection hidden="1"/>
    </xf>
    <xf numFmtId="0" fontId="66" fillId="0" borderId="0" xfId="0" applyFont="1" applyFill="1" applyBorder="1" applyAlignment="1" applyProtection="1">
      <alignment vertical="center"/>
      <protection hidden="1"/>
    </xf>
    <xf numFmtId="164" fontId="8" fillId="0" borderId="17" xfId="0" applyNumberFormat="1" applyFont="1" applyFill="1" applyBorder="1" applyAlignment="1" applyProtection="1">
      <alignment vertical="center"/>
      <protection hidden="1"/>
    </xf>
    <xf numFmtId="0" fontId="10" fillId="0" borderId="14" xfId="0" applyFont="1" applyFill="1" applyBorder="1" applyAlignment="1" applyProtection="1">
      <alignment vertical="center"/>
      <protection hidden="1"/>
    </xf>
    <xf numFmtId="0" fontId="10" fillId="0" borderId="6" xfId="0" applyFont="1" applyFill="1" applyBorder="1" applyAlignment="1" applyProtection="1">
      <alignment horizontal="center" vertical="center"/>
      <protection hidden="1"/>
    </xf>
    <xf numFmtId="166" fontId="10" fillId="0" borderId="18" xfId="0" applyNumberFormat="1" applyFont="1" applyFill="1" applyBorder="1" applyAlignment="1" applyProtection="1">
      <alignment horizontal="center" vertical="center"/>
      <protection hidden="1"/>
    </xf>
    <xf numFmtId="0" fontId="10" fillId="0" borderId="0" xfId="0" applyFont="1" applyFill="1" applyAlignment="1" applyProtection="1">
      <alignment horizontal="left" vertical="center"/>
      <protection hidden="1"/>
    </xf>
    <xf numFmtId="0" fontId="65" fillId="0" borderId="0" xfId="0" applyFont="1" applyFill="1" applyAlignment="1" applyProtection="1">
      <alignment horizontal="left" vertical="center"/>
      <protection hidden="1"/>
    </xf>
    <xf numFmtId="0" fontId="13" fillId="0" borderId="0" xfId="0" applyFont="1" applyFill="1" applyBorder="1" applyProtection="1">
      <protection hidden="1"/>
    </xf>
    <xf numFmtId="0" fontId="10" fillId="0" borderId="0" xfId="0" applyFont="1" applyFill="1" applyBorder="1" applyProtection="1">
      <protection hidden="1"/>
    </xf>
    <xf numFmtId="0" fontId="10" fillId="0" borderId="0" xfId="0" applyFont="1" applyFill="1" applyBorder="1" applyAlignment="1" applyProtection="1">
      <alignment horizontal="center"/>
      <protection hidden="1"/>
    </xf>
    <xf numFmtId="0" fontId="13" fillId="0" borderId="0" xfId="0" applyFont="1" applyFill="1" applyBorder="1" applyAlignment="1" applyProtection="1">
      <alignment horizontal="left"/>
      <protection hidden="1"/>
    </xf>
    <xf numFmtId="0" fontId="68" fillId="0" borderId="0" xfId="0" applyFont="1" applyFill="1" applyBorder="1" applyProtection="1">
      <protection hidden="1"/>
    </xf>
    <xf numFmtId="0" fontId="65" fillId="0" borderId="0" xfId="0" applyFont="1" applyFill="1" applyBorder="1" applyProtection="1">
      <protection hidden="1"/>
    </xf>
    <xf numFmtId="0" fontId="11" fillId="0" borderId="0" xfId="0" applyFont="1" applyProtection="1">
      <protection hidden="1"/>
    </xf>
    <xf numFmtId="0" fontId="11" fillId="0" borderId="0" xfId="0" applyFont="1" applyAlignment="1" applyProtection="1">
      <alignment horizontal="center" vertical="center"/>
      <protection hidden="1"/>
    </xf>
    <xf numFmtId="0" fontId="8" fillId="0" borderId="9" xfId="0" applyFont="1" applyFill="1" applyBorder="1" applyAlignment="1" applyProtection="1">
      <alignment horizontal="center" vertical="center"/>
      <protection hidden="1"/>
    </xf>
    <xf numFmtId="1" fontId="8" fillId="0" borderId="16" xfId="0" applyNumberFormat="1" applyFont="1" applyFill="1" applyBorder="1" applyAlignment="1" applyProtection="1">
      <alignment vertical="center"/>
      <protection hidden="1"/>
    </xf>
    <xf numFmtId="0" fontId="8" fillId="0" borderId="13" xfId="0" applyFont="1" applyFill="1" applyBorder="1" applyAlignment="1" applyProtection="1">
      <alignment horizontal="center" vertical="center"/>
      <protection hidden="1"/>
    </xf>
    <xf numFmtId="1" fontId="8" fillId="0" borderId="13" xfId="0" applyNumberFormat="1" applyFont="1" applyFill="1" applyBorder="1" applyAlignment="1" applyProtection="1">
      <alignment horizontal="right" vertical="center"/>
      <protection hidden="1"/>
    </xf>
    <xf numFmtId="0" fontId="8" fillId="0" borderId="15" xfId="0" applyFont="1" applyFill="1" applyBorder="1" applyAlignment="1" applyProtection="1">
      <alignment horizontal="center" vertical="center"/>
      <protection hidden="1"/>
    </xf>
    <xf numFmtId="49" fontId="10" fillId="0" borderId="0" xfId="0" applyNumberFormat="1" applyFont="1" applyFill="1" applyBorder="1" applyAlignment="1" applyProtection="1">
      <alignment horizontal="center" vertical="top" wrapText="1"/>
      <protection hidden="1"/>
    </xf>
    <xf numFmtId="3" fontId="10" fillId="0" borderId="0" xfId="0" applyNumberFormat="1" applyFont="1" applyFill="1" applyBorder="1" applyAlignment="1" applyProtection="1">
      <alignment horizontal="center" vertical="center"/>
      <protection hidden="1"/>
    </xf>
    <xf numFmtId="0" fontId="65" fillId="0" borderId="0" xfId="0" applyFont="1" applyFill="1" applyBorder="1" applyAlignment="1" applyProtection="1">
      <alignment vertical="center"/>
      <protection hidden="1"/>
    </xf>
    <xf numFmtId="0" fontId="14" fillId="0" borderId="0" xfId="0" applyFont="1" applyFill="1" applyAlignment="1" applyProtection="1">
      <protection hidden="1"/>
    </xf>
    <xf numFmtId="0" fontId="11" fillId="0" borderId="0" xfId="0" applyFont="1" applyFill="1" applyAlignment="1" applyProtection="1">
      <alignment horizontal="center"/>
      <protection hidden="1"/>
    </xf>
    <xf numFmtId="0" fontId="65" fillId="0" borderId="0" xfId="0" applyFont="1" applyFill="1" applyAlignment="1" applyProtection="1">
      <alignment horizontal="center"/>
      <protection hidden="1"/>
    </xf>
    <xf numFmtId="0" fontId="11" fillId="0" borderId="0" xfId="0" applyFont="1" applyFill="1" applyBorder="1" applyAlignment="1" applyProtection="1">
      <alignment horizontal="center" vertical="center" wrapText="1"/>
      <protection hidden="1"/>
    </xf>
    <xf numFmtId="0" fontId="11" fillId="0" borderId="0" xfId="0" applyFont="1" applyBorder="1" applyAlignment="1" applyProtection="1">
      <alignment horizontal="center" vertical="center"/>
      <protection hidden="1"/>
    </xf>
    <xf numFmtId="0" fontId="62" fillId="0" borderId="0" xfId="0" applyFont="1" applyFill="1" applyBorder="1" applyAlignment="1" applyProtection="1">
      <alignment horizontal="center" vertical="center" wrapText="1"/>
      <protection hidden="1"/>
    </xf>
    <xf numFmtId="0" fontId="65" fillId="0" borderId="0" xfId="0" applyFont="1" applyFill="1" applyBorder="1" applyAlignment="1" applyProtection="1">
      <alignment horizontal="center" vertical="center" wrapText="1"/>
      <protection hidden="1"/>
    </xf>
    <xf numFmtId="0" fontId="10" fillId="0" borderId="0" xfId="0" applyFont="1" applyFill="1" applyBorder="1" applyAlignment="1" applyProtection="1">
      <alignment horizontal="center" vertical="center" wrapText="1"/>
      <protection hidden="1"/>
    </xf>
    <xf numFmtId="0" fontId="8" fillId="0" borderId="0" xfId="0" applyFont="1" applyFill="1" applyAlignment="1" applyProtection="1">
      <alignment horizontal="left"/>
      <protection hidden="1"/>
    </xf>
    <xf numFmtId="0" fontId="9" fillId="0" borderId="0" xfId="0" applyFont="1" applyFill="1" applyAlignment="1" applyProtection="1">
      <alignment horizontal="center"/>
      <protection hidden="1"/>
    </xf>
    <xf numFmtId="49" fontId="11" fillId="0" borderId="0" xfId="0" applyNumberFormat="1" applyFont="1" applyFill="1" applyBorder="1" applyAlignment="1" applyProtection="1">
      <alignment horizontal="center" vertical="center" wrapText="1"/>
      <protection hidden="1"/>
    </xf>
    <xf numFmtId="0" fontId="2" fillId="0" borderId="20" xfId="0" applyFont="1" applyFill="1" applyBorder="1" applyAlignment="1" applyProtection="1">
      <alignment vertical="center"/>
      <protection hidden="1"/>
    </xf>
    <xf numFmtId="0" fontId="3" fillId="0" borderId="21" xfId="0" applyFont="1" applyFill="1" applyBorder="1" applyAlignment="1" applyProtection="1">
      <alignment horizontal="center" vertical="center" wrapText="1"/>
      <protection hidden="1"/>
    </xf>
    <xf numFmtId="0" fontId="69" fillId="0" borderId="21" xfId="0" applyFont="1" applyFill="1" applyBorder="1" applyAlignment="1" applyProtection="1">
      <alignment horizontal="center" vertical="center" wrapText="1"/>
      <protection hidden="1"/>
    </xf>
    <xf numFmtId="0" fontId="3" fillId="0" borderId="22" xfId="0" applyFont="1" applyFill="1" applyBorder="1" applyAlignment="1" applyProtection="1">
      <alignment horizontal="center" vertical="center" wrapText="1"/>
      <protection hidden="1"/>
    </xf>
    <xf numFmtId="0" fontId="3" fillId="0" borderId="0" xfId="0" applyFont="1" applyProtection="1">
      <protection hidden="1"/>
    </xf>
    <xf numFmtId="0" fontId="3" fillId="0" borderId="0" xfId="0" applyFont="1" applyFill="1" applyBorder="1" applyProtection="1">
      <protection hidden="1"/>
    </xf>
    <xf numFmtId="0" fontId="3" fillId="0" borderId="0" xfId="0" applyFont="1" applyFill="1" applyProtection="1">
      <protection hidden="1"/>
    </xf>
    <xf numFmtId="0" fontId="3" fillId="0" borderId="0" xfId="0" applyFont="1" applyFill="1" applyBorder="1" applyAlignment="1" applyProtection="1">
      <alignment horizontal="left" vertical="center"/>
      <protection hidden="1"/>
    </xf>
    <xf numFmtId="0" fontId="3" fillId="0" borderId="3" xfId="0" applyFont="1" applyFill="1" applyBorder="1" applyAlignment="1" applyProtection="1">
      <alignment horizontal="center" wrapText="1"/>
      <protection hidden="1"/>
    </xf>
    <xf numFmtId="0" fontId="3" fillId="0" borderId="4" xfId="0" applyFont="1" applyFill="1" applyBorder="1" applyAlignment="1" applyProtection="1">
      <alignment horizontal="center" wrapText="1"/>
      <protection hidden="1"/>
    </xf>
    <xf numFmtId="0" fontId="3" fillId="0" borderId="19" xfId="0" applyFont="1" applyFill="1" applyBorder="1" applyAlignment="1" applyProtection="1">
      <alignment horizontal="center" wrapText="1"/>
      <protection hidden="1"/>
    </xf>
    <xf numFmtId="0" fontId="69" fillId="0" borderId="5" xfId="0" applyFont="1" applyFill="1" applyBorder="1" applyAlignment="1" applyProtection="1">
      <alignment horizontal="center" wrapText="1"/>
      <protection hidden="1"/>
    </xf>
    <xf numFmtId="0" fontId="3" fillId="0" borderId="0" xfId="0" applyFont="1" applyFill="1" applyBorder="1" applyAlignment="1" applyProtection="1">
      <alignment horizontal="center"/>
      <protection hidden="1"/>
    </xf>
    <xf numFmtId="0" fontId="5" fillId="0" borderId="23" xfId="0" applyFont="1" applyBorder="1" applyAlignment="1" applyProtection="1">
      <alignment horizontal="center"/>
      <protection hidden="1"/>
    </xf>
    <xf numFmtId="0" fontId="5" fillId="0" borderId="6" xfId="0" applyFont="1" applyBorder="1" applyAlignment="1" applyProtection="1">
      <alignment horizontal="center"/>
      <protection hidden="1"/>
    </xf>
    <xf numFmtId="0" fontId="5" fillId="0" borderId="24" xfId="0" applyFont="1" applyBorder="1" applyAlignment="1" applyProtection="1">
      <alignment horizontal="center"/>
      <protection hidden="1"/>
    </xf>
    <xf numFmtId="0" fontId="5" fillId="0" borderId="14" xfId="0" applyFont="1" applyBorder="1" applyAlignment="1" applyProtection="1">
      <alignment horizontal="center"/>
      <protection hidden="1"/>
    </xf>
    <xf numFmtId="0" fontId="69" fillId="0" borderId="19" xfId="0" applyFont="1" applyFill="1" applyBorder="1" applyAlignment="1" applyProtection="1">
      <alignment horizontal="center" wrapText="1"/>
      <protection hidden="1"/>
    </xf>
    <xf numFmtId="0" fontId="5" fillId="0" borderId="25" xfId="0" applyFont="1" applyFill="1" applyBorder="1" applyAlignment="1" applyProtection="1">
      <alignment horizontal="center" wrapText="1"/>
      <protection hidden="1"/>
    </xf>
    <xf numFmtId="0" fontId="3" fillId="0" borderId="26"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69" fillId="0" borderId="0" xfId="0" applyFont="1" applyFill="1" applyBorder="1" applyAlignment="1" applyProtection="1">
      <alignment horizontal="center" vertical="center" wrapText="1"/>
      <protection hidden="1"/>
    </xf>
    <xf numFmtId="0" fontId="69" fillId="0" borderId="0" xfId="0" applyFont="1" applyFill="1" applyProtection="1">
      <protection hidden="1"/>
    </xf>
    <xf numFmtId="0" fontId="3" fillId="0" borderId="27" xfId="0" applyFont="1" applyFill="1" applyBorder="1" applyProtection="1">
      <protection hidden="1"/>
    </xf>
    <xf numFmtId="0" fontId="3" fillId="0" borderId="26" xfId="0" applyFont="1" applyFill="1" applyBorder="1" applyAlignment="1" applyProtection="1">
      <alignment horizontal="left" vertical="center"/>
      <protection hidden="1"/>
    </xf>
    <xf numFmtId="0" fontId="3" fillId="0" borderId="0" xfId="0" applyFont="1" applyFill="1" applyBorder="1" applyAlignment="1" applyProtection="1">
      <alignment horizontal="center" vertical="center"/>
      <protection hidden="1"/>
    </xf>
    <xf numFmtId="0" fontId="69" fillId="0" borderId="0" xfId="0" applyFont="1" applyFill="1" applyBorder="1" applyAlignment="1" applyProtection="1">
      <alignment horizontal="left" vertical="center"/>
      <protection hidden="1"/>
    </xf>
    <xf numFmtId="0" fontId="3" fillId="0" borderId="26" xfId="0" applyFont="1" applyFill="1" applyBorder="1" applyAlignment="1" applyProtection="1">
      <alignment horizontal="left" vertical="center" wrapText="1"/>
      <protection hidden="1"/>
    </xf>
    <xf numFmtId="0" fontId="3" fillId="0" borderId="0" xfId="0" applyFont="1" applyFill="1" applyBorder="1" applyAlignment="1" applyProtection="1">
      <alignment horizontal="left" vertical="center" wrapText="1"/>
      <protection hidden="1"/>
    </xf>
    <xf numFmtId="0" fontId="69" fillId="0" borderId="0" xfId="0" applyFont="1" applyFill="1" applyBorder="1" applyAlignment="1" applyProtection="1">
      <alignment horizontal="left" vertical="center" wrapText="1"/>
      <protection hidden="1"/>
    </xf>
    <xf numFmtId="0" fontId="3" fillId="0" borderId="0" xfId="0" applyFont="1" applyFill="1" applyBorder="1" applyAlignment="1" applyProtection="1">
      <alignment vertical="center" wrapText="1"/>
      <protection hidden="1"/>
    </xf>
    <xf numFmtId="0" fontId="69" fillId="0" borderId="0" xfId="0" applyFont="1" applyFill="1" applyBorder="1" applyAlignment="1" applyProtection="1">
      <alignment vertical="center" wrapText="1"/>
      <protection hidden="1"/>
    </xf>
    <xf numFmtId="0" fontId="3" fillId="0" borderId="0" xfId="0" quotePrefix="1" applyFont="1" applyFill="1" applyBorder="1" applyAlignment="1" applyProtection="1">
      <alignment horizontal="left" vertical="center" wrapText="1"/>
      <protection hidden="1"/>
    </xf>
    <xf numFmtId="0" fontId="2" fillId="0" borderId="0" xfId="0" applyFont="1" applyFill="1" applyBorder="1" applyAlignment="1" applyProtection="1">
      <alignment horizontal="left" vertical="center"/>
      <protection hidden="1"/>
    </xf>
    <xf numFmtId="0" fontId="3" fillId="0" borderId="26" xfId="0" quotePrefix="1" applyFont="1" applyFill="1" applyBorder="1" applyAlignment="1" applyProtection="1">
      <alignment horizontal="left" vertical="center" wrapText="1"/>
      <protection hidden="1"/>
    </xf>
    <xf numFmtId="0" fontId="3" fillId="0" borderId="0" xfId="0" quotePrefix="1" applyFont="1" applyFill="1" applyBorder="1" applyAlignment="1" applyProtection="1">
      <alignment vertical="center" wrapText="1"/>
      <protection hidden="1"/>
    </xf>
    <xf numFmtId="0" fontId="3" fillId="0" borderId="27" xfId="0" applyFont="1" applyFill="1" applyBorder="1" applyAlignment="1" applyProtection="1">
      <alignment vertical="center" wrapText="1"/>
      <protection hidden="1"/>
    </xf>
    <xf numFmtId="0" fontId="3" fillId="0" borderId="0" xfId="0" applyFont="1" applyFill="1" applyBorder="1" applyAlignment="1" applyProtection="1">
      <alignment vertical="center"/>
      <protection hidden="1"/>
    </xf>
    <xf numFmtId="0" fontId="2" fillId="0" borderId="0" xfId="0" applyFont="1" applyFill="1" applyBorder="1" applyAlignment="1" applyProtection="1">
      <alignment vertical="center"/>
      <protection hidden="1"/>
    </xf>
    <xf numFmtId="0" fontId="3" fillId="0" borderId="27" xfId="0" applyFont="1" applyFill="1" applyBorder="1" applyAlignment="1" applyProtection="1">
      <alignment horizontal="left" vertical="center"/>
      <protection hidden="1"/>
    </xf>
    <xf numFmtId="0" fontId="2" fillId="0" borderId="0" xfId="0" applyFont="1" applyFill="1" applyBorder="1" applyAlignment="1" applyProtection="1">
      <alignment horizontal="center" vertical="center"/>
      <protection hidden="1"/>
    </xf>
    <xf numFmtId="0" fontId="2" fillId="0" borderId="27" xfId="0" applyFont="1" applyFill="1" applyBorder="1" applyAlignment="1" applyProtection="1">
      <alignment horizontal="center" vertical="center"/>
      <protection hidden="1"/>
    </xf>
    <xf numFmtId="0" fontId="70" fillId="0" borderId="0" xfId="0" applyFont="1" applyFill="1" applyBorder="1" applyAlignment="1" applyProtection="1">
      <alignment horizontal="center" vertical="center"/>
      <protection hidden="1"/>
    </xf>
    <xf numFmtId="0" fontId="6" fillId="0" borderId="26" xfId="0" applyFont="1" applyFill="1" applyBorder="1" applyProtection="1">
      <protection hidden="1"/>
    </xf>
    <xf numFmtId="0" fontId="69" fillId="0" borderId="0" xfId="0" applyFont="1" applyFill="1" applyBorder="1" applyProtection="1">
      <protection hidden="1"/>
    </xf>
    <xf numFmtId="0" fontId="3" fillId="0" borderId="28" xfId="0" applyFont="1" applyFill="1" applyBorder="1" applyAlignment="1" applyProtection="1">
      <alignment horizontal="left" vertical="center"/>
      <protection hidden="1"/>
    </xf>
    <xf numFmtId="0" fontId="3" fillId="0" borderId="29" xfId="0" applyFont="1" applyFill="1" applyBorder="1" applyProtection="1">
      <protection hidden="1"/>
    </xf>
    <xf numFmtId="0" fontId="3" fillId="0" borderId="29" xfId="0" applyFont="1" applyFill="1" applyBorder="1" applyAlignment="1" applyProtection="1">
      <alignment vertical="center" wrapText="1"/>
      <protection hidden="1"/>
    </xf>
    <xf numFmtId="0" fontId="69" fillId="0" borderId="29" xfId="0" applyFont="1" applyFill="1" applyBorder="1" applyAlignment="1" applyProtection="1">
      <alignment vertical="center" wrapText="1"/>
      <protection hidden="1"/>
    </xf>
    <xf numFmtId="0" fontId="69" fillId="0" borderId="29" xfId="0" applyFont="1" applyFill="1" applyBorder="1" applyProtection="1">
      <protection hidden="1"/>
    </xf>
    <xf numFmtId="0" fontId="11" fillId="0" borderId="0" xfId="0" applyFont="1" applyBorder="1" applyAlignment="1" applyProtection="1">
      <alignment horizontal="center"/>
      <protection hidden="1"/>
    </xf>
    <xf numFmtId="0" fontId="11" fillId="0" borderId="0" xfId="0" applyFont="1" applyBorder="1" applyAlignment="1" applyProtection="1">
      <alignment horizontal="right"/>
      <protection hidden="1"/>
    </xf>
    <xf numFmtId="0" fontId="15" fillId="0" borderId="0" xfId="0" applyFont="1" applyFill="1" applyAlignment="1" applyProtection="1">
      <protection hidden="1"/>
    </xf>
    <xf numFmtId="0" fontId="5" fillId="0" borderId="0" xfId="0" applyFont="1" applyAlignment="1" applyProtection="1">
      <alignment horizontal="center"/>
      <protection hidden="1"/>
    </xf>
    <xf numFmtId="0" fontId="16" fillId="0" borderId="0" xfId="0" applyFont="1" applyAlignment="1" applyProtection="1">
      <alignment horizontal="center"/>
      <protection hidden="1"/>
    </xf>
    <xf numFmtId="0" fontId="29" fillId="0" borderId="0" xfId="0" applyFont="1" applyAlignment="1" applyProtection="1">
      <alignment horizontal="center"/>
      <protection hidden="1"/>
    </xf>
    <xf numFmtId="0" fontId="69" fillId="0" borderId="0" xfId="0" applyFont="1" applyAlignment="1" applyProtection="1">
      <alignment horizontal="center"/>
      <protection hidden="1"/>
    </xf>
    <xf numFmtId="0" fontId="5" fillId="0" borderId="0" xfId="0" applyFont="1" applyProtection="1">
      <protection hidden="1"/>
    </xf>
    <xf numFmtId="0" fontId="5" fillId="0" borderId="1" xfId="0" applyFont="1" applyBorder="1" applyAlignment="1" applyProtection="1">
      <alignment horizontal="center"/>
      <protection hidden="1"/>
    </xf>
    <xf numFmtId="0" fontId="69" fillId="0" borderId="1" xfId="0" applyFont="1" applyBorder="1" applyAlignment="1" applyProtection="1">
      <alignment horizontal="center"/>
      <protection hidden="1"/>
    </xf>
    <xf numFmtId="0" fontId="5" fillId="0" borderId="68" xfId="0" applyFont="1" applyBorder="1" applyAlignment="1" applyProtection="1">
      <alignment horizontal="center"/>
      <protection hidden="1"/>
    </xf>
    <xf numFmtId="0" fontId="5" fillId="6" borderId="68" xfId="0" applyFont="1" applyFill="1" applyBorder="1" applyAlignment="1" applyProtection="1">
      <alignment horizontal="center"/>
      <protection hidden="1"/>
    </xf>
    <xf numFmtId="0" fontId="16" fillId="0" borderId="68" xfId="0" applyFont="1" applyBorder="1" applyAlignment="1" applyProtection="1">
      <alignment horizontal="center"/>
      <protection hidden="1"/>
    </xf>
    <xf numFmtId="0" fontId="5" fillId="0" borderId="0" xfId="0" applyFont="1" applyAlignment="1" applyProtection="1">
      <protection hidden="1"/>
    </xf>
    <xf numFmtId="0" fontId="5" fillId="0" borderId="1" xfId="0" applyFont="1" applyBorder="1" applyProtection="1">
      <protection hidden="1"/>
    </xf>
    <xf numFmtId="164" fontId="5" fillId="0" borderId="1" xfId="0" applyNumberFormat="1" applyFont="1" applyBorder="1" applyAlignment="1" applyProtection="1">
      <alignment horizontal="center"/>
      <protection hidden="1"/>
    </xf>
    <xf numFmtId="0" fontId="16" fillId="8" borderId="1" xfId="0" applyFont="1" applyFill="1" applyBorder="1" applyAlignment="1" applyProtection="1">
      <alignment horizontal="center"/>
      <protection hidden="1"/>
    </xf>
    <xf numFmtId="0" fontId="5" fillId="8" borderId="1" xfId="0" applyFont="1" applyFill="1" applyBorder="1" applyAlignment="1" applyProtection="1">
      <alignment horizontal="center"/>
      <protection hidden="1"/>
    </xf>
    <xf numFmtId="0" fontId="5" fillId="4" borderId="1" xfId="0" applyFont="1" applyFill="1" applyBorder="1" applyAlignment="1" applyProtection="1">
      <alignment horizontal="center"/>
      <protection hidden="1"/>
    </xf>
    <xf numFmtId="0" fontId="5" fillId="4" borderId="0" xfId="0" applyFont="1" applyFill="1" applyAlignment="1" applyProtection="1">
      <alignment horizontal="center"/>
      <protection hidden="1"/>
    </xf>
    <xf numFmtId="0" fontId="16" fillId="0" borderId="1" xfId="0" applyFont="1" applyBorder="1" applyAlignment="1" applyProtection="1">
      <alignment horizontal="center"/>
      <protection hidden="1"/>
    </xf>
    <xf numFmtId="0" fontId="5" fillId="4" borderId="71" xfId="0" applyFont="1" applyFill="1" applyBorder="1" applyAlignment="1" applyProtection="1">
      <alignment horizontal="center"/>
      <protection hidden="1"/>
    </xf>
    <xf numFmtId="0" fontId="5" fillId="2" borderId="1" xfId="0" applyFont="1" applyFill="1" applyBorder="1" applyProtection="1">
      <protection hidden="1"/>
    </xf>
    <xf numFmtId="0" fontId="5" fillId="2" borderId="1" xfId="0" applyFont="1" applyFill="1" applyBorder="1" applyAlignment="1" applyProtection="1">
      <alignment horizontal="center"/>
      <protection hidden="1"/>
    </xf>
    <xf numFmtId="0" fontId="5" fillId="0" borderId="0" xfId="0" applyFont="1" applyBorder="1" applyAlignment="1" applyProtection="1">
      <alignment horizontal="center"/>
      <protection hidden="1"/>
    </xf>
    <xf numFmtId="0" fontId="5" fillId="0" borderId="0" xfId="0" applyFont="1" applyBorder="1" applyProtection="1">
      <protection hidden="1"/>
    </xf>
    <xf numFmtId="0" fontId="16" fillId="0" borderId="0" xfId="0" applyFont="1" applyBorder="1" applyAlignment="1" applyProtection="1">
      <alignment horizontal="center"/>
      <protection hidden="1"/>
    </xf>
    <xf numFmtId="0" fontId="29" fillId="0" borderId="0" xfId="0" applyFont="1" applyBorder="1" applyAlignment="1" applyProtection="1">
      <alignment horizontal="center"/>
      <protection hidden="1"/>
    </xf>
    <xf numFmtId="0" fontId="69" fillId="0" borderId="0" xfId="0" applyFont="1" applyBorder="1" applyAlignment="1" applyProtection="1">
      <alignment horizontal="center"/>
      <protection hidden="1"/>
    </xf>
    <xf numFmtId="0" fontId="23" fillId="0" borderId="0" xfId="0" applyFont="1" applyBorder="1" applyAlignment="1" applyProtection="1">
      <alignment wrapText="1"/>
      <protection hidden="1"/>
    </xf>
    <xf numFmtId="0" fontId="70" fillId="0" borderId="0" xfId="0" applyFont="1" applyBorder="1" applyAlignment="1" applyProtection="1">
      <alignment wrapText="1"/>
      <protection hidden="1"/>
    </xf>
    <xf numFmtId="0" fontId="23" fillId="0" borderId="1" xfId="0" applyFont="1" applyBorder="1" applyAlignment="1" applyProtection="1">
      <alignment horizontal="center" wrapText="1"/>
      <protection hidden="1"/>
    </xf>
    <xf numFmtId="0" fontId="23" fillId="0" borderId="1" xfId="0" applyFont="1" applyBorder="1" applyAlignment="1" applyProtection="1">
      <alignment wrapText="1"/>
      <protection hidden="1"/>
    </xf>
    <xf numFmtId="0" fontId="23" fillId="0" borderId="0" xfId="0" applyFont="1" applyBorder="1" applyAlignment="1" applyProtection="1">
      <alignment horizontal="center" wrapText="1"/>
      <protection hidden="1"/>
    </xf>
    <xf numFmtId="0" fontId="5" fillId="0" borderId="68" xfId="0" applyFont="1" applyBorder="1" applyProtection="1">
      <protection hidden="1"/>
    </xf>
    <xf numFmtId="0" fontId="23" fillId="0" borderId="0" xfId="0" applyFont="1" applyBorder="1" applyProtection="1">
      <protection hidden="1"/>
    </xf>
    <xf numFmtId="0" fontId="70" fillId="0" borderId="0" xfId="0" applyFont="1" applyBorder="1" applyProtection="1">
      <protection hidden="1"/>
    </xf>
    <xf numFmtId="0" fontId="23" fillId="0" borderId="1" xfId="0" applyFont="1" applyBorder="1" applyAlignment="1" applyProtection="1">
      <alignment horizontal="center"/>
      <protection hidden="1"/>
    </xf>
    <xf numFmtId="0" fontId="23" fillId="0" borderId="1" xfId="0" applyFont="1" applyBorder="1" applyProtection="1">
      <protection hidden="1"/>
    </xf>
    <xf numFmtId="0" fontId="23" fillId="0" borderId="0" xfId="0" applyFont="1" applyBorder="1" applyAlignment="1" applyProtection="1">
      <alignment horizontal="center"/>
      <protection hidden="1"/>
    </xf>
    <xf numFmtId="0" fontId="5" fillId="7" borderId="0" xfId="0" applyFont="1" applyFill="1" applyProtection="1">
      <protection hidden="1"/>
    </xf>
    <xf numFmtId="0" fontId="5" fillId="7" borderId="0" xfId="0" applyFont="1" applyFill="1" applyAlignment="1" applyProtection="1">
      <alignment horizontal="center"/>
      <protection hidden="1"/>
    </xf>
    <xf numFmtId="0" fontId="16" fillId="7" borderId="0" xfId="0" applyFont="1" applyFill="1" applyAlignment="1" applyProtection="1">
      <alignment horizontal="center"/>
      <protection hidden="1"/>
    </xf>
    <xf numFmtId="0" fontId="29" fillId="7" borderId="0" xfId="0" applyFont="1" applyFill="1" applyAlignment="1" applyProtection="1">
      <alignment horizontal="center"/>
      <protection hidden="1"/>
    </xf>
    <xf numFmtId="0" fontId="69" fillId="7" borderId="0" xfId="0" applyFont="1" applyFill="1" applyAlignment="1" applyProtection="1">
      <alignment horizontal="center"/>
      <protection hidden="1"/>
    </xf>
    <xf numFmtId="0" fontId="37" fillId="0" borderId="0" xfId="0" applyFont="1" applyFill="1" applyAlignment="1" applyProtection="1">
      <protection hidden="1"/>
    </xf>
    <xf numFmtId="0" fontId="37" fillId="0" borderId="0" xfId="0" applyFont="1" applyFill="1" applyAlignment="1" applyProtection="1">
      <alignment horizontal="center"/>
      <protection hidden="1"/>
    </xf>
    <xf numFmtId="0" fontId="21" fillId="0" borderId="0" xfId="0" applyFont="1" applyFill="1" applyAlignment="1" applyProtection="1">
      <alignment horizontal="center"/>
      <protection hidden="1"/>
    </xf>
    <xf numFmtId="0" fontId="32" fillId="0" borderId="0" xfId="0" applyFont="1" applyFill="1" applyAlignment="1" applyProtection="1">
      <alignment horizontal="center"/>
      <protection hidden="1"/>
    </xf>
    <xf numFmtId="0" fontId="16" fillId="0" borderId="0" xfId="0" applyFont="1" applyFill="1" applyAlignment="1" applyProtection="1">
      <alignment horizontal="center"/>
      <protection hidden="1"/>
    </xf>
    <xf numFmtId="0" fontId="5" fillId="0" borderId="0" xfId="0" applyFont="1" applyFill="1" applyAlignment="1" applyProtection="1">
      <alignment horizontal="center"/>
      <protection hidden="1"/>
    </xf>
    <xf numFmtId="0" fontId="5" fillId="0" borderId="0" xfId="0" applyFont="1" applyFill="1" applyProtection="1">
      <protection hidden="1"/>
    </xf>
    <xf numFmtId="0" fontId="38" fillId="6" borderId="0" xfId="0" applyFont="1" applyFill="1" applyAlignment="1" applyProtection="1">
      <protection hidden="1"/>
    </xf>
    <xf numFmtId="0" fontId="38" fillId="6" borderId="0" xfId="0" applyFont="1" applyFill="1" applyAlignment="1" applyProtection="1">
      <alignment horizontal="center"/>
      <protection hidden="1"/>
    </xf>
    <xf numFmtId="0" fontId="38" fillId="0" borderId="0" xfId="0" applyFont="1" applyFill="1" applyAlignment="1" applyProtection="1">
      <alignment horizontal="center"/>
      <protection hidden="1"/>
    </xf>
    <xf numFmtId="0" fontId="38" fillId="0" borderId="0" xfId="0" applyFont="1" applyFill="1" applyAlignment="1" applyProtection="1">
      <protection hidden="1"/>
    </xf>
    <xf numFmtId="0" fontId="5" fillId="0" borderId="0" xfId="0" applyFont="1" applyFill="1" applyAlignment="1" applyProtection="1">
      <protection hidden="1"/>
    </xf>
    <xf numFmtId="0" fontId="16" fillId="0" borderId="0" xfId="0" applyFont="1" applyFill="1" applyAlignment="1" applyProtection="1">
      <protection hidden="1"/>
    </xf>
    <xf numFmtId="0" fontId="5" fillId="6" borderId="0" xfId="0" applyFont="1" applyFill="1" applyAlignment="1" applyProtection="1">
      <protection hidden="1"/>
    </xf>
    <xf numFmtId="0" fontId="43" fillId="0" borderId="0" xfId="0" applyFont="1" applyProtection="1">
      <protection hidden="1"/>
    </xf>
    <xf numFmtId="0" fontId="44" fillId="6" borderId="0" xfId="0" applyFont="1" applyFill="1" applyProtection="1">
      <protection hidden="1"/>
    </xf>
    <xf numFmtId="0" fontId="0" fillId="0" borderId="0" xfId="0" applyProtection="1">
      <protection hidden="1"/>
    </xf>
    <xf numFmtId="0" fontId="44" fillId="0" borderId="0" xfId="0" applyFont="1" applyFill="1" applyProtection="1">
      <protection hidden="1"/>
    </xf>
    <xf numFmtId="0" fontId="43" fillId="0" borderId="52" xfId="0" applyFont="1" applyBorder="1" applyAlignment="1" applyProtection="1">
      <alignment vertical="top"/>
      <protection hidden="1"/>
    </xf>
    <xf numFmtId="0" fontId="43" fillId="0" borderId="53" xfId="0" applyFont="1" applyBorder="1" applyAlignment="1" applyProtection="1">
      <alignment vertical="top"/>
      <protection hidden="1"/>
    </xf>
    <xf numFmtId="0" fontId="43" fillId="0" borderId="54" xfId="0" applyFont="1" applyBorder="1" applyProtection="1">
      <protection hidden="1"/>
    </xf>
    <xf numFmtId="0" fontId="43" fillId="0" borderId="55" xfId="0" applyFont="1" applyBorder="1" applyProtection="1">
      <protection hidden="1"/>
    </xf>
    <xf numFmtId="1" fontId="45" fillId="6" borderId="56" xfId="0" applyNumberFormat="1" applyFont="1" applyFill="1" applyBorder="1" applyAlignment="1" applyProtection="1">
      <alignment horizontal="center"/>
      <protection hidden="1"/>
    </xf>
    <xf numFmtId="0" fontId="45" fillId="6" borderId="56" xfId="0" applyFont="1" applyFill="1" applyBorder="1" applyAlignment="1" applyProtection="1">
      <alignment horizontal="center"/>
      <protection hidden="1"/>
    </xf>
    <xf numFmtId="0" fontId="45" fillId="6" borderId="56" xfId="0" applyFont="1" applyFill="1" applyBorder="1" applyProtection="1">
      <protection hidden="1"/>
    </xf>
    <xf numFmtId="0" fontId="43" fillId="0" borderId="57" xfId="0" applyFont="1" applyBorder="1" applyProtection="1">
      <protection hidden="1"/>
    </xf>
    <xf numFmtId="1" fontId="45" fillId="6" borderId="58" xfId="0" applyNumberFormat="1" applyFont="1" applyFill="1" applyBorder="1" applyAlignment="1" applyProtection="1">
      <alignment horizontal="center"/>
      <protection hidden="1"/>
    </xf>
    <xf numFmtId="0" fontId="45" fillId="6" borderId="58" xfId="0" applyFont="1" applyFill="1" applyBorder="1" applyAlignment="1" applyProtection="1">
      <alignment horizontal="center"/>
      <protection hidden="1"/>
    </xf>
    <xf numFmtId="0" fontId="45" fillId="6" borderId="58" xfId="0" applyFont="1" applyFill="1" applyBorder="1" applyProtection="1">
      <protection hidden="1"/>
    </xf>
    <xf numFmtId="0" fontId="43" fillId="0" borderId="0" xfId="0" applyFont="1" applyBorder="1" applyProtection="1">
      <protection hidden="1"/>
    </xf>
    <xf numFmtId="0" fontId="43" fillId="0" borderId="0" xfId="0" applyFont="1" applyBorder="1" applyAlignment="1" applyProtection="1">
      <alignment horizontal="center"/>
      <protection hidden="1"/>
    </xf>
    <xf numFmtId="0" fontId="46" fillId="0" borderId="0" xfId="0" applyFont="1" applyProtection="1">
      <protection hidden="1"/>
    </xf>
    <xf numFmtId="0" fontId="43" fillId="0" borderId="56" xfId="0" applyFont="1" applyBorder="1" applyProtection="1">
      <protection hidden="1"/>
    </xf>
    <xf numFmtId="0" fontId="43" fillId="0" borderId="54" xfId="0" applyFont="1" applyBorder="1" applyAlignment="1" applyProtection="1">
      <alignment vertical="top"/>
      <protection hidden="1"/>
    </xf>
    <xf numFmtId="0" fontId="43" fillId="0" borderId="53" xfId="0" applyFont="1" applyBorder="1" applyAlignment="1" applyProtection="1">
      <alignment vertical="top" wrapText="1"/>
      <protection hidden="1"/>
    </xf>
    <xf numFmtId="0" fontId="43" fillId="0" borderId="54" xfId="0" applyFont="1" applyBorder="1" applyAlignment="1" applyProtection="1">
      <alignment vertical="top" wrapText="1"/>
      <protection hidden="1"/>
    </xf>
    <xf numFmtId="0" fontId="43" fillId="0" borderId="59" xfId="0" applyFont="1" applyBorder="1" applyAlignment="1" applyProtection="1">
      <alignment vertical="top" wrapText="1"/>
      <protection hidden="1"/>
    </xf>
    <xf numFmtId="0" fontId="43" fillId="0" borderId="65" xfId="0" applyFont="1" applyBorder="1" applyProtection="1">
      <protection hidden="1"/>
    </xf>
    <xf numFmtId="0" fontId="43" fillId="0" borderId="58" xfId="0" applyFont="1" applyBorder="1" applyProtection="1">
      <protection hidden="1"/>
    </xf>
    <xf numFmtId="0" fontId="43" fillId="0" borderId="0" xfId="0" applyFont="1" applyAlignment="1" applyProtection="1">
      <alignment vertical="center" wrapText="1"/>
      <protection hidden="1"/>
    </xf>
    <xf numFmtId="0" fontId="0" fillId="0" borderId="0" xfId="0" applyAlignment="1" applyProtection="1">
      <alignment wrapText="1"/>
      <protection hidden="1"/>
    </xf>
    <xf numFmtId="0" fontId="47" fillId="0" borderId="0" xfId="0" applyFont="1" applyAlignment="1" applyProtection="1">
      <alignment horizontal="right"/>
      <protection hidden="1"/>
    </xf>
    <xf numFmtId="9" fontId="45" fillId="6" borderId="0" xfId="0" applyNumberFormat="1" applyFont="1" applyFill="1" applyProtection="1">
      <protection hidden="1"/>
    </xf>
    <xf numFmtId="9" fontId="43" fillId="0" borderId="0" xfId="0" applyNumberFormat="1" applyFont="1" applyProtection="1">
      <protection hidden="1"/>
    </xf>
    <xf numFmtId="10" fontId="45" fillId="6" borderId="0" xfId="0" applyNumberFormat="1" applyFont="1" applyFill="1" applyProtection="1">
      <protection hidden="1"/>
    </xf>
    <xf numFmtId="10" fontId="48" fillId="6" borderId="0" xfId="0" applyNumberFormat="1" applyFont="1" applyFill="1" applyProtection="1">
      <protection hidden="1"/>
    </xf>
    <xf numFmtId="0" fontId="49" fillId="0" borderId="0" xfId="0" applyFont="1" applyProtection="1">
      <protection hidden="1"/>
    </xf>
    <xf numFmtId="0" fontId="43" fillId="0" borderId="0" xfId="0" applyFont="1" applyAlignment="1" applyProtection="1">
      <protection hidden="1"/>
    </xf>
    <xf numFmtId="0" fontId="43" fillId="0" borderId="1" xfId="0" applyFont="1" applyBorder="1" applyProtection="1">
      <protection hidden="1"/>
    </xf>
    <xf numFmtId="0" fontId="43" fillId="0" borderId="0" xfId="0" applyFont="1" applyBorder="1" applyAlignment="1" applyProtection="1">
      <protection hidden="1"/>
    </xf>
    <xf numFmtId="0" fontId="43" fillId="6" borderId="1" xfId="0" applyFont="1" applyFill="1" applyBorder="1" applyProtection="1">
      <protection hidden="1"/>
    </xf>
    <xf numFmtId="0" fontId="56" fillId="0" borderId="1" xfId="0" applyFont="1" applyBorder="1" applyProtection="1">
      <protection hidden="1"/>
    </xf>
    <xf numFmtId="2" fontId="47" fillId="0" borderId="1" xfId="0" applyNumberFormat="1" applyFont="1" applyBorder="1" applyProtection="1">
      <protection hidden="1"/>
    </xf>
    <xf numFmtId="2" fontId="47" fillId="6" borderId="1" xfId="0" applyNumberFormat="1" applyFont="1" applyFill="1" applyBorder="1" applyProtection="1">
      <protection hidden="1"/>
    </xf>
    <xf numFmtId="1" fontId="47" fillId="0" borderId="1" xfId="0" applyNumberFormat="1" applyFont="1" applyFill="1" applyBorder="1" applyProtection="1">
      <protection hidden="1"/>
    </xf>
    <xf numFmtId="0" fontId="47" fillId="0" borderId="0" xfId="0" applyFont="1" applyProtection="1">
      <protection hidden="1"/>
    </xf>
    <xf numFmtId="0" fontId="56" fillId="0" borderId="1" xfId="0" applyFont="1" applyBorder="1" applyAlignment="1" applyProtection="1">
      <alignment vertical="distributed"/>
      <protection hidden="1"/>
    </xf>
    <xf numFmtId="10" fontId="51" fillId="0" borderId="0" xfId="0" applyNumberFormat="1" applyFont="1" applyProtection="1">
      <protection hidden="1"/>
    </xf>
    <xf numFmtId="0" fontId="55" fillId="0" borderId="0" xfId="0" applyFont="1" applyProtection="1">
      <protection hidden="1"/>
    </xf>
    <xf numFmtId="9" fontId="48" fillId="0" borderId="0" xfId="0" applyNumberFormat="1" applyFont="1" applyProtection="1">
      <protection hidden="1"/>
    </xf>
    <xf numFmtId="10" fontId="43" fillId="0" borderId="0" xfId="0" applyNumberFormat="1" applyFont="1" applyProtection="1">
      <protection hidden="1"/>
    </xf>
    <xf numFmtId="0" fontId="50" fillId="6" borderId="0" xfId="0" applyFont="1" applyFill="1" applyProtection="1">
      <protection hidden="1"/>
    </xf>
    <xf numFmtId="0" fontId="52" fillId="0" borderId="0" xfId="0" applyFont="1" applyProtection="1">
      <protection hidden="1"/>
    </xf>
    <xf numFmtId="0" fontId="53" fillId="0" borderId="0" xfId="0" applyFont="1" applyProtection="1">
      <protection hidden="1"/>
    </xf>
    <xf numFmtId="0" fontId="51" fillId="0" borderId="0" xfId="0" applyFont="1" applyProtection="1">
      <protection hidden="1"/>
    </xf>
    <xf numFmtId="165" fontId="50" fillId="6" borderId="0" xfId="0" applyNumberFormat="1" applyFont="1" applyFill="1" applyProtection="1">
      <protection hidden="1"/>
    </xf>
    <xf numFmtId="0" fontId="54" fillId="0" borderId="0" xfId="0" applyFont="1" applyProtection="1">
      <protection hidden="1"/>
    </xf>
    <xf numFmtId="0" fontId="2" fillId="4" borderId="1" xfId="0" applyFont="1" applyFill="1" applyBorder="1" applyAlignment="1" applyProtection="1">
      <alignment horizontal="center" vertical="center"/>
      <protection locked="0"/>
    </xf>
    <xf numFmtId="0" fontId="57" fillId="4" borderId="14" xfId="0" applyFont="1" applyFill="1" applyBorder="1" applyAlignment="1" applyProtection="1">
      <alignment horizontal="center" vertical="center"/>
      <protection locked="0"/>
    </xf>
    <xf numFmtId="0" fontId="57" fillId="4" borderId="2" xfId="0" applyFont="1" applyFill="1" applyBorder="1" applyAlignment="1" applyProtection="1">
      <alignment horizontal="center" vertical="center"/>
      <protection locked="0"/>
    </xf>
    <xf numFmtId="0" fontId="57" fillId="4" borderId="3" xfId="0" applyFont="1" applyFill="1" applyBorder="1" applyAlignment="1" applyProtection="1">
      <alignment horizontal="center" vertical="center"/>
      <protection locked="0"/>
    </xf>
    <xf numFmtId="0" fontId="57" fillId="4" borderId="4" xfId="0" applyFont="1" applyFill="1" applyBorder="1" applyAlignment="1" applyProtection="1">
      <alignment horizontal="center" vertical="center"/>
      <protection locked="0"/>
    </xf>
    <xf numFmtId="0" fontId="57" fillId="4" borderId="5" xfId="0" applyFont="1" applyFill="1" applyBorder="1" applyAlignment="1" applyProtection="1">
      <alignment horizontal="center" vertical="center"/>
      <protection locked="0"/>
    </xf>
    <xf numFmtId="0" fontId="57" fillId="4" borderId="2" xfId="0" applyFont="1" applyFill="1" applyBorder="1" applyAlignment="1" applyProtection="1">
      <alignment horizontal="center" vertical="center" wrapText="1"/>
      <protection locked="0"/>
    </xf>
    <xf numFmtId="0" fontId="57" fillId="4" borderId="6" xfId="0" applyFont="1" applyFill="1" applyBorder="1" applyAlignment="1" applyProtection="1">
      <alignment horizontal="center" vertical="center" wrapText="1"/>
      <protection locked="0"/>
    </xf>
    <xf numFmtId="0" fontId="57" fillId="4" borderId="3" xfId="0" applyFont="1" applyFill="1" applyBorder="1" applyAlignment="1" applyProtection="1">
      <alignment horizontal="center" vertical="center" wrapText="1"/>
      <protection locked="0"/>
    </xf>
    <xf numFmtId="0" fontId="57" fillId="4" borderId="4" xfId="0" applyFont="1" applyFill="1" applyBorder="1" applyAlignment="1" applyProtection="1">
      <alignment horizontal="center" vertical="center" wrapText="1"/>
      <protection locked="0"/>
    </xf>
    <xf numFmtId="0" fontId="57" fillId="4" borderId="5" xfId="0" applyFont="1" applyFill="1" applyBorder="1" applyAlignment="1" applyProtection="1">
      <alignment horizontal="center" vertical="center" wrapText="1"/>
      <protection locked="0"/>
    </xf>
    <xf numFmtId="0" fontId="62" fillId="4" borderId="2" xfId="0" applyFont="1" applyFill="1" applyBorder="1" applyAlignment="1" applyProtection="1">
      <alignment horizontal="center" vertical="center"/>
      <protection locked="0"/>
    </xf>
    <xf numFmtId="0" fontId="62" fillId="4" borderId="3" xfId="0" applyFont="1" applyFill="1" applyBorder="1" applyAlignment="1" applyProtection="1">
      <alignment horizontal="center" vertical="center"/>
      <protection locked="0"/>
    </xf>
    <xf numFmtId="0" fontId="62" fillId="4" borderId="4" xfId="0" applyFont="1" applyFill="1" applyBorder="1" applyAlignment="1" applyProtection="1">
      <alignment horizontal="center" vertical="center"/>
      <protection locked="0"/>
    </xf>
    <xf numFmtId="0" fontId="62" fillId="4" borderId="5" xfId="0" applyFont="1" applyFill="1" applyBorder="1" applyAlignment="1" applyProtection="1">
      <alignment horizontal="center" vertical="center"/>
      <protection locked="0"/>
    </xf>
    <xf numFmtId="0" fontId="62" fillId="4" borderId="2" xfId="0" applyFont="1" applyFill="1" applyBorder="1" applyAlignment="1" applyProtection="1">
      <alignment horizontal="center" vertical="center" wrapText="1"/>
      <protection locked="0"/>
    </xf>
    <xf numFmtId="0" fontId="62" fillId="4" borderId="6" xfId="0" applyFont="1" applyFill="1" applyBorder="1" applyAlignment="1" applyProtection="1">
      <alignment horizontal="center" vertical="center" wrapText="1"/>
      <protection locked="0"/>
    </xf>
    <xf numFmtId="0" fontId="43" fillId="4" borderId="66" xfId="0" applyFont="1" applyFill="1" applyBorder="1" applyAlignment="1" applyProtection="1">
      <alignment horizontal="center"/>
      <protection locked="0"/>
    </xf>
    <xf numFmtId="0" fontId="43" fillId="4" borderId="67" xfId="0" applyFont="1" applyFill="1" applyBorder="1" applyAlignment="1" applyProtection="1">
      <alignment horizontal="center"/>
      <protection locked="0"/>
    </xf>
    <xf numFmtId="0" fontId="43" fillId="4" borderId="68" xfId="0" applyFont="1" applyFill="1" applyBorder="1" applyAlignment="1" applyProtection="1">
      <alignment horizontal="center"/>
      <protection locked="0"/>
    </xf>
    <xf numFmtId="0" fontId="43" fillId="4" borderId="65" xfId="0" applyFont="1" applyFill="1" applyBorder="1" applyAlignment="1" applyProtection="1">
      <alignment horizontal="center"/>
      <protection locked="0"/>
    </xf>
    <xf numFmtId="0" fontId="43" fillId="4" borderId="69" xfId="0" applyFont="1" applyFill="1" applyBorder="1" applyAlignment="1" applyProtection="1">
      <alignment horizontal="center"/>
      <protection locked="0"/>
    </xf>
    <xf numFmtId="0" fontId="43" fillId="4" borderId="70" xfId="0" applyFont="1" applyFill="1" applyBorder="1" applyAlignment="1" applyProtection="1">
      <alignment horizontal="center"/>
      <protection locked="0"/>
    </xf>
    <xf numFmtId="0" fontId="43" fillId="4" borderId="1" xfId="0" applyFont="1" applyFill="1" applyBorder="1" applyAlignment="1" applyProtection="1">
      <alignment horizontal="center"/>
      <protection locked="0"/>
    </xf>
    <xf numFmtId="0" fontId="43" fillId="4" borderId="58" xfId="0" applyFont="1" applyFill="1" applyBorder="1" applyAlignment="1" applyProtection="1">
      <alignment horizontal="center"/>
      <protection locked="0"/>
    </xf>
    <xf numFmtId="0" fontId="9" fillId="0" borderId="0" xfId="0" applyFont="1" applyFill="1" applyAlignment="1" applyProtection="1">
      <alignment horizontal="left" vertical="center"/>
      <protection hidden="1"/>
    </xf>
    <xf numFmtId="0" fontId="8" fillId="0" borderId="0" xfId="0" applyFont="1" applyFill="1" applyAlignment="1" applyProtection="1">
      <alignment horizontal="left" vertical="center"/>
      <protection hidden="1"/>
    </xf>
    <xf numFmtId="0" fontId="57" fillId="4" borderId="4" xfId="0" applyFont="1" applyFill="1" applyBorder="1" applyAlignment="1" applyProtection="1">
      <alignment horizontal="center" vertical="center"/>
      <protection locked="0" hidden="1"/>
    </xf>
    <xf numFmtId="0" fontId="22" fillId="4" borderId="47" xfId="0" applyFont="1" applyFill="1" applyBorder="1" applyAlignment="1" applyProtection="1">
      <alignment horizontal="left" wrapText="1"/>
      <protection locked="0"/>
    </xf>
    <xf numFmtId="0" fontId="22" fillId="4" borderId="0" xfId="0" applyFont="1" applyFill="1" applyBorder="1" applyAlignment="1" applyProtection="1">
      <alignment horizontal="left" wrapText="1"/>
      <protection locked="0"/>
    </xf>
    <xf numFmtId="0" fontId="25" fillId="5" borderId="47" xfId="0" applyFont="1" applyFill="1" applyBorder="1" applyAlignment="1">
      <alignment horizontal="left" wrapText="1"/>
    </xf>
    <xf numFmtId="0" fontId="25" fillId="5" borderId="0" xfId="0" applyFont="1" applyFill="1" applyBorder="1" applyAlignment="1">
      <alignment horizontal="left" wrapText="1"/>
    </xf>
    <xf numFmtId="0" fontId="22" fillId="4" borderId="47" xfId="0" applyFont="1" applyFill="1" applyBorder="1" applyAlignment="1" applyProtection="1">
      <alignment horizontal="left" wrapText="1" shrinkToFit="1"/>
      <protection locked="0"/>
    </xf>
    <xf numFmtId="0" fontId="22" fillId="4" borderId="0" xfId="0" applyFont="1" applyFill="1" applyBorder="1" applyAlignment="1" applyProtection="1">
      <alignment horizontal="left" shrinkToFit="1"/>
      <protection locked="0"/>
    </xf>
    <xf numFmtId="0" fontId="36" fillId="4" borderId="0" xfId="0" applyFont="1" applyFill="1" applyAlignment="1" applyProtection="1">
      <alignment horizontal="left"/>
      <protection locked="0"/>
    </xf>
    <xf numFmtId="0" fontId="23" fillId="4" borderId="0" xfId="0" applyFont="1" applyFill="1" applyAlignment="1" applyProtection="1">
      <alignment horizontal="left" shrinkToFit="1"/>
      <protection locked="0"/>
    </xf>
    <xf numFmtId="0" fontId="72" fillId="4" borderId="47" xfId="0" applyFont="1" applyFill="1" applyBorder="1" applyAlignment="1" applyProtection="1">
      <alignment horizontal="left" wrapText="1"/>
      <protection locked="0"/>
    </xf>
    <xf numFmtId="0" fontId="72" fillId="4" borderId="0" xfId="0" applyFont="1" applyFill="1" applyBorder="1" applyAlignment="1" applyProtection="1">
      <alignment horizontal="left" wrapText="1"/>
      <protection locked="0"/>
    </xf>
    <xf numFmtId="0" fontId="22" fillId="0" borderId="47" xfId="0" applyFont="1" applyBorder="1" applyAlignment="1">
      <alignment horizontal="left" wrapText="1"/>
    </xf>
    <xf numFmtId="0" fontId="22" fillId="0" borderId="0" xfId="0" applyFont="1" applyBorder="1" applyAlignment="1">
      <alignment horizontal="left" wrapText="1"/>
    </xf>
    <xf numFmtId="0" fontId="23" fillId="6" borderId="0" xfId="0" applyFont="1" applyFill="1" applyAlignment="1">
      <alignment horizontal="left" shrinkToFit="1"/>
    </xf>
    <xf numFmtId="0" fontId="22" fillId="4" borderId="47" xfId="0" applyFont="1" applyFill="1" applyBorder="1" applyAlignment="1" applyProtection="1">
      <alignment wrapText="1"/>
      <protection locked="0"/>
    </xf>
    <xf numFmtId="0" fontId="22" fillId="4" borderId="0" xfId="0" applyFont="1" applyFill="1" applyBorder="1" applyAlignment="1" applyProtection="1">
      <alignment wrapText="1"/>
      <protection locked="0"/>
    </xf>
    <xf numFmtId="0" fontId="22" fillId="0" borderId="47" xfId="0" applyFont="1" applyBorder="1" applyAlignment="1">
      <alignment wrapText="1"/>
    </xf>
    <xf numFmtId="0" fontId="24" fillId="0" borderId="0" xfId="0" applyFont="1" applyAlignment="1"/>
    <xf numFmtId="0" fontId="73" fillId="4" borderId="0" xfId="0" applyFont="1" applyFill="1" applyAlignment="1" applyProtection="1">
      <alignment horizontal="left"/>
      <protection locked="0"/>
    </xf>
    <xf numFmtId="0" fontId="71" fillId="4" borderId="37" xfId="0" applyFont="1" applyFill="1" applyBorder="1" applyAlignment="1" applyProtection="1">
      <alignment horizontal="center" vertical="center" wrapText="1"/>
      <protection locked="0"/>
    </xf>
    <xf numFmtId="0" fontId="71" fillId="4" borderId="10" xfId="0" applyFont="1" applyFill="1" applyBorder="1" applyAlignment="1" applyProtection="1">
      <alignment horizontal="center" vertical="center" wrapText="1"/>
      <protection locked="0"/>
    </xf>
    <xf numFmtId="0" fontId="71" fillId="4" borderId="38" xfId="0" applyFont="1" applyFill="1" applyBorder="1" applyAlignment="1" applyProtection="1">
      <alignment horizontal="center" vertical="center" wrapText="1"/>
      <protection locked="0"/>
    </xf>
    <xf numFmtId="0" fontId="71" fillId="4" borderId="39" xfId="0" applyFont="1" applyFill="1" applyBorder="1" applyAlignment="1" applyProtection="1">
      <alignment horizontal="center" vertical="center" wrapText="1"/>
      <protection locked="0"/>
    </xf>
    <xf numFmtId="0" fontId="71" fillId="4" borderId="40" xfId="0" applyFont="1" applyFill="1" applyBorder="1" applyAlignment="1" applyProtection="1">
      <alignment horizontal="center" vertical="center" wrapText="1"/>
      <protection locked="0"/>
    </xf>
    <xf numFmtId="0" fontId="71" fillId="4" borderId="41" xfId="0" applyFont="1" applyFill="1" applyBorder="1" applyAlignment="1" applyProtection="1">
      <alignment horizontal="center" vertical="center" wrapText="1"/>
      <protection locked="0"/>
    </xf>
    <xf numFmtId="49" fontId="8" fillId="0" borderId="34" xfId="0" applyNumberFormat="1" applyFont="1" applyFill="1" applyBorder="1" applyAlignment="1" applyProtection="1">
      <alignment horizontal="center" vertical="center" wrapText="1"/>
      <protection hidden="1"/>
    </xf>
    <xf numFmtId="49" fontId="8" fillId="0" borderId="35" xfId="0" applyNumberFormat="1" applyFont="1" applyFill="1" applyBorder="1" applyAlignment="1" applyProtection="1">
      <alignment horizontal="center" vertical="center" wrapText="1"/>
      <protection hidden="1"/>
    </xf>
    <xf numFmtId="49" fontId="8" fillId="0" borderId="36" xfId="0" applyNumberFormat="1" applyFont="1" applyFill="1" applyBorder="1" applyAlignment="1" applyProtection="1">
      <alignment horizontal="center" vertical="center"/>
      <protection hidden="1"/>
    </xf>
    <xf numFmtId="0" fontId="57" fillId="0" borderId="30" xfId="0" applyFont="1" applyFill="1" applyBorder="1" applyAlignment="1" applyProtection="1">
      <alignment horizontal="center" vertical="center" wrapText="1"/>
      <protection hidden="1"/>
    </xf>
    <xf numFmtId="0" fontId="57" fillId="0" borderId="14" xfId="0" applyFont="1" applyFill="1" applyBorder="1" applyAlignment="1" applyProtection="1">
      <alignment horizontal="center" vertical="center" wrapText="1"/>
      <protection hidden="1"/>
    </xf>
    <xf numFmtId="0" fontId="57" fillId="0" borderId="6" xfId="0" applyFont="1" applyFill="1" applyBorder="1" applyAlignment="1" applyProtection="1">
      <alignment horizontal="center" vertical="center" wrapText="1"/>
      <protection hidden="1"/>
    </xf>
    <xf numFmtId="0" fontId="63" fillId="4" borderId="10" xfId="0" applyFont="1" applyFill="1" applyBorder="1" applyAlignment="1" applyProtection="1">
      <alignment horizontal="center" vertical="center" wrapText="1"/>
      <protection locked="0"/>
    </xf>
    <xf numFmtId="0" fontId="63" fillId="4" borderId="38" xfId="0" applyFont="1" applyFill="1" applyBorder="1" applyAlignment="1" applyProtection="1">
      <alignment horizontal="center" vertical="center" wrapText="1"/>
      <protection locked="0"/>
    </xf>
    <xf numFmtId="0" fontId="63" fillId="4" borderId="40" xfId="0" applyFont="1" applyFill="1" applyBorder="1" applyAlignment="1" applyProtection="1">
      <alignment horizontal="center" vertical="center" wrapText="1"/>
      <protection locked="0"/>
    </xf>
    <xf numFmtId="0" fontId="63" fillId="4" borderId="41" xfId="0" applyFont="1" applyFill="1" applyBorder="1" applyAlignment="1" applyProtection="1">
      <alignment horizontal="center" vertical="center" wrapText="1"/>
      <protection locked="0"/>
    </xf>
    <xf numFmtId="0" fontId="64" fillId="4" borderId="37" xfId="0" applyFont="1" applyFill="1" applyBorder="1" applyAlignment="1" applyProtection="1">
      <alignment horizontal="center" vertical="center" wrapText="1"/>
      <protection locked="0"/>
    </xf>
    <xf numFmtId="0" fontId="64" fillId="4" borderId="10" xfId="0" applyFont="1" applyFill="1" applyBorder="1" applyAlignment="1" applyProtection="1">
      <alignment horizontal="center" vertical="center" wrapText="1"/>
      <protection locked="0"/>
    </xf>
    <xf numFmtId="0" fontId="64" fillId="4" borderId="38" xfId="0" applyFont="1" applyFill="1" applyBorder="1" applyAlignment="1" applyProtection="1">
      <alignment horizontal="center" vertical="center" wrapText="1"/>
      <protection locked="0"/>
    </xf>
    <xf numFmtId="0" fontId="64" fillId="4" borderId="39" xfId="0" applyFont="1" applyFill="1" applyBorder="1" applyAlignment="1" applyProtection="1">
      <alignment horizontal="center" vertical="center" wrapText="1"/>
      <protection locked="0"/>
    </xf>
    <xf numFmtId="0" fontId="64" fillId="4" borderId="40" xfId="0" applyFont="1" applyFill="1" applyBorder="1" applyAlignment="1" applyProtection="1">
      <alignment horizontal="center" vertical="center" wrapText="1"/>
      <protection locked="0"/>
    </xf>
    <xf numFmtId="0" fontId="64" fillId="4" borderId="41" xfId="0" applyFont="1" applyFill="1" applyBorder="1" applyAlignment="1" applyProtection="1">
      <alignment horizontal="center" vertical="center" wrapText="1"/>
      <protection locked="0"/>
    </xf>
    <xf numFmtId="49" fontId="11" fillId="0" borderId="35" xfId="0" applyNumberFormat="1" applyFont="1" applyFill="1" applyBorder="1" applyAlignment="1" applyProtection="1">
      <alignment horizontal="center" vertical="center" wrapText="1"/>
      <protection hidden="1"/>
    </xf>
    <xf numFmtId="49" fontId="11" fillId="0" borderId="36" xfId="0" applyNumberFormat="1" applyFont="1" applyFill="1" applyBorder="1" applyAlignment="1" applyProtection="1">
      <alignment horizontal="center" vertical="center" wrapText="1"/>
      <protection hidden="1"/>
    </xf>
    <xf numFmtId="0" fontId="8" fillId="0" borderId="43" xfId="0" applyFont="1" applyFill="1" applyBorder="1" applyAlignment="1" applyProtection="1">
      <alignment horizontal="center" vertical="center"/>
      <protection hidden="1"/>
    </xf>
    <xf numFmtId="0" fontId="8" fillId="0" borderId="44" xfId="0" applyFont="1" applyFill="1" applyBorder="1" applyAlignment="1" applyProtection="1">
      <alignment horizontal="center" vertical="center"/>
      <protection hidden="1"/>
    </xf>
    <xf numFmtId="0" fontId="71" fillId="4" borderId="45" xfId="0" applyFont="1" applyFill="1" applyBorder="1" applyAlignment="1" applyProtection="1">
      <alignment horizontal="center" vertical="center" wrapText="1"/>
      <protection locked="0"/>
    </xf>
    <xf numFmtId="0" fontId="71" fillId="4" borderId="0" xfId="0" applyFont="1" applyFill="1" applyBorder="1" applyAlignment="1" applyProtection="1">
      <alignment horizontal="center" vertical="center" wrapText="1"/>
      <protection locked="0"/>
    </xf>
    <xf numFmtId="0" fontId="71" fillId="4" borderId="17" xfId="0" applyFont="1" applyFill="1" applyBorder="1" applyAlignment="1" applyProtection="1">
      <alignment horizontal="center" vertical="center" wrapText="1"/>
      <protection locked="0"/>
    </xf>
    <xf numFmtId="0" fontId="10" fillId="0" borderId="30" xfId="0" applyFont="1" applyFill="1" applyBorder="1" applyAlignment="1" applyProtection="1">
      <alignment horizontal="left" vertical="center"/>
      <protection hidden="1"/>
    </xf>
    <xf numFmtId="0" fontId="10" fillId="0" borderId="14" xfId="0" applyFont="1" applyFill="1" applyBorder="1" applyAlignment="1" applyProtection="1">
      <alignment horizontal="left" vertical="center"/>
      <protection hidden="1"/>
    </xf>
    <xf numFmtId="0" fontId="61" fillId="0" borderId="0" xfId="0" applyFont="1" applyFill="1" applyBorder="1" applyAlignment="1" applyProtection="1">
      <alignment horizontal="center" vertical="center" wrapText="1"/>
      <protection hidden="1"/>
    </xf>
    <xf numFmtId="49" fontId="11" fillId="0" borderId="34" xfId="0" applyNumberFormat="1" applyFont="1" applyFill="1" applyBorder="1" applyAlignment="1" applyProtection="1">
      <alignment horizontal="center" vertical="center" wrapText="1"/>
      <protection hidden="1"/>
    </xf>
    <xf numFmtId="0" fontId="8" fillId="0" borderId="31" xfId="0" applyFont="1" applyFill="1" applyBorder="1" applyAlignment="1" applyProtection="1">
      <alignment horizontal="left" vertical="center" wrapText="1"/>
      <protection hidden="1"/>
    </xf>
    <xf numFmtId="0" fontId="8" fillId="0" borderId="11" xfId="0" applyFont="1" applyFill="1" applyBorder="1" applyAlignment="1" applyProtection="1">
      <alignment horizontal="left" vertical="center" wrapText="1"/>
      <protection hidden="1"/>
    </xf>
    <xf numFmtId="0" fontId="10" fillId="0" borderId="45" xfId="0" applyFont="1" applyFill="1" applyBorder="1" applyAlignment="1" applyProtection="1">
      <alignment horizontal="left" vertical="center"/>
      <protection hidden="1"/>
    </xf>
    <xf numFmtId="0" fontId="10" fillId="0" borderId="0" xfId="0" applyFont="1" applyFill="1" applyBorder="1" applyAlignment="1" applyProtection="1">
      <alignment horizontal="left" vertical="center"/>
      <protection hidden="1"/>
    </xf>
    <xf numFmtId="0" fontId="60" fillId="0" borderId="0" xfId="0" applyFont="1" applyFill="1" applyBorder="1" applyAlignment="1" applyProtection="1">
      <alignment horizontal="center" vertical="center"/>
      <protection hidden="1"/>
    </xf>
    <xf numFmtId="0" fontId="5" fillId="0" borderId="1" xfId="0" applyFont="1" applyBorder="1" applyAlignment="1" applyProtection="1">
      <alignment horizontal="center"/>
      <protection hidden="1"/>
    </xf>
    <xf numFmtId="0" fontId="3" fillId="0" borderId="0" xfId="0" quotePrefix="1" applyFont="1" applyFill="1" applyBorder="1" applyAlignment="1" applyProtection="1">
      <alignment horizontal="left" vertical="center" wrapText="1"/>
      <protection hidden="1"/>
    </xf>
    <xf numFmtId="0" fontId="3" fillId="0" borderId="0" xfId="0" applyFont="1" applyFill="1" applyBorder="1" applyAlignment="1" applyProtection="1">
      <alignment horizontal="left" vertical="center" wrapText="1"/>
      <protection hidden="1"/>
    </xf>
    <xf numFmtId="0" fontId="2" fillId="0" borderId="42" xfId="0" applyFont="1" applyFill="1" applyBorder="1" applyAlignment="1" applyProtection="1">
      <alignment horizontal="center" vertical="center"/>
      <protection hidden="1"/>
    </xf>
    <xf numFmtId="0" fontId="2" fillId="0" borderId="43" xfId="0" applyFont="1" applyFill="1" applyBorder="1" applyAlignment="1" applyProtection="1">
      <alignment horizontal="center" vertical="center"/>
      <protection hidden="1"/>
    </xf>
    <xf numFmtId="0" fontId="2" fillId="0" borderId="46" xfId="0" applyFont="1" applyFill="1" applyBorder="1" applyAlignment="1" applyProtection="1">
      <alignment horizontal="center" vertical="center"/>
      <protection hidden="1"/>
    </xf>
    <xf numFmtId="0" fontId="3" fillId="0" borderId="37" xfId="0" applyFont="1" applyFill="1" applyBorder="1" applyAlignment="1" applyProtection="1">
      <alignment horizontal="center" vertical="center" wrapText="1"/>
      <protection hidden="1"/>
    </xf>
    <xf numFmtId="0" fontId="3" fillId="0" borderId="10" xfId="0" applyFont="1" applyFill="1" applyBorder="1" applyAlignment="1" applyProtection="1">
      <alignment horizontal="center" vertical="center" wrapText="1"/>
      <protection hidden="1"/>
    </xf>
    <xf numFmtId="0" fontId="3" fillId="0" borderId="38" xfId="0" applyFont="1" applyFill="1" applyBorder="1" applyAlignment="1" applyProtection="1">
      <alignment horizontal="center" vertical="center" wrapText="1"/>
      <protection hidden="1"/>
    </xf>
    <xf numFmtId="0" fontId="3" fillId="0" borderId="39" xfId="0" applyFont="1" applyFill="1" applyBorder="1" applyAlignment="1" applyProtection="1">
      <alignment horizontal="center" vertical="center" wrapText="1"/>
      <protection hidden="1"/>
    </xf>
    <xf numFmtId="0" fontId="3" fillId="0" borderId="40" xfId="0" applyFont="1" applyFill="1" applyBorder="1" applyAlignment="1" applyProtection="1">
      <alignment horizontal="center" vertical="center" wrapText="1"/>
      <protection hidden="1"/>
    </xf>
    <xf numFmtId="0" fontId="3" fillId="0" borderId="41" xfId="0" applyFont="1" applyFill="1" applyBorder="1" applyAlignment="1" applyProtection="1">
      <alignment horizontal="center" vertical="center" wrapText="1"/>
      <protection hidden="1"/>
    </xf>
    <xf numFmtId="0" fontId="3" fillId="0" borderId="30" xfId="0" applyFont="1" applyFill="1" applyBorder="1" applyAlignment="1" applyProtection="1">
      <alignment horizontal="center" wrapText="1"/>
      <protection hidden="1"/>
    </xf>
    <xf numFmtId="0" fontId="3" fillId="0" borderId="14" xfId="0" applyFont="1" applyFill="1" applyBorder="1" applyAlignment="1" applyProtection="1">
      <alignment horizontal="center" wrapText="1"/>
      <protection hidden="1"/>
    </xf>
    <xf numFmtId="0" fontId="3" fillId="0" borderId="6" xfId="0" applyFont="1" applyFill="1" applyBorder="1" applyAlignment="1" applyProtection="1">
      <alignment horizontal="center" wrapText="1"/>
      <protection hidden="1"/>
    </xf>
    <xf numFmtId="0" fontId="63" fillId="4" borderId="37" xfId="0" applyFont="1" applyFill="1" applyBorder="1" applyAlignment="1" applyProtection="1">
      <alignment horizontal="center" vertical="center" wrapText="1"/>
      <protection locked="0"/>
    </xf>
    <xf numFmtId="0" fontId="63" fillId="4" borderId="39" xfId="0" applyFont="1" applyFill="1" applyBorder="1" applyAlignment="1" applyProtection="1">
      <alignment horizontal="center" vertical="center" wrapText="1"/>
      <protection locked="0"/>
    </xf>
    <xf numFmtId="0" fontId="10" fillId="0" borderId="15" xfId="0" applyFont="1" applyFill="1" applyBorder="1" applyAlignment="1" applyProtection="1">
      <alignment horizontal="right" vertical="center"/>
      <protection hidden="1"/>
    </xf>
    <xf numFmtId="0" fontId="10" fillId="0" borderId="33" xfId="0" applyFont="1" applyFill="1" applyBorder="1" applyAlignment="1" applyProtection="1">
      <alignment horizontal="right" vertical="center"/>
      <protection hidden="1"/>
    </xf>
    <xf numFmtId="0" fontId="10" fillId="0" borderId="32" xfId="0" applyFont="1" applyFill="1" applyBorder="1" applyAlignment="1" applyProtection="1">
      <alignment horizontal="left" vertical="center"/>
      <protection hidden="1"/>
    </xf>
    <xf numFmtId="0" fontId="10" fillId="0" borderId="15" xfId="0" applyFont="1" applyFill="1" applyBorder="1" applyAlignment="1" applyProtection="1">
      <alignment horizontal="left" vertical="center"/>
      <protection hidden="1"/>
    </xf>
    <xf numFmtId="0" fontId="10" fillId="0" borderId="15" xfId="0" applyFont="1" applyFill="1" applyBorder="1" applyAlignment="1" applyProtection="1">
      <alignment horizontal="right" vertical="center"/>
      <protection locked="0" hidden="1"/>
    </xf>
    <xf numFmtId="0" fontId="10" fillId="0" borderId="33" xfId="0" applyFont="1" applyFill="1" applyBorder="1" applyAlignment="1" applyProtection="1">
      <alignment horizontal="right" vertical="center"/>
      <protection locked="0" hidden="1"/>
    </xf>
    <xf numFmtId="49" fontId="8" fillId="0" borderId="36" xfId="0" applyNumberFormat="1" applyFont="1" applyFill="1" applyBorder="1" applyAlignment="1" applyProtection="1">
      <alignment horizontal="center" vertical="center" wrapText="1"/>
      <protection hidden="1"/>
    </xf>
    <xf numFmtId="0" fontId="60" fillId="0" borderId="0" xfId="0" applyFont="1" applyFill="1" applyAlignment="1" applyProtection="1">
      <alignment horizontal="center" vertical="center"/>
      <protection hidden="1"/>
    </xf>
    <xf numFmtId="0" fontId="8" fillId="0" borderId="15" xfId="0" applyFont="1" applyFill="1" applyBorder="1" applyAlignment="1" applyProtection="1">
      <alignment horizontal="center" vertical="center"/>
      <protection hidden="1"/>
    </xf>
    <xf numFmtId="0" fontId="8" fillId="0" borderId="42" xfId="0" applyFont="1" applyFill="1" applyBorder="1" applyAlignment="1" applyProtection="1">
      <alignment horizontal="center" vertical="center"/>
      <protection hidden="1"/>
    </xf>
    <xf numFmtId="0" fontId="64" fillId="4" borderId="45" xfId="0" applyFont="1" applyFill="1" applyBorder="1" applyAlignment="1" applyProtection="1">
      <alignment horizontal="center" vertical="center" wrapText="1"/>
      <protection locked="0"/>
    </xf>
    <xf numFmtId="0" fontId="64" fillId="4" borderId="0" xfId="0" applyFont="1" applyFill="1" applyBorder="1" applyAlignment="1" applyProtection="1">
      <alignment horizontal="center" vertical="center" wrapText="1"/>
      <protection locked="0"/>
    </xf>
    <xf numFmtId="0" fontId="64" fillId="4" borderId="17" xfId="0" applyFont="1" applyFill="1" applyBorder="1" applyAlignment="1" applyProtection="1">
      <alignment horizontal="center" vertical="center" wrapText="1"/>
      <protection locked="0"/>
    </xf>
    <xf numFmtId="0" fontId="65" fillId="0" borderId="19" xfId="0" applyFont="1" applyFill="1" applyBorder="1" applyAlignment="1" applyProtection="1">
      <alignment horizontal="center" vertical="center" shrinkToFit="1"/>
      <protection hidden="1"/>
    </xf>
    <xf numFmtId="0" fontId="65" fillId="0" borderId="6" xfId="0" applyFont="1" applyFill="1" applyBorder="1" applyAlignment="1" applyProtection="1">
      <alignment horizontal="center" vertical="center" shrinkToFit="1"/>
      <protection hidden="1"/>
    </xf>
    <xf numFmtId="0" fontId="5" fillId="0" borderId="40" xfId="0" applyFont="1" applyBorder="1" applyAlignment="1" applyProtection="1">
      <alignment horizontal="center"/>
      <protection hidden="1"/>
    </xf>
    <xf numFmtId="0" fontId="5" fillId="0" borderId="71" xfId="0" applyFont="1" applyBorder="1" applyAlignment="1" applyProtection="1">
      <alignment horizontal="center"/>
      <protection hidden="1"/>
    </xf>
    <xf numFmtId="0" fontId="5" fillId="0" borderId="11" xfId="0" applyFont="1" applyBorder="1" applyAlignment="1" applyProtection="1">
      <alignment horizontal="center"/>
      <protection hidden="1"/>
    </xf>
    <xf numFmtId="0" fontId="5" fillId="0" borderId="72" xfId="0" applyFont="1" applyBorder="1" applyAlignment="1" applyProtection="1">
      <alignment horizontal="center"/>
      <protection hidden="1"/>
    </xf>
    <xf numFmtId="0" fontId="2" fillId="0" borderId="0" xfId="0" applyFont="1" applyFill="1" applyBorder="1" applyAlignment="1" applyProtection="1">
      <alignment horizontal="left" vertical="center" wrapText="1"/>
      <protection hidden="1"/>
    </xf>
    <xf numFmtId="0" fontId="8" fillId="0" borderId="15" xfId="0" applyFont="1" applyFill="1" applyBorder="1" applyAlignment="1" applyProtection="1">
      <alignment horizontal="center"/>
      <protection hidden="1"/>
    </xf>
    <xf numFmtId="0" fontId="21" fillId="2" borderId="71" xfId="0" applyFont="1" applyFill="1" applyBorder="1" applyAlignment="1" applyProtection="1">
      <alignment horizontal="left"/>
      <protection hidden="1"/>
    </xf>
    <xf numFmtId="0" fontId="21" fillId="2" borderId="11" xfId="0" applyFont="1" applyFill="1" applyBorder="1" applyAlignment="1" applyProtection="1">
      <alignment horizontal="left"/>
      <protection hidden="1"/>
    </xf>
    <xf numFmtId="0" fontId="21" fillId="2" borderId="72" xfId="0" applyFont="1" applyFill="1" applyBorder="1" applyAlignment="1" applyProtection="1">
      <alignment horizontal="left"/>
      <protection hidden="1"/>
    </xf>
    <xf numFmtId="0" fontId="5" fillId="2" borderId="11" xfId="0" applyFont="1" applyFill="1" applyBorder="1" applyAlignment="1" applyProtection="1">
      <alignment horizontal="left"/>
      <protection hidden="1"/>
    </xf>
    <xf numFmtId="0" fontId="5" fillId="2" borderId="72" xfId="0" applyFont="1" applyFill="1" applyBorder="1" applyAlignment="1" applyProtection="1">
      <alignment horizontal="left"/>
      <protection hidden="1"/>
    </xf>
    <xf numFmtId="0" fontId="3" fillId="0" borderId="27" xfId="0" applyFont="1" applyFill="1" applyBorder="1" applyAlignment="1" applyProtection="1">
      <alignment horizontal="left" vertical="center" wrapText="1"/>
      <protection hidden="1"/>
    </xf>
    <xf numFmtId="0" fontId="3" fillId="0" borderId="42" xfId="0" applyFont="1" applyFill="1" applyBorder="1" applyAlignment="1" applyProtection="1">
      <alignment horizontal="center"/>
      <protection hidden="1"/>
    </xf>
    <xf numFmtId="0" fontId="3" fillId="0" borderId="43" xfId="0" applyFont="1" applyFill="1" applyBorder="1" applyAlignment="1" applyProtection="1">
      <alignment horizontal="center"/>
      <protection hidden="1"/>
    </xf>
    <xf numFmtId="0" fontId="3" fillId="0" borderId="44" xfId="0" applyFont="1" applyFill="1" applyBorder="1" applyAlignment="1" applyProtection="1">
      <alignment horizontal="center"/>
      <protection hidden="1"/>
    </xf>
    <xf numFmtId="0" fontId="5" fillId="0" borderId="0" xfId="0" applyFont="1" applyAlignment="1" applyProtection="1">
      <alignment horizontal="center"/>
      <protection hidden="1"/>
    </xf>
    <xf numFmtId="0" fontId="34" fillId="7" borderId="0" xfId="0" applyFont="1" applyFill="1" applyAlignment="1" applyProtection="1">
      <alignment horizontal="center"/>
      <protection hidden="1"/>
    </xf>
    <xf numFmtId="0" fontId="3" fillId="0" borderId="27" xfId="0" quotePrefix="1" applyFont="1" applyFill="1" applyBorder="1" applyAlignment="1" applyProtection="1">
      <alignment horizontal="left" vertical="center" wrapText="1"/>
      <protection hidden="1"/>
    </xf>
    <xf numFmtId="0" fontId="41" fillId="5" borderId="47" xfId="0" applyFont="1" applyFill="1" applyBorder="1" applyAlignment="1" applyProtection="1">
      <alignment wrapText="1"/>
      <protection hidden="1"/>
    </xf>
    <xf numFmtId="0" fontId="42" fillId="5" borderId="0" xfId="0" applyFont="1" applyFill="1" applyAlignment="1" applyProtection="1">
      <protection hidden="1"/>
    </xf>
    <xf numFmtId="0" fontId="43" fillId="0" borderId="48" xfId="0" applyFont="1" applyBorder="1" applyAlignment="1" applyProtection="1">
      <alignment horizontal="center" vertical="center"/>
      <protection hidden="1"/>
    </xf>
    <xf numFmtId="0" fontId="0" fillId="0" borderId="51" xfId="0" applyBorder="1" applyAlignment="1" applyProtection="1">
      <alignment horizontal="center" vertical="center"/>
      <protection hidden="1"/>
    </xf>
    <xf numFmtId="0" fontId="43" fillId="0" borderId="48" xfId="0" applyFont="1" applyBorder="1" applyAlignment="1" applyProtection="1">
      <protection hidden="1"/>
    </xf>
    <xf numFmtId="0" fontId="0" fillId="0" borderId="49" xfId="0" applyBorder="1" applyAlignment="1" applyProtection="1">
      <protection hidden="1"/>
    </xf>
    <xf numFmtId="0" fontId="0" fillId="0" borderId="50" xfId="0" applyBorder="1" applyAlignment="1" applyProtection="1">
      <protection hidden="1"/>
    </xf>
    <xf numFmtId="0" fontId="43" fillId="0" borderId="60" xfId="0" applyFont="1" applyBorder="1" applyAlignment="1" applyProtection="1">
      <alignment horizontal="center" vertical="center"/>
      <protection hidden="1"/>
    </xf>
    <xf numFmtId="0" fontId="0" fillId="0" borderId="64" xfId="0" applyBorder="1" applyAlignment="1" applyProtection="1">
      <alignment horizontal="center" vertical="center"/>
      <protection hidden="1"/>
    </xf>
    <xf numFmtId="0" fontId="43" fillId="0" borderId="61" xfId="0" applyFont="1" applyBorder="1" applyAlignment="1" applyProtection="1">
      <protection hidden="1"/>
    </xf>
    <xf numFmtId="0" fontId="0" fillId="0" borderId="62" xfId="0" applyBorder="1" applyAlignment="1" applyProtection="1">
      <protection hidden="1"/>
    </xf>
    <xf numFmtId="0" fontId="43" fillId="0" borderId="61" xfId="0" applyFont="1" applyBorder="1" applyAlignment="1" applyProtection="1">
      <alignment horizontal="center"/>
      <protection hidden="1"/>
    </xf>
    <xf numFmtId="0" fontId="0" fillId="0" borderId="63" xfId="0" applyBorder="1" applyAlignment="1" applyProtection="1">
      <alignment horizontal="center"/>
      <protection hidden="1"/>
    </xf>
    <xf numFmtId="0" fontId="0" fillId="0" borderId="62" xfId="0" applyBorder="1" applyAlignment="1" applyProtection="1">
      <alignment horizontal="center"/>
      <protection hidden="1"/>
    </xf>
    <xf numFmtId="0" fontId="41" fillId="5" borderId="0" xfId="0" applyFont="1" applyFill="1" applyBorder="1" applyAlignment="1" applyProtection="1">
      <alignment wrapText="1"/>
      <protection hidden="1"/>
    </xf>
    <xf numFmtId="0" fontId="43" fillId="4" borderId="0" xfId="0" applyFont="1" applyFill="1" applyAlignment="1" applyProtection="1">
      <alignment horizontal="left"/>
      <protection locked="0"/>
    </xf>
    <xf numFmtId="0" fontId="43" fillId="0" borderId="0" xfId="0" applyFont="1" applyAlignment="1" applyProtection="1">
      <alignment vertical="top" wrapText="1"/>
      <protection hidden="1"/>
    </xf>
    <xf numFmtId="0" fontId="0" fillId="0" borderId="0" xfId="0" applyAlignment="1" applyProtection="1">
      <alignment vertical="top" wrapText="1"/>
      <protection hidden="1"/>
    </xf>
    <xf numFmtId="0" fontId="43" fillId="0" borderId="73" xfId="0" applyFont="1" applyBorder="1" applyAlignment="1" applyProtection="1">
      <alignment horizontal="justify"/>
      <protection hidden="1"/>
    </xf>
    <xf numFmtId="0" fontId="43" fillId="0" borderId="68" xfId="0" applyFont="1" applyBorder="1" applyAlignment="1" applyProtection="1">
      <alignment horizontal="justify"/>
      <protection hidden="1"/>
    </xf>
    <xf numFmtId="0" fontId="43" fillId="0" borderId="71" xfId="0" applyFont="1" applyBorder="1" applyAlignment="1" applyProtection="1">
      <alignment horizontal="center"/>
      <protection hidden="1"/>
    </xf>
    <xf numFmtId="0" fontId="43" fillId="0" borderId="11" xfId="0" applyFont="1" applyBorder="1" applyAlignment="1" applyProtection="1">
      <alignment horizontal="center"/>
      <protection hidden="1"/>
    </xf>
    <xf numFmtId="0" fontId="43" fillId="0" borderId="72" xfId="0" applyFont="1" applyBorder="1" applyAlignment="1" applyProtection="1">
      <alignment horizontal="center"/>
      <protection hidden="1"/>
    </xf>
    <xf numFmtId="0" fontId="43" fillId="0" borderId="73" xfId="0" applyFont="1" applyBorder="1" applyAlignment="1" applyProtection="1">
      <alignment horizontal="center" wrapText="1"/>
      <protection hidden="1"/>
    </xf>
    <xf numFmtId="0" fontId="43" fillId="0" borderId="68" xfId="0" applyFont="1" applyBorder="1" applyAlignment="1" applyProtection="1">
      <alignment horizontal="center" wrapText="1"/>
      <protection hidden="1"/>
    </xf>
    <xf numFmtId="0" fontId="74" fillId="4" borderId="0" xfId="0" applyFont="1" applyFill="1" applyAlignment="1" applyProtection="1">
      <alignment horizontal="left"/>
      <protection locked="0"/>
    </xf>
  </cellXfs>
  <cellStyles count="3">
    <cellStyle name="Good 2" xfId="2" xr:uid="{00000000-0005-0000-0000-000000000000}"/>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E1FFE1"/>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16</xdr:col>
      <xdr:colOff>19050</xdr:colOff>
      <xdr:row>2</xdr:row>
      <xdr:rowOff>28575</xdr:rowOff>
    </xdr:from>
    <xdr:ext cx="2857500" cy="10096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72650" y="352425"/>
          <a:ext cx="28575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276225</xdr:colOff>
      <xdr:row>54</xdr:row>
      <xdr:rowOff>104775</xdr:rowOff>
    </xdr:from>
    <xdr:ext cx="2886075" cy="1009650"/>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20225" y="8524875"/>
          <a:ext cx="288607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16</xdr:col>
      <xdr:colOff>266700</xdr:colOff>
      <xdr:row>0</xdr:row>
      <xdr:rowOff>0</xdr:rowOff>
    </xdr:from>
    <xdr:to>
      <xdr:col>21</xdr:col>
      <xdr:colOff>426509</xdr:colOff>
      <xdr:row>4</xdr:row>
      <xdr:rowOff>139700</xdr:rowOff>
    </xdr:to>
    <xdr:pic>
      <xdr:nvPicPr>
        <xdr:cNvPr id="1139" name="Picture 1">
          <a:extLst>
            <a:ext uri="{FF2B5EF4-FFF2-40B4-BE49-F238E27FC236}">
              <a16:creationId xmlns:a16="http://schemas.microsoft.com/office/drawing/2014/main" id="{00000000-0008-0000-0100-000073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0" y="0"/>
          <a:ext cx="26574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114300</xdr:colOff>
      <xdr:row>0</xdr:row>
      <xdr:rowOff>0</xdr:rowOff>
    </xdr:from>
    <xdr:to>
      <xdr:col>21</xdr:col>
      <xdr:colOff>552450</xdr:colOff>
      <xdr:row>5</xdr:row>
      <xdr:rowOff>152400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01775" y="0"/>
          <a:ext cx="287655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ă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AL100"/>
  <sheetViews>
    <sheetView view="pageBreakPreview" zoomScale="110" zoomScaleNormal="70" zoomScaleSheetLayoutView="110" zoomScalePageLayoutView="70" workbookViewId="0">
      <selection activeCell="N48" sqref="N48:U48"/>
    </sheetView>
  </sheetViews>
  <sheetFormatPr defaultColWidth="9.109375" defaultRowHeight="13.8" x14ac:dyDescent="0.25"/>
  <cols>
    <col min="1" max="1" width="6.33203125" style="1" customWidth="1"/>
    <col min="2" max="2" width="7.109375" style="3" customWidth="1"/>
    <col min="3" max="3" width="6.6640625" style="3" customWidth="1"/>
    <col min="4" max="4" width="6.88671875" style="3" customWidth="1"/>
    <col min="5" max="5" width="7.44140625" style="3" customWidth="1"/>
    <col min="6" max="6" width="8.109375" style="3" customWidth="1"/>
    <col min="7" max="8" width="6.5546875" style="3" customWidth="1"/>
    <col min="9" max="9" width="13.5546875" style="3" customWidth="1"/>
    <col min="10" max="10" width="5.109375" style="3" customWidth="1"/>
    <col min="11" max="11" width="6.109375" style="2" customWidth="1"/>
    <col min="12" max="12" width="16.88671875" style="2" customWidth="1"/>
    <col min="13" max="13" width="33.33203125" style="2" customWidth="1"/>
    <col min="14" max="15" width="5.44140625" style="3" customWidth="1"/>
    <col min="16" max="16" width="4.33203125" style="3" customWidth="1"/>
    <col min="17" max="17" width="5" style="2" customWidth="1"/>
    <col min="18" max="18" width="6.88671875" style="2" customWidth="1"/>
    <col min="19" max="19" width="7.6640625" style="2" hidden="1" customWidth="1"/>
    <col min="20" max="20" width="6.88671875" style="3" customWidth="1"/>
    <col min="21" max="21" width="13.6640625" style="3" customWidth="1"/>
    <col min="22" max="22" width="6.109375" style="2" customWidth="1"/>
    <col min="23" max="23" width="4.5546875" style="2" customWidth="1"/>
    <col min="24" max="24" width="7.6640625" style="2" hidden="1" customWidth="1"/>
    <col min="25" max="25" width="7" style="3" customWidth="1"/>
    <col min="26" max="26" width="5.88671875" style="3" customWidth="1"/>
    <col min="27" max="27" width="6.88671875" style="3" customWidth="1"/>
    <col min="28" max="28" width="5.109375" style="3" customWidth="1"/>
    <col min="29" max="29" width="5.5546875" style="3" customWidth="1"/>
    <col min="30" max="30" width="6.44140625" style="3" customWidth="1"/>
    <col min="31" max="31" width="4.33203125" style="3" customWidth="1"/>
    <col min="32" max="32" width="6.44140625" style="3" customWidth="1"/>
    <col min="33" max="33" width="6.88671875" style="3" customWidth="1"/>
    <col min="34" max="35" width="5" style="2" customWidth="1"/>
    <col min="36" max="36" width="0" style="1" hidden="1" customWidth="1"/>
    <col min="37" max="16384" width="9.109375" style="1"/>
  </cols>
  <sheetData>
    <row r="3" spans="1:35" s="30" customFormat="1" ht="17.399999999999999" x14ac:dyDescent="0.3">
      <c r="A3" s="42" t="s">
        <v>25</v>
      </c>
      <c r="B3" s="55"/>
      <c r="C3" s="55"/>
      <c r="D3" s="55"/>
      <c r="E3" s="55"/>
      <c r="F3" s="55"/>
      <c r="G3" s="55"/>
      <c r="H3" s="55"/>
      <c r="I3" s="55"/>
      <c r="J3" s="55"/>
      <c r="K3" s="55"/>
      <c r="L3" s="55"/>
      <c r="M3" s="55"/>
      <c r="N3" s="41"/>
      <c r="O3" s="41"/>
      <c r="P3" s="41"/>
      <c r="Q3" s="40"/>
      <c r="R3" s="40"/>
      <c r="S3" s="40"/>
      <c r="T3" s="35"/>
      <c r="U3" s="35"/>
      <c r="V3" s="34"/>
      <c r="W3" s="34"/>
      <c r="X3" s="34"/>
      <c r="Y3" s="35"/>
      <c r="Z3" s="35"/>
      <c r="AA3" s="35"/>
      <c r="AB3" s="35"/>
      <c r="AC3" s="35"/>
      <c r="AD3" s="35"/>
      <c r="AE3" s="35"/>
      <c r="AF3" s="35"/>
      <c r="AG3" s="35"/>
      <c r="AH3" s="34"/>
      <c r="AI3" s="34"/>
    </row>
    <row r="4" spans="1:35" s="30" customFormat="1" ht="17.399999999999999" x14ac:dyDescent="0.3">
      <c r="A4" s="358" t="s">
        <v>262</v>
      </c>
      <c r="B4" s="358"/>
      <c r="C4" s="358"/>
      <c r="D4" s="358"/>
      <c r="E4" s="358"/>
      <c r="F4" s="358"/>
      <c r="G4" s="358"/>
      <c r="H4" s="358"/>
      <c r="I4" s="358"/>
      <c r="J4" s="39"/>
      <c r="K4" s="39"/>
      <c r="L4" s="39"/>
      <c r="M4" s="54"/>
      <c r="N4" s="35"/>
      <c r="O4" s="35"/>
      <c r="P4" s="35"/>
      <c r="Q4" s="34"/>
      <c r="R4" s="34"/>
      <c r="S4" s="34"/>
      <c r="T4" s="35"/>
      <c r="U4" s="35"/>
      <c r="V4" s="34"/>
      <c r="W4" s="34"/>
      <c r="X4" s="34"/>
      <c r="Y4" s="35"/>
      <c r="Z4" s="35"/>
      <c r="AA4" s="35"/>
      <c r="AB4" s="35"/>
      <c r="AC4" s="35"/>
      <c r="AD4" s="35"/>
      <c r="AE4" s="35"/>
      <c r="AF4" s="35"/>
      <c r="AG4" s="35"/>
      <c r="AH4" s="34"/>
      <c r="AI4" s="34"/>
    </row>
    <row r="5" spans="1:35" s="30" customFormat="1" x14ac:dyDescent="0.25">
      <c r="A5" s="37"/>
      <c r="B5" s="35"/>
      <c r="C5" s="37"/>
      <c r="D5" s="37"/>
      <c r="E5" s="37"/>
      <c r="F5" s="37"/>
      <c r="G5" s="37"/>
      <c r="H5" s="37"/>
      <c r="I5" s="37"/>
      <c r="J5" s="37"/>
      <c r="K5" s="36"/>
      <c r="L5" s="36"/>
      <c r="M5" s="36"/>
      <c r="N5" s="35"/>
      <c r="O5" s="35"/>
      <c r="P5" s="35"/>
      <c r="Q5" s="34"/>
      <c r="R5" s="34"/>
      <c r="S5" s="34"/>
      <c r="T5" s="35"/>
      <c r="U5" s="35"/>
      <c r="V5" s="34"/>
      <c r="W5" s="34"/>
      <c r="X5" s="34"/>
      <c r="Y5" s="35"/>
      <c r="Z5" s="35"/>
      <c r="AA5" s="35"/>
      <c r="AB5" s="35"/>
      <c r="AC5" s="35"/>
      <c r="AD5" s="35"/>
      <c r="AE5" s="35"/>
      <c r="AF5" s="35"/>
      <c r="AG5" s="35"/>
      <c r="AH5" s="34"/>
      <c r="AI5" s="34"/>
    </row>
    <row r="6" spans="1:35" s="30" customFormat="1" x14ac:dyDescent="0.25">
      <c r="I6" s="37"/>
      <c r="J6" s="37"/>
      <c r="K6" s="36"/>
      <c r="L6" s="36"/>
      <c r="M6" s="36"/>
      <c r="N6" s="35"/>
      <c r="O6" s="35"/>
      <c r="P6" s="35"/>
      <c r="Q6" s="34"/>
      <c r="R6" s="34"/>
      <c r="S6" s="34"/>
      <c r="T6" s="35"/>
      <c r="U6" s="35"/>
      <c r="V6" s="34"/>
      <c r="W6" s="34"/>
      <c r="X6" s="34"/>
      <c r="Y6" s="35"/>
      <c r="Z6" s="35"/>
      <c r="AA6" s="35"/>
      <c r="AB6" s="35"/>
      <c r="AC6" s="35"/>
      <c r="AD6" s="35"/>
      <c r="AE6" s="35"/>
      <c r="AF6" s="35"/>
      <c r="AG6" s="35"/>
      <c r="AH6" s="34"/>
      <c r="AI6" s="34"/>
    </row>
    <row r="7" spans="1:35" s="30" customFormat="1" x14ac:dyDescent="0.25">
      <c r="I7" s="37"/>
      <c r="J7" s="37"/>
      <c r="K7" s="36"/>
      <c r="L7" s="36"/>
      <c r="M7" s="36"/>
      <c r="N7" s="35"/>
      <c r="O7" s="35"/>
      <c r="P7" s="35"/>
      <c r="Q7" s="34"/>
      <c r="R7" s="34"/>
      <c r="S7" s="34"/>
      <c r="T7" s="35"/>
      <c r="U7" s="35"/>
      <c r="V7" s="34"/>
      <c r="W7" s="34"/>
      <c r="X7" s="34"/>
      <c r="Y7" s="35"/>
      <c r="Z7" s="35"/>
      <c r="AA7" s="35"/>
      <c r="AB7" s="35"/>
      <c r="AC7" s="35"/>
      <c r="AD7" s="35"/>
      <c r="AE7" s="35"/>
      <c r="AF7" s="35"/>
      <c r="AG7" s="35"/>
      <c r="AH7" s="34"/>
      <c r="AI7" s="34"/>
    </row>
    <row r="8" spans="1:35" s="30" customFormat="1" x14ac:dyDescent="0.25">
      <c r="I8" s="37"/>
      <c r="J8" s="37"/>
      <c r="K8" s="36"/>
      <c r="L8" s="36"/>
      <c r="M8" s="36"/>
      <c r="N8" s="35"/>
      <c r="O8" s="35"/>
      <c r="P8" s="35"/>
      <c r="Q8" s="34"/>
      <c r="R8" s="34"/>
      <c r="S8" s="34"/>
      <c r="T8" s="35"/>
      <c r="U8" s="35"/>
      <c r="V8" s="34"/>
      <c r="W8" s="34"/>
      <c r="X8" s="34"/>
      <c r="Y8" s="35"/>
      <c r="Z8" s="35"/>
      <c r="AA8" s="35"/>
      <c r="AB8" s="35"/>
      <c r="AC8" s="35"/>
      <c r="AD8" s="35"/>
      <c r="AE8" s="35"/>
      <c r="AF8" s="35"/>
      <c r="AG8" s="35"/>
      <c r="AH8" s="34"/>
      <c r="AI8" s="34"/>
    </row>
    <row r="9" spans="1:35" s="30" customFormat="1" x14ac:dyDescent="0.25">
      <c r="I9" s="37"/>
      <c r="J9" s="37"/>
      <c r="K9" s="36"/>
      <c r="L9" s="36"/>
      <c r="M9" s="36"/>
      <c r="N9" s="35"/>
      <c r="O9" s="35"/>
      <c r="P9" s="35"/>
      <c r="Q9" s="34"/>
      <c r="R9" s="34"/>
      <c r="S9" s="34"/>
      <c r="T9" s="35"/>
      <c r="U9" s="35"/>
      <c r="V9" s="34"/>
      <c r="W9" s="34"/>
      <c r="X9" s="34"/>
      <c r="Y9" s="35"/>
      <c r="Z9" s="35"/>
      <c r="AA9" s="35"/>
      <c r="AB9" s="35"/>
      <c r="AC9" s="35"/>
      <c r="AD9" s="35"/>
      <c r="AE9" s="35"/>
      <c r="AF9" s="35"/>
      <c r="AG9" s="35"/>
      <c r="AH9" s="34"/>
      <c r="AI9" s="34"/>
    </row>
    <row r="10" spans="1:35" s="30" customFormat="1" x14ac:dyDescent="0.25">
      <c r="I10" s="37"/>
      <c r="J10" s="37"/>
      <c r="K10" s="36"/>
      <c r="L10" s="36"/>
      <c r="M10" s="36"/>
      <c r="N10" s="35"/>
      <c r="O10" s="35"/>
      <c r="P10" s="35"/>
      <c r="Q10" s="34"/>
      <c r="R10" s="34"/>
      <c r="S10" s="34"/>
      <c r="T10" s="35"/>
      <c r="U10" s="35"/>
      <c r="V10" s="34"/>
      <c r="W10" s="34"/>
      <c r="X10" s="34"/>
      <c r="Y10" s="35"/>
      <c r="Z10" s="35"/>
      <c r="AA10" s="35"/>
      <c r="AB10" s="35"/>
      <c r="AC10" s="35"/>
      <c r="AD10" s="35"/>
      <c r="AE10" s="35"/>
      <c r="AF10" s="35"/>
      <c r="AG10" s="35"/>
      <c r="AH10" s="34"/>
      <c r="AI10" s="34"/>
    </row>
    <row r="11" spans="1:35" s="30" customFormat="1" x14ac:dyDescent="0.25">
      <c r="I11" s="37"/>
      <c r="J11" s="37"/>
      <c r="K11" s="36"/>
      <c r="L11" s="36"/>
      <c r="M11" s="36"/>
      <c r="N11" s="35"/>
      <c r="O11" s="35"/>
      <c r="P11" s="35"/>
      <c r="Q11" s="34"/>
      <c r="R11" s="34"/>
      <c r="S11" s="34"/>
      <c r="T11" s="35"/>
      <c r="U11" s="35"/>
      <c r="V11" s="34"/>
      <c r="W11" s="34"/>
      <c r="X11" s="34"/>
      <c r="Y11" s="35"/>
      <c r="Z11" s="35"/>
      <c r="AA11" s="35"/>
      <c r="AB11" s="35"/>
      <c r="AC11" s="35"/>
      <c r="AD11" s="35"/>
      <c r="AE11" s="35"/>
      <c r="AF11" s="35"/>
      <c r="AG11" s="35"/>
      <c r="AH11" s="34"/>
      <c r="AI11" s="34"/>
    </row>
    <row r="12" spans="1:35" s="30" customFormat="1" x14ac:dyDescent="0.25">
      <c r="I12" s="37"/>
      <c r="J12" s="37"/>
      <c r="K12" s="36"/>
      <c r="L12" s="36"/>
      <c r="M12" s="36"/>
      <c r="N12" s="35"/>
      <c r="O12" s="35"/>
      <c r="P12" s="35"/>
      <c r="Q12" s="34"/>
      <c r="R12" s="34"/>
      <c r="S12" s="34"/>
      <c r="T12" s="35"/>
      <c r="U12" s="35"/>
      <c r="V12" s="34"/>
      <c r="W12" s="34"/>
      <c r="X12" s="34"/>
      <c r="Y12" s="35"/>
      <c r="Z12" s="35"/>
      <c r="AA12" s="35"/>
      <c r="AB12" s="35"/>
      <c r="AC12" s="35"/>
      <c r="AD12" s="35"/>
      <c r="AE12" s="35"/>
      <c r="AF12" s="35"/>
      <c r="AG12" s="35"/>
      <c r="AH12" s="34"/>
      <c r="AI12" s="34"/>
    </row>
    <row r="13" spans="1:35" s="30" customFormat="1" x14ac:dyDescent="0.25">
      <c r="A13" s="37"/>
      <c r="B13" s="35"/>
      <c r="C13" s="37"/>
      <c r="D13" s="37"/>
      <c r="E13" s="37"/>
      <c r="F13" s="37"/>
      <c r="G13" s="37"/>
      <c r="H13" s="37"/>
      <c r="I13" s="37"/>
      <c r="J13" s="37"/>
      <c r="K13" s="36"/>
      <c r="L13" s="36"/>
      <c r="M13" s="36"/>
      <c r="N13" s="35"/>
      <c r="O13" s="35"/>
      <c r="P13" s="35"/>
      <c r="Q13" s="34"/>
      <c r="R13" s="34"/>
      <c r="S13" s="34"/>
      <c r="T13" s="35"/>
      <c r="U13" s="35"/>
      <c r="V13" s="34"/>
      <c r="W13" s="34"/>
      <c r="X13" s="34"/>
      <c r="Y13" s="35"/>
      <c r="Z13" s="35"/>
      <c r="AA13" s="35"/>
      <c r="AB13" s="35"/>
      <c r="AC13" s="35"/>
      <c r="AD13" s="35"/>
      <c r="AE13" s="35"/>
      <c r="AF13" s="35"/>
      <c r="AG13" s="35"/>
      <c r="AH13" s="34"/>
      <c r="AI13" s="34"/>
    </row>
    <row r="14" spans="1:35" s="30" customFormat="1" x14ac:dyDescent="0.25">
      <c r="A14" s="37"/>
      <c r="B14" s="35"/>
      <c r="C14" s="37"/>
      <c r="D14" s="37"/>
      <c r="E14" s="37"/>
      <c r="F14" s="37"/>
      <c r="G14" s="37"/>
      <c r="H14" s="37"/>
      <c r="I14" s="37"/>
      <c r="J14" s="37"/>
      <c r="K14" s="36"/>
      <c r="L14" s="36"/>
      <c r="M14" s="36"/>
      <c r="N14" s="35"/>
      <c r="O14" s="35"/>
      <c r="P14" s="35"/>
      <c r="Q14" s="34"/>
      <c r="R14" s="34"/>
      <c r="S14" s="34"/>
      <c r="T14" s="35"/>
      <c r="U14" s="35"/>
      <c r="V14" s="34"/>
      <c r="W14" s="34"/>
      <c r="X14" s="34"/>
      <c r="Y14" s="35"/>
      <c r="Z14" s="35"/>
      <c r="AA14" s="35"/>
      <c r="AB14" s="35"/>
      <c r="AC14" s="35"/>
      <c r="AD14" s="35"/>
      <c r="AE14" s="35"/>
      <c r="AF14" s="35"/>
      <c r="AG14" s="35"/>
      <c r="AH14" s="34"/>
      <c r="AI14" s="34"/>
    </row>
    <row r="15" spans="1:35" s="30" customFormat="1" x14ac:dyDescent="0.25">
      <c r="A15" s="37"/>
      <c r="B15" s="35"/>
      <c r="C15" s="37"/>
      <c r="D15" s="37"/>
      <c r="E15" s="37"/>
      <c r="F15" s="37"/>
      <c r="G15" s="37"/>
      <c r="H15" s="37"/>
      <c r="I15" s="37"/>
      <c r="J15" s="37"/>
      <c r="K15" s="36"/>
      <c r="L15" s="36"/>
      <c r="M15" s="36"/>
      <c r="N15" s="35"/>
      <c r="O15" s="35"/>
      <c r="P15" s="35"/>
      <c r="Q15" s="34"/>
      <c r="R15" s="34"/>
      <c r="S15" s="34"/>
      <c r="T15" s="35"/>
      <c r="U15" s="35"/>
      <c r="V15" s="34"/>
      <c r="W15" s="34"/>
      <c r="X15" s="34"/>
      <c r="Y15" s="35"/>
      <c r="Z15" s="35"/>
      <c r="AA15" s="35"/>
      <c r="AB15" s="35"/>
      <c r="AC15" s="35"/>
      <c r="AD15" s="35"/>
      <c r="AE15" s="35"/>
      <c r="AF15" s="35"/>
      <c r="AG15" s="35"/>
      <c r="AH15" s="34"/>
      <c r="AI15" s="34"/>
    </row>
    <row r="16" spans="1:35" s="30" customFormat="1" x14ac:dyDescent="0.25">
      <c r="A16" s="37"/>
      <c r="B16" s="35"/>
      <c r="C16" s="37"/>
      <c r="D16" s="37"/>
      <c r="E16" s="37"/>
      <c r="F16" s="37"/>
      <c r="G16" s="37"/>
      <c r="H16" s="37"/>
      <c r="I16" s="37"/>
      <c r="J16" s="37"/>
      <c r="K16" s="36"/>
      <c r="L16" s="36"/>
      <c r="M16" s="36"/>
      <c r="N16" s="35"/>
      <c r="O16" s="35"/>
      <c r="P16" s="35"/>
      <c r="Q16" s="34"/>
      <c r="R16" s="34"/>
      <c r="S16" s="34"/>
      <c r="T16" s="35"/>
      <c r="U16" s="35"/>
      <c r="V16" s="34"/>
      <c r="W16" s="34"/>
      <c r="X16" s="34"/>
      <c r="Y16" s="35"/>
      <c r="Z16" s="35"/>
      <c r="AA16" s="35"/>
      <c r="AB16" s="35"/>
      <c r="AC16" s="35"/>
      <c r="AD16" s="35"/>
      <c r="AE16" s="35"/>
      <c r="AF16" s="35"/>
      <c r="AG16" s="35"/>
      <c r="AH16" s="34"/>
      <c r="AI16" s="34"/>
    </row>
    <row r="17" spans="1:38" s="30" customFormat="1" x14ac:dyDescent="0.25">
      <c r="A17" s="37"/>
      <c r="B17" s="35"/>
      <c r="C17" s="37"/>
      <c r="D17" s="37"/>
      <c r="E17" s="37"/>
      <c r="F17" s="37"/>
      <c r="G17" s="37"/>
      <c r="H17" s="37"/>
      <c r="I17" s="37"/>
      <c r="J17" s="37"/>
      <c r="K17" s="36"/>
      <c r="L17" s="36"/>
      <c r="M17" s="36"/>
      <c r="N17" s="35"/>
      <c r="O17" s="35"/>
      <c r="P17" s="35"/>
      <c r="Q17" s="34"/>
      <c r="R17" s="34"/>
      <c r="S17" s="34"/>
      <c r="T17" s="35"/>
      <c r="U17" s="35"/>
      <c r="V17" s="34"/>
      <c r="W17" s="34"/>
      <c r="X17" s="34"/>
      <c r="Y17" s="35"/>
      <c r="Z17" s="35"/>
      <c r="AA17" s="35"/>
      <c r="AB17" s="35"/>
      <c r="AC17" s="35"/>
      <c r="AD17" s="35"/>
      <c r="AE17" s="35"/>
      <c r="AF17" s="35"/>
      <c r="AG17" s="35"/>
      <c r="AH17" s="34"/>
      <c r="AI17" s="34"/>
    </row>
    <row r="18" spans="1:38" s="30" customFormat="1" x14ac:dyDescent="0.25">
      <c r="A18" s="37"/>
      <c r="B18" s="35"/>
      <c r="C18" s="37"/>
      <c r="D18" s="37"/>
      <c r="E18" s="37"/>
      <c r="F18" s="37"/>
      <c r="G18" s="37"/>
      <c r="H18" s="37"/>
      <c r="I18" s="37"/>
      <c r="J18" s="37"/>
      <c r="K18" s="36"/>
      <c r="L18" s="36"/>
      <c r="M18" s="36"/>
      <c r="N18" s="35"/>
      <c r="O18" s="35"/>
      <c r="P18" s="35"/>
      <c r="Q18" s="34"/>
      <c r="R18" s="34"/>
      <c r="S18" s="34"/>
      <c r="T18" s="35"/>
      <c r="U18" s="35"/>
      <c r="V18" s="34"/>
      <c r="W18" s="34"/>
      <c r="X18" s="34"/>
      <c r="Y18" s="35"/>
      <c r="Z18" s="35"/>
      <c r="AA18" s="35"/>
      <c r="AB18" s="35"/>
      <c r="AC18" s="35"/>
      <c r="AD18" s="35"/>
      <c r="AE18" s="35"/>
      <c r="AF18" s="35"/>
      <c r="AG18" s="35"/>
      <c r="AH18" s="34"/>
      <c r="AI18" s="34"/>
    </row>
    <row r="19" spans="1:38" s="30" customFormat="1" x14ac:dyDescent="0.25">
      <c r="A19" s="37"/>
      <c r="B19" s="35"/>
      <c r="C19" s="37"/>
      <c r="D19" s="37"/>
      <c r="E19" s="37"/>
      <c r="F19" s="37"/>
      <c r="G19" s="37"/>
      <c r="H19" s="37"/>
      <c r="I19" s="37"/>
      <c r="J19" s="37"/>
      <c r="K19" s="36"/>
      <c r="L19" s="36"/>
      <c r="M19" s="36"/>
      <c r="N19" s="35"/>
      <c r="O19" s="35"/>
      <c r="P19" s="35"/>
      <c r="Q19" s="34"/>
      <c r="R19" s="34"/>
      <c r="S19" s="34"/>
      <c r="T19" s="35"/>
      <c r="U19" s="35"/>
      <c r="V19" s="34"/>
      <c r="W19" s="34"/>
      <c r="X19" s="34"/>
      <c r="Y19" s="35"/>
      <c r="Z19" s="35"/>
      <c r="AA19" s="35"/>
      <c r="AB19" s="35"/>
      <c r="AC19" s="35"/>
      <c r="AD19" s="35"/>
      <c r="AE19" s="35"/>
      <c r="AF19" s="35"/>
      <c r="AG19" s="35"/>
      <c r="AH19" s="34"/>
      <c r="AI19" s="34"/>
    </row>
    <row r="20" spans="1:38" s="30" customFormat="1" ht="30" x14ac:dyDescent="0.5">
      <c r="C20" s="37"/>
      <c r="D20" s="37"/>
      <c r="E20" s="37"/>
      <c r="F20" s="37"/>
      <c r="H20" s="37"/>
      <c r="I20" s="37"/>
      <c r="J20" s="53" t="s">
        <v>100</v>
      </c>
      <c r="K20" s="36"/>
      <c r="M20" s="36"/>
      <c r="N20" s="35"/>
      <c r="O20" s="35"/>
      <c r="P20" s="35"/>
      <c r="Q20" s="34"/>
      <c r="R20" s="34"/>
      <c r="S20" s="35"/>
      <c r="T20" s="35"/>
      <c r="X20" s="35"/>
      <c r="Y20" s="34"/>
      <c r="Z20" s="34"/>
      <c r="AA20" s="34"/>
      <c r="AB20" s="35"/>
      <c r="AC20" s="35"/>
      <c r="AD20" s="35"/>
      <c r="AE20" s="35"/>
      <c r="AF20" s="35"/>
      <c r="AG20" s="35"/>
      <c r="AH20" s="35"/>
      <c r="AI20" s="35"/>
      <c r="AJ20" s="35"/>
      <c r="AK20" s="34"/>
      <c r="AL20" s="34"/>
    </row>
    <row r="21" spans="1:38" s="30" customFormat="1" x14ac:dyDescent="0.25">
      <c r="C21" s="37"/>
      <c r="D21" s="37"/>
      <c r="E21" s="37"/>
      <c r="F21" s="37"/>
      <c r="G21" s="37"/>
      <c r="H21" s="37"/>
      <c r="I21" s="37"/>
      <c r="J21" s="37"/>
      <c r="K21" s="36"/>
      <c r="L21" s="36"/>
      <c r="M21" s="36"/>
      <c r="N21" s="35"/>
      <c r="O21" s="35"/>
      <c r="P21" s="35"/>
      <c r="Q21" s="34"/>
      <c r="R21" s="34"/>
      <c r="S21" s="35"/>
      <c r="T21" s="35"/>
      <c r="X21" s="35"/>
      <c r="Y21" s="34"/>
      <c r="Z21" s="34"/>
      <c r="AA21" s="34"/>
      <c r="AB21" s="35"/>
      <c r="AC21" s="35"/>
      <c r="AD21" s="35"/>
      <c r="AE21" s="35"/>
      <c r="AF21" s="35"/>
      <c r="AG21" s="35"/>
      <c r="AH21" s="35"/>
      <c r="AI21" s="35"/>
      <c r="AJ21" s="35"/>
      <c r="AK21" s="34"/>
      <c r="AL21" s="34"/>
    </row>
    <row r="22" spans="1:38" s="30" customFormat="1" x14ac:dyDescent="0.25">
      <c r="C22" s="37"/>
      <c r="D22" s="37"/>
      <c r="E22" s="37"/>
      <c r="F22" s="37"/>
      <c r="G22" s="37"/>
      <c r="H22" s="37"/>
      <c r="I22" s="37"/>
      <c r="J22" s="37"/>
      <c r="K22" s="36"/>
      <c r="L22" s="36"/>
      <c r="M22" s="36"/>
      <c r="N22" s="35"/>
      <c r="O22" s="35"/>
      <c r="P22" s="35"/>
      <c r="Q22" s="34"/>
      <c r="R22" s="34"/>
      <c r="S22" s="35"/>
      <c r="T22" s="35"/>
      <c r="X22" s="35"/>
      <c r="Y22" s="34"/>
      <c r="Z22" s="34"/>
      <c r="AA22" s="34"/>
      <c r="AB22" s="35"/>
      <c r="AC22" s="35"/>
      <c r="AD22" s="35"/>
      <c r="AE22" s="35"/>
      <c r="AF22" s="35"/>
      <c r="AG22" s="35"/>
      <c r="AH22" s="35"/>
      <c r="AI22" s="35"/>
      <c r="AJ22" s="35"/>
      <c r="AK22" s="34"/>
      <c r="AL22" s="34"/>
    </row>
    <row r="23" spans="1:38" s="30" customFormat="1" x14ac:dyDescent="0.25">
      <c r="C23" s="37"/>
      <c r="D23" s="37"/>
      <c r="E23" s="37"/>
      <c r="F23" s="37"/>
      <c r="G23" s="37"/>
      <c r="H23" s="37"/>
      <c r="I23" s="37"/>
      <c r="J23" s="37"/>
      <c r="K23" s="36"/>
      <c r="L23" s="36"/>
      <c r="M23" s="36"/>
      <c r="N23" s="35"/>
      <c r="O23" s="35"/>
      <c r="P23" s="35"/>
      <c r="Q23" s="34"/>
      <c r="R23" s="34"/>
      <c r="S23" s="35"/>
      <c r="T23" s="35"/>
      <c r="X23" s="35"/>
      <c r="Y23" s="34"/>
      <c r="Z23" s="34"/>
      <c r="AA23" s="34"/>
      <c r="AB23" s="35"/>
      <c r="AC23" s="35"/>
      <c r="AD23" s="35"/>
      <c r="AE23" s="35"/>
      <c r="AF23" s="35"/>
      <c r="AG23" s="35"/>
      <c r="AH23" s="35"/>
      <c r="AI23" s="35"/>
      <c r="AJ23" s="35"/>
      <c r="AK23" s="34"/>
      <c r="AL23" s="34"/>
    </row>
    <row r="24" spans="1:38" s="30" customFormat="1" x14ac:dyDescent="0.25">
      <c r="C24" s="37"/>
      <c r="D24" s="37"/>
      <c r="E24" s="37"/>
      <c r="F24" s="37"/>
      <c r="G24" s="37"/>
      <c r="H24" s="37"/>
      <c r="I24" s="37"/>
      <c r="J24" s="37"/>
      <c r="K24" s="36"/>
      <c r="L24" s="36"/>
      <c r="M24" s="36"/>
      <c r="N24" s="35"/>
      <c r="O24" s="35"/>
      <c r="P24" s="35"/>
      <c r="Q24" s="34"/>
      <c r="R24" s="34"/>
      <c r="S24" s="35"/>
      <c r="T24" s="35"/>
      <c r="X24" s="35"/>
      <c r="Y24" s="34"/>
      <c r="Z24" s="34"/>
      <c r="AA24" s="34"/>
      <c r="AB24" s="35"/>
      <c r="AC24" s="35"/>
      <c r="AD24" s="35"/>
      <c r="AE24" s="35"/>
      <c r="AF24" s="35"/>
      <c r="AG24" s="35"/>
      <c r="AH24" s="35"/>
      <c r="AI24" s="35"/>
      <c r="AJ24" s="35"/>
      <c r="AK24" s="34"/>
      <c r="AL24" s="34"/>
    </row>
    <row r="25" spans="1:38" s="30" customFormat="1" ht="15.6" x14ac:dyDescent="0.3">
      <c r="B25" s="15" t="s">
        <v>102</v>
      </c>
      <c r="D25" s="15"/>
      <c r="E25" s="15"/>
      <c r="F25" s="15"/>
      <c r="G25" s="15"/>
      <c r="H25" s="15"/>
      <c r="I25" s="15"/>
      <c r="J25" s="359" t="s">
        <v>263</v>
      </c>
      <c r="K25" s="359"/>
      <c r="L25" s="359"/>
      <c r="M25" s="359"/>
      <c r="N25" s="43"/>
      <c r="O25" s="43"/>
      <c r="P25" s="43"/>
      <c r="Q25" s="43"/>
      <c r="R25" s="43"/>
      <c r="S25" s="43"/>
      <c r="T25" s="43"/>
      <c r="X25" s="43"/>
      <c r="Y25" s="43"/>
      <c r="Z25" s="43"/>
      <c r="AA25" s="43"/>
      <c r="AB25" s="43"/>
      <c r="AC25" s="43"/>
      <c r="AD25" s="43"/>
      <c r="AE25" s="43"/>
      <c r="AF25" s="43"/>
      <c r="AG25" s="43"/>
      <c r="AH25" s="43"/>
      <c r="AI25" s="43"/>
      <c r="AJ25" s="43"/>
      <c r="AK25" s="43"/>
      <c r="AL25" s="34"/>
    </row>
    <row r="26" spans="1:38" s="30" customFormat="1" ht="8.25" customHeight="1" x14ac:dyDescent="0.3">
      <c r="B26" s="31"/>
      <c r="C26" s="15"/>
      <c r="D26" s="15"/>
      <c r="E26" s="15"/>
      <c r="F26" s="15"/>
      <c r="G26" s="15"/>
      <c r="H26" s="15"/>
      <c r="I26" s="15"/>
      <c r="J26" s="52"/>
      <c r="K26" s="51"/>
      <c r="L26" s="51"/>
      <c r="M26" s="51"/>
      <c r="N26" s="43"/>
      <c r="O26" s="43"/>
      <c r="P26" s="43"/>
      <c r="Q26" s="43"/>
      <c r="R26" s="43"/>
      <c r="S26" s="43"/>
      <c r="T26" s="43"/>
      <c r="X26" s="43"/>
      <c r="Y26" s="43"/>
      <c r="Z26" s="43"/>
      <c r="AA26" s="43"/>
      <c r="AB26" s="43"/>
      <c r="AC26" s="43"/>
      <c r="AD26" s="43"/>
      <c r="AE26" s="43"/>
      <c r="AF26" s="43"/>
      <c r="AG26" s="43"/>
      <c r="AH26" s="43"/>
      <c r="AI26" s="43"/>
      <c r="AJ26" s="43"/>
      <c r="AK26" s="43"/>
      <c r="AL26" s="34"/>
    </row>
    <row r="27" spans="1:38" s="30" customFormat="1" ht="15.6" x14ac:dyDescent="0.3">
      <c r="B27" s="15" t="s">
        <v>256</v>
      </c>
      <c r="D27" s="15"/>
      <c r="E27" s="15"/>
      <c r="F27" s="15"/>
      <c r="G27" s="15"/>
      <c r="H27" s="15"/>
      <c r="I27" s="15"/>
      <c r="J27" s="359" t="s">
        <v>258</v>
      </c>
      <c r="K27" s="359"/>
      <c r="L27" s="359"/>
      <c r="M27" s="359"/>
      <c r="N27" s="43"/>
      <c r="O27" s="43"/>
      <c r="P27" s="43"/>
      <c r="Q27" s="43"/>
      <c r="R27" s="43"/>
      <c r="S27" s="43"/>
      <c r="T27" s="43"/>
      <c r="X27" s="43"/>
      <c r="Y27" s="43"/>
      <c r="Z27" s="43"/>
      <c r="AA27" s="43"/>
      <c r="AB27" s="43"/>
      <c r="AC27" s="43"/>
      <c r="AD27" s="43"/>
      <c r="AE27" s="43"/>
      <c r="AF27" s="43"/>
      <c r="AG27" s="43"/>
      <c r="AH27" s="43"/>
      <c r="AI27" s="43"/>
      <c r="AJ27" s="43"/>
      <c r="AK27" s="43"/>
      <c r="AL27" s="34"/>
    </row>
    <row r="28" spans="1:38" s="30" customFormat="1" ht="8.25" customHeight="1" x14ac:dyDescent="0.3">
      <c r="B28" s="31"/>
      <c r="C28" s="15"/>
      <c r="D28" s="15"/>
      <c r="E28" s="15"/>
      <c r="F28" s="15"/>
      <c r="G28" s="15"/>
      <c r="H28" s="15"/>
      <c r="I28" s="15"/>
      <c r="J28" s="52"/>
      <c r="K28" s="51"/>
      <c r="L28" s="51"/>
      <c r="M28" s="51"/>
      <c r="N28" s="43"/>
      <c r="O28" s="43"/>
      <c r="P28" s="43"/>
      <c r="Q28" s="43"/>
      <c r="R28" s="43"/>
      <c r="S28" s="43"/>
      <c r="T28" s="43"/>
      <c r="X28" s="43"/>
      <c r="Y28" s="43"/>
      <c r="Z28" s="43"/>
      <c r="AA28" s="43"/>
      <c r="AB28" s="43"/>
      <c r="AC28" s="43"/>
      <c r="AD28" s="43"/>
      <c r="AE28" s="43"/>
      <c r="AF28" s="43"/>
      <c r="AG28" s="43"/>
      <c r="AH28" s="43"/>
      <c r="AI28" s="43"/>
      <c r="AJ28" s="43"/>
      <c r="AK28" s="43"/>
      <c r="AL28" s="34"/>
    </row>
    <row r="29" spans="1:38" s="30" customFormat="1" ht="15.6" x14ac:dyDescent="0.3">
      <c r="B29" s="15" t="s">
        <v>99</v>
      </c>
      <c r="D29" s="46"/>
      <c r="E29" s="15"/>
      <c r="F29" s="15"/>
      <c r="G29" s="15"/>
      <c r="H29" s="15"/>
      <c r="I29" s="15"/>
      <c r="J29" s="359" t="s">
        <v>264</v>
      </c>
      <c r="K29" s="359"/>
      <c r="L29" s="359"/>
      <c r="M29" s="359"/>
      <c r="N29" s="43"/>
      <c r="O29" s="43"/>
      <c r="P29" s="43"/>
      <c r="Q29" s="43"/>
      <c r="R29" s="43"/>
      <c r="S29" s="43"/>
      <c r="T29" s="43"/>
      <c r="X29" s="43"/>
      <c r="Y29" s="43"/>
      <c r="Z29" s="43"/>
      <c r="AA29" s="43"/>
      <c r="AB29" s="43"/>
      <c r="AC29" s="43"/>
      <c r="AD29" s="43"/>
      <c r="AE29" s="43"/>
      <c r="AF29" s="43"/>
      <c r="AG29" s="43"/>
      <c r="AH29" s="43"/>
      <c r="AI29" s="43"/>
      <c r="AJ29" s="43"/>
      <c r="AK29" s="43"/>
      <c r="AL29" s="34"/>
    </row>
    <row r="30" spans="1:38" s="30" customFormat="1" ht="8.25" customHeight="1" x14ac:dyDescent="0.3">
      <c r="B30" s="31"/>
      <c r="C30" s="15"/>
      <c r="D30" s="15"/>
      <c r="E30" s="15"/>
      <c r="F30" s="15"/>
      <c r="G30" s="15"/>
      <c r="H30" s="15"/>
      <c r="I30" s="15"/>
      <c r="J30" s="52"/>
      <c r="K30" s="51"/>
      <c r="L30" s="51"/>
      <c r="M30" s="51"/>
      <c r="N30" s="43"/>
      <c r="O30" s="43"/>
      <c r="P30" s="43"/>
      <c r="Q30" s="43"/>
      <c r="R30" s="43"/>
      <c r="S30" s="43"/>
      <c r="T30" s="43"/>
      <c r="X30" s="43"/>
      <c r="Y30" s="43"/>
      <c r="Z30" s="43"/>
      <c r="AA30" s="43"/>
      <c r="AB30" s="43"/>
      <c r="AC30" s="43"/>
      <c r="AD30" s="43"/>
      <c r="AE30" s="43"/>
      <c r="AF30" s="43"/>
      <c r="AG30" s="43"/>
      <c r="AH30" s="43"/>
      <c r="AI30" s="43"/>
      <c r="AJ30" s="43"/>
      <c r="AK30" s="43"/>
      <c r="AL30" s="34"/>
    </row>
    <row r="31" spans="1:38" s="30" customFormat="1" ht="15.6" x14ac:dyDescent="0.3">
      <c r="B31" s="15" t="s">
        <v>98</v>
      </c>
      <c r="D31" s="46"/>
      <c r="E31" s="15"/>
      <c r="F31" s="15"/>
      <c r="G31" s="15"/>
      <c r="H31" s="15"/>
      <c r="I31" s="15"/>
      <c r="J31" s="359" t="s">
        <v>265</v>
      </c>
      <c r="K31" s="359"/>
      <c r="L31" s="359"/>
      <c r="M31" s="359"/>
      <c r="N31" s="43"/>
      <c r="O31" s="43"/>
      <c r="P31" s="43"/>
      <c r="Q31" s="43"/>
      <c r="R31" s="43"/>
      <c r="S31" s="43"/>
      <c r="T31" s="43"/>
      <c r="X31" s="43"/>
      <c r="Y31" s="43"/>
      <c r="Z31" s="43"/>
      <c r="AA31" s="43"/>
      <c r="AB31" s="43"/>
      <c r="AC31" s="43"/>
      <c r="AD31" s="43"/>
      <c r="AE31" s="43"/>
      <c r="AF31" s="43"/>
      <c r="AG31" s="43"/>
      <c r="AH31" s="43"/>
      <c r="AI31" s="43"/>
      <c r="AJ31" s="43"/>
      <c r="AK31" s="43"/>
      <c r="AL31" s="34"/>
    </row>
    <row r="32" spans="1:38" s="30" customFormat="1" ht="8.25" customHeight="1" x14ac:dyDescent="0.3">
      <c r="B32" s="31"/>
      <c r="C32" s="15"/>
      <c r="D32" s="15"/>
      <c r="E32" s="15"/>
      <c r="F32" s="15"/>
      <c r="G32" s="15"/>
      <c r="H32" s="15"/>
      <c r="I32" s="15"/>
      <c r="J32" s="52"/>
      <c r="K32" s="51"/>
      <c r="L32" s="51"/>
      <c r="M32" s="51"/>
      <c r="N32" s="43"/>
      <c r="O32" s="43"/>
      <c r="P32" s="43"/>
      <c r="Q32" s="43"/>
      <c r="R32" s="43"/>
      <c r="S32" s="43"/>
      <c r="T32" s="43"/>
      <c r="X32" s="43"/>
      <c r="Y32" s="43"/>
      <c r="Z32" s="43"/>
      <c r="AA32" s="43"/>
      <c r="AB32" s="43"/>
      <c r="AC32" s="43"/>
      <c r="AD32" s="43"/>
      <c r="AE32" s="43"/>
      <c r="AF32" s="43"/>
      <c r="AG32" s="43"/>
      <c r="AH32" s="43"/>
      <c r="AI32" s="43"/>
      <c r="AJ32" s="43"/>
      <c r="AK32" s="43"/>
      <c r="AL32" s="34"/>
    </row>
    <row r="33" spans="1:38" s="30" customFormat="1" ht="15.6" x14ac:dyDescent="0.3">
      <c r="B33" s="15" t="s">
        <v>97</v>
      </c>
      <c r="D33" s="46"/>
      <c r="E33" s="15"/>
      <c r="F33" s="15"/>
      <c r="G33" s="15"/>
      <c r="H33" s="15"/>
      <c r="I33" s="15"/>
      <c r="J33" s="359" t="s">
        <v>266</v>
      </c>
      <c r="K33" s="359"/>
      <c r="L33" s="359"/>
      <c r="M33" s="359"/>
      <c r="N33" s="43"/>
      <c r="O33" s="43"/>
      <c r="P33" s="43"/>
      <c r="Q33" s="43"/>
      <c r="R33" s="43"/>
      <c r="S33" s="43"/>
      <c r="T33" s="43"/>
      <c r="X33" s="43"/>
      <c r="Y33" s="43"/>
      <c r="Z33" s="43"/>
      <c r="AA33" s="43"/>
      <c r="AB33" s="43"/>
      <c r="AC33" s="43"/>
      <c r="AD33" s="43"/>
      <c r="AE33" s="43"/>
      <c r="AF33" s="43"/>
      <c r="AG33" s="43"/>
      <c r="AH33" s="43"/>
      <c r="AI33" s="43"/>
      <c r="AJ33" s="43"/>
      <c r="AK33" s="43"/>
      <c r="AL33" s="34"/>
    </row>
    <row r="34" spans="1:38" s="30" customFormat="1" ht="8.25" customHeight="1" x14ac:dyDescent="0.3">
      <c r="B34" s="31"/>
      <c r="C34" s="15"/>
      <c r="D34" s="15"/>
      <c r="E34" s="15"/>
      <c r="F34" s="15"/>
      <c r="G34" s="15"/>
      <c r="H34" s="15"/>
      <c r="I34" s="15"/>
      <c r="J34" s="52"/>
      <c r="K34" s="51"/>
      <c r="L34" s="51"/>
      <c r="M34" s="51"/>
      <c r="N34" s="43"/>
      <c r="O34" s="43"/>
      <c r="P34" s="43"/>
      <c r="Q34" s="43"/>
      <c r="R34" s="43"/>
      <c r="S34" s="43"/>
      <c r="T34" s="43"/>
      <c r="X34" s="43"/>
      <c r="Y34" s="43"/>
      <c r="Z34" s="43"/>
      <c r="AA34" s="43"/>
      <c r="AB34" s="43"/>
      <c r="AC34" s="43"/>
      <c r="AD34" s="43"/>
      <c r="AE34" s="43"/>
      <c r="AF34" s="43"/>
      <c r="AG34" s="43"/>
      <c r="AH34" s="43"/>
      <c r="AI34" s="43"/>
      <c r="AJ34" s="43"/>
      <c r="AK34" s="43"/>
      <c r="AL34" s="34"/>
    </row>
    <row r="35" spans="1:38" s="30" customFormat="1" ht="15.6" x14ac:dyDescent="0.3">
      <c r="B35" s="15" t="s">
        <v>96</v>
      </c>
      <c r="D35" s="46"/>
      <c r="E35" s="15"/>
      <c r="F35" s="15"/>
      <c r="G35" s="15"/>
      <c r="H35" s="15"/>
      <c r="I35" s="15"/>
      <c r="J35" s="364" t="s">
        <v>204</v>
      </c>
      <c r="K35" s="364"/>
      <c r="L35" s="364"/>
      <c r="M35" s="364"/>
      <c r="N35" s="43"/>
      <c r="O35" s="43"/>
      <c r="P35" s="43"/>
      <c r="Q35" s="43"/>
      <c r="R35" s="43"/>
      <c r="S35" s="43"/>
      <c r="T35" s="43"/>
      <c r="X35" s="43"/>
      <c r="Y35" s="43"/>
      <c r="Z35" s="43"/>
      <c r="AA35" s="43"/>
      <c r="AB35" s="43"/>
      <c r="AC35" s="43"/>
      <c r="AD35" s="43"/>
      <c r="AE35" s="43"/>
      <c r="AF35" s="43"/>
      <c r="AG35" s="43"/>
      <c r="AH35" s="43"/>
      <c r="AI35" s="43"/>
      <c r="AJ35" s="43"/>
      <c r="AK35" s="43"/>
      <c r="AL35" s="34"/>
    </row>
    <row r="36" spans="1:38" s="30" customFormat="1" ht="8.25" customHeight="1" x14ac:dyDescent="0.3">
      <c r="B36" s="31"/>
      <c r="C36" s="15"/>
      <c r="D36" s="15"/>
      <c r="E36" s="15"/>
      <c r="F36" s="15"/>
      <c r="G36" s="15"/>
      <c r="H36" s="15"/>
      <c r="I36" s="15"/>
      <c r="J36" s="52"/>
      <c r="K36" s="51"/>
      <c r="L36" s="51"/>
      <c r="M36" s="51"/>
      <c r="N36" s="43"/>
      <c r="O36" s="43"/>
      <c r="P36" s="43"/>
      <c r="Q36" s="43"/>
      <c r="R36" s="43"/>
      <c r="S36" s="43"/>
      <c r="T36" s="43"/>
      <c r="X36" s="43"/>
      <c r="Y36" s="43"/>
      <c r="Z36" s="43"/>
      <c r="AA36" s="43"/>
      <c r="AB36" s="43"/>
      <c r="AC36" s="43"/>
      <c r="AD36" s="43"/>
      <c r="AE36" s="43"/>
      <c r="AF36" s="43"/>
      <c r="AG36" s="43"/>
      <c r="AH36" s="43"/>
      <c r="AI36" s="43"/>
      <c r="AJ36" s="43"/>
      <c r="AK36" s="43"/>
      <c r="AL36" s="34"/>
    </row>
    <row r="37" spans="1:38" s="49" customFormat="1" ht="22.8" x14ac:dyDescent="0.4">
      <c r="B37" s="15" t="s">
        <v>95</v>
      </c>
      <c r="D37" s="46"/>
      <c r="E37" s="15"/>
      <c r="F37" s="15"/>
      <c r="G37" s="15"/>
      <c r="H37" s="15"/>
      <c r="I37" s="15"/>
      <c r="J37" s="359" t="s">
        <v>88</v>
      </c>
      <c r="K37" s="359"/>
      <c r="L37" s="359"/>
      <c r="M37" s="359"/>
      <c r="N37" s="43"/>
      <c r="O37" s="43"/>
      <c r="P37" s="43"/>
      <c r="Q37" s="43"/>
      <c r="R37" s="43"/>
      <c r="S37" s="43"/>
      <c r="T37" s="43"/>
      <c r="X37" s="43"/>
      <c r="Y37" s="43"/>
      <c r="Z37" s="43"/>
      <c r="AA37" s="43"/>
      <c r="AB37" s="43"/>
      <c r="AC37" s="43"/>
      <c r="AD37" s="43"/>
      <c r="AE37" s="43"/>
      <c r="AF37" s="43"/>
      <c r="AG37" s="43"/>
      <c r="AH37" s="43"/>
      <c r="AI37" s="43"/>
      <c r="AJ37" s="43"/>
      <c r="AK37" s="43"/>
      <c r="AL37" s="50"/>
    </row>
    <row r="38" spans="1:38" s="49" customFormat="1" ht="9.75" customHeight="1" x14ac:dyDescent="0.4">
      <c r="B38" s="31"/>
      <c r="C38" s="31"/>
      <c r="D38" s="44"/>
      <c r="E38" s="43"/>
      <c r="F38" s="44"/>
      <c r="G38" s="44"/>
      <c r="H38" s="44"/>
      <c r="I38" s="44"/>
      <c r="J38" s="44"/>
      <c r="K38" s="44"/>
      <c r="L38" s="44"/>
      <c r="M38" s="44"/>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50"/>
    </row>
    <row r="39" spans="1:38" s="49" customFormat="1" ht="22.8" x14ac:dyDescent="0.4">
      <c r="B39" s="15" t="s">
        <v>103</v>
      </c>
      <c r="D39" s="44"/>
      <c r="E39" s="43"/>
      <c r="F39" s="44"/>
      <c r="G39" s="44"/>
      <c r="H39" s="44"/>
      <c r="I39" s="44"/>
      <c r="J39" s="359" t="s">
        <v>265</v>
      </c>
      <c r="K39" s="359"/>
      <c r="L39" s="359"/>
      <c r="M39" s="359"/>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50"/>
    </row>
    <row r="40" spans="1:38" s="49" customFormat="1" ht="22.8" x14ac:dyDescent="0.4">
      <c r="B40" s="31"/>
      <c r="C40" s="31"/>
      <c r="D40" s="44"/>
      <c r="E40" s="43"/>
      <c r="F40" s="44"/>
      <c r="G40" s="44"/>
      <c r="H40" s="44"/>
      <c r="I40" s="44"/>
      <c r="J40" s="44"/>
      <c r="K40" s="44"/>
      <c r="L40" s="44"/>
      <c r="M40" s="44"/>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50"/>
    </row>
    <row r="41" spans="1:38" s="30" customFormat="1" ht="15" x14ac:dyDescent="0.25">
      <c r="B41" s="31"/>
      <c r="C41" s="31"/>
      <c r="D41" s="44"/>
      <c r="E41" s="43"/>
      <c r="F41" s="44"/>
      <c r="G41" s="44"/>
      <c r="H41" s="44"/>
      <c r="I41" s="44"/>
      <c r="J41" s="44"/>
      <c r="K41" s="44"/>
      <c r="L41" s="44"/>
      <c r="M41" s="44"/>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34"/>
    </row>
    <row r="42" spans="1:38" s="30" customFormat="1" ht="15" x14ac:dyDescent="0.25">
      <c r="B42" s="31"/>
      <c r="C42" s="31"/>
      <c r="D42" s="44"/>
      <c r="E42" s="43"/>
      <c r="F42" s="44"/>
      <c r="G42" s="44"/>
      <c r="H42" s="44"/>
      <c r="I42" s="44"/>
      <c r="J42" s="44"/>
      <c r="K42" s="44"/>
      <c r="L42" s="44"/>
      <c r="M42" s="44"/>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34"/>
    </row>
    <row r="43" spans="1:38" s="30" customFormat="1" ht="15" x14ac:dyDescent="0.25">
      <c r="B43" s="31"/>
      <c r="C43" s="31"/>
      <c r="D43" s="44"/>
      <c r="E43" s="43"/>
      <c r="F43" s="44"/>
      <c r="G43" s="44"/>
      <c r="H43" s="44"/>
      <c r="I43" s="44"/>
      <c r="J43" s="44"/>
      <c r="K43" s="44"/>
      <c r="L43" s="44"/>
      <c r="M43" s="44"/>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34"/>
    </row>
    <row r="44" spans="1:38" s="30" customFormat="1" ht="15" x14ac:dyDescent="0.25">
      <c r="A44" s="37"/>
      <c r="B44" s="43"/>
      <c r="C44" s="44"/>
      <c r="D44" s="44"/>
      <c r="E44" s="44"/>
      <c r="F44" s="44"/>
      <c r="G44" s="44"/>
      <c r="H44" s="44"/>
      <c r="I44" s="44"/>
      <c r="J44" s="44"/>
      <c r="K44" s="44"/>
      <c r="L44" s="44"/>
      <c r="M44" s="44"/>
      <c r="N44" s="43"/>
      <c r="O44" s="43"/>
      <c r="P44" s="43"/>
      <c r="Q44" s="43"/>
      <c r="R44" s="43"/>
      <c r="S44" s="43"/>
      <c r="T44" s="43"/>
      <c r="U44" s="43"/>
      <c r="V44" s="43"/>
      <c r="W44" s="43"/>
      <c r="X44" s="43"/>
      <c r="Y44" s="43"/>
      <c r="Z44" s="43"/>
      <c r="AA44" s="43"/>
      <c r="AB44" s="43"/>
      <c r="AC44" s="43"/>
      <c r="AD44" s="43"/>
      <c r="AE44" s="43"/>
      <c r="AF44" s="43"/>
      <c r="AG44" s="43"/>
      <c r="AH44" s="43"/>
      <c r="AI44" s="43"/>
      <c r="AJ44" s="31"/>
      <c r="AK44" s="31"/>
    </row>
    <row r="45" spans="1:38" s="30" customFormat="1" ht="15" x14ac:dyDescent="0.25">
      <c r="A45" s="37"/>
      <c r="B45" s="43"/>
      <c r="C45" s="44"/>
      <c r="D45" s="44"/>
      <c r="E45" s="44"/>
      <c r="F45" s="44"/>
      <c r="G45" s="44"/>
      <c r="H45" s="44"/>
      <c r="I45" s="44"/>
      <c r="J45" s="44"/>
      <c r="K45" s="44"/>
      <c r="L45" s="44"/>
      <c r="M45" s="44"/>
      <c r="N45" s="43"/>
      <c r="O45" s="43"/>
      <c r="P45" s="43"/>
      <c r="Q45" s="43"/>
      <c r="R45" s="43"/>
      <c r="S45" s="43"/>
      <c r="T45" s="43"/>
      <c r="U45" s="43"/>
      <c r="V45" s="43"/>
      <c r="W45" s="43"/>
      <c r="X45" s="43"/>
      <c r="Y45" s="43"/>
      <c r="Z45" s="43"/>
      <c r="AA45" s="43"/>
      <c r="AB45" s="43"/>
      <c r="AC45" s="43"/>
      <c r="AD45" s="43"/>
      <c r="AE45" s="43"/>
      <c r="AF45" s="43"/>
      <c r="AG45" s="43"/>
      <c r="AH45" s="43"/>
      <c r="AI45" s="43"/>
      <c r="AJ45" s="31"/>
      <c r="AK45" s="31"/>
    </row>
    <row r="46" spans="1:38" ht="15" x14ac:dyDescent="0.25">
      <c r="B46" s="48"/>
      <c r="C46" s="48"/>
      <c r="D46" s="48"/>
      <c r="E46" s="48"/>
      <c r="F46" s="48"/>
      <c r="G46" s="48"/>
      <c r="H46" s="48"/>
      <c r="I46" s="48"/>
      <c r="J46" s="48"/>
      <c r="K46" s="48"/>
      <c r="L46" s="48"/>
      <c r="M46" s="48"/>
      <c r="N46" s="48"/>
      <c r="O46" s="48"/>
      <c r="P46" s="48"/>
      <c r="Q46" s="48"/>
      <c r="R46" s="48"/>
      <c r="S46" s="48"/>
      <c r="T46" s="48"/>
      <c r="U46" s="48"/>
      <c r="V46" s="43"/>
      <c r="W46" s="43"/>
      <c r="X46" s="43"/>
      <c r="Y46" s="43"/>
      <c r="Z46" s="43"/>
      <c r="AA46" s="43"/>
      <c r="AB46" s="48"/>
      <c r="AC46" s="48"/>
      <c r="AD46" s="48"/>
      <c r="AE46" s="48"/>
      <c r="AF46" s="48"/>
      <c r="AG46" s="48"/>
      <c r="AH46" s="48"/>
      <c r="AI46" s="48"/>
      <c r="AJ46" s="47"/>
      <c r="AK46" s="47"/>
    </row>
    <row r="47" spans="1:38" s="30" customFormat="1" ht="31.5" customHeight="1" x14ac:dyDescent="0.3">
      <c r="B47" s="15" t="s">
        <v>22</v>
      </c>
      <c r="C47" s="43"/>
      <c r="D47" s="43"/>
      <c r="E47" s="43"/>
      <c r="F47" s="43"/>
      <c r="G47" s="43"/>
      <c r="H47" s="43"/>
      <c r="I47" s="44"/>
      <c r="J47" s="44"/>
      <c r="K47" s="44"/>
      <c r="L47" s="43"/>
      <c r="M47" s="43"/>
      <c r="P47" s="46" t="s">
        <v>23</v>
      </c>
      <c r="Q47" s="43"/>
      <c r="R47" s="31"/>
      <c r="S47" s="31"/>
      <c r="T47" s="31"/>
      <c r="U47" s="31"/>
      <c r="V47" s="43"/>
      <c r="W47" s="43"/>
      <c r="X47" s="43"/>
      <c r="Z47" s="43"/>
      <c r="AA47" s="43"/>
      <c r="AB47" s="43"/>
      <c r="AC47" s="31"/>
      <c r="AD47" s="31"/>
      <c r="AE47" s="31"/>
      <c r="AF47" s="31"/>
      <c r="AI47" s="31"/>
      <c r="AJ47" s="31"/>
      <c r="AK47" s="31"/>
    </row>
    <row r="48" spans="1:38" s="14" customFormat="1" ht="15.6" x14ac:dyDescent="0.3">
      <c r="B48" s="369" t="s">
        <v>260</v>
      </c>
      <c r="C48" s="369"/>
      <c r="D48" s="369"/>
      <c r="E48" s="369"/>
      <c r="F48" s="369"/>
      <c r="G48" s="369"/>
      <c r="H48" s="369"/>
      <c r="I48" s="369"/>
      <c r="J48" s="21"/>
      <c r="K48" s="21"/>
      <c r="L48" s="21"/>
      <c r="N48" s="483" t="s">
        <v>297</v>
      </c>
      <c r="O48" s="483"/>
      <c r="P48" s="483"/>
      <c r="Q48" s="483"/>
      <c r="R48" s="483"/>
      <c r="S48" s="483"/>
      <c r="T48" s="483"/>
      <c r="U48" s="483"/>
      <c r="V48" s="21"/>
      <c r="W48" s="21"/>
      <c r="X48" s="21"/>
      <c r="Y48" s="21"/>
      <c r="Z48" s="21"/>
      <c r="AA48" s="21"/>
      <c r="AB48" s="45"/>
      <c r="AC48" s="45"/>
      <c r="AD48" s="45"/>
      <c r="AE48" s="17"/>
      <c r="AF48" s="17"/>
      <c r="AI48" s="17"/>
      <c r="AJ48" s="17"/>
      <c r="AK48" s="17"/>
    </row>
    <row r="49" spans="1:37" s="30" customFormat="1" ht="15" x14ac:dyDescent="0.25">
      <c r="A49" s="37"/>
      <c r="B49" s="43"/>
      <c r="C49" s="44"/>
      <c r="D49" s="44"/>
      <c r="E49" s="44"/>
      <c r="F49" s="44"/>
      <c r="G49" s="44"/>
      <c r="H49" s="44"/>
      <c r="I49" s="44"/>
      <c r="J49" s="44"/>
      <c r="K49" s="44"/>
      <c r="L49" s="44"/>
      <c r="U49" s="43"/>
      <c r="V49" s="43"/>
      <c r="W49" s="43"/>
      <c r="X49" s="43"/>
      <c r="Y49" s="43"/>
      <c r="Z49" s="43"/>
      <c r="AA49" s="43"/>
      <c r="AB49" s="43"/>
      <c r="AC49" s="43"/>
      <c r="AD49" s="43"/>
      <c r="AE49" s="43"/>
      <c r="AF49" s="43"/>
      <c r="AG49" s="43"/>
      <c r="AH49" s="43"/>
      <c r="AI49" s="43"/>
      <c r="AJ49" s="31"/>
      <c r="AK49" s="31"/>
    </row>
    <row r="50" spans="1:37" s="30" customFormat="1" x14ac:dyDescent="0.25">
      <c r="A50" s="37"/>
      <c r="B50" s="35"/>
      <c r="C50" s="37"/>
      <c r="D50" s="37"/>
      <c r="E50" s="37"/>
      <c r="F50" s="37"/>
      <c r="G50" s="37"/>
      <c r="H50" s="37"/>
      <c r="I50" s="37"/>
      <c r="J50" s="37"/>
      <c r="K50" s="36"/>
      <c r="L50" s="36"/>
      <c r="M50" s="36"/>
      <c r="N50" s="35"/>
      <c r="O50" s="35"/>
      <c r="P50" s="35"/>
      <c r="Q50" s="34"/>
      <c r="R50" s="34"/>
      <c r="S50" s="34"/>
      <c r="T50" s="35"/>
      <c r="U50" s="35"/>
      <c r="V50" s="34"/>
      <c r="W50" s="34"/>
      <c r="X50" s="34"/>
      <c r="Y50" s="35"/>
      <c r="Z50" s="35"/>
      <c r="AA50" s="35"/>
      <c r="AB50" s="35"/>
      <c r="AC50" s="35"/>
      <c r="AD50" s="35"/>
      <c r="AE50" s="35"/>
      <c r="AF50" s="35"/>
      <c r="AG50" s="35"/>
      <c r="AH50" s="34"/>
      <c r="AI50" s="34"/>
    </row>
    <row r="51" spans="1:37" s="30" customFormat="1" x14ac:dyDescent="0.25">
      <c r="A51" s="37"/>
      <c r="B51" s="35"/>
      <c r="C51" s="37"/>
      <c r="D51" s="37"/>
      <c r="E51" s="37"/>
      <c r="F51" s="37"/>
      <c r="G51" s="37"/>
      <c r="H51" s="37"/>
      <c r="I51" s="37"/>
      <c r="J51" s="37"/>
      <c r="K51" s="36"/>
      <c r="L51" s="36"/>
      <c r="M51" s="36"/>
      <c r="N51" s="35"/>
      <c r="O51" s="35"/>
      <c r="P51" s="35"/>
      <c r="Q51" s="34"/>
      <c r="R51" s="34"/>
      <c r="S51" s="34"/>
      <c r="T51" s="35"/>
      <c r="U51" s="35"/>
      <c r="V51" s="34"/>
      <c r="W51" s="34"/>
      <c r="X51" s="34"/>
      <c r="Y51" s="35"/>
      <c r="Z51" s="35"/>
      <c r="AA51" s="35"/>
      <c r="AB51" s="35"/>
      <c r="AC51" s="35"/>
      <c r="AD51" s="35"/>
      <c r="AE51" s="35"/>
      <c r="AF51" s="35"/>
      <c r="AG51" s="35"/>
      <c r="AH51" s="34"/>
      <c r="AI51" s="34"/>
    </row>
    <row r="52" spans="1:37" s="30" customFormat="1" x14ac:dyDescent="0.25">
      <c r="A52" s="37"/>
      <c r="B52" s="35"/>
      <c r="C52" s="37"/>
      <c r="D52" s="37"/>
      <c r="E52" s="37"/>
      <c r="F52" s="37"/>
      <c r="G52" s="37"/>
      <c r="H52" s="37"/>
      <c r="I52" s="37"/>
      <c r="J52" s="37"/>
      <c r="K52" s="36"/>
      <c r="L52" s="36"/>
      <c r="M52" s="36"/>
      <c r="N52" s="35"/>
      <c r="O52" s="35"/>
      <c r="P52" s="35"/>
      <c r="Q52" s="34"/>
      <c r="R52" s="34"/>
      <c r="S52" s="34"/>
      <c r="T52" s="35"/>
      <c r="U52" s="35"/>
      <c r="V52" s="34"/>
      <c r="W52" s="34"/>
      <c r="X52" s="34"/>
      <c r="Y52" s="35"/>
      <c r="Z52" s="35"/>
      <c r="AA52" s="35"/>
      <c r="AB52" s="35"/>
      <c r="AC52" s="35"/>
      <c r="AD52" s="35"/>
      <c r="AE52" s="35"/>
      <c r="AF52" s="35"/>
      <c r="AG52" s="35"/>
      <c r="AH52" s="34"/>
      <c r="AI52" s="34"/>
    </row>
    <row r="53" spans="1:37" s="30" customFormat="1" ht="17.399999999999999" x14ac:dyDescent="0.3">
      <c r="A53" s="42" t="s">
        <v>25</v>
      </c>
      <c r="B53" s="41"/>
      <c r="C53" s="41"/>
      <c r="D53" s="41"/>
      <c r="E53" s="41"/>
      <c r="F53" s="41"/>
      <c r="G53" s="41"/>
      <c r="H53" s="41"/>
      <c r="I53" s="41"/>
      <c r="J53" s="41"/>
      <c r="K53" s="40"/>
      <c r="L53" s="40"/>
      <c r="M53" s="40"/>
      <c r="N53" s="41"/>
      <c r="O53" s="41"/>
      <c r="P53" s="41"/>
      <c r="Q53" s="40"/>
      <c r="R53" s="40"/>
      <c r="S53" s="40"/>
      <c r="T53" s="35"/>
      <c r="U53" s="35"/>
      <c r="V53" s="34"/>
      <c r="W53" s="34"/>
      <c r="X53" s="34"/>
      <c r="Y53" s="35"/>
      <c r="Z53" s="35"/>
      <c r="AA53" s="35"/>
      <c r="AB53" s="35"/>
      <c r="AC53" s="35"/>
      <c r="AD53" s="35"/>
      <c r="AE53" s="35"/>
      <c r="AF53" s="35"/>
      <c r="AG53" s="35"/>
      <c r="AH53" s="34"/>
      <c r="AI53" s="34"/>
    </row>
    <row r="54" spans="1:37" s="30" customFormat="1" ht="17.399999999999999" x14ac:dyDescent="0.3">
      <c r="A54" s="39" t="str">
        <f>A4</f>
        <v>Facultatea MECANICĂ</v>
      </c>
      <c r="B54" s="35"/>
      <c r="C54" s="35"/>
      <c r="D54" s="35"/>
      <c r="E54" s="35"/>
      <c r="F54" s="35"/>
      <c r="G54" s="35"/>
      <c r="H54" s="35"/>
      <c r="I54" s="35"/>
      <c r="J54" s="35"/>
      <c r="K54" s="34"/>
      <c r="L54" s="34"/>
      <c r="M54" s="34"/>
      <c r="N54" s="35"/>
      <c r="O54" s="35"/>
      <c r="P54" s="35"/>
      <c r="Q54" s="34"/>
      <c r="R54" s="34"/>
      <c r="S54" s="34"/>
      <c r="T54" s="35"/>
      <c r="U54" s="35"/>
      <c r="V54" s="34"/>
      <c r="W54" s="34"/>
      <c r="X54" s="34"/>
      <c r="Y54" s="35"/>
      <c r="Z54" s="35"/>
      <c r="AA54" s="35"/>
      <c r="AB54" s="35"/>
      <c r="AC54" s="35"/>
      <c r="AD54" s="35"/>
      <c r="AE54" s="35"/>
      <c r="AF54" s="35"/>
      <c r="AG54" s="35"/>
      <c r="AH54" s="34"/>
      <c r="AI54" s="34"/>
    </row>
    <row r="55" spans="1:37" s="30" customFormat="1" ht="24.6" x14ac:dyDescent="0.4">
      <c r="A55" s="38"/>
      <c r="B55" s="35"/>
      <c r="C55" s="35"/>
      <c r="D55" s="35"/>
      <c r="E55" s="35"/>
      <c r="F55" s="35"/>
      <c r="G55" s="35"/>
      <c r="H55" s="35"/>
      <c r="I55" s="35"/>
      <c r="J55" s="35"/>
      <c r="K55" s="34"/>
      <c r="L55" s="34"/>
      <c r="M55" s="34"/>
      <c r="N55" s="35"/>
      <c r="O55" s="35"/>
      <c r="P55" s="35"/>
      <c r="Q55" s="34"/>
      <c r="R55" s="34"/>
      <c r="S55" s="34"/>
      <c r="T55" s="35"/>
      <c r="U55" s="35"/>
      <c r="V55" s="34"/>
      <c r="W55" s="34"/>
      <c r="X55" s="34"/>
      <c r="Y55" s="35"/>
      <c r="Z55" s="35"/>
      <c r="AA55" s="35"/>
      <c r="AB55" s="35"/>
      <c r="AC55" s="35"/>
      <c r="AD55" s="35"/>
      <c r="AE55" s="35"/>
      <c r="AF55" s="35"/>
      <c r="AG55" s="35"/>
      <c r="AH55" s="34"/>
      <c r="AI55" s="34"/>
    </row>
    <row r="56" spans="1:37" s="30" customFormat="1" ht="24.6" x14ac:dyDescent="0.4">
      <c r="A56" s="38"/>
      <c r="B56" s="35"/>
      <c r="C56" s="35"/>
      <c r="D56" s="35"/>
      <c r="E56" s="35"/>
      <c r="F56" s="35"/>
      <c r="G56" s="35"/>
      <c r="H56" s="35"/>
      <c r="I56" s="35"/>
      <c r="J56" s="35"/>
      <c r="K56" s="34"/>
      <c r="L56" s="34"/>
      <c r="M56" s="34"/>
      <c r="N56" s="35"/>
      <c r="O56" s="35"/>
      <c r="P56" s="35"/>
      <c r="Q56" s="34"/>
      <c r="R56" s="34"/>
      <c r="S56" s="34"/>
      <c r="T56" s="35"/>
      <c r="U56" s="35"/>
      <c r="V56" s="34"/>
      <c r="W56" s="34"/>
      <c r="X56" s="34"/>
      <c r="Y56" s="35"/>
      <c r="Z56" s="35"/>
      <c r="AA56" s="35"/>
      <c r="AB56" s="35"/>
      <c r="AC56" s="35"/>
      <c r="AD56" s="35"/>
      <c r="AE56" s="35"/>
      <c r="AF56" s="35"/>
      <c r="AG56" s="35"/>
      <c r="AH56" s="34"/>
      <c r="AI56" s="34"/>
    </row>
    <row r="57" spans="1:37" s="30" customFormat="1" ht="24.6" x14ac:dyDescent="0.4">
      <c r="A57" s="38"/>
      <c r="B57" s="35"/>
      <c r="C57" s="35"/>
      <c r="D57" s="35"/>
      <c r="E57" s="35"/>
      <c r="F57" s="35"/>
      <c r="G57" s="35"/>
      <c r="H57" s="35"/>
      <c r="I57" s="35"/>
      <c r="J57" s="35"/>
      <c r="K57" s="34"/>
      <c r="L57" s="34"/>
      <c r="M57" s="34"/>
      <c r="N57" s="35"/>
      <c r="O57" s="35"/>
      <c r="P57" s="35"/>
      <c r="Q57" s="34"/>
      <c r="R57" s="34"/>
      <c r="S57" s="34"/>
      <c r="T57" s="35"/>
      <c r="U57" s="35"/>
      <c r="V57" s="34"/>
      <c r="W57" s="34"/>
      <c r="X57" s="34"/>
      <c r="Y57" s="35"/>
      <c r="Z57" s="35"/>
      <c r="AA57" s="35"/>
      <c r="AB57" s="35"/>
      <c r="AC57" s="35"/>
      <c r="AD57" s="35"/>
      <c r="AE57" s="35"/>
      <c r="AF57" s="35"/>
      <c r="AG57" s="35"/>
      <c r="AH57" s="34"/>
      <c r="AI57" s="34"/>
    </row>
    <row r="58" spans="1:37" s="30" customFormat="1" x14ac:dyDescent="0.25">
      <c r="A58" s="37"/>
      <c r="B58" s="35"/>
      <c r="C58" s="37"/>
      <c r="D58" s="37"/>
      <c r="E58" s="37"/>
      <c r="F58" s="37"/>
      <c r="G58" s="37"/>
      <c r="H58" s="37"/>
      <c r="I58" s="37"/>
      <c r="J58" s="37"/>
      <c r="K58" s="36"/>
      <c r="L58" s="36"/>
      <c r="M58" s="36"/>
      <c r="N58" s="35"/>
      <c r="O58" s="35"/>
      <c r="P58" s="35"/>
      <c r="Q58" s="34"/>
      <c r="R58" s="34"/>
      <c r="S58" s="34"/>
      <c r="T58" s="35"/>
      <c r="U58" s="35"/>
      <c r="V58" s="34"/>
      <c r="W58" s="34"/>
      <c r="X58" s="34"/>
      <c r="Y58" s="35"/>
      <c r="Z58" s="35"/>
      <c r="AA58" s="35"/>
      <c r="AB58" s="35"/>
      <c r="AC58" s="35"/>
      <c r="AD58" s="35"/>
      <c r="AE58" s="35"/>
      <c r="AF58" s="35"/>
      <c r="AG58" s="35"/>
      <c r="AH58" s="34"/>
      <c r="AI58" s="34"/>
    </row>
    <row r="59" spans="1:37" s="30" customFormat="1" ht="15.75" customHeight="1" x14ac:dyDescent="0.3">
      <c r="A59" s="354" t="s">
        <v>94</v>
      </c>
      <c r="B59" s="355"/>
      <c r="C59" s="355"/>
      <c r="D59" s="355"/>
      <c r="E59" s="355"/>
      <c r="F59" s="355"/>
      <c r="G59" s="355"/>
      <c r="H59" s="355"/>
      <c r="I59" s="355"/>
      <c r="J59" s="355"/>
      <c r="K59" s="355"/>
      <c r="L59" s="355"/>
      <c r="M59" s="355"/>
      <c r="N59" s="355"/>
      <c r="O59" s="355"/>
      <c r="P59" s="355"/>
      <c r="Q59" s="355"/>
      <c r="R59" s="355"/>
      <c r="S59" s="355"/>
      <c r="T59" s="355"/>
      <c r="U59" s="355"/>
      <c r="V59" s="355"/>
      <c r="W59" s="355"/>
      <c r="X59" s="355"/>
      <c r="Y59" s="355"/>
      <c r="Z59" s="20"/>
      <c r="AA59" s="20"/>
      <c r="AB59" s="20"/>
      <c r="AC59" s="20"/>
      <c r="AD59" s="20"/>
      <c r="AE59" s="20"/>
      <c r="AF59" s="20"/>
      <c r="AG59" s="20"/>
      <c r="AH59" s="20"/>
      <c r="AI59" s="20"/>
      <c r="AJ59" s="31"/>
    </row>
    <row r="60" spans="1:37" s="30" customFormat="1" ht="18.75" customHeight="1" x14ac:dyDescent="0.25">
      <c r="A60" s="352"/>
      <c r="B60" s="353"/>
      <c r="C60" s="353"/>
      <c r="D60" s="353"/>
      <c r="E60" s="353"/>
      <c r="F60" s="353"/>
      <c r="G60" s="353"/>
      <c r="H60" s="353"/>
      <c r="I60" s="353"/>
      <c r="J60" s="353"/>
      <c r="K60" s="353"/>
      <c r="L60" s="353"/>
      <c r="M60" s="353"/>
      <c r="N60" s="353"/>
      <c r="O60" s="353"/>
      <c r="P60" s="353"/>
      <c r="Q60" s="353"/>
      <c r="R60" s="353"/>
      <c r="S60" s="353"/>
      <c r="T60" s="353"/>
      <c r="U60" s="353"/>
      <c r="V60" s="353"/>
      <c r="W60" s="353"/>
      <c r="X60" s="353"/>
      <c r="Y60" s="353"/>
      <c r="Z60" s="33"/>
      <c r="AA60" s="33"/>
      <c r="AB60" s="33"/>
      <c r="AC60" s="33"/>
      <c r="AD60" s="33"/>
      <c r="AE60" s="33"/>
      <c r="AF60" s="33"/>
      <c r="AG60" s="33"/>
      <c r="AH60" s="33"/>
      <c r="AI60" s="33"/>
      <c r="AJ60" s="31"/>
    </row>
    <row r="61" spans="1:37" s="30" customFormat="1" ht="64.5" customHeight="1" x14ac:dyDescent="0.25">
      <c r="A61" s="352"/>
      <c r="B61" s="353"/>
      <c r="C61" s="353"/>
      <c r="D61" s="353"/>
      <c r="E61" s="353"/>
      <c r="F61" s="353"/>
      <c r="G61" s="353"/>
      <c r="H61" s="353"/>
      <c r="I61" s="353"/>
      <c r="J61" s="353"/>
      <c r="K61" s="353"/>
      <c r="L61" s="353"/>
      <c r="M61" s="353"/>
      <c r="N61" s="353"/>
      <c r="O61" s="353"/>
      <c r="P61" s="353"/>
      <c r="Q61" s="353"/>
      <c r="R61" s="353"/>
      <c r="S61" s="353"/>
      <c r="T61" s="353"/>
      <c r="U61" s="353"/>
      <c r="V61" s="353"/>
      <c r="W61" s="353"/>
      <c r="X61" s="353"/>
      <c r="Y61" s="353"/>
      <c r="Z61" s="33"/>
      <c r="AA61" s="33"/>
      <c r="AB61" s="33"/>
      <c r="AC61" s="33"/>
      <c r="AD61" s="33"/>
      <c r="AE61" s="33"/>
      <c r="AF61" s="33"/>
      <c r="AG61" s="33"/>
      <c r="AH61" s="33"/>
      <c r="AI61" s="33"/>
      <c r="AJ61" s="31"/>
    </row>
    <row r="62" spans="1:37" s="30" customFormat="1" ht="15" x14ac:dyDescent="0.25">
      <c r="A62" s="367"/>
      <c r="B62" s="368"/>
      <c r="C62" s="368"/>
      <c r="D62" s="368"/>
      <c r="E62" s="368"/>
      <c r="F62" s="368"/>
      <c r="G62" s="368"/>
      <c r="H62" s="368"/>
      <c r="I62" s="368"/>
      <c r="J62" s="368"/>
      <c r="K62" s="368"/>
      <c r="L62" s="368"/>
      <c r="M62" s="368"/>
      <c r="N62" s="368"/>
      <c r="O62" s="368"/>
      <c r="P62" s="368"/>
      <c r="Q62" s="368"/>
      <c r="R62" s="368"/>
      <c r="S62" s="368"/>
      <c r="T62" s="368"/>
      <c r="U62" s="368"/>
      <c r="V62" s="368"/>
      <c r="W62" s="368"/>
      <c r="X62" s="368"/>
      <c r="Y62" s="368"/>
      <c r="Z62" s="368"/>
      <c r="AA62" s="368"/>
      <c r="AB62" s="368"/>
      <c r="AC62" s="368"/>
      <c r="AD62" s="368"/>
      <c r="AE62" s="368"/>
      <c r="AF62" s="368"/>
      <c r="AG62" s="368"/>
      <c r="AH62" s="368"/>
      <c r="AI62" s="368"/>
      <c r="AJ62" s="31"/>
    </row>
    <row r="63" spans="1:37" s="30" customFormat="1" ht="15.75" customHeight="1" x14ac:dyDescent="0.3">
      <c r="A63" s="354" t="s">
        <v>93</v>
      </c>
      <c r="B63" s="355"/>
      <c r="C63" s="355"/>
      <c r="D63" s="355"/>
      <c r="E63" s="355"/>
      <c r="F63" s="355"/>
      <c r="G63" s="355"/>
      <c r="H63" s="355"/>
      <c r="I63" s="355"/>
      <c r="J63" s="355"/>
      <c r="K63" s="355"/>
      <c r="L63" s="355"/>
      <c r="M63" s="355"/>
      <c r="N63" s="355"/>
      <c r="O63" s="355"/>
      <c r="P63" s="355"/>
      <c r="Q63" s="355"/>
      <c r="R63" s="355"/>
      <c r="S63" s="355"/>
      <c r="T63" s="355"/>
      <c r="U63" s="355"/>
      <c r="V63" s="355"/>
      <c r="W63" s="355"/>
      <c r="X63" s="355"/>
      <c r="Y63" s="355"/>
      <c r="Z63" s="20"/>
      <c r="AA63" s="20"/>
      <c r="AB63" s="20"/>
      <c r="AC63" s="20"/>
      <c r="AD63" s="20"/>
      <c r="AE63" s="20"/>
      <c r="AF63" s="20"/>
      <c r="AG63" s="20"/>
      <c r="AH63" s="20"/>
      <c r="AI63" s="20"/>
      <c r="AJ63" s="31"/>
    </row>
    <row r="64" spans="1:37" s="30" customFormat="1" ht="15" customHeight="1" x14ac:dyDescent="0.25">
      <c r="A64" s="365" t="s">
        <v>259</v>
      </c>
      <c r="B64" s="366"/>
      <c r="C64" s="366"/>
      <c r="D64" s="366"/>
      <c r="E64" s="366"/>
      <c r="F64" s="366"/>
      <c r="G64" s="366"/>
      <c r="H64" s="366"/>
      <c r="I64" s="366"/>
      <c r="J64" s="366"/>
      <c r="K64" s="366"/>
      <c r="L64" s="366"/>
      <c r="M64" s="366"/>
      <c r="N64" s="366"/>
      <c r="O64" s="366"/>
      <c r="P64" s="366"/>
      <c r="Q64" s="366"/>
      <c r="R64" s="366"/>
      <c r="S64" s="366"/>
      <c r="T64" s="366"/>
      <c r="U64" s="366"/>
      <c r="V64" s="366"/>
      <c r="W64" s="366"/>
      <c r="X64" s="366"/>
      <c r="Y64" s="366"/>
      <c r="Z64" s="23"/>
      <c r="AA64" s="23"/>
      <c r="AB64" s="23"/>
      <c r="AC64" s="23"/>
      <c r="AD64" s="23"/>
      <c r="AE64" s="23"/>
      <c r="AF64" s="23"/>
      <c r="AG64" s="23"/>
      <c r="AH64" s="23"/>
      <c r="AI64" s="23"/>
      <c r="AJ64" s="31"/>
    </row>
    <row r="65" spans="1:36" s="30" customFormat="1" ht="15" customHeight="1" x14ac:dyDescent="0.25">
      <c r="A65" s="365"/>
      <c r="B65" s="366"/>
      <c r="C65" s="366"/>
      <c r="D65" s="366"/>
      <c r="E65" s="366"/>
      <c r="F65" s="366"/>
      <c r="G65" s="366"/>
      <c r="H65" s="366"/>
      <c r="I65" s="366"/>
      <c r="J65" s="366"/>
      <c r="K65" s="366"/>
      <c r="L65" s="366"/>
      <c r="M65" s="366"/>
      <c r="N65" s="366"/>
      <c r="O65" s="366"/>
      <c r="P65" s="366"/>
      <c r="Q65" s="366"/>
      <c r="R65" s="366"/>
      <c r="S65" s="366"/>
      <c r="T65" s="366"/>
      <c r="U65" s="366"/>
      <c r="V65" s="366"/>
      <c r="W65" s="366"/>
      <c r="X65" s="366"/>
      <c r="Y65" s="366"/>
      <c r="Z65" s="23"/>
      <c r="AA65" s="23"/>
      <c r="AB65" s="23"/>
      <c r="AC65" s="23"/>
      <c r="AD65" s="23"/>
      <c r="AE65" s="23"/>
      <c r="AF65" s="23"/>
      <c r="AG65" s="23"/>
      <c r="AH65" s="23"/>
      <c r="AI65" s="23"/>
      <c r="AJ65" s="31"/>
    </row>
    <row r="66" spans="1:36" s="30" customFormat="1" ht="15.75" customHeight="1" x14ac:dyDescent="0.25">
      <c r="A66" s="32"/>
      <c r="B66" s="18"/>
      <c r="C66" s="18"/>
      <c r="D66" s="18"/>
      <c r="E66" s="18"/>
      <c r="F66" s="18"/>
      <c r="G66" s="18"/>
      <c r="H66" s="18"/>
      <c r="I66" s="18"/>
      <c r="J66" s="18"/>
      <c r="K66" s="18"/>
      <c r="L66" s="18"/>
      <c r="M66" s="18"/>
      <c r="N66" s="18"/>
      <c r="O66" s="18"/>
      <c r="P66" s="18"/>
      <c r="Q66" s="18"/>
      <c r="R66" s="18"/>
      <c r="S66" s="18"/>
      <c r="T66" s="18"/>
      <c r="U66" s="18"/>
      <c r="V66" s="18"/>
      <c r="W66" s="18"/>
      <c r="X66" s="18"/>
      <c r="Y66" s="18"/>
      <c r="Z66" s="20"/>
      <c r="AA66" s="20"/>
      <c r="AB66" s="20"/>
      <c r="AC66" s="20"/>
      <c r="AD66" s="20"/>
      <c r="AE66" s="20"/>
      <c r="AF66" s="20"/>
      <c r="AG66" s="20"/>
      <c r="AH66" s="20"/>
      <c r="AI66" s="20"/>
      <c r="AJ66" s="31"/>
    </row>
    <row r="67" spans="1:36" s="19" customFormat="1" ht="20.25" customHeight="1" x14ac:dyDescent="0.35">
      <c r="A67" s="354" t="s">
        <v>92</v>
      </c>
      <c r="B67" s="355"/>
      <c r="C67" s="355"/>
      <c r="D67" s="355"/>
      <c r="E67" s="355"/>
      <c r="F67" s="355"/>
      <c r="G67" s="355"/>
      <c r="H67" s="355"/>
      <c r="I67" s="355"/>
      <c r="J67" s="355"/>
      <c r="K67" s="355"/>
      <c r="L67" s="355"/>
      <c r="M67" s="355"/>
      <c r="N67" s="355"/>
      <c r="O67" s="355"/>
      <c r="P67" s="355"/>
      <c r="Q67" s="355"/>
      <c r="R67" s="355"/>
      <c r="S67" s="355"/>
      <c r="T67" s="355"/>
      <c r="U67" s="355"/>
      <c r="V67" s="355"/>
      <c r="W67" s="355"/>
      <c r="X67" s="355"/>
      <c r="Y67" s="355"/>
      <c r="Z67" s="20"/>
      <c r="AA67" s="20"/>
      <c r="AB67" s="20"/>
      <c r="AC67" s="20"/>
      <c r="AD67" s="20"/>
      <c r="AE67" s="20"/>
      <c r="AF67" s="20"/>
      <c r="AG67" s="20"/>
      <c r="AH67" s="20"/>
      <c r="AI67" s="20"/>
      <c r="AJ67" s="17"/>
    </row>
    <row r="68" spans="1:36" s="19" customFormat="1" ht="20.25" customHeight="1" x14ac:dyDescent="0.35">
      <c r="A68" s="354" t="s">
        <v>91</v>
      </c>
      <c r="B68" s="355"/>
      <c r="C68" s="355"/>
      <c r="D68" s="355"/>
      <c r="E68" s="355"/>
      <c r="F68" s="355"/>
      <c r="G68" s="355"/>
      <c r="H68" s="355"/>
      <c r="I68" s="355"/>
      <c r="J68" s="355"/>
      <c r="K68" s="355"/>
      <c r="L68" s="355"/>
      <c r="M68" s="355"/>
      <c r="N68" s="355"/>
      <c r="O68" s="355"/>
      <c r="P68" s="355"/>
      <c r="Q68" s="355"/>
      <c r="R68" s="355"/>
      <c r="S68" s="355"/>
      <c r="T68" s="355"/>
      <c r="U68" s="355"/>
      <c r="V68" s="355"/>
      <c r="W68" s="355"/>
      <c r="X68" s="355"/>
      <c r="Y68" s="355"/>
      <c r="Z68" s="23"/>
      <c r="AA68" s="23"/>
      <c r="AB68" s="23"/>
      <c r="AC68" s="23"/>
      <c r="AD68" s="23"/>
      <c r="AE68" s="23"/>
      <c r="AF68" s="23"/>
      <c r="AG68" s="23"/>
      <c r="AH68" s="23"/>
      <c r="AI68" s="23"/>
      <c r="AJ68" s="17"/>
    </row>
    <row r="69" spans="1:36" s="19" customFormat="1" ht="20.25" customHeight="1" x14ac:dyDescent="0.35">
      <c r="A69" s="360" t="s">
        <v>267</v>
      </c>
      <c r="B69" s="361"/>
      <c r="C69" s="361"/>
      <c r="D69" s="361"/>
      <c r="E69" s="361"/>
      <c r="F69" s="361"/>
      <c r="G69" s="361"/>
      <c r="H69" s="361"/>
      <c r="I69" s="361"/>
      <c r="J69" s="361"/>
      <c r="K69" s="361"/>
      <c r="L69" s="361"/>
      <c r="M69" s="361"/>
      <c r="N69" s="361"/>
      <c r="O69" s="361"/>
      <c r="P69" s="361"/>
      <c r="Q69" s="361"/>
      <c r="R69" s="361"/>
      <c r="S69" s="361"/>
      <c r="T69" s="361"/>
      <c r="U69" s="361"/>
      <c r="V69" s="361"/>
      <c r="W69" s="361"/>
      <c r="X69" s="361"/>
      <c r="Y69" s="361"/>
      <c r="Z69" s="23"/>
      <c r="AA69" s="23"/>
      <c r="AB69" s="23"/>
      <c r="AC69" s="23"/>
      <c r="AD69" s="23"/>
      <c r="AE69" s="23"/>
      <c r="AF69" s="23"/>
      <c r="AG69" s="23"/>
      <c r="AH69" s="23"/>
      <c r="AI69" s="23"/>
      <c r="AJ69" s="17"/>
    </row>
    <row r="70" spans="1:36" s="19" customFormat="1" ht="42.75" customHeight="1" x14ac:dyDescent="0.35">
      <c r="A70" s="360"/>
      <c r="B70" s="361"/>
      <c r="C70" s="361"/>
      <c r="D70" s="361"/>
      <c r="E70" s="361"/>
      <c r="F70" s="361"/>
      <c r="G70" s="361"/>
      <c r="H70" s="361"/>
      <c r="I70" s="361"/>
      <c r="J70" s="361"/>
      <c r="K70" s="361"/>
      <c r="L70" s="361"/>
      <c r="M70" s="361"/>
      <c r="N70" s="361"/>
      <c r="O70" s="361"/>
      <c r="P70" s="361"/>
      <c r="Q70" s="361"/>
      <c r="R70" s="361"/>
      <c r="S70" s="361"/>
      <c r="T70" s="361"/>
      <c r="U70" s="361"/>
      <c r="V70" s="361"/>
      <c r="W70" s="361"/>
      <c r="X70" s="361"/>
      <c r="Y70" s="361"/>
      <c r="Z70" s="23"/>
      <c r="AA70" s="23"/>
      <c r="AB70" s="23"/>
      <c r="AC70" s="23"/>
      <c r="AD70" s="23"/>
      <c r="AE70" s="23"/>
      <c r="AF70" s="23"/>
      <c r="AG70" s="23"/>
      <c r="AH70" s="23"/>
      <c r="AI70" s="23"/>
      <c r="AJ70" s="17"/>
    </row>
    <row r="71" spans="1:36" s="24" customFormat="1" ht="20.399999999999999" x14ac:dyDescent="0.35">
      <c r="A71" s="29"/>
      <c r="B71" s="28"/>
      <c r="C71" s="28"/>
      <c r="D71" s="28"/>
      <c r="E71" s="28"/>
      <c r="F71" s="28"/>
      <c r="G71" s="28"/>
      <c r="H71" s="28"/>
      <c r="I71" s="28"/>
      <c r="J71" s="28"/>
      <c r="K71" s="28"/>
      <c r="L71" s="28"/>
      <c r="M71" s="28"/>
      <c r="N71" s="28"/>
      <c r="O71" s="28"/>
      <c r="P71" s="28"/>
      <c r="Q71" s="28"/>
      <c r="R71" s="28"/>
      <c r="S71" s="28"/>
      <c r="T71" s="28"/>
      <c r="U71" s="28"/>
      <c r="V71" s="28"/>
      <c r="W71" s="28"/>
      <c r="X71" s="28"/>
      <c r="Y71" s="28"/>
      <c r="Z71" s="27"/>
      <c r="AA71" s="27"/>
      <c r="AB71" s="26"/>
      <c r="AC71" s="26"/>
      <c r="AD71" s="26"/>
      <c r="AE71" s="26"/>
      <c r="AF71" s="26"/>
      <c r="AG71" s="26"/>
      <c r="AH71" s="26"/>
      <c r="AI71" s="26"/>
      <c r="AJ71" s="25"/>
    </row>
    <row r="72" spans="1:36" s="19" customFormat="1" ht="20.25" customHeight="1" x14ac:dyDescent="0.35">
      <c r="A72" s="354" t="s">
        <v>90</v>
      </c>
      <c r="B72" s="355"/>
      <c r="C72" s="355"/>
      <c r="D72" s="355"/>
      <c r="E72" s="355"/>
      <c r="F72" s="355"/>
      <c r="G72" s="355"/>
      <c r="H72" s="355"/>
      <c r="I72" s="355"/>
      <c r="J72" s="355"/>
      <c r="K72" s="355"/>
      <c r="L72" s="355"/>
      <c r="M72" s="355"/>
      <c r="N72" s="355"/>
      <c r="O72" s="355"/>
      <c r="P72" s="355"/>
      <c r="Q72" s="355"/>
      <c r="R72" s="355"/>
      <c r="S72" s="355"/>
      <c r="T72" s="355"/>
      <c r="U72" s="355"/>
      <c r="V72" s="355"/>
      <c r="W72" s="355"/>
      <c r="X72" s="355"/>
      <c r="Y72" s="355"/>
      <c r="Z72" s="23"/>
      <c r="AA72" s="23"/>
      <c r="AB72" s="23"/>
      <c r="AC72" s="23"/>
      <c r="AD72" s="23"/>
      <c r="AE72" s="23"/>
      <c r="AF72" s="23"/>
      <c r="AG72" s="23"/>
      <c r="AH72" s="23"/>
      <c r="AI72" s="23"/>
      <c r="AJ72" s="17"/>
    </row>
    <row r="73" spans="1:36" s="19" customFormat="1" ht="20.399999999999999" x14ac:dyDescent="0.35">
      <c r="A73" s="356" t="s">
        <v>268</v>
      </c>
      <c r="B73" s="357"/>
      <c r="C73" s="357"/>
      <c r="D73" s="357"/>
      <c r="E73" s="357"/>
      <c r="F73" s="357"/>
      <c r="G73" s="357"/>
      <c r="H73" s="357"/>
      <c r="I73" s="357"/>
      <c r="J73" s="357"/>
      <c r="K73" s="357"/>
      <c r="L73" s="357"/>
      <c r="M73" s="357"/>
      <c r="N73" s="357"/>
      <c r="O73" s="357"/>
      <c r="P73" s="357"/>
      <c r="Q73" s="357"/>
      <c r="R73" s="357"/>
      <c r="S73" s="357"/>
      <c r="T73" s="357"/>
      <c r="U73" s="357"/>
      <c r="V73" s="357"/>
      <c r="W73" s="357"/>
      <c r="X73" s="357"/>
      <c r="Y73" s="357"/>
      <c r="Z73" s="23"/>
      <c r="AA73" s="23"/>
      <c r="AB73" s="23"/>
      <c r="AC73" s="23"/>
      <c r="AD73" s="23"/>
      <c r="AE73" s="23"/>
      <c r="AF73" s="23"/>
      <c r="AG73" s="23"/>
      <c r="AH73" s="23"/>
      <c r="AI73" s="23"/>
      <c r="AJ73" s="17"/>
    </row>
    <row r="74" spans="1:36" s="19" customFormat="1" ht="20.399999999999999" x14ac:dyDescent="0.35">
      <c r="A74" s="356"/>
      <c r="B74" s="357"/>
      <c r="C74" s="357"/>
      <c r="D74" s="357"/>
      <c r="E74" s="357"/>
      <c r="F74" s="357"/>
      <c r="G74" s="357"/>
      <c r="H74" s="357"/>
      <c r="I74" s="357"/>
      <c r="J74" s="357"/>
      <c r="K74" s="357"/>
      <c r="L74" s="357"/>
      <c r="M74" s="357"/>
      <c r="N74" s="357"/>
      <c r="O74" s="357"/>
      <c r="P74" s="357"/>
      <c r="Q74" s="357"/>
      <c r="R74" s="357"/>
      <c r="S74" s="357"/>
      <c r="T74" s="357"/>
      <c r="U74" s="357"/>
      <c r="V74" s="357"/>
      <c r="W74" s="357"/>
      <c r="X74" s="357"/>
      <c r="Y74" s="357"/>
      <c r="Z74" s="23"/>
      <c r="AA74" s="23"/>
      <c r="AB74" s="23"/>
      <c r="AC74" s="23"/>
      <c r="AD74" s="23"/>
      <c r="AE74" s="23"/>
      <c r="AF74" s="23"/>
      <c r="AG74" s="23"/>
      <c r="AH74" s="23"/>
      <c r="AI74" s="23"/>
      <c r="AJ74" s="17"/>
    </row>
    <row r="75" spans="1:36" s="19" customFormat="1" ht="20.25" customHeight="1" x14ac:dyDescent="0.35">
      <c r="A75" s="15"/>
      <c r="B75" s="21"/>
      <c r="C75" s="22"/>
      <c r="D75" s="21"/>
      <c r="E75" s="21"/>
      <c r="F75" s="21"/>
      <c r="G75" s="21"/>
      <c r="H75" s="21"/>
      <c r="I75" s="21"/>
      <c r="J75" s="21"/>
      <c r="K75" s="21"/>
      <c r="L75" s="21"/>
      <c r="M75" s="21"/>
      <c r="N75" s="21"/>
      <c r="O75" s="21"/>
      <c r="P75" s="21"/>
      <c r="Q75" s="21"/>
      <c r="R75" s="21"/>
      <c r="S75" s="21"/>
      <c r="T75" s="21"/>
      <c r="U75" s="21"/>
      <c r="V75" s="21"/>
      <c r="W75" s="21"/>
      <c r="X75" s="21"/>
      <c r="Y75" s="21"/>
      <c r="Z75" s="20"/>
      <c r="AA75" s="20"/>
      <c r="AB75" s="20"/>
      <c r="AC75" s="20"/>
      <c r="AD75" s="20"/>
      <c r="AE75" s="20"/>
      <c r="AF75" s="20"/>
      <c r="AG75" s="20"/>
      <c r="AH75" s="20"/>
      <c r="AI75" s="20"/>
      <c r="AJ75" s="17"/>
    </row>
    <row r="76" spans="1:36" s="14" customFormat="1" ht="15" customHeight="1" x14ac:dyDescent="0.3">
      <c r="A76" s="354" t="s">
        <v>89</v>
      </c>
      <c r="B76" s="355"/>
      <c r="C76" s="355"/>
      <c r="D76" s="355"/>
      <c r="E76" s="355"/>
      <c r="F76" s="355"/>
      <c r="G76" s="355"/>
      <c r="H76" s="355"/>
      <c r="I76" s="355"/>
      <c r="J76" s="355"/>
      <c r="K76" s="355"/>
      <c r="L76" s="355"/>
      <c r="M76" s="355"/>
      <c r="N76" s="355"/>
      <c r="O76" s="355"/>
      <c r="P76" s="355"/>
      <c r="Q76" s="355"/>
      <c r="R76" s="355"/>
      <c r="S76" s="355"/>
      <c r="T76" s="355"/>
      <c r="U76" s="355"/>
      <c r="V76" s="355"/>
      <c r="W76" s="355"/>
      <c r="X76" s="355"/>
      <c r="Y76" s="355"/>
      <c r="Z76" s="18"/>
      <c r="AA76" s="18"/>
      <c r="AB76" s="18"/>
      <c r="AC76" s="18"/>
      <c r="AD76" s="18"/>
      <c r="AE76" s="18"/>
      <c r="AF76" s="18"/>
      <c r="AG76" s="18"/>
      <c r="AH76" s="18"/>
      <c r="AI76" s="18"/>
      <c r="AJ76" s="17"/>
    </row>
    <row r="77" spans="1:36" s="14" customFormat="1" ht="15.75" customHeight="1" x14ac:dyDescent="0.25">
      <c r="A77" s="362" t="s">
        <v>261</v>
      </c>
      <c r="B77" s="363"/>
      <c r="C77" s="363"/>
      <c r="D77" s="363"/>
      <c r="E77" s="363"/>
      <c r="F77" s="363"/>
      <c r="G77" s="363"/>
      <c r="H77" s="363"/>
      <c r="I77" s="363"/>
      <c r="J77" s="363"/>
      <c r="K77" s="363"/>
      <c r="L77" s="363"/>
      <c r="M77" s="363"/>
      <c r="N77" s="363"/>
      <c r="O77" s="363"/>
      <c r="P77" s="363"/>
      <c r="Q77" s="363"/>
      <c r="R77" s="363"/>
      <c r="S77" s="363"/>
      <c r="T77" s="363"/>
      <c r="U77" s="363"/>
      <c r="V77" s="363"/>
      <c r="W77" s="363"/>
      <c r="X77" s="363"/>
      <c r="Y77" s="363"/>
      <c r="Z77" s="16"/>
      <c r="AA77" s="16"/>
      <c r="AB77" s="16"/>
      <c r="AC77" s="16"/>
      <c r="AD77" s="16"/>
      <c r="AE77" s="16"/>
      <c r="AF77" s="16"/>
      <c r="AG77" s="16"/>
      <c r="AH77" s="16"/>
      <c r="AI77" s="16"/>
      <c r="AJ77" s="16"/>
    </row>
    <row r="78" spans="1:36" s="14" customFormat="1" ht="15.75" customHeight="1" x14ac:dyDescent="0.3">
      <c r="A78" s="15"/>
      <c r="B78" s="352" t="s">
        <v>269</v>
      </c>
      <c r="C78" s="353"/>
      <c r="D78" s="353"/>
      <c r="E78" s="353"/>
      <c r="F78" s="353"/>
      <c r="G78" s="353"/>
      <c r="H78" s="353"/>
      <c r="I78" s="353"/>
      <c r="J78" s="353"/>
      <c r="K78" s="353"/>
      <c r="L78" s="353"/>
      <c r="M78" s="353"/>
      <c r="N78" s="353"/>
      <c r="O78" s="353"/>
      <c r="P78" s="353"/>
      <c r="Q78" s="353"/>
      <c r="R78" s="353"/>
      <c r="S78" s="353"/>
      <c r="T78" s="353"/>
      <c r="U78" s="353"/>
      <c r="V78" s="353"/>
      <c r="W78" s="353"/>
      <c r="X78" s="353"/>
      <c r="Y78" s="353"/>
      <c r="Z78" s="16"/>
      <c r="AA78" s="16"/>
      <c r="AB78" s="16"/>
      <c r="AC78" s="16"/>
      <c r="AD78" s="16"/>
      <c r="AE78" s="16"/>
      <c r="AF78" s="16"/>
      <c r="AG78" s="16"/>
      <c r="AH78" s="16"/>
      <c r="AI78" s="16"/>
      <c r="AJ78" s="16"/>
    </row>
    <row r="79" spans="1:36" s="14" customFormat="1" ht="33" customHeight="1" x14ac:dyDescent="0.3">
      <c r="A79" s="15"/>
      <c r="B79" s="352"/>
      <c r="C79" s="353"/>
      <c r="D79" s="353"/>
      <c r="E79" s="353"/>
      <c r="F79" s="353"/>
      <c r="G79" s="353"/>
      <c r="H79" s="353"/>
      <c r="I79" s="353"/>
      <c r="J79" s="353"/>
      <c r="K79" s="353"/>
      <c r="L79" s="353"/>
      <c r="M79" s="353"/>
      <c r="N79" s="353"/>
      <c r="O79" s="353"/>
      <c r="P79" s="353"/>
      <c r="Q79" s="353"/>
      <c r="R79" s="353"/>
      <c r="S79" s="353"/>
      <c r="T79" s="353"/>
      <c r="U79" s="353"/>
      <c r="V79" s="353"/>
      <c r="W79" s="353"/>
      <c r="X79" s="353"/>
      <c r="Y79" s="353"/>
      <c r="Z79" s="16"/>
      <c r="AA79" s="16"/>
      <c r="AB79" s="16"/>
      <c r="AC79" s="16"/>
      <c r="AD79" s="16"/>
      <c r="AE79" s="16"/>
      <c r="AF79" s="16"/>
      <c r="AG79" s="16"/>
      <c r="AH79" s="16"/>
      <c r="AI79" s="16"/>
      <c r="AJ79" s="16"/>
    </row>
    <row r="80" spans="1:36" s="14" customFormat="1" x14ac:dyDescent="0.25">
      <c r="A80" s="13"/>
      <c r="B80" s="10"/>
      <c r="C80" s="12"/>
      <c r="D80" s="10"/>
      <c r="E80" s="10"/>
      <c r="F80" s="10"/>
      <c r="G80" s="10"/>
      <c r="H80" s="10"/>
      <c r="I80" s="10"/>
      <c r="J80" s="10"/>
      <c r="K80" s="11"/>
      <c r="L80" s="11"/>
      <c r="M80" s="11"/>
      <c r="N80" s="10"/>
      <c r="O80" s="10"/>
      <c r="P80" s="10"/>
      <c r="Q80" s="11"/>
      <c r="R80" s="11"/>
      <c r="S80" s="11"/>
      <c r="T80" s="10"/>
      <c r="U80" s="10"/>
      <c r="V80" s="11"/>
      <c r="W80" s="11"/>
      <c r="X80" s="11"/>
      <c r="Y80" s="10"/>
      <c r="Z80" s="10"/>
      <c r="AA80" s="10"/>
      <c r="AB80" s="12"/>
      <c r="AC80" s="10"/>
      <c r="AD80" s="12"/>
      <c r="AE80" s="10"/>
      <c r="AF80" s="10"/>
      <c r="AG80" s="10"/>
      <c r="AH80" s="11"/>
      <c r="AI80" s="11"/>
    </row>
    <row r="81" spans="1:35" s="14" customFormat="1" x14ac:dyDescent="0.25">
      <c r="A81" s="13"/>
      <c r="B81" s="10"/>
      <c r="C81" s="12"/>
      <c r="D81" s="10"/>
      <c r="E81" s="10"/>
      <c r="F81" s="10"/>
      <c r="G81" s="10"/>
      <c r="H81" s="10"/>
      <c r="I81" s="10"/>
      <c r="J81" s="10"/>
      <c r="K81" s="11"/>
      <c r="L81" s="11"/>
      <c r="M81" s="11"/>
      <c r="N81" s="10"/>
      <c r="O81" s="10"/>
      <c r="P81" s="10"/>
      <c r="Q81" s="11"/>
      <c r="R81" s="11"/>
      <c r="S81" s="11"/>
      <c r="T81" s="10"/>
      <c r="U81" s="10"/>
      <c r="V81" s="11"/>
      <c r="W81" s="11"/>
      <c r="X81" s="11"/>
      <c r="Y81" s="10"/>
      <c r="Z81" s="10"/>
      <c r="AA81" s="10"/>
      <c r="AB81" s="12"/>
      <c r="AC81" s="10"/>
      <c r="AD81" s="12"/>
      <c r="AE81" s="10"/>
      <c r="AF81" s="10"/>
      <c r="AG81" s="10"/>
      <c r="AH81" s="11"/>
      <c r="AI81" s="11"/>
    </row>
    <row r="82" spans="1:35" s="14" customFormat="1" x14ac:dyDescent="0.25">
      <c r="A82" s="13"/>
      <c r="B82" s="10"/>
      <c r="C82" s="12"/>
      <c r="D82" s="10"/>
      <c r="E82" s="10"/>
      <c r="F82" s="10"/>
      <c r="G82" s="10"/>
      <c r="H82" s="10"/>
      <c r="I82" s="10"/>
      <c r="J82" s="10"/>
      <c r="K82" s="11"/>
      <c r="L82" s="11"/>
      <c r="M82" s="11"/>
      <c r="N82" s="10"/>
      <c r="O82" s="10"/>
      <c r="P82" s="10"/>
      <c r="Q82" s="11"/>
      <c r="R82" s="11"/>
      <c r="S82" s="11"/>
      <c r="T82" s="10"/>
      <c r="U82" s="10"/>
      <c r="V82" s="11"/>
      <c r="W82" s="11"/>
      <c r="X82" s="11"/>
      <c r="Y82" s="10"/>
      <c r="Z82" s="10"/>
      <c r="AA82" s="10"/>
      <c r="AB82" s="12"/>
      <c r="AC82" s="10"/>
      <c r="AD82" s="12"/>
      <c r="AE82" s="10"/>
      <c r="AF82" s="10"/>
      <c r="AG82" s="10"/>
      <c r="AH82" s="11"/>
      <c r="AI82" s="11"/>
    </row>
    <row r="83" spans="1:35" s="14" customFormat="1" x14ac:dyDescent="0.25">
      <c r="A83" s="13"/>
      <c r="B83" s="10"/>
      <c r="C83" s="12"/>
      <c r="D83" s="10"/>
      <c r="E83" s="10"/>
      <c r="F83" s="10"/>
      <c r="G83" s="10"/>
      <c r="H83" s="10"/>
      <c r="I83" s="10"/>
      <c r="J83" s="10"/>
      <c r="K83" s="11"/>
      <c r="L83" s="11"/>
      <c r="M83" s="11"/>
      <c r="N83" s="10"/>
      <c r="O83" s="10"/>
      <c r="P83" s="10"/>
      <c r="Q83" s="11"/>
      <c r="R83" s="11"/>
      <c r="S83" s="11"/>
      <c r="T83" s="10"/>
      <c r="U83" s="10"/>
      <c r="V83" s="11"/>
      <c r="W83" s="11"/>
      <c r="X83" s="11"/>
      <c r="Y83" s="10"/>
      <c r="Z83" s="10"/>
      <c r="AA83" s="10"/>
      <c r="AB83" s="12"/>
      <c r="AC83" s="10"/>
      <c r="AD83" s="12"/>
      <c r="AE83" s="10"/>
      <c r="AF83" s="10"/>
      <c r="AG83" s="10"/>
      <c r="AH83" s="11"/>
      <c r="AI83" s="11"/>
    </row>
    <row r="84" spans="1:35" s="14" customFormat="1" x14ac:dyDescent="0.25">
      <c r="A84" s="13"/>
      <c r="B84" s="10"/>
      <c r="C84" s="12"/>
      <c r="D84" s="10"/>
      <c r="E84" s="10"/>
      <c r="F84" s="10"/>
      <c r="G84" s="10"/>
      <c r="H84" s="10"/>
      <c r="I84" s="10"/>
      <c r="J84" s="10"/>
      <c r="K84" s="11"/>
      <c r="L84" s="11"/>
      <c r="M84" s="11"/>
      <c r="N84" s="10"/>
      <c r="O84" s="10"/>
      <c r="P84" s="10"/>
      <c r="Q84" s="11"/>
      <c r="R84" s="11"/>
      <c r="S84" s="11"/>
      <c r="T84" s="10"/>
      <c r="U84" s="10"/>
      <c r="V84" s="11"/>
      <c r="W84" s="11"/>
      <c r="X84" s="11"/>
      <c r="Y84" s="10"/>
      <c r="Z84" s="10"/>
      <c r="AA84" s="10"/>
      <c r="AB84" s="12"/>
      <c r="AC84" s="10"/>
      <c r="AD84" s="12"/>
      <c r="AE84" s="10"/>
      <c r="AF84" s="10"/>
      <c r="AG84" s="10"/>
      <c r="AH84" s="11"/>
      <c r="AI84" s="11"/>
    </row>
    <row r="85" spans="1:35" s="14" customFormat="1" x14ac:dyDescent="0.25">
      <c r="A85" s="13"/>
      <c r="B85" s="10"/>
      <c r="C85" s="12"/>
      <c r="D85" s="10"/>
      <c r="E85" s="10"/>
      <c r="F85" s="10"/>
      <c r="G85" s="10"/>
      <c r="H85" s="10"/>
      <c r="I85" s="10"/>
      <c r="J85" s="10"/>
      <c r="K85" s="11"/>
      <c r="L85" s="11"/>
      <c r="M85" s="11"/>
      <c r="N85" s="10"/>
      <c r="O85" s="10"/>
      <c r="P85" s="10"/>
      <c r="Q85" s="11"/>
      <c r="R85" s="11"/>
      <c r="S85" s="11"/>
      <c r="T85" s="10"/>
      <c r="U85" s="10"/>
      <c r="V85" s="11"/>
      <c r="W85" s="11"/>
      <c r="X85" s="11"/>
      <c r="Y85" s="10"/>
      <c r="Z85" s="10"/>
      <c r="AA85" s="10"/>
      <c r="AB85" s="12"/>
      <c r="AC85" s="10"/>
      <c r="AD85" s="12"/>
      <c r="AE85" s="10"/>
      <c r="AF85" s="10"/>
      <c r="AG85" s="10"/>
      <c r="AH85" s="11"/>
      <c r="AI85" s="11"/>
    </row>
    <row r="86" spans="1:35" s="14" customFormat="1" x14ac:dyDescent="0.25">
      <c r="A86" s="13"/>
      <c r="B86" s="10"/>
      <c r="C86" s="12"/>
      <c r="D86" s="10"/>
      <c r="E86" s="10"/>
      <c r="F86" s="10"/>
      <c r="G86" s="10"/>
      <c r="H86" s="10"/>
      <c r="I86" s="10"/>
      <c r="J86" s="10"/>
      <c r="K86" s="11"/>
      <c r="L86" s="11"/>
      <c r="M86" s="11"/>
      <c r="N86" s="10"/>
      <c r="O86" s="10"/>
      <c r="P86" s="10"/>
      <c r="Q86" s="11"/>
      <c r="R86" s="11"/>
      <c r="S86" s="11"/>
      <c r="T86" s="10"/>
      <c r="U86" s="10"/>
      <c r="V86" s="11"/>
      <c r="W86" s="11"/>
      <c r="X86" s="11"/>
      <c r="Y86" s="10"/>
      <c r="Z86" s="10"/>
      <c r="AA86" s="10"/>
      <c r="AB86" s="12"/>
      <c r="AC86" s="10"/>
      <c r="AD86" s="12"/>
      <c r="AE86" s="10"/>
      <c r="AF86" s="10"/>
      <c r="AG86" s="10"/>
      <c r="AH86" s="11"/>
      <c r="AI86" s="11"/>
    </row>
    <row r="87" spans="1:35" s="14" customFormat="1" x14ac:dyDescent="0.25">
      <c r="A87" s="13"/>
      <c r="B87" s="10"/>
      <c r="C87" s="12"/>
      <c r="D87" s="10"/>
      <c r="E87" s="10"/>
      <c r="F87" s="10"/>
      <c r="G87" s="10"/>
      <c r="H87" s="10"/>
      <c r="I87" s="10"/>
      <c r="J87" s="10"/>
      <c r="K87" s="11"/>
      <c r="L87" s="11"/>
      <c r="M87" s="11"/>
      <c r="N87" s="10"/>
      <c r="O87" s="10"/>
      <c r="P87" s="10"/>
      <c r="Q87" s="11"/>
      <c r="R87" s="11"/>
      <c r="S87" s="11"/>
      <c r="T87" s="10"/>
      <c r="U87" s="10"/>
      <c r="V87" s="11"/>
      <c r="W87" s="11"/>
      <c r="X87" s="11"/>
      <c r="Y87" s="10"/>
      <c r="Z87" s="10"/>
      <c r="AA87" s="10"/>
      <c r="AB87" s="12"/>
      <c r="AC87" s="10"/>
      <c r="AD87" s="12"/>
      <c r="AE87" s="10"/>
      <c r="AF87" s="10"/>
      <c r="AG87" s="10"/>
      <c r="AH87" s="11"/>
      <c r="AI87" s="11"/>
    </row>
    <row r="88" spans="1:35" s="14" customFormat="1" x14ac:dyDescent="0.25">
      <c r="A88" s="13"/>
      <c r="B88" s="10"/>
      <c r="C88" s="12"/>
      <c r="D88" s="10"/>
      <c r="E88" s="10"/>
      <c r="F88" s="10"/>
      <c r="G88" s="10"/>
      <c r="H88" s="10"/>
      <c r="I88" s="10"/>
      <c r="J88" s="10"/>
      <c r="K88" s="11"/>
      <c r="L88" s="11"/>
      <c r="M88" s="11"/>
      <c r="N88" s="10"/>
      <c r="O88" s="10"/>
      <c r="P88" s="10"/>
      <c r="Q88" s="11"/>
      <c r="R88" s="11"/>
      <c r="S88" s="11"/>
      <c r="T88" s="10"/>
      <c r="U88" s="10"/>
      <c r="V88" s="11"/>
      <c r="W88" s="11"/>
      <c r="X88" s="11"/>
      <c r="Y88" s="10"/>
      <c r="Z88" s="10"/>
      <c r="AA88" s="10"/>
      <c r="AB88" s="12"/>
      <c r="AC88" s="10"/>
      <c r="AD88" s="12"/>
      <c r="AE88" s="10"/>
      <c r="AF88" s="10"/>
      <c r="AG88" s="10"/>
      <c r="AH88" s="11"/>
      <c r="AI88" s="11"/>
    </row>
    <row r="89" spans="1:35" s="14" customFormat="1" x14ac:dyDescent="0.25">
      <c r="A89" s="13"/>
      <c r="B89" s="10"/>
      <c r="C89" s="12"/>
      <c r="D89" s="10"/>
      <c r="E89" s="10"/>
      <c r="F89" s="10"/>
      <c r="G89" s="10"/>
      <c r="H89" s="10"/>
      <c r="I89" s="10"/>
      <c r="J89" s="10"/>
      <c r="K89" s="11"/>
      <c r="L89" s="11"/>
      <c r="M89" s="11"/>
      <c r="N89" s="10"/>
      <c r="O89" s="10"/>
      <c r="P89" s="10"/>
      <c r="Q89" s="11"/>
      <c r="R89" s="11"/>
      <c r="S89" s="11"/>
      <c r="T89" s="10"/>
      <c r="U89" s="10"/>
      <c r="V89" s="11"/>
      <c r="W89" s="11"/>
      <c r="X89" s="11"/>
      <c r="Y89" s="10"/>
      <c r="Z89" s="10"/>
      <c r="AA89" s="10"/>
      <c r="AB89" s="12"/>
      <c r="AC89" s="10"/>
      <c r="AD89" s="12"/>
      <c r="AE89" s="10"/>
      <c r="AF89" s="10"/>
      <c r="AG89" s="10"/>
      <c r="AH89" s="11"/>
      <c r="AI89" s="11"/>
    </row>
    <row r="90" spans="1:35" s="14" customFormat="1" x14ac:dyDescent="0.25">
      <c r="A90" s="13"/>
      <c r="B90" s="10"/>
      <c r="C90" s="12"/>
      <c r="D90" s="10"/>
      <c r="E90" s="10"/>
      <c r="F90" s="10"/>
      <c r="G90" s="10"/>
      <c r="H90" s="10"/>
      <c r="I90" s="10"/>
      <c r="J90" s="10"/>
      <c r="K90" s="11"/>
      <c r="L90" s="11"/>
      <c r="M90" s="11"/>
      <c r="N90" s="10"/>
      <c r="O90" s="10"/>
      <c r="P90" s="10"/>
      <c r="Q90" s="11"/>
      <c r="R90" s="11"/>
      <c r="S90" s="11"/>
      <c r="T90" s="10"/>
      <c r="U90" s="10"/>
      <c r="V90" s="11"/>
      <c r="W90" s="11"/>
      <c r="X90" s="11"/>
      <c r="Y90" s="10"/>
      <c r="Z90" s="10"/>
      <c r="AA90" s="10"/>
      <c r="AB90" s="12"/>
      <c r="AC90" s="10"/>
      <c r="AD90" s="12"/>
      <c r="AE90" s="10"/>
      <c r="AF90" s="10"/>
      <c r="AG90" s="10"/>
      <c r="AH90" s="11"/>
      <c r="AI90" s="11"/>
    </row>
    <row r="91" spans="1:35" s="14" customFormat="1" x14ac:dyDescent="0.25">
      <c r="A91" s="13"/>
      <c r="B91" s="10"/>
      <c r="C91" s="12"/>
      <c r="D91" s="10"/>
      <c r="E91" s="10"/>
      <c r="F91" s="10"/>
      <c r="G91" s="10"/>
      <c r="H91" s="10"/>
      <c r="I91" s="10"/>
      <c r="J91" s="10"/>
      <c r="K91" s="11"/>
      <c r="L91" s="11"/>
      <c r="M91" s="11"/>
      <c r="N91" s="10"/>
      <c r="O91" s="10"/>
      <c r="P91" s="10"/>
      <c r="Q91" s="11"/>
      <c r="R91" s="11"/>
      <c r="S91" s="11"/>
      <c r="T91" s="10"/>
      <c r="U91" s="10"/>
      <c r="V91" s="11"/>
      <c r="W91" s="11"/>
      <c r="X91" s="11"/>
      <c r="Y91" s="10"/>
      <c r="Z91" s="10"/>
      <c r="AA91" s="10"/>
      <c r="AB91" s="12"/>
      <c r="AC91" s="10"/>
      <c r="AD91" s="12"/>
      <c r="AE91" s="10"/>
      <c r="AF91" s="10"/>
      <c r="AG91" s="10"/>
      <c r="AH91" s="11"/>
      <c r="AI91" s="11"/>
    </row>
    <row r="92" spans="1:35" s="14" customFormat="1" ht="13.5" customHeight="1" x14ac:dyDescent="0.25">
      <c r="A92" s="13"/>
      <c r="B92" s="10"/>
      <c r="C92" s="12"/>
      <c r="D92" s="10"/>
      <c r="E92" s="10"/>
      <c r="F92" s="10"/>
      <c r="G92" s="10"/>
      <c r="H92" s="10"/>
      <c r="I92" s="10"/>
      <c r="J92" s="10"/>
      <c r="K92" s="11"/>
      <c r="L92" s="11"/>
      <c r="M92" s="11"/>
      <c r="N92" s="10"/>
      <c r="O92" s="10"/>
      <c r="P92" s="10"/>
      <c r="Q92" s="11"/>
      <c r="R92" s="11"/>
      <c r="S92" s="11"/>
      <c r="T92" s="10"/>
      <c r="U92" s="10"/>
      <c r="V92" s="11"/>
      <c r="W92" s="11"/>
      <c r="X92" s="11"/>
      <c r="Y92" s="10"/>
      <c r="Z92" s="10"/>
      <c r="AA92" s="10"/>
      <c r="AB92" s="12"/>
      <c r="AC92" s="10"/>
      <c r="AD92" s="12"/>
      <c r="AE92" s="10"/>
      <c r="AF92" s="10"/>
      <c r="AG92" s="10"/>
      <c r="AH92" s="11"/>
      <c r="AI92" s="11"/>
    </row>
    <row r="93" spans="1:35" s="14" customFormat="1" x14ac:dyDescent="0.25">
      <c r="A93" s="13"/>
      <c r="B93" s="10"/>
      <c r="C93" s="12"/>
      <c r="D93" s="10"/>
      <c r="E93" s="10"/>
      <c r="F93" s="10"/>
      <c r="G93" s="10"/>
      <c r="H93" s="10"/>
      <c r="I93" s="10"/>
      <c r="J93" s="10"/>
      <c r="K93" s="11"/>
      <c r="L93" s="11"/>
      <c r="M93" s="11"/>
      <c r="N93" s="10"/>
      <c r="O93" s="10"/>
      <c r="P93" s="10"/>
      <c r="Q93" s="11"/>
      <c r="R93" s="11"/>
      <c r="S93" s="11"/>
      <c r="T93" s="10"/>
      <c r="U93" s="10"/>
      <c r="V93" s="11"/>
      <c r="W93" s="11"/>
      <c r="X93" s="11"/>
      <c r="Y93" s="10"/>
      <c r="Z93" s="10"/>
      <c r="AA93" s="10"/>
      <c r="AB93" s="12"/>
      <c r="AC93" s="10"/>
      <c r="AD93" s="12"/>
      <c r="AE93" s="10"/>
      <c r="AF93" s="10"/>
      <c r="AG93" s="10"/>
      <c r="AH93" s="11"/>
      <c r="AI93" s="11"/>
    </row>
    <row r="94" spans="1:35" s="14" customFormat="1" hidden="1" x14ac:dyDescent="0.25">
      <c r="A94" s="13"/>
      <c r="B94" s="10"/>
      <c r="C94" s="12"/>
      <c r="D94" s="10"/>
      <c r="E94" s="10"/>
      <c r="F94" s="10"/>
      <c r="G94" s="10"/>
      <c r="H94" s="10"/>
      <c r="I94" s="10"/>
      <c r="J94" s="10"/>
      <c r="K94" s="11"/>
      <c r="L94" s="11"/>
      <c r="M94" s="11"/>
      <c r="N94" s="10"/>
      <c r="O94" s="10"/>
      <c r="P94" s="10"/>
      <c r="Q94" s="11"/>
      <c r="R94" s="11"/>
      <c r="S94" s="11"/>
      <c r="T94" s="10"/>
      <c r="U94" s="10"/>
      <c r="V94" s="11"/>
      <c r="W94" s="11"/>
      <c r="X94" s="11"/>
      <c r="Y94" s="10"/>
      <c r="Z94" s="10"/>
      <c r="AA94" s="10"/>
      <c r="AB94" s="12"/>
      <c r="AC94" s="10"/>
      <c r="AD94" s="12"/>
      <c r="AE94" s="10"/>
      <c r="AF94" s="10"/>
      <c r="AG94" s="10"/>
      <c r="AH94" s="11"/>
      <c r="AI94" s="11"/>
    </row>
    <row r="95" spans="1:35" s="14" customFormat="1" ht="15.6" hidden="1" x14ac:dyDescent="0.25">
      <c r="A95" s="13"/>
      <c r="B95" s="10"/>
      <c r="C95" s="12"/>
      <c r="D95" s="10"/>
      <c r="E95" s="10"/>
      <c r="F95" s="10"/>
      <c r="G95" s="10"/>
      <c r="H95" s="10"/>
      <c r="I95" s="10"/>
      <c r="J95" s="10"/>
      <c r="K95" s="11"/>
      <c r="L95" s="8" t="s">
        <v>258</v>
      </c>
      <c r="M95" s="8" t="s">
        <v>88</v>
      </c>
      <c r="N95" s="10"/>
      <c r="O95" s="10"/>
      <c r="P95" s="10"/>
      <c r="Q95" s="11"/>
      <c r="R95" s="11"/>
      <c r="S95" s="11"/>
      <c r="T95" s="10"/>
      <c r="U95" s="10"/>
      <c r="V95" s="11"/>
      <c r="W95" s="11"/>
      <c r="X95" s="11"/>
      <c r="Y95" s="10"/>
      <c r="Z95" s="10"/>
      <c r="AA95" s="10"/>
      <c r="AB95" s="12"/>
      <c r="AC95" s="10"/>
      <c r="AD95" s="12"/>
      <c r="AE95" s="10"/>
      <c r="AF95" s="10"/>
      <c r="AG95" s="10"/>
      <c r="AH95" s="11"/>
      <c r="AI95" s="11"/>
    </row>
    <row r="96" spans="1:35" s="9" customFormat="1" ht="15.6" hidden="1" x14ac:dyDescent="0.25">
      <c r="A96" s="13"/>
      <c r="B96" s="10"/>
      <c r="C96" s="12"/>
      <c r="D96" s="10"/>
      <c r="E96" s="10"/>
      <c r="F96" s="10"/>
      <c r="G96" s="10"/>
      <c r="H96" s="10"/>
      <c r="I96" s="10"/>
      <c r="J96" s="10"/>
      <c r="K96" s="11"/>
      <c r="L96" s="8" t="s">
        <v>257</v>
      </c>
      <c r="M96" s="8" t="s">
        <v>87</v>
      </c>
      <c r="N96" s="10"/>
      <c r="O96" s="10"/>
      <c r="P96" s="10"/>
      <c r="Q96" s="11"/>
      <c r="R96" s="11"/>
      <c r="S96" s="11"/>
      <c r="T96" s="10"/>
      <c r="U96" s="10"/>
      <c r="V96" s="11"/>
      <c r="W96" s="11"/>
      <c r="X96" s="11"/>
      <c r="Y96" s="10"/>
      <c r="Z96" s="4"/>
      <c r="AA96" s="4"/>
      <c r="AB96" s="4"/>
      <c r="AC96" s="4"/>
      <c r="AD96" s="4"/>
      <c r="AE96" s="4"/>
      <c r="AF96" s="4"/>
      <c r="AG96" s="4"/>
      <c r="AH96" s="7"/>
      <c r="AI96" s="7"/>
    </row>
    <row r="97" spans="1:35" s="6" customFormat="1" ht="17.399999999999999" hidden="1" x14ac:dyDescent="0.3">
      <c r="A97" s="9"/>
      <c r="B97" s="4"/>
      <c r="C97" s="4"/>
      <c r="D97" s="4"/>
      <c r="E97" s="4"/>
      <c r="F97" s="4"/>
      <c r="G97" s="4"/>
      <c r="H97" s="4"/>
      <c r="I97" s="4"/>
      <c r="J97" s="4"/>
      <c r="K97" s="7"/>
      <c r="L97" s="8"/>
      <c r="M97" s="8" t="s">
        <v>86</v>
      </c>
      <c r="N97" s="4"/>
      <c r="O97" s="4"/>
      <c r="P97" s="4"/>
      <c r="Q97" s="7"/>
      <c r="R97" s="7"/>
      <c r="S97" s="7"/>
      <c r="T97" s="4"/>
      <c r="U97" s="4"/>
      <c r="V97" s="7"/>
      <c r="W97" s="7"/>
      <c r="X97" s="7"/>
      <c r="Y97" s="4"/>
      <c r="Z97" s="4"/>
      <c r="AA97" s="4"/>
      <c r="AB97" s="5"/>
      <c r="AC97" s="5"/>
      <c r="AD97" s="5"/>
      <c r="AE97" s="5"/>
      <c r="AF97" s="5"/>
      <c r="AG97" s="5"/>
      <c r="AH97" s="5"/>
      <c r="AI97" s="5"/>
    </row>
    <row r="98" spans="1:35" s="6" customFormat="1" ht="17.399999999999999" hidden="1" x14ac:dyDescent="0.3">
      <c r="B98" s="4"/>
      <c r="C98" s="4"/>
      <c r="D98" s="4"/>
      <c r="E98" s="5"/>
      <c r="F98" s="5"/>
      <c r="G98" s="5"/>
      <c r="H98" s="5"/>
      <c r="I98" s="5"/>
      <c r="J98" s="5"/>
      <c r="K98" s="5" t="s">
        <v>85</v>
      </c>
      <c r="L98" s="5"/>
      <c r="M98" s="5"/>
      <c r="N98" s="5"/>
      <c r="O98" s="5"/>
      <c r="P98" s="5"/>
      <c r="Q98" s="5"/>
      <c r="R98" s="5"/>
      <c r="S98" s="5"/>
      <c r="T98" s="4"/>
      <c r="U98" s="4"/>
      <c r="V98" s="5"/>
      <c r="W98" s="5"/>
      <c r="X98" s="5"/>
      <c r="Y98" s="4"/>
      <c r="Z98" s="4"/>
      <c r="AA98" s="4"/>
      <c r="AB98" s="5"/>
      <c r="AC98" s="5"/>
      <c r="AD98" s="5"/>
      <c r="AE98" s="5"/>
      <c r="AF98" s="5"/>
      <c r="AG98" s="5"/>
      <c r="AH98" s="5"/>
      <c r="AI98" s="5"/>
    </row>
    <row r="99" spans="1:35" s="6" customFormat="1" ht="17.399999999999999" x14ac:dyDescent="0.3">
      <c r="B99" s="4"/>
      <c r="C99" s="4"/>
      <c r="D99" s="4"/>
      <c r="E99" s="5"/>
      <c r="F99" s="5"/>
      <c r="G99" s="5"/>
      <c r="H99" s="5"/>
      <c r="I99" s="5"/>
      <c r="J99" s="5"/>
      <c r="K99" s="5"/>
      <c r="L99" s="5"/>
      <c r="M99" s="5"/>
      <c r="N99" s="5"/>
      <c r="O99" s="5"/>
      <c r="P99" s="5"/>
      <c r="Q99" s="5"/>
      <c r="R99" s="5"/>
      <c r="S99" s="5"/>
      <c r="T99" s="4"/>
      <c r="U99" s="4"/>
      <c r="V99" s="5"/>
      <c r="W99" s="5"/>
      <c r="X99" s="5"/>
      <c r="Y99" s="4"/>
      <c r="Z99" s="4"/>
      <c r="AA99" s="4"/>
      <c r="AB99" s="5"/>
      <c r="AC99" s="5"/>
      <c r="AD99" s="5"/>
      <c r="AE99" s="5"/>
      <c r="AF99" s="5"/>
      <c r="AG99" s="5"/>
      <c r="AH99" s="5"/>
      <c r="AI99" s="5"/>
    </row>
    <row r="100" spans="1:35" ht="17.399999999999999" x14ac:dyDescent="0.3">
      <c r="A100" s="6"/>
      <c r="B100" s="4"/>
      <c r="C100" s="4"/>
      <c r="D100" s="4"/>
      <c r="E100" s="5"/>
      <c r="F100" s="5"/>
      <c r="G100" s="5"/>
      <c r="H100" s="5"/>
      <c r="I100" s="5"/>
      <c r="J100" s="5"/>
      <c r="K100" s="5"/>
      <c r="L100" s="5"/>
      <c r="M100" s="5"/>
      <c r="N100" s="5"/>
      <c r="O100" s="5"/>
      <c r="P100" s="5"/>
      <c r="Q100" s="5"/>
      <c r="R100" s="5"/>
      <c r="S100" s="5"/>
      <c r="T100" s="4"/>
      <c r="U100" s="4"/>
      <c r="V100" s="5"/>
      <c r="W100" s="5"/>
      <c r="X100" s="5"/>
      <c r="Y100" s="4"/>
    </row>
  </sheetData>
  <sheetProtection algorithmName="SHA-512" hashValue="APsjEPRyZDMm58pFEBdLaEKsGQlPqhCPENVeAzo3n3DIKczhWB5QTpw78To242ns/xJTE1w1qtEHKnAbkfQ01A==" saltValue="vrqcMfHWnOzGa92HeMkuhg==" spinCount="100000" sheet="1" objects="1" scenarios="1" formatCells="0" formatRows="0" selectLockedCells="1"/>
  <mergeCells count="24">
    <mergeCell ref="J27:M27"/>
    <mergeCell ref="J35:M35"/>
    <mergeCell ref="J37:M37"/>
    <mergeCell ref="A60:Y61"/>
    <mergeCell ref="A64:Y65"/>
    <mergeCell ref="J39:M39"/>
    <mergeCell ref="A62:AI62"/>
    <mergeCell ref="B48:I48"/>
    <mergeCell ref="B78:Y79"/>
    <mergeCell ref="A76:Y76"/>
    <mergeCell ref="A73:Y74"/>
    <mergeCell ref="A4:I4"/>
    <mergeCell ref="A68:Y68"/>
    <mergeCell ref="A67:Y67"/>
    <mergeCell ref="A63:Y63"/>
    <mergeCell ref="A59:Y59"/>
    <mergeCell ref="J25:M25"/>
    <mergeCell ref="A69:Y70"/>
    <mergeCell ref="N48:U48"/>
    <mergeCell ref="A72:Y72"/>
    <mergeCell ref="J33:M33"/>
    <mergeCell ref="A77:Y77"/>
    <mergeCell ref="J31:M31"/>
    <mergeCell ref="J29:M29"/>
  </mergeCells>
  <dataValidations count="2">
    <dataValidation type="list" allowBlank="1" showInputMessage="1" showErrorMessage="1" sqref="J37" xr:uid="{00000000-0002-0000-0000-000000000000}">
      <formula1>$M$95:$M$97</formula1>
    </dataValidation>
    <dataValidation type="list" allowBlank="1" showInputMessage="1" showErrorMessage="1" sqref="J27:M27" xr:uid="{00000000-0002-0000-0000-000001000000}">
      <formula1>$L$95:$L$96</formula1>
    </dataValidation>
  </dataValidations>
  <pageMargins left="0.11811023622047245" right="0.11811023622047245" top="0.15748031496062992" bottom="0.15748031496062992" header="0.31496062992125984" footer="0.31496062992125984"/>
  <pageSetup paperSize="9" scale="76" fitToHeight="0" orientation="landscape" r:id="rId1"/>
  <headerFooter alignWithMargins="0"/>
  <rowBreaks count="2" manualBreakCount="2">
    <brk id="51" max="24" man="1"/>
    <brk id="79"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dimension ref="A1:CP1030"/>
  <sheetViews>
    <sheetView tabSelected="1" view="pageBreakPreview" topLeftCell="B66" zoomScale="110" zoomScaleNormal="110" zoomScaleSheetLayoutView="110" zoomScalePageLayoutView="40" workbookViewId="0">
      <selection activeCell="G17" sqref="G17"/>
    </sheetView>
  </sheetViews>
  <sheetFormatPr defaultColWidth="8.88671875" defaultRowHeight="15" x14ac:dyDescent="0.25"/>
  <cols>
    <col min="1" max="5" width="7.44140625" style="58" customWidth="1"/>
    <col min="6" max="6" width="7.44140625" style="60" customWidth="1"/>
    <col min="7" max="11" width="7.44140625" style="58" customWidth="1"/>
    <col min="12" max="12" width="7.44140625" style="62" customWidth="1"/>
    <col min="13" max="17" width="7.44140625" style="58" customWidth="1"/>
    <col min="18" max="18" width="7.44140625" style="60" customWidth="1"/>
    <col min="19" max="23" width="7.44140625" style="58" customWidth="1"/>
    <col min="24" max="24" width="7.44140625" style="62" customWidth="1"/>
    <col min="25" max="25" width="7.44140625" style="58" customWidth="1"/>
    <col min="26" max="27" width="8.88671875" style="58" customWidth="1"/>
    <col min="28" max="29" width="8.88671875" style="58" hidden="1" customWidth="1"/>
    <col min="30" max="39" width="5.5546875" style="58" hidden="1" customWidth="1"/>
    <col min="40" max="40" width="7.88671875" style="58" hidden="1" customWidth="1"/>
    <col min="41" max="41" width="5.5546875" style="58" hidden="1" customWidth="1"/>
    <col min="42" max="44" width="0" style="58" hidden="1" customWidth="1"/>
    <col min="45" max="45" width="8.88671875" style="58"/>
    <col min="46" max="47" width="9" style="58" bestFit="1" customWidth="1"/>
    <col min="48" max="48" width="9.44140625" style="58" bestFit="1" customWidth="1"/>
    <col min="49" max="49" width="9.88671875" style="58" bestFit="1" customWidth="1"/>
    <col min="50" max="51" width="9" style="58" bestFit="1" customWidth="1"/>
    <col min="52" max="52" width="8.88671875" style="58"/>
    <col min="53" max="54" width="9.88671875" style="58" bestFit="1" customWidth="1"/>
    <col min="55" max="16384" width="8.88671875" style="58"/>
  </cols>
  <sheetData>
    <row r="1" spans="1:25" x14ac:dyDescent="0.25">
      <c r="B1" s="59"/>
      <c r="C1" s="59"/>
      <c r="D1" s="59"/>
      <c r="E1" s="59"/>
      <c r="G1" s="59"/>
      <c r="H1" s="59"/>
      <c r="I1" s="59"/>
      <c r="J1" s="59"/>
      <c r="K1" s="59"/>
      <c r="L1" s="61"/>
      <c r="M1" s="59"/>
      <c r="N1" s="59"/>
      <c r="O1" s="59"/>
      <c r="P1" s="59"/>
      <c r="Q1" s="59"/>
    </row>
    <row r="2" spans="1:25" x14ac:dyDescent="0.25">
      <c r="A2" s="63" t="s">
        <v>25</v>
      </c>
      <c r="L2" s="61"/>
      <c r="M2" s="59"/>
      <c r="N2" s="59"/>
      <c r="O2" s="59"/>
      <c r="P2" s="59"/>
      <c r="Q2" s="59"/>
    </row>
    <row r="3" spans="1:25" ht="15" customHeight="1" x14ac:dyDescent="0.25">
      <c r="A3" s="64" t="str">
        <f>Coperta!A4</f>
        <v>Facultatea MECANICĂ</v>
      </c>
      <c r="B3" s="64"/>
      <c r="L3" s="65"/>
      <c r="M3" s="66"/>
      <c r="N3" s="66"/>
      <c r="O3" s="66"/>
      <c r="P3" s="66"/>
      <c r="Q3" s="66"/>
      <c r="R3" s="67"/>
      <c r="S3" s="66"/>
      <c r="T3" s="66"/>
      <c r="U3" s="66"/>
      <c r="V3" s="66"/>
      <c r="W3" s="66"/>
      <c r="X3" s="65"/>
    </row>
    <row r="4" spans="1:25" ht="15.6" x14ac:dyDescent="0.3">
      <c r="L4" s="68"/>
      <c r="M4" s="63"/>
      <c r="N4" s="63"/>
      <c r="O4" s="63"/>
      <c r="P4" s="63"/>
      <c r="Q4" s="63"/>
      <c r="R4" s="69"/>
    </row>
    <row r="5" spans="1:25" x14ac:dyDescent="0.25">
      <c r="B5" s="70"/>
      <c r="C5" s="70"/>
      <c r="D5" s="70"/>
      <c r="E5" s="70"/>
      <c r="F5" s="58"/>
      <c r="G5" s="70"/>
      <c r="H5" s="70"/>
      <c r="I5" s="70"/>
      <c r="J5" s="70"/>
      <c r="K5" s="70"/>
      <c r="M5" s="63"/>
      <c r="N5" s="63"/>
      <c r="O5" s="63"/>
      <c r="P5" s="63"/>
      <c r="Q5" s="63"/>
      <c r="R5" s="69"/>
    </row>
    <row r="6" spans="1:25" x14ac:dyDescent="0.25">
      <c r="A6" s="64" t="s">
        <v>58</v>
      </c>
      <c r="B6" s="71"/>
      <c r="C6" s="71"/>
      <c r="D6" s="71"/>
      <c r="E6" s="59"/>
      <c r="H6" s="159" t="str">
        <f>Coperta!J33</f>
        <v>INGINERIA TRANSPORTURILOR ȘI A TRAFICULUI</v>
      </c>
      <c r="I6" s="71"/>
      <c r="J6" s="71"/>
      <c r="K6" s="71"/>
      <c r="M6" s="63"/>
      <c r="N6" s="63"/>
      <c r="O6" s="63"/>
      <c r="P6" s="63"/>
      <c r="Q6" s="63"/>
      <c r="R6" s="69"/>
    </row>
    <row r="7" spans="1:25" s="74" customFormat="1" x14ac:dyDescent="0.25">
      <c r="A7" s="72" t="str">
        <f>CONCATENATE("Programul de studii univ. de master ",Coperta!J27,":")</f>
        <v>Programul de studii univ. de master profesional:</v>
      </c>
      <c r="B7" s="73"/>
      <c r="C7" s="73"/>
      <c r="D7" s="73"/>
      <c r="H7" s="349" t="str">
        <f>Coperta!J25</f>
        <v>TEHNICI AVANSATE ÎN TRANSPORTUL RUTIER</v>
      </c>
      <c r="I7" s="75"/>
      <c r="J7" s="75"/>
      <c r="K7" s="75"/>
      <c r="L7" s="76"/>
      <c r="M7" s="77"/>
      <c r="N7" s="77"/>
      <c r="O7" s="77"/>
      <c r="P7" s="77"/>
      <c r="Q7" s="77"/>
      <c r="R7" s="77"/>
      <c r="S7" s="77"/>
      <c r="T7" s="77"/>
      <c r="U7" s="77"/>
      <c r="V7" s="77"/>
      <c r="W7" s="77"/>
      <c r="X7" s="78"/>
      <c r="Y7" s="77"/>
    </row>
    <row r="8" spans="1:25" s="74" customFormat="1" x14ac:dyDescent="0.25">
      <c r="A8" s="73"/>
      <c r="B8" s="73"/>
      <c r="C8" s="73"/>
      <c r="D8" s="73"/>
      <c r="H8" s="79"/>
      <c r="I8" s="75"/>
      <c r="J8" s="75"/>
      <c r="K8" s="75"/>
      <c r="L8" s="76"/>
      <c r="M8" s="77"/>
      <c r="N8" s="77"/>
      <c r="O8" s="77"/>
      <c r="P8" s="77"/>
      <c r="Q8" s="77"/>
      <c r="R8" s="77"/>
      <c r="S8" s="77"/>
      <c r="T8" s="77"/>
      <c r="U8" s="77"/>
      <c r="V8" s="77"/>
      <c r="W8" s="77"/>
      <c r="X8" s="78"/>
      <c r="Y8" s="77"/>
    </row>
    <row r="9" spans="1:25" x14ac:dyDescent="0.25">
      <c r="A9" s="80" t="s">
        <v>47</v>
      </c>
      <c r="B9" s="80"/>
      <c r="C9" s="80"/>
      <c r="D9" s="80"/>
      <c r="E9" s="59"/>
      <c r="H9" s="81" t="str">
        <f>Coperta!J37</f>
        <v>IF - Invatamant cu frecventa</v>
      </c>
      <c r="I9" s="80"/>
      <c r="J9" s="80"/>
      <c r="K9" s="80"/>
      <c r="L9" s="82"/>
      <c r="M9" s="83"/>
      <c r="N9" s="83"/>
      <c r="O9" s="83"/>
      <c r="P9" s="83"/>
      <c r="Q9" s="83"/>
      <c r="R9" s="83"/>
      <c r="S9" s="83"/>
      <c r="T9" s="83"/>
      <c r="U9" s="83"/>
      <c r="V9" s="83"/>
      <c r="W9" s="83"/>
      <c r="X9" s="82"/>
      <c r="Y9" s="71"/>
    </row>
    <row r="10" spans="1:25" x14ac:dyDescent="0.25">
      <c r="A10" s="59" t="s">
        <v>48</v>
      </c>
      <c r="B10" s="59"/>
      <c r="C10" s="59"/>
      <c r="D10" s="59"/>
      <c r="E10" s="59"/>
      <c r="H10" s="84" t="s">
        <v>49</v>
      </c>
      <c r="I10" s="59"/>
      <c r="J10" s="84"/>
      <c r="K10" s="84"/>
      <c r="L10" s="85"/>
      <c r="M10" s="71"/>
      <c r="N10" s="71"/>
      <c r="O10" s="71"/>
      <c r="P10" s="71"/>
      <c r="Q10" s="71"/>
      <c r="R10" s="86"/>
      <c r="S10" s="71"/>
      <c r="T10" s="71"/>
      <c r="U10" s="71"/>
      <c r="V10" s="71"/>
      <c r="W10" s="71"/>
      <c r="X10" s="85"/>
      <c r="Y10" s="71"/>
    </row>
    <row r="11" spans="1:25" x14ac:dyDescent="0.25">
      <c r="A11" s="59"/>
      <c r="B11" s="59"/>
      <c r="C11" s="59"/>
      <c r="D11" s="59"/>
      <c r="E11" s="59"/>
      <c r="H11" s="87"/>
      <c r="I11" s="87"/>
      <c r="J11" s="84"/>
      <c r="K11" s="84"/>
      <c r="L11" s="85"/>
      <c r="M11" s="71"/>
      <c r="N11" s="71"/>
      <c r="O11" s="71"/>
      <c r="P11" s="71"/>
      <c r="Q11" s="71"/>
      <c r="R11" s="86"/>
      <c r="S11" s="71"/>
      <c r="T11" s="71"/>
      <c r="U11" s="71"/>
      <c r="V11" s="71"/>
      <c r="W11" s="71"/>
      <c r="X11" s="85"/>
      <c r="Y11" s="71"/>
    </row>
    <row r="12" spans="1:25" s="70" customFormat="1" x14ac:dyDescent="0.25">
      <c r="A12" s="71" t="s">
        <v>59</v>
      </c>
      <c r="B12" s="71"/>
      <c r="C12" s="71"/>
      <c r="D12" s="71"/>
      <c r="E12" s="71"/>
      <c r="H12" s="159" t="str">
        <f>Coperta!J29</f>
        <v>ȘTIINȚE INGINEREȘTI</v>
      </c>
      <c r="I12" s="71"/>
      <c r="J12" s="71"/>
      <c r="K12" s="71"/>
      <c r="L12" s="88"/>
      <c r="M12" s="71"/>
      <c r="N12" s="71"/>
      <c r="O12" s="71"/>
      <c r="P12" s="71"/>
      <c r="Q12" s="71"/>
      <c r="R12" s="71"/>
      <c r="S12" s="71"/>
      <c r="T12" s="71"/>
      <c r="U12" s="71"/>
      <c r="V12" s="71"/>
      <c r="W12" s="71"/>
      <c r="X12" s="85"/>
      <c r="Y12" s="71"/>
    </row>
    <row r="13" spans="1:25" s="70" customFormat="1" x14ac:dyDescent="0.25">
      <c r="A13" s="71" t="s">
        <v>60</v>
      </c>
      <c r="B13" s="71"/>
      <c r="C13" s="71"/>
      <c r="D13" s="71"/>
      <c r="E13" s="71"/>
      <c r="H13" s="159" t="str">
        <f>Coperta!J31</f>
        <v>INGINERIA TRANSPORTURILOR</v>
      </c>
      <c r="I13" s="71"/>
      <c r="J13" s="71"/>
      <c r="K13" s="71"/>
      <c r="L13" s="88"/>
      <c r="M13" s="71"/>
      <c r="N13" s="71"/>
      <c r="O13" s="71"/>
      <c r="P13" s="71"/>
      <c r="Q13" s="71"/>
      <c r="R13" s="71"/>
      <c r="S13" s="71"/>
      <c r="T13" s="71"/>
      <c r="U13" s="71"/>
      <c r="V13" s="71"/>
      <c r="W13" s="71"/>
      <c r="X13" s="85"/>
      <c r="Y13" s="71"/>
    </row>
    <row r="14" spans="1:25" s="70" customFormat="1" x14ac:dyDescent="0.25">
      <c r="A14" s="72" t="s">
        <v>61</v>
      </c>
      <c r="B14" s="72"/>
      <c r="C14" s="72"/>
      <c r="D14" s="72"/>
      <c r="E14" s="71"/>
      <c r="H14" s="350" t="str">
        <f>Coperta!J39</f>
        <v>INGINERIA TRANSPORTURILOR</v>
      </c>
      <c r="I14" s="89"/>
      <c r="J14" s="71"/>
      <c r="K14" s="71"/>
      <c r="L14" s="88"/>
      <c r="M14" s="90"/>
      <c r="N14" s="90"/>
      <c r="O14" s="90"/>
      <c r="P14" s="90"/>
      <c r="Q14" s="90"/>
      <c r="R14" s="90"/>
      <c r="S14" s="90"/>
      <c r="T14" s="90"/>
      <c r="U14" s="90"/>
      <c r="V14" s="90"/>
      <c r="W14" s="90"/>
      <c r="X14" s="85"/>
      <c r="Y14" s="90"/>
    </row>
    <row r="15" spans="1:25" s="70" customFormat="1" x14ac:dyDescent="0.25">
      <c r="A15" s="71"/>
      <c r="B15" s="71"/>
      <c r="C15" s="71"/>
      <c r="D15" s="71"/>
      <c r="E15" s="71"/>
      <c r="F15" s="86"/>
      <c r="G15" s="71"/>
      <c r="H15" s="71"/>
      <c r="I15" s="71"/>
      <c r="J15" s="71"/>
      <c r="K15" s="71"/>
      <c r="L15" s="88"/>
      <c r="R15" s="86"/>
      <c r="X15" s="88"/>
    </row>
    <row r="16" spans="1:25" ht="22.8" x14ac:dyDescent="0.25">
      <c r="A16" s="91" t="s">
        <v>42</v>
      </c>
      <c r="B16" s="91" t="s">
        <v>43</v>
      </c>
      <c r="C16" s="91" t="s">
        <v>44</v>
      </c>
      <c r="D16" s="92"/>
      <c r="E16" s="93" t="s">
        <v>26</v>
      </c>
      <c r="F16" s="93" t="s">
        <v>27</v>
      </c>
      <c r="G16" s="93" t="s">
        <v>28</v>
      </c>
      <c r="I16" s="94"/>
      <c r="J16" s="94"/>
      <c r="K16" s="94"/>
      <c r="L16" s="95"/>
      <c r="M16" s="94"/>
      <c r="N16" s="94"/>
      <c r="O16" s="94"/>
      <c r="P16" s="94"/>
      <c r="Q16" s="94"/>
      <c r="R16" s="94"/>
      <c r="S16" s="94"/>
      <c r="T16" s="94"/>
      <c r="U16" s="94"/>
      <c r="V16" s="94"/>
      <c r="W16" s="94"/>
      <c r="X16" s="95"/>
      <c r="Y16" s="94"/>
    </row>
    <row r="17" spans="1:25" x14ac:dyDescent="0.25">
      <c r="A17" s="324">
        <v>20</v>
      </c>
      <c r="B17" s="324">
        <v>40</v>
      </c>
      <c r="C17" s="324">
        <v>30</v>
      </c>
      <c r="E17" s="96" t="s">
        <v>134</v>
      </c>
      <c r="F17" s="324">
        <v>410</v>
      </c>
      <c r="G17" s="324">
        <v>20</v>
      </c>
      <c r="I17" s="71"/>
      <c r="J17" s="71"/>
      <c r="K17" s="71"/>
    </row>
    <row r="18" spans="1:25" s="70" customFormat="1" x14ac:dyDescent="0.25">
      <c r="A18" s="97"/>
      <c r="B18" s="97"/>
      <c r="C18" s="97"/>
      <c r="D18" s="97"/>
      <c r="E18" s="97"/>
      <c r="F18" s="97"/>
      <c r="G18" s="97"/>
      <c r="H18" s="97"/>
      <c r="I18" s="71"/>
      <c r="J18" s="71"/>
      <c r="K18" s="71"/>
      <c r="L18" s="85"/>
      <c r="M18" s="71"/>
      <c r="N18" s="71"/>
      <c r="O18" s="71"/>
      <c r="P18" s="71"/>
      <c r="Q18" s="71"/>
      <c r="R18" s="86"/>
      <c r="S18" s="71"/>
      <c r="T18" s="71"/>
      <c r="U18" s="71"/>
      <c r="V18" s="71"/>
      <c r="W18" s="71"/>
      <c r="X18" s="85"/>
      <c r="Y18" s="71"/>
    </row>
    <row r="19" spans="1:25" s="98" customFormat="1" ht="17.399999999999999" x14ac:dyDescent="0.25">
      <c r="A19" s="432" t="s">
        <v>29</v>
      </c>
      <c r="B19" s="432"/>
      <c r="C19" s="432"/>
      <c r="D19" s="432"/>
      <c r="E19" s="432"/>
      <c r="F19" s="432"/>
      <c r="G19" s="432"/>
      <c r="H19" s="432"/>
      <c r="I19" s="432"/>
      <c r="J19" s="432"/>
      <c r="K19" s="432"/>
      <c r="L19" s="432"/>
      <c r="M19" s="432"/>
      <c r="N19" s="432"/>
      <c r="O19" s="432"/>
      <c r="P19" s="432"/>
      <c r="Q19" s="432"/>
      <c r="R19" s="432"/>
      <c r="S19" s="432"/>
      <c r="T19" s="432"/>
      <c r="U19" s="432"/>
      <c r="V19" s="432"/>
      <c r="W19" s="432"/>
      <c r="X19" s="432"/>
      <c r="Y19" s="432"/>
    </row>
    <row r="20" spans="1:25" s="98" customFormat="1" ht="18" customHeight="1" x14ac:dyDescent="0.25">
      <c r="A20" s="401" t="str">
        <f>IF(ISBLANK(G17),"An universitar",CONCATENATE("An universitar 20",G17,-20,G17+1))</f>
        <v>An universitar 2020-2021</v>
      </c>
      <c r="B20" s="401"/>
      <c r="C20" s="401"/>
      <c r="D20" s="401"/>
      <c r="E20" s="401"/>
      <c r="F20" s="401"/>
      <c r="G20" s="401"/>
      <c r="H20" s="401"/>
      <c r="I20" s="401"/>
      <c r="J20" s="401"/>
      <c r="K20" s="401"/>
      <c r="L20" s="401"/>
      <c r="M20" s="401"/>
      <c r="N20" s="401"/>
      <c r="O20" s="401"/>
      <c r="P20" s="401"/>
      <c r="Q20" s="401"/>
      <c r="R20" s="401"/>
      <c r="S20" s="401"/>
      <c r="T20" s="401"/>
      <c r="U20" s="401"/>
      <c r="V20" s="401"/>
      <c r="W20" s="401"/>
      <c r="X20" s="401"/>
      <c r="Y20" s="401"/>
    </row>
    <row r="21" spans="1:25" s="70" customFormat="1" ht="21" customHeight="1" thickBot="1" x14ac:dyDescent="0.3">
      <c r="A21" s="433" t="s">
        <v>0</v>
      </c>
      <c r="B21" s="433"/>
      <c r="C21" s="433"/>
      <c r="D21" s="433"/>
      <c r="E21" s="433"/>
      <c r="F21" s="433"/>
      <c r="G21" s="433"/>
      <c r="H21" s="433"/>
      <c r="I21" s="433"/>
      <c r="J21" s="433"/>
      <c r="K21" s="433"/>
      <c r="L21" s="433"/>
      <c r="M21" s="433"/>
      <c r="N21" s="433"/>
      <c r="O21" s="433"/>
      <c r="P21" s="433"/>
      <c r="Q21" s="433"/>
      <c r="R21" s="433"/>
      <c r="S21" s="433"/>
      <c r="T21" s="433"/>
      <c r="U21" s="433"/>
      <c r="V21" s="433"/>
      <c r="W21" s="433"/>
      <c r="X21" s="433"/>
      <c r="Y21" s="433"/>
    </row>
    <row r="22" spans="1:25" s="70" customFormat="1" ht="21" customHeight="1" thickTop="1" thickBot="1" x14ac:dyDescent="0.3">
      <c r="A22" s="99"/>
      <c r="B22" s="434" t="s">
        <v>2</v>
      </c>
      <c r="C22" s="394"/>
      <c r="D22" s="394"/>
      <c r="E22" s="394"/>
      <c r="F22" s="394"/>
      <c r="G22" s="394"/>
      <c r="H22" s="394"/>
      <c r="I22" s="394"/>
      <c r="J22" s="394"/>
      <c r="K22" s="394"/>
      <c r="L22" s="394"/>
      <c r="M22" s="395"/>
      <c r="N22" s="394" t="s">
        <v>3</v>
      </c>
      <c r="O22" s="394"/>
      <c r="P22" s="394"/>
      <c r="Q22" s="394"/>
      <c r="R22" s="394"/>
      <c r="S22" s="394"/>
      <c r="T22" s="394"/>
      <c r="U22" s="394"/>
      <c r="V22" s="394"/>
      <c r="W22" s="394"/>
      <c r="X22" s="394"/>
      <c r="Y22" s="395"/>
    </row>
    <row r="23" spans="1:25" s="100" customFormat="1" ht="21" customHeight="1" thickTop="1" x14ac:dyDescent="0.25">
      <c r="A23" s="392" t="s">
        <v>30</v>
      </c>
      <c r="B23" s="386" t="s">
        <v>270</v>
      </c>
      <c r="C23" s="387"/>
      <c r="D23" s="387"/>
      <c r="E23" s="387"/>
      <c r="F23" s="387"/>
      <c r="G23" s="387"/>
      <c r="H23" s="387"/>
      <c r="I23" s="387"/>
      <c r="J23" s="387"/>
      <c r="K23" s="387"/>
      <c r="L23" s="387"/>
      <c r="M23" s="388"/>
      <c r="N23" s="387" t="s">
        <v>276</v>
      </c>
      <c r="O23" s="387"/>
      <c r="P23" s="387"/>
      <c r="Q23" s="387"/>
      <c r="R23" s="387"/>
      <c r="S23" s="387"/>
      <c r="T23" s="387"/>
      <c r="U23" s="387"/>
      <c r="V23" s="387"/>
      <c r="W23" s="387"/>
      <c r="X23" s="387"/>
      <c r="Y23" s="388"/>
    </row>
    <row r="24" spans="1:25" s="100" customFormat="1" ht="21" customHeight="1" x14ac:dyDescent="0.25">
      <c r="A24" s="392"/>
      <c r="B24" s="389"/>
      <c r="C24" s="390"/>
      <c r="D24" s="390"/>
      <c r="E24" s="390"/>
      <c r="F24" s="390"/>
      <c r="G24" s="390"/>
      <c r="H24" s="390"/>
      <c r="I24" s="390"/>
      <c r="J24" s="390"/>
      <c r="K24" s="390"/>
      <c r="L24" s="390"/>
      <c r="M24" s="391"/>
      <c r="N24" s="390"/>
      <c r="O24" s="390"/>
      <c r="P24" s="390"/>
      <c r="Q24" s="390"/>
      <c r="R24" s="390"/>
      <c r="S24" s="390"/>
      <c r="T24" s="390"/>
      <c r="U24" s="390"/>
      <c r="V24" s="390"/>
      <c r="W24" s="390"/>
      <c r="X24" s="390"/>
      <c r="Y24" s="391"/>
    </row>
    <row r="25" spans="1:25" s="100" customFormat="1" ht="21" customHeight="1" thickBot="1" x14ac:dyDescent="0.3">
      <c r="A25" s="393"/>
      <c r="B25" s="379" t="str">
        <f>IF(ISBLANK(B23),"",CONCATENATE($E$17,$F$17,".",$G$17,".","0",RIGHT($B$22,1),".",RIGHT(L25,1),$A23,IF(COUNTIFS(B23,"*op?ional*")=1,"-ij","")))</f>
        <v>M410.20.01.A1</v>
      </c>
      <c r="C25" s="380"/>
      <c r="D25" s="381"/>
      <c r="E25" s="325">
        <v>7</v>
      </c>
      <c r="F25" s="326" t="s">
        <v>6</v>
      </c>
      <c r="G25" s="327">
        <v>28</v>
      </c>
      <c r="H25" s="328">
        <v>0</v>
      </c>
      <c r="I25" s="328">
        <v>14</v>
      </c>
      <c r="J25" s="328">
        <v>14</v>
      </c>
      <c r="K25" s="329"/>
      <c r="L25" s="330" t="s">
        <v>271</v>
      </c>
      <c r="M25" s="331">
        <v>49</v>
      </c>
      <c r="N25" s="379" t="str">
        <f>IF(ISBLANK(N23),"",CONCATENATE($E$17,$F$17,".",$G$17,".","0",RIGHT($N$22,1),".",RIGHT(X25,1),$A23,IF(COUNTIFS(N23,"*op?ional*")=1,"-ij","")))</f>
        <v>M410.20.02.S1</v>
      </c>
      <c r="O25" s="380"/>
      <c r="P25" s="381"/>
      <c r="Q25" s="326">
        <v>6</v>
      </c>
      <c r="R25" s="326" t="s">
        <v>6</v>
      </c>
      <c r="S25" s="327">
        <v>28</v>
      </c>
      <c r="T25" s="328">
        <v>0</v>
      </c>
      <c r="U25" s="328">
        <v>14</v>
      </c>
      <c r="V25" s="328">
        <v>14</v>
      </c>
      <c r="W25" s="329"/>
      <c r="X25" s="330" t="s">
        <v>155</v>
      </c>
      <c r="Y25" s="331">
        <v>42</v>
      </c>
    </row>
    <row r="26" spans="1:25" s="100" customFormat="1" ht="21" customHeight="1" thickTop="1" x14ac:dyDescent="0.25">
      <c r="A26" s="402" t="s">
        <v>31</v>
      </c>
      <c r="B26" s="386" t="s">
        <v>272</v>
      </c>
      <c r="C26" s="387"/>
      <c r="D26" s="387"/>
      <c r="E26" s="387"/>
      <c r="F26" s="387"/>
      <c r="G26" s="387"/>
      <c r="H26" s="387"/>
      <c r="I26" s="387"/>
      <c r="J26" s="387"/>
      <c r="K26" s="387"/>
      <c r="L26" s="387"/>
      <c r="M26" s="388"/>
      <c r="N26" s="387" t="s">
        <v>277</v>
      </c>
      <c r="O26" s="387"/>
      <c r="P26" s="387"/>
      <c r="Q26" s="387"/>
      <c r="R26" s="387"/>
      <c r="S26" s="387"/>
      <c r="T26" s="387"/>
      <c r="U26" s="387"/>
      <c r="V26" s="387"/>
      <c r="W26" s="387"/>
      <c r="X26" s="387"/>
      <c r="Y26" s="388"/>
    </row>
    <row r="27" spans="1:25" s="100" customFormat="1" ht="21" customHeight="1" x14ac:dyDescent="0.25">
      <c r="A27" s="392"/>
      <c r="B27" s="389"/>
      <c r="C27" s="390"/>
      <c r="D27" s="390"/>
      <c r="E27" s="390"/>
      <c r="F27" s="390"/>
      <c r="G27" s="390"/>
      <c r="H27" s="390"/>
      <c r="I27" s="390"/>
      <c r="J27" s="390"/>
      <c r="K27" s="390"/>
      <c r="L27" s="390"/>
      <c r="M27" s="391"/>
      <c r="N27" s="390"/>
      <c r="O27" s="390"/>
      <c r="P27" s="390"/>
      <c r="Q27" s="390"/>
      <c r="R27" s="390"/>
      <c r="S27" s="390"/>
      <c r="T27" s="390"/>
      <c r="U27" s="390"/>
      <c r="V27" s="390"/>
      <c r="W27" s="390"/>
      <c r="X27" s="390"/>
      <c r="Y27" s="391"/>
    </row>
    <row r="28" spans="1:25" s="100" customFormat="1" ht="21" customHeight="1" thickBot="1" x14ac:dyDescent="0.3">
      <c r="A28" s="393"/>
      <c r="B28" s="379" t="str">
        <f>IF(ISBLANK(B26),"",CONCATENATE($E$17,$F$17,".",$G$17,".","0",RIGHT($B$22,1),".",RIGHT(L28,1),$A26,IF(COUNTIFS(B26,"*op?ional*")=1,"-ij","")))</f>
        <v>M410.20.01.A2</v>
      </c>
      <c r="C28" s="380"/>
      <c r="D28" s="381"/>
      <c r="E28" s="326">
        <v>7</v>
      </c>
      <c r="F28" s="326" t="s">
        <v>6</v>
      </c>
      <c r="G28" s="327">
        <v>28</v>
      </c>
      <c r="H28" s="328">
        <v>0</v>
      </c>
      <c r="I28" s="328">
        <v>28</v>
      </c>
      <c r="J28" s="328">
        <v>0</v>
      </c>
      <c r="K28" s="329"/>
      <c r="L28" s="330" t="s">
        <v>271</v>
      </c>
      <c r="M28" s="331">
        <v>49</v>
      </c>
      <c r="N28" s="379" t="str">
        <f>IF(ISBLANK(N26),"",CONCATENATE($E$17,$F$17,".",$G$17,".","0",RIGHT($N$22,1),".",RIGHT(X28,1),$A26,IF(COUNTIFS(N26,"*op?ional*")=1,"-ij","")))</f>
        <v>M410.20.02.S2</v>
      </c>
      <c r="O28" s="380"/>
      <c r="P28" s="381"/>
      <c r="Q28" s="326">
        <v>6</v>
      </c>
      <c r="R28" s="326" t="s">
        <v>6</v>
      </c>
      <c r="S28" s="327">
        <v>28</v>
      </c>
      <c r="T28" s="328">
        <v>0</v>
      </c>
      <c r="U28" s="328">
        <v>0</v>
      </c>
      <c r="V28" s="328">
        <v>28</v>
      </c>
      <c r="W28" s="329"/>
      <c r="X28" s="330" t="s">
        <v>155</v>
      </c>
      <c r="Y28" s="331">
        <v>42</v>
      </c>
    </row>
    <row r="29" spans="1:25" s="100" customFormat="1" ht="21" customHeight="1" thickTop="1" x14ac:dyDescent="0.25">
      <c r="A29" s="402" t="s">
        <v>32</v>
      </c>
      <c r="B29" s="386" t="s">
        <v>273</v>
      </c>
      <c r="C29" s="387"/>
      <c r="D29" s="387"/>
      <c r="E29" s="387"/>
      <c r="F29" s="387"/>
      <c r="G29" s="387"/>
      <c r="H29" s="387"/>
      <c r="I29" s="387"/>
      <c r="J29" s="387"/>
      <c r="K29" s="387"/>
      <c r="L29" s="387"/>
      <c r="M29" s="388"/>
      <c r="N29" s="387" t="s">
        <v>278</v>
      </c>
      <c r="O29" s="387"/>
      <c r="P29" s="387"/>
      <c r="Q29" s="387"/>
      <c r="R29" s="387"/>
      <c r="S29" s="387"/>
      <c r="T29" s="387"/>
      <c r="U29" s="387"/>
      <c r="V29" s="387"/>
      <c r="W29" s="387"/>
      <c r="X29" s="387"/>
      <c r="Y29" s="388"/>
    </row>
    <row r="30" spans="1:25" s="100" customFormat="1" ht="21" customHeight="1" x14ac:dyDescent="0.25">
      <c r="A30" s="392"/>
      <c r="B30" s="389"/>
      <c r="C30" s="390"/>
      <c r="D30" s="390"/>
      <c r="E30" s="390"/>
      <c r="F30" s="390"/>
      <c r="G30" s="390"/>
      <c r="H30" s="390"/>
      <c r="I30" s="390"/>
      <c r="J30" s="390"/>
      <c r="K30" s="390"/>
      <c r="L30" s="390"/>
      <c r="M30" s="391"/>
      <c r="N30" s="390"/>
      <c r="O30" s="390"/>
      <c r="P30" s="390"/>
      <c r="Q30" s="390"/>
      <c r="R30" s="390"/>
      <c r="S30" s="390"/>
      <c r="T30" s="390"/>
      <c r="U30" s="390"/>
      <c r="V30" s="390"/>
      <c r="W30" s="390"/>
      <c r="X30" s="390"/>
      <c r="Y30" s="391"/>
    </row>
    <row r="31" spans="1:25" s="100" customFormat="1" ht="21" customHeight="1" thickBot="1" x14ac:dyDescent="0.3">
      <c r="A31" s="393"/>
      <c r="B31" s="379" t="str">
        <f>IF(ISBLANK(B29),"",CONCATENATE($E$17,$F$17,".",$G$17,".","0",RIGHT($B$22,1),".",RIGHT(L31,1),$A29,IF(COUNTIFS(B29,"*op?ional*")=1,"-ij","")))</f>
        <v>M410.20.01.A3</v>
      </c>
      <c r="C31" s="380"/>
      <c r="D31" s="381"/>
      <c r="E31" s="326">
        <v>6</v>
      </c>
      <c r="F31" s="326" t="s">
        <v>6</v>
      </c>
      <c r="G31" s="327">
        <v>28</v>
      </c>
      <c r="H31" s="328">
        <v>0</v>
      </c>
      <c r="I31" s="328">
        <v>28</v>
      </c>
      <c r="J31" s="328">
        <v>0</v>
      </c>
      <c r="K31" s="329"/>
      <c r="L31" s="330" t="s">
        <v>271</v>
      </c>
      <c r="M31" s="331">
        <v>49</v>
      </c>
      <c r="N31" s="379" t="str">
        <f>IF(ISBLANK(N29),"",CONCATENATE($E$17,$F$17,".",$G$17,".","0",RIGHT($N$22,1),".",RIGHT(X31,1),$A29,IF(COUNTIFS(N29,"*op?ional*")=1,"-ij","")))</f>
        <v>M410.20.02.A3</v>
      </c>
      <c r="O31" s="380"/>
      <c r="P31" s="381"/>
      <c r="Q31" s="326">
        <v>6</v>
      </c>
      <c r="R31" s="326" t="s">
        <v>6</v>
      </c>
      <c r="S31" s="327">
        <v>28</v>
      </c>
      <c r="T31" s="328">
        <v>0</v>
      </c>
      <c r="U31" s="328">
        <v>14</v>
      </c>
      <c r="V31" s="328">
        <v>14</v>
      </c>
      <c r="W31" s="329"/>
      <c r="X31" s="330" t="s">
        <v>271</v>
      </c>
      <c r="Y31" s="331">
        <v>49</v>
      </c>
    </row>
    <row r="32" spans="1:25" s="100" customFormat="1" ht="21" customHeight="1" thickTop="1" x14ac:dyDescent="0.25">
      <c r="A32" s="402" t="s">
        <v>33</v>
      </c>
      <c r="B32" s="386" t="s">
        <v>295</v>
      </c>
      <c r="C32" s="387"/>
      <c r="D32" s="387"/>
      <c r="E32" s="387"/>
      <c r="F32" s="387"/>
      <c r="G32" s="387"/>
      <c r="H32" s="387"/>
      <c r="I32" s="387"/>
      <c r="J32" s="387"/>
      <c r="K32" s="387"/>
      <c r="L32" s="387"/>
      <c r="M32" s="388"/>
      <c r="N32" s="387" t="s">
        <v>296</v>
      </c>
      <c r="O32" s="387"/>
      <c r="P32" s="387"/>
      <c r="Q32" s="387"/>
      <c r="R32" s="387"/>
      <c r="S32" s="387"/>
      <c r="T32" s="387"/>
      <c r="U32" s="387"/>
      <c r="V32" s="387"/>
      <c r="W32" s="387"/>
      <c r="X32" s="387"/>
      <c r="Y32" s="388"/>
    </row>
    <row r="33" spans="1:25" s="100" customFormat="1" ht="21" customHeight="1" x14ac:dyDescent="0.25">
      <c r="A33" s="392"/>
      <c r="B33" s="389"/>
      <c r="C33" s="390"/>
      <c r="D33" s="390"/>
      <c r="E33" s="390"/>
      <c r="F33" s="390"/>
      <c r="G33" s="390"/>
      <c r="H33" s="390"/>
      <c r="I33" s="390"/>
      <c r="J33" s="390"/>
      <c r="K33" s="390"/>
      <c r="L33" s="390"/>
      <c r="M33" s="391"/>
      <c r="N33" s="390"/>
      <c r="O33" s="390"/>
      <c r="P33" s="390"/>
      <c r="Q33" s="390"/>
      <c r="R33" s="390"/>
      <c r="S33" s="390"/>
      <c r="T33" s="390"/>
      <c r="U33" s="390"/>
      <c r="V33" s="390"/>
      <c r="W33" s="390"/>
      <c r="X33" s="390"/>
      <c r="Y33" s="391"/>
    </row>
    <row r="34" spans="1:25" s="100" customFormat="1" ht="21" customHeight="1" thickBot="1" x14ac:dyDescent="0.3">
      <c r="A34" s="393"/>
      <c r="B34" s="379" t="str">
        <f>IF(ISBLANK(B32),"",CONCATENATE($E$17,$F$17,".",$G$17,".","0",RIGHT($B$22,1),".",RIGHT(L34,1),$A32,IF(COUNTIFS(B32,"*op?ional*")=1,"-ij","")))</f>
        <v>M410.20.01.V4-ij</v>
      </c>
      <c r="C34" s="380"/>
      <c r="D34" s="381"/>
      <c r="E34" s="326">
        <v>3</v>
      </c>
      <c r="F34" s="326" t="s">
        <v>274</v>
      </c>
      <c r="G34" s="327">
        <v>14</v>
      </c>
      <c r="H34" s="328">
        <v>0</v>
      </c>
      <c r="I34" s="328">
        <v>14</v>
      </c>
      <c r="J34" s="328">
        <v>0</v>
      </c>
      <c r="K34" s="329"/>
      <c r="L34" s="330" t="s">
        <v>46</v>
      </c>
      <c r="M34" s="331">
        <v>28</v>
      </c>
      <c r="N34" s="379" t="str">
        <f>IF(ISBLANK(N32),"",CONCATENATE($E$17,$F$17,".",$G$17,".","0",RIGHT($N$22,1),".",RIGHT(X34,1),$A32,IF(COUNTIFS(N32,"*op?ional*")=1,"-ij","")))</f>
        <v>M410.20.02.V4-ij</v>
      </c>
      <c r="O34" s="380"/>
      <c r="P34" s="381"/>
      <c r="Q34" s="326">
        <v>3</v>
      </c>
      <c r="R34" s="326" t="s">
        <v>274</v>
      </c>
      <c r="S34" s="327">
        <v>14</v>
      </c>
      <c r="T34" s="328">
        <v>0</v>
      </c>
      <c r="U34" s="328">
        <v>0</v>
      </c>
      <c r="V34" s="328">
        <v>14</v>
      </c>
      <c r="W34" s="329"/>
      <c r="X34" s="330" t="s">
        <v>46</v>
      </c>
      <c r="Y34" s="331">
        <v>21</v>
      </c>
    </row>
    <row r="35" spans="1:25" s="100" customFormat="1" ht="21" customHeight="1" thickTop="1" x14ac:dyDescent="0.25">
      <c r="A35" s="402" t="s">
        <v>34</v>
      </c>
      <c r="B35" s="386" t="s">
        <v>275</v>
      </c>
      <c r="C35" s="387"/>
      <c r="D35" s="387"/>
      <c r="E35" s="387"/>
      <c r="F35" s="387"/>
      <c r="G35" s="387"/>
      <c r="H35" s="387"/>
      <c r="I35" s="387"/>
      <c r="J35" s="387"/>
      <c r="K35" s="387"/>
      <c r="L35" s="387"/>
      <c r="M35" s="388"/>
      <c r="N35" s="387" t="s">
        <v>279</v>
      </c>
      <c r="O35" s="387"/>
      <c r="P35" s="387"/>
      <c r="Q35" s="387"/>
      <c r="R35" s="387"/>
      <c r="S35" s="387"/>
      <c r="T35" s="387"/>
      <c r="U35" s="387"/>
      <c r="V35" s="387"/>
      <c r="W35" s="387"/>
      <c r="X35" s="387"/>
      <c r="Y35" s="388"/>
    </row>
    <row r="36" spans="1:25" s="100" customFormat="1" ht="21" customHeight="1" x14ac:dyDescent="0.25">
      <c r="A36" s="392"/>
      <c r="B36" s="389"/>
      <c r="C36" s="390"/>
      <c r="D36" s="390"/>
      <c r="E36" s="390"/>
      <c r="F36" s="390"/>
      <c r="G36" s="390"/>
      <c r="H36" s="390"/>
      <c r="I36" s="390"/>
      <c r="J36" s="390"/>
      <c r="K36" s="390"/>
      <c r="L36" s="390"/>
      <c r="M36" s="391"/>
      <c r="N36" s="390"/>
      <c r="O36" s="390"/>
      <c r="P36" s="390"/>
      <c r="Q36" s="390"/>
      <c r="R36" s="390"/>
      <c r="S36" s="390"/>
      <c r="T36" s="390"/>
      <c r="U36" s="390"/>
      <c r="V36" s="390"/>
      <c r="W36" s="390"/>
      <c r="X36" s="390"/>
      <c r="Y36" s="391"/>
    </row>
    <row r="37" spans="1:25" s="100" customFormat="1" ht="21" customHeight="1" thickBot="1" x14ac:dyDescent="0.3">
      <c r="A37" s="393"/>
      <c r="B37" s="379" t="str">
        <f>IF(ISBLANK(B35),"",CONCATENATE($E$17,$F$17,".",$G$17,".","0",RIGHT($B$22,1),".",RIGHT(L37,1),$A35,IF(COUNTIFS(B35,"*op?ional*")=1,"-ij","")))</f>
        <v>M410.20.01.S5</v>
      </c>
      <c r="C37" s="380"/>
      <c r="D37" s="381"/>
      <c r="E37" s="330">
        <v>7</v>
      </c>
      <c r="F37" s="330" t="s">
        <v>143</v>
      </c>
      <c r="G37" s="332"/>
      <c r="H37" s="333"/>
      <c r="I37" s="333"/>
      <c r="J37" s="333"/>
      <c r="K37" s="334">
        <v>168</v>
      </c>
      <c r="L37" s="330" t="s">
        <v>155</v>
      </c>
      <c r="M37" s="331">
        <v>21</v>
      </c>
      <c r="N37" s="379" t="str">
        <f>IF(ISBLANK(N35),"",CONCATENATE($E$17,$F$17,".",$G$17,".","0",RIGHT($N$22,1),".",RIGHT(X37,1),$A35,IF(COUNTIFS(N35,"*op?ional*")=1,"-ij","")))</f>
        <v>M410.20.02.C5</v>
      </c>
      <c r="O37" s="380"/>
      <c r="P37" s="381"/>
      <c r="Q37" s="326">
        <v>2</v>
      </c>
      <c r="R37" s="326" t="s">
        <v>274</v>
      </c>
      <c r="S37" s="327">
        <v>14</v>
      </c>
      <c r="T37" s="328">
        <v>7</v>
      </c>
      <c r="U37" s="328">
        <v>0</v>
      </c>
      <c r="V37" s="328">
        <v>0</v>
      </c>
      <c r="W37" s="329"/>
      <c r="X37" s="330" t="s">
        <v>156</v>
      </c>
      <c r="Y37" s="331">
        <v>21</v>
      </c>
    </row>
    <row r="38" spans="1:25" s="100" customFormat="1" ht="21" customHeight="1" thickTop="1" x14ac:dyDescent="0.25">
      <c r="A38" s="402" t="s">
        <v>52</v>
      </c>
      <c r="B38" s="386"/>
      <c r="C38" s="387"/>
      <c r="D38" s="387"/>
      <c r="E38" s="387"/>
      <c r="F38" s="387"/>
      <c r="G38" s="387"/>
      <c r="H38" s="387"/>
      <c r="I38" s="387"/>
      <c r="J38" s="387"/>
      <c r="K38" s="387"/>
      <c r="L38" s="387"/>
      <c r="M38" s="388"/>
      <c r="N38" s="387" t="s">
        <v>280</v>
      </c>
      <c r="O38" s="387"/>
      <c r="P38" s="387"/>
      <c r="Q38" s="387"/>
      <c r="R38" s="387"/>
      <c r="S38" s="387"/>
      <c r="T38" s="387"/>
      <c r="U38" s="387"/>
      <c r="V38" s="387"/>
      <c r="W38" s="387"/>
      <c r="X38" s="387"/>
      <c r="Y38" s="388"/>
    </row>
    <row r="39" spans="1:25" s="100" customFormat="1" ht="21" customHeight="1" x14ac:dyDescent="0.25">
      <c r="A39" s="392"/>
      <c r="B39" s="389"/>
      <c r="C39" s="390"/>
      <c r="D39" s="390"/>
      <c r="E39" s="390"/>
      <c r="F39" s="390"/>
      <c r="G39" s="390"/>
      <c r="H39" s="390"/>
      <c r="I39" s="390"/>
      <c r="J39" s="390"/>
      <c r="K39" s="390"/>
      <c r="L39" s="390"/>
      <c r="M39" s="391"/>
      <c r="N39" s="390"/>
      <c r="O39" s="390"/>
      <c r="P39" s="390"/>
      <c r="Q39" s="390"/>
      <c r="R39" s="390"/>
      <c r="S39" s="390"/>
      <c r="T39" s="390"/>
      <c r="U39" s="390"/>
      <c r="V39" s="390"/>
      <c r="W39" s="390"/>
      <c r="X39" s="390"/>
      <c r="Y39" s="391"/>
    </row>
    <row r="40" spans="1:25" s="100" customFormat="1" ht="21" customHeight="1" thickBot="1" x14ac:dyDescent="0.3">
      <c r="A40" s="393"/>
      <c r="B40" s="379" t="str">
        <f>IF(ISBLANK(B38),"",CONCATENATE($E$17,$F$17,".",$G$17,".","0",RIGHT($B$22,1),".",RIGHT(L40,1),$A38,IF(COUNTIFS(B38,"*op?ional*")=1,"-ij","")))</f>
        <v/>
      </c>
      <c r="C40" s="380"/>
      <c r="D40" s="381"/>
      <c r="E40" s="330"/>
      <c r="F40" s="330"/>
      <c r="G40" s="332"/>
      <c r="H40" s="333"/>
      <c r="I40" s="333"/>
      <c r="J40" s="333"/>
      <c r="K40" s="334"/>
      <c r="L40" s="330"/>
      <c r="M40" s="331"/>
      <c r="N40" s="379" t="str">
        <f>IF(ISBLANK(N38),"",CONCATENATE($E$17,$F$17,".",$G$17,".","0",RIGHT($N$22,1),".",RIGHT(X40,1),$A38,IF(COUNTIFS(N38,"*op?ional*")=1,"-ij","")))</f>
        <v>M410.20.02.S6</v>
      </c>
      <c r="O40" s="380"/>
      <c r="P40" s="381"/>
      <c r="Q40" s="326">
        <v>7</v>
      </c>
      <c r="R40" s="326" t="s">
        <v>143</v>
      </c>
      <c r="S40" s="327"/>
      <c r="T40" s="328"/>
      <c r="U40" s="328"/>
      <c r="V40" s="328"/>
      <c r="W40" s="329">
        <v>147</v>
      </c>
      <c r="X40" s="330" t="s">
        <v>155</v>
      </c>
      <c r="Y40" s="331">
        <v>21</v>
      </c>
    </row>
    <row r="41" spans="1:25" s="100" customFormat="1" ht="21" customHeight="1" thickTop="1" x14ac:dyDescent="0.25">
      <c r="A41" s="402" t="s">
        <v>53</v>
      </c>
      <c r="B41" s="386"/>
      <c r="C41" s="387"/>
      <c r="D41" s="387"/>
      <c r="E41" s="387"/>
      <c r="F41" s="387"/>
      <c r="G41" s="387"/>
      <c r="H41" s="387"/>
      <c r="I41" s="387"/>
      <c r="J41" s="387"/>
      <c r="K41" s="387"/>
      <c r="L41" s="387"/>
      <c r="M41" s="388"/>
      <c r="N41" s="386"/>
      <c r="O41" s="387"/>
      <c r="P41" s="387"/>
      <c r="Q41" s="387"/>
      <c r="R41" s="387"/>
      <c r="S41" s="387"/>
      <c r="T41" s="387"/>
      <c r="U41" s="387"/>
      <c r="V41" s="387"/>
      <c r="W41" s="387"/>
      <c r="X41" s="387"/>
      <c r="Y41" s="388"/>
    </row>
    <row r="42" spans="1:25" s="100" customFormat="1" ht="21" customHeight="1" x14ac:dyDescent="0.25">
      <c r="A42" s="392"/>
      <c r="B42" s="389"/>
      <c r="C42" s="390"/>
      <c r="D42" s="390"/>
      <c r="E42" s="390"/>
      <c r="F42" s="390"/>
      <c r="G42" s="390"/>
      <c r="H42" s="390"/>
      <c r="I42" s="390"/>
      <c r="J42" s="390"/>
      <c r="K42" s="390"/>
      <c r="L42" s="390"/>
      <c r="M42" s="391"/>
      <c r="N42" s="389"/>
      <c r="O42" s="390"/>
      <c r="P42" s="390"/>
      <c r="Q42" s="390"/>
      <c r="R42" s="390"/>
      <c r="S42" s="390"/>
      <c r="T42" s="390"/>
      <c r="U42" s="390"/>
      <c r="V42" s="390"/>
      <c r="W42" s="390"/>
      <c r="X42" s="390"/>
      <c r="Y42" s="391"/>
    </row>
    <row r="43" spans="1:25" s="100" customFormat="1" ht="21" customHeight="1" thickBot="1" x14ac:dyDescent="0.3">
      <c r="A43" s="393"/>
      <c r="B43" s="379" t="str">
        <f>IF(ISBLANK(B41),"",CONCATENATE($E$17,$F$17,".",$G$17,".","0",RIGHT($B$22,1),".",RIGHT(L43,1),$A41,IF(COUNTIFS(B41,"*op?ional*")=1,"-ij","")))</f>
        <v/>
      </c>
      <c r="C43" s="380"/>
      <c r="D43" s="381"/>
      <c r="E43" s="330"/>
      <c r="F43" s="330"/>
      <c r="G43" s="332"/>
      <c r="H43" s="333"/>
      <c r="I43" s="333"/>
      <c r="J43" s="333"/>
      <c r="K43" s="334"/>
      <c r="L43" s="330"/>
      <c r="M43" s="331"/>
      <c r="N43" s="379" t="str">
        <f>IF(ISBLANK(N41),"",CONCATENATE($E$17,$F$17,".",$G$17,".","0",RIGHT($N$22,1),".",RIGHT(X43,1),$A41,IF(COUNTIFS(N41,"*op?ional*")=1,"-ij","")))</f>
        <v/>
      </c>
      <c r="O43" s="380"/>
      <c r="P43" s="381"/>
      <c r="Q43" s="326"/>
      <c r="R43" s="326"/>
      <c r="S43" s="327"/>
      <c r="T43" s="328"/>
      <c r="U43" s="328"/>
      <c r="V43" s="328"/>
      <c r="W43" s="329"/>
      <c r="X43" s="330"/>
      <c r="Y43" s="331"/>
    </row>
    <row r="44" spans="1:25" s="100" customFormat="1" ht="21" customHeight="1" thickTop="1" x14ac:dyDescent="0.25">
      <c r="A44" s="402" t="s">
        <v>231</v>
      </c>
      <c r="B44" s="386"/>
      <c r="C44" s="387"/>
      <c r="D44" s="387"/>
      <c r="E44" s="387"/>
      <c r="F44" s="387"/>
      <c r="G44" s="387"/>
      <c r="H44" s="387"/>
      <c r="I44" s="387"/>
      <c r="J44" s="387"/>
      <c r="K44" s="387"/>
      <c r="L44" s="387"/>
      <c r="M44" s="388"/>
      <c r="N44" s="386"/>
      <c r="O44" s="387"/>
      <c r="P44" s="387"/>
      <c r="Q44" s="387"/>
      <c r="R44" s="387"/>
      <c r="S44" s="387"/>
      <c r="T44" s="387"/>
      <c r="U44" s="387"/>
      <c r="V44" s="387"/>
      <c r="W44" s="387"/>
      <c r="X44" s="387"/>
      <c r="Y44" s="388"/>
    </row>
    <row r="45" spans="1:25" s="100" customFormat="1" ht="21" customHeight="1" x14ac:dyDescent="0.25">
      <c r="A45" s="392"/>
      <c r="B45" s="389"/>
      <c r="C45" s="390"/>
      <c r="D45" s="390"/>
      <c r="E45" s="390"/>
      <c r="F45" s="390"/>
      <c r="G45" s="390"/>
      <c r="H45" s="390"/>
      <c r="I45" s="390"/>
      <c r="J45" s="390"/>
      <c r="K45" s="390"/>
      <c r="L45" s="390"/>
      <c r="M45" s="391"/>
      <c r="N45" s="389"/>
      <c r="O45" s="390"/>
      <c r="P45" s="390"/>
      <c r="Q45" s="390"/>
      <c r="R45" s="390"/>
      <c r="S45" s="390"/>
      <c r="T45" s="390"/>
      <c r="U45" s="390"/>
      <c r="V45" s="390"/>
      <c r="W45" s="390"/>
      <c r="X45" s="390"/>
      <c r="Y45" s="391"/>
    </row>
    <row r="46" spans="1:25" s="100" customFormat="1" ht="21" customHeight="1" thickBot="1" x14ac:dyDescent="0.3">
      <c r="A46" s="393"/>
      <c r="B46" s="379" t="str">
        <f>IF(ISBLANK(B44),"",CONCATENATE($E$17,$F$17,".",$G$17,".","0",RIGHT($B$22,1),".",RIGHT(L46,1),$A44,IF(COUNTIFS(B44,"*op?ional*")=1,"-ij","")))</f>
        <v/>
      </c>
      <c r="C46" s="380"/>
      <c r="D46" s="381"/>
      <c r="E46" s="330"/>
      <c r="F46" s="330"/>
      <c r="G46" s="332"/>
      <c r="H46" s="333"/>
      <c r="I46" s="333"/>
      <c r="J46" s="333"/>
      <c r="K46" s="334"/>
      <c r="L46" s="330"/>
      <c r="M46" s="331"/>
      <c r="N46" s="379" t="str">
        <f>IF(ISBLANK(N44),"",CONCATENATE($E$17,$F$17,".",$G$17,".","0",RIGHT($N$22,1),".",RIGHT(X46,1),$A44,IF(COUNTIFS(N44,"*op?ional*")=1,"-ij","")))</f>
        <v/>
      </c>
      <c r="O46" s="380"/>
      <c r="P46" s="381"/>
      <c r="Q46" s="326"/>
      <c r="R46" s="326"/>
      <c r="S46" s="327"/>
      <c r="T46" s="328"/>
      <c r="U46" s="328"/>
      <c r="V46" s="328"/>
      <c r="W46" s="329"/>
      <c r="X46" s="330"/>
      <c r="Y46" s="331"/>
    </row>
    <row r="47" spans="1:25" s="100" customFormat="1" ht="21" customHeight="1" thickTop="1" x14ac:dyDescent="0.25">
      <c r="A47" s="402" t="s">
        <v>232</v>
      </c>
      <c r="B47" s="386"/>
      <c r="C47" s="387"/>
      <c r="D47" s="387"/>
      <c r="E47" s="387"/>
      <c r="F47" s="387"/>
      <c r="G47" s="387"/>
      <c r="H47" s="387"/>
      <c r="I47" s="387"/>
      <c r="J47" s="387"/>
      <c r="K47" s="387"/>
      <c r="L47" s="387"/>
      <c r="M47" s="388"/>
      <c r="N47" s="386"/>
      <c r="O47" s="387"/>
      <c r="P47" s="387"/>
      <c r="Q47" s="387"/>
      <c r="R47" s="387"/>
      <c r="S47" s="387"/>
      <c r="T47" s="387"/>
      <c r="U47" s="387"/>
      <c r="V47" s="387"/>
      <c r="W47" s="387"/>
      <c r="X47" s="387"/>
      <c r="Y47" s="388"/>
    </row>
    <row r="48" spans="1:25" s="100" customFormat="1" ht="21" customHeight="1" x14ac:dyDescent="0.25">
      <c r="A48" s="392"/>
      <c r="B48" s="389"/>
      <c r="C48" s="390"/>
      <c r="D48" s="390"/>
      <c r="E48" s="390"/>
      <c r="F48" s="390"/>
      <c r="G48" s="390"/>
      <c r="H48" s="390"/>
      <c r="I48" s="390"/>
      <c r="J48" s="390"/>
      <c r="K48" s="390"/>
      <c r="L48" s="390"/>
      <c r="M48" s="391"/>
      <c r="N48" s="389"/>
      <c r="O48" s="390"/>
      <c r="P48" s="390"/>
      <c r="Q48" s="390"/>
      <c r="R48" s="390"/>
      <c r="S48" s="390"/>
      <c r="T48" s="390"/>
      <c r="U48" s="390"/>
      <c r="V48" s="390"/>
      <c r="W48" s="390"/>
      <c r="X48" s="390"/>
      <c r="Y48" s="391"/>
    </row>
    <row r="49" spans="1:25" s="100" customFormat="1" ht="21" customHeight="1" thickBot="1" x14ac:dyDescent="0.3">
      <c r="A49" s="393"/>
      <c r="B49" s="379" t="str">
        <f>IF(ISBLANK(B47),"",CONCATENATE($E$17,$F$17,".",$G$17,".","0",RIGHT($B$22,1),".",RIGHT(L49,1),$A47,IF(COUNTIFS(B47,"*op?ional*")=1,"-ij","")))</f>
        <v/>
      </c>
      <c r="C49" s="380"/>
      <c r="D49" s="381"/>
      <c r="E49" s="330"/>
      <c r="F49" s="330"/>
      <c r="G49" s="332"/>
      <c r="H49" s="333"/>
      <c r="I49" s="333"/>
      <c r="J49" s="333"/>
      <c r="K49" s="334"/>
      <c r="L49" s="330"/>
      <c r="M49" s="331"/>
      <c r="N49" s="379" t="str">
        <f>IF(ISBLANK(N47),"",CONCATENATE($E$17,$F$17,".",$G$17,".","0",RIGHT($N$22,1),".",RIGHT(X49,1),$A47,IF(COUNTIFS(N47,"*op?ional*")=1,"-ij","")))</f>
        <v/>
      </c>
      <c r="O49" s="380"/>
      <c r="P49" s="381"/>
      <c r="Q49" s="326"/>
      <c r="R49" s="326"/>
      <c r="S49" s="327"/>
      <c r="T49" s="328"/>
      <c r="U49" s="328"/>
      <c r="V49" s="328"/>
      <c r="W49" s="329"/>
      <c r="X49" s="330"/>
      <c r="Y49" s="331"/>
    </row>
    <row r="50" spans="1:25" s="70" customFormat="1" ht="21" customHeight="1" thickTop="1" x14ac:dyDescent="0.25">
      <c r="A50" s="376" t="s">
        <v>50</v>
      </c>
      <c r="B50" s="101" t="s">
        <v>54</v>
      </c>
      <c r="C50" s="102"/>
      <c r="D50" s="102"/>
      <c r="E50" s="102"/>
      <c r="F50" s="103">
        <f>SUM(G25:J25,G28:J28,G31:J31,G34:J34,G37:J37,G40:J40,G43:J43,G46:J46,G49:J49)</f>
        <v>196</v>
      </c>
      <c r="G50" s="104" t="s">
        <v>7</v>
      </c>
      <c r="H50" s="105"/>
      <c r="I50" s="105"/>
      <c r="J50" s="105"/>
      <c r="K50" s="105"/>
      <c r="L50" s="106"/>
      <c r="M50" s="107">
        <f>SUM(M25,M28,M31,M34,M37,M40,M43,M46,M49)</f>
        <v>196</v>
      </c>
      <c r="N50" s="101" t="s">
        <v>54</v>
      </c>
      <c r="O50" s="102"/>
      <c r="P50" s="102"/>
      <c r="Q50" s="102"/>
      <c r="R50" s="103">
        <f>SUM(S25:V25,S28:V28,S31:V31,S34:V34,S37:V37,S40:V40,S43:V43,S46:V46,S49:V49)</f>
        <v>217</v>
      </c>
      <c r="S50" s="104" t="s">
        <v>7</v>
      </c>
      <c r="T50" s="105"/>
      <c r="U50" s="105"/>
      <c r="V50" s="105"/>
      <c r="W50" s="105"/>
      <c r="X50" s="106"/>
      <c r="Y50" s="107">
        <f>SUM(Y25,Y28,Y31,Y34,Y37,Y40,Y43,Y46,Y49)</f>
        <v>196</v>
      </c>
    </row>
    <row r="51" spans="1:25" s="70" customFormat="1" ht="21" customHeight="1" x14ac:dyDescent="0.25">
      <c r="A51" s="377"/>
      <c r="B51" s="403" t="s">
        <v>55</v>
      </c>
      <c r="C51" s="404"/>
      <c r="D51" s="404"/>
      <c r="E51" s="108"/>
      <c r="F51" s="109">
        <f>SUM(G25:K25,G28:K28,G31:K31,G34:K34,G37:K37,G40:K40,G43:K43,G46:K46,G49:K49)</f>
        <v>364</v>
      </c>
      <c r="G51" s="403" t="s">
        <v>57</v>
      </c>
      <c r="H51" s="404"/>
      <c r="I51" s="404"/>
      <c r="J51" s="108"/>
      <c r="K51" s="108"/>
      <c r="L51" s="110"/>
      <c r="M51" s="111">
        <f>F51+M50</f>
        <v>560</v>
      </c>
      <c r="N51" s="403" t="s">
        <v>55</v>
      </c>
      <c r="O51" s="404"/>
      <c r="P51" s="404"/>
      <c r="Q51" s="108"/>
      <c r="R51" s="109">
        <f>SUM(S25:W25,S28:W28,S31:W31,S34:W34,S37:W37,S40:W40,S43:W43,S46:W46,S49:W49)</f>
        <v>364</v>
      </c>
      <c r="S51" s="403" t="s">
        <v>57</v>
      </c>
      <c r="T51" s="404"/>
      <c r="U51" s="404"/>
      <c r="V51" s="112"/>
      <c r="W51" s="112"/>
      <c r="X51" s="113"/>
      <c r="Y51" s="114">
        <f>R51+Y50</f>
        <v>560</v>
      </c>
    </row>
    <row r="52" spans="1:25" s="70" customFormat="1" ht="21" customHeight="1" thickBot="1" x14ac:dyDescent="0.3">
      <c r="A52" s="431"/>
      <c r="B52" s="405" t="s">
        <v>8</v>
      </c>
      <c r="C52" s="406"/>
      <c r="D52" s="115"/>
      <c r="E52" s="116"/>
      <c r="F52" s="117">
        <f>SUM(E25,E28,E31,E34,E37,E40,E43,E46,E49)</f>
        <v>30</v>
      </c>
      <c r="G52" s="399" t="s">
        <v>9</v>
      </c>
      <c r="H52" s="400"/>
      <c r="I52" s="400"/>
      <c r="J52" s="400"/>
      <c r="K52" s="400"/>
      <c r="L52" s="425" t="str">
        <f>AZ407</f>
        <v>3E,1D,1C</v>
      </c>
      <c r="M52" s="426"/>
      <c r="N52" s="427" t="s">
        <v>8</v>
      </c>
      <c r="O52" s="428"/>
      <c r="P52" s="118"/>
      <c r="R52" s="117">
        <f>SUM(Q25,Q28,Q31,Q34,Q37,Q40,Q43,Q46,Q49)</f>
        <v>30</v>
      </c>
      <c r="S52" s="399" t="s">
        <v>9</v>
      </c>
      <c r="T52" s="400"/>
      <c r="U52" s="400"/>
      <c r="V52" s="400"/>
      <c r="W52" s="119"/>
      <c r="X52" s="425" t="str">
        <f>AZ408</f>
        <v>3E,2D,1C</v>
      </c>
      <c r="Y52" s="426"/>
    </row>
    <row r="53" spans="1:25" s="70" customFormat="1" ht="21" customHeight="1" thickTop="1" x14ac:dyDescent="0.25">
      <c r="A53" s="376" t="s">
        <v>51</v>
      </c>
      <c r="B53" s="101" t="s">
        <v>54</v>
      </c>
      <c r="C53" s="102"/>
      <c r="D53" s="102"/>
      <c r="E53" s="102"/>
      <c r="F53" s="120">
        <f>SUM(G55:J55)</f>
        <v>14</v>
      </c>
      <c r="G53" s="104" t="s">
        <v>7</v>
      </c>
      <c r="H53" s="105"/>
      <c r="I53" s="105"/>
      <c r="J53" s="105"/>
      <c r="K53" s="105"/>
      <c r="L53" s="106"/>
      <c r="M53" s="121">
        <f>M50/14</f>
        <v>14</v>
      </c>
      <c r="N53" s="101" t="s">
        <v>54</v>
      </c>
      <c r="O53" s="102"/>
      <c r="P53" s="102"/>
      <c r="Q53" s="102"/>
      <c r="R53" s="120">
        <f>SUM(S55:V55)</f>
        <v>15.5</v>
      </c>
      <c r="S53" s="104" t="s">
        <v>7</v>
      </c>
      <c r="T53" s="105"/>
      <c r="U53" s="105"/>
      <c r="V53" s="105"/>
      <c r="W53" s="105"/>
      <c r="X53" s="122"/>
      <c r="Y53" s="123">
        <f>Y50/14</f>
        <v>14</v>
      </c>
    </row>
    <row r="54" spans="1:25" s="70" customFormat="1" ht="21" customHeight="1" x14ac:dyDescent="0.25">
      <c r="A54" s="377"/>
      <c r="B54" s="403" t="s">
        <v>55</v>
      </c>
      <c r="C54" s="404"/>
      <c r="D54" s="404"/>
      <c r="E54" s="108"/>
      <c r="F54" s="124">
        <f>SUM(G55:K55)</f>
        <v>26</v>
      </c>
      <c r="G54" s="403" t="s">
        <v>57</v>
      </c>
      <c r="H54" s="404"/>
      <c r="I54" s="404"/>
      <c r="J54" s="108"/>
      <c r="K54" s="108"/>
      <c r="L54" s="88"/>
      <c r="M54" s="125">
        <f>F54+M53</f>
        <v>40</v>
      </c>
      <c r="N54" s="403" t="s">
        <v>55</v>
      </c>
      <c r="O54" s="404"/>
      <c r="P54" s="404"/>
      <c r="Q54" s="108"/>
      <c r="R54" s="126">
        <f>SUM(S55:W55)</f>
        <v>26</v>
      </c>
      <c r="S54" s="403" t="s">
        <v>57</v>
      </c>
      <c r="T54" s="404"/>
      <c r="U54" s="404"/>
      <c r="V54" s="127"/>
      <c r="W54" s="127"/>
      <c r="X54" s="128"/>
      <c r="Y54" s="129">
        <f>Y51/14</f>
        <v>40</v>
      </c>
    </row>
    <row r="55" spans="1:25" s="70" customFormat="1" ht="21" customHeight="1" thickBot="1" x14ac:dyDescent="0.3">
      <c r="A55" s="378"/>
      <c r="B55" s="399" t="s">
        <v>10</v>
      </c>
      <c r="C55" s="400"/>
      <c r="D55" s="130"/>
      <c r="E55" s="130"/>
      <c r="F55" s="131"/>
      <c r="G55" s="132">
        <f>(G25+G28+G31+G34+G37+G40+G43+G46+G49)/14</f>
        <v>7</v>
      </c>
      <c r="H55" s="132">
        <f>(H25+H28+H31+H34+H37+H40+H43+H46+H49)/14</f>
        <v>0</v>
      </c>
      <c r="I55" s="132">
        <f t="shared" ref="I55:K55" si="0">(I25+I28+I31+I34+I37+I40+I43+I46+I49)/14</f>
        <v>6</v>
      </c>
      <c r="J55" s="132">
        <f t="shared" si="0"/>
        <v>1</v>
      </c>
      <c r="K55" s="132">
        <f t="shared" si="0"/>
        <v>12</v>
      </c>
      <c r="L55" s="438" t="s">
        <v>56</v>
      </c>
      <c r="M55" s="439"/>
      <c r="N55" s="399" t="s">
        <v>10</v>
      </c>
      <c r="O55" s="400"/>
      <c r="P55" s="130"/>
      <c r="Q55" s="130"/>
      <c r="R55" s="131"/>
      <c r="S55" s="132">
        <f>(S25+S28+S31+S34+S37+S40+S43+S46+S49)/14</f>
        <v>8</v>
      </c>
      <c r="T55" s="132">
        <f>(T25+T28+T31+T34+T37+T40+T43+T46+T49)/14</f>
        <v>0.5</v>
      </c>
      <c r="U55" s="132">
        <f t="shared" ref="U55:W55" si="1">(U25+U28+U31+U34+U37+U40+U43+U46+U49)/14</f>
        <v>2</v>
      </c>
      <c r="V55" s="132">
        <f t="shared" si="1"/>
        <v>5</v>
      </c>
      <c r="W55" s="132">
        <f t="shared" si="1"/>
        <v>10.5</v>
      </c>
      <c r="X55" s="438" t="s">
        <v>56</v>
      </c>
      <c r="Y55" s="439"/>
    </row>
    <row r="56" spans="1:25" s="133" customFormat="1" ht="21" customHeight="1" thickTop="1" x14ac:dyDescent="0.25">
      <c r="L56" s="134"/>
      <c r="X56" s="134"/>
    </row>
    <row r="57" spans="1:25" s="70" customFormat="1" ht="21" customHeight="1" x14ac:dyDescent="0.3">
      <c r="A57" s="135"/>
      <c r="B57" s="136"/>
      <c r="C57" s="136"/>
      <c r="D57" s="136"/>
      <c r="E57" s="136"/>
      <c r="F57" s="137"/>
      <c r="G57" s="136"/>
      <c r="H57" s="136"/>
      <c r="I57" s="135"/>
      <c r="J57" s="138"/>
      <c r="K57" s="138"/>
      <c r="L57" s="139"/>
      <c r="M57" s="135"/>
      <c r="N57" s="135"/>
      <c r="O57" s="135"/>
      <c r="P57" s="135"/>
      <c r="Q57" s="135"/>
      <c r="R57" s="137"/>
      <c r="S57" s="136"/>
      <c r="T57" s="136"/>
      <c r="U57" s="136"/>
      <c r="V57" s="136"/>
      <c r="W57" s="136"/>
      <c r="X57" s="140"/>
      <c r="Y57" s="136"/>
    </row>
    <row r="58" spans="1:25" s="98" customFormat="1" ht="21" customHeight="1" x14ac:dyDescent="0.25">
      <c r="A58" s="401" t="str">
        <f>A20</f>
        <v>An universitar 2020-2021</v>
      </c>
      <c r="B58" s="401"/>
      <c r="C58" s="401"/>
      <c r="D58" s="401"/>
      <c r="E58" s="401"/>
      <c r="F58" s="401"/>
      <c r="G58" s="401"/>
      <c r="H58" s="401"/>
      <c r="I58" s="401"/>
      <c r="J58" s="401"/>
      <c r="K58" s="401"/>
      <c r="L58" s="401"/>
      <c r="M58" s="401"/>
      <c r="N58" s="401"/>
      <c r="O58" s="401"/>
      <c r="P58" s="401"/>
      <c r="Q58" s="401"/>
      <c r="R58" s="401"/>
      <c r="S58" s="401"/>
      <c r="T58" s="401"/>
      <c r="U58" s="401"/>
      <c r="V58" s="401"/>
      <c r="W58" s="401"/>
      <c r="X58" s="401"/>
      <c r="Y58" s="401"/>
    </row>
    <row r="59" spans="1:25" ht="21" customHeight="1" thickBot="1" x14ac:dyDescent="0.3">
      <c r="A59" s="433" t="s">
        <v>1</v>
      </c>
      <c r="B59" s="433"/>
      <c r="C59" s="433"/>
      <c r="D59" s="433"/>
      <c r="E59" s="433"/>
      <c r="F59" s="433"/>
      <c r="G59" s="433"/>
      <c r="H59" s="433"/>
      <c r="I59" s="433"/>
      <c r="J59" s="433"/>
      <c r="K59" s="433"/>
      <c r="L59" s="433"/>
      <c r="M59" s="433"/>
      <c r="N59" s="433"/>
      <c r="O59" s="433"/>
      <c r="P59" s="433"/>
      <c r="Q59" s="433"/>
      <c r="R59" s="433"/>
      <c r="S59" s="433"/>
      <c r="T59" s="433"/>
      <c r="U59" s="433"/>
      <c r="V59" s="433"/>
      <c r="W59" s="433"/>
      <c r="X59" s="433"/>
      <c r="Y59" s="433"/>
    </row>
    <row r="60" spans="1:25" ht="21" customHeight="1" thickTop="1" thickBot="1" x14ac:dyDescent="0.3">
      <c r="A60" s="99"/>
      <c r="B60" s="434" t="s">
        <v>4</v>
      </c>
      <c r="C60" s="394"/>
      <c r="D60" s="394"/>
      <c r="E60" s="394"/>
      <c r="F60" s="394"/>
      <c r="G60" s="394"/>
      <c r="H60" s="394"/>
      <c r="I60" s="394"/>
      <c r="J60" s="394"/>
      <c r="K60" s="394"/>
      <c r="L60" s="394"/>
      <c r="M60" s="395"/>
      <c r="N60" s="394" t="s">
        <v>5</v>
      </c>
      <c r="O60" s="394"/>
      <c r="P60" s="394"/>
      <c r="Q60" s="394"/>
      <c r="R60" s="394"/>
      <c r="S60" s="394"/>
      <c r="T60" s="394"/>
      <c r="U60" s="394"/>
      <c r="V60" s="394"/>
      <c r="W60" s="394"/>
      <c r="X60" s="394"/>
      <c r="Y60" s="395"/>
    </row>
    <row r="61" spans="1:25" s="141" customFormat="1" ht="21" customHeight="1" thickTop="1" x14ac:dyDescent="0.25">
      <c r="A61" s="392" t="s">
        <v>30</v>
      </c>
      <c r="B61" s="435" t="s">
        <v>281</v>
      </c>
      <c r="C61" s="436"/>
      <c r="D61" s="436"/>
      <c r="E61" s="436"/>
      <c r="F61" s="436"/>
      <c r="G61" s="436"/>
      <c r="H61" s="436"/>
      <c r="I61" s="436"/>
      <c r="J61" s="436"/>
      <c r="K61" s="436"/>
      <c r="L61" s="436"/>
      <c r="M61" s="437"/>
      <c r="N61" s="382" t="s">
        <v>284</v>
      </c>
      <c r="O61" s="382"/>
      <c r="P61" s="382"/>
      <c r="Q61" s="382"/>
      <c r="R61" s="382"/>
      <c r="S61" s="382"/>
      <c r="T61" s="382"/>
      <c r="U61" s="382"/>
      <c r="V61" s="382"/>
      <c r="W61" s="382"/>
      <c r="X61" s="382"/>
      <c r="Y61" s="383"/>
    </row>
    <row r="62" spans="1:25" s="141" customFormat="1" ht="21" customHeight="1" x14ac:dyDescent="0.25">
      <c r="A62" s="392"/>
      <c r="B62" s="389"/>
      <c r="C62" s="390"/>
      <c r="D62" s="390"/>
      <c r="E62" s="390"/>
      <c r="F62" s="390"/>
      <c r="G62" s="390"/>
      <c r="H62" s="390"/>
      <c r="I62" s="390"/>
      <c r="J62" s="390"/>
      <c r="K62" s="390"/>
      <c r="L62" s="390"/>
      <c r="M62" s="391"/>
      <c r="N62" s="384"/>
      <c r="O62" s="384"/>
      <c r="P62" s="384"/>
      <c r="Q62" s="384"/>
      <c r="R62" s="384"/>
      <c r="S62" s="384"/>
      <c r="T62" s="384"/>
      <c r="U62" s="384"/>
      <c r="V62" s="384"/>
      <c r="W62" s="384"/>
      <c r="X62" s="384"/>
      <c r="Y62" s="385"/>
    </row>
    <row r="63" spans="1:25" s="142" customFormat="1" ht="21" customHeight="1" thickBot="1" x14ac:dyDescent="0.3">
      <c r="A63" s="393"/>
      <c r="B63" s="379" t="str">
        <f>IF(ISBLANK(B61),"",CONCATENATE($E$17,$F$17,".",$G$17,".","0",RIGHT($B$60,1),".",RIGHT(L63,1),$A61,IF(COUNTIFS(B61,"*op?ional*")=1,"-ij","")))</f>
        <v>M410.20.03.A1</v>
      </c>
      <c r="C63" s="380"/>
      <c r="D63" s="381"/>
      <c r="E63" s="326">
        <v>8</v>
      </c>
      <c r="F63" s="326" t="s">
        <v>6</v>
      </c>
      <c r="G63" s="327">
        <v>42</v>
      </c>
      <c r="H63" s="328">
        <v>0</v>
      </c>
      <c r="I63" s="328">
        <v>14</v>
      </c>
      <c r="J63" s="328">
        <v>0</v>
      </c>
      <c r="K63" s="329"/>
      <c r="L63" s="330" t="s">
        <v>271</v>
      </c>
      <c r="M63" s="331">
        <v>56</v>
      </c>
      <c r="N63" s="379" t="str">
        <f>IF(ISBLANK(N61),"",CONCATENATE($E$17,$F$17,".",$G$17,".","0",RIGHT($N$60,1),".",RIGHT(X63,1),$A61,IF(COUNTIFS(N61,"*op?ional*")=1,"-ij","")))</f>
        <v>M410.20.04.S1</v>
      </c>
      <c r="O63" s="380"/>
      <c r="P63" s="381"/>
      <c r="Q63" s="335">
        <v>10</v>
      </c>
      <c r="R63" s="335" t="s">
        <v>274</v>
      </c>
      <c r="S63" s="336"/>
      <c r="T63" s="337"/>
      <c r="U63" s="337"/>
      <c r="V63" s="337"/>
      <c r="W63" s="338">
        <v>182</v>
      </c>
      <c r="X63" s="339" t="s">
        <v>155</v>
      </c>
      <c r="Y63" s="340">
        <v>98</v>
      </c>
    </row>
    <row r="64" spans="1:25" s="142" customFormat="1" ht="21" customHeight="1" thickTop="1" x14ac:dyDescent="0.25">
      <c r="A64" s="402" t="s">
        <v>31</v>
      </c>
      <c r="B64" s="386" t="s">
        <v>282</v>
      </c>
      <c r="C64" s="387"/>
      <c r="D64" s="387"/>
      <c r="E64" s="387"/>
      <c r="F64" s="387"/>
      <c r="G64" s="387"/>
      <c r="H64" s="387"/>
      <c r="I64" s="387"/>
      <c r="J64" s="387"/>
      <c r="K64" s="387"/>
      <c r="L64" s="387"/>
      <c r="M64" s="388"/>
      <c r="N64" s="382" t="s">
        <v>285</v>
      </c>
      <c r="O64" s="382"/>
      <c r="P64" s="382"/>
      <c r="Q64" s="382"/>
      <c r="R64" s="382"/>
      <c r="S64" s="382"/>
      <c r="T64" s="382"/>
      <c r="U64" s="382"/>
      <c r="V64" s="382"/>
      <c r="W64" s="382"/>
      <c r="X64" s="382"/>
      <c r="Y64" s="383"/>
    </row>
    <row r="65" spans="1:25" s="142" customFormat="1" ht="21" customHeight="1" x14ac:dyDescent="0.25">
      <c r="A65" s="392"/>
      <c r="B65" s="389"/>
      <c r="C65" s="390"/>
      <c r="D65" s="390"/>
      <c r="E65" s="390"/>
      <c r="F65" s="390"/>
      <c r="G65" s="390"/>
      <c r="H65" s="390"/>
      <c r="I65" s="390"/>
      <c r="J65" s="390"/>
      <c r="K65" s="390"/>
      <c r="L65" s="390"/>
      <c r="M65" s="391"/>
      <c r="N65" s="384"/>
      <c r="O65" s="384"/>
      <c r="P65" s="384"/>
      <c r="Q65" s="384"/>
      <c r="R65" s="384"/>
      <c r="S65" s="384"/>
      <c r="T65" s="384"/>
      <c r="U65" s="384"/>
      <c r="V65" s="384"/>
      <c r="W65" s="384"/>
      <c r="X65" s="384"/>
      <c r="Y65" s="385"/>
    </row>
    <row r="66" spans="1:25" s="142" customFormat="1" ht="21" customHeight="1" thickBot="1" x14ac:dyDescent="0.3">
      <c r="A66" s="393"/>
      <c r="B66" s="379" t="str">
        <f>IF(ISBLANK(B64),"",CONCATENATE($E$17,$F$17,".",$G$17,".","0",RIGHT($B$60,1),".",RIGHT(L66,1),$A64,IF(COUNTIFS(B64,"*op?ional*")=1,"-ij","")))</f>
        <v>M410.20.03.A2</v>
      </c>
      <c r="C66" s="380"/>
      <c r="D66" s="381"/>
      <c r="E66" s="326">
        <v>3</v>
      </c>
      <c r="F66" s="326" t="s">
        <v>274</v>
      </c>
      <c r="G66" s="327">
        <v>0</v>
      </c>
      <c r="H66" s="328">
        <v>0</v>
      </c>
      <c r="I66" s="328">
        <v>0</v>
      </c>
      <c r="J66" s="328">
        <v>28</v>
      </c>
      <c r="K66" s="329"/>
      <c r="L66" s="330" t="s">
        <v>271</v>
      </c>
      <c r="M66" s="331">
        <v>35</v>
      </c>
      <c r="N66" s="379" t="str">
        <f>IF(ISBLANK(N64),"",CONCATENATE($E$17,$F$17,".",$G$17,".","0",RIGHT($N$60,1),".",RIGHT(X66,1),$A64,IF(COUNTIFS(N64,"*op?ional*")=1,"-ij","")))</f>
        <v>M410.20.04.S2</v>
      </c>
      <c r="O66" s="380"/>
      <c r="P66" s="381"/>
      <c r="Q66" s="335">
        <v>10</v>
      </c>
      <c r="R66" s="335" t="s">
        <v>143</v>
      </c>
      <c r="S66" s="336"/>
      <c r="T66" s="337"/>
      <c r="U66" s="337"/>
      <c r="V66" s="337"/>
      <c r="W66" s="338">
        <v>182</v>
      </c>
      <c r="X66" s="339" t="s">
        <v>155</v>
      </c>
      <c r="Y66" s="340">
        <v>98</v>
      </c>
    </row>
    <row r="67" spans="1:25" s="142" customFormat="1" ht="21" customHeight="1" thickTop="1" x14ac:dyDescent="0.25">
      <c r="A67" s="402" t="s">
        <v>32</v>
      </c>
      <c r="B67" s="386" t="s">
        <v>290</v>
      </c>
      <c r="C67" s="387"/>
      <c r="D67" s="387"/>
      <c r="E67" s="387"/>
      <c r="F67" s="387"/>
      <c r="G67" s="387"/>
      <c r="H67" s="387"/>
      <c r="I67" s="387"/>
      <c r="J67" s="387"/>
      <c r="K67" s="387"/>
      <c r="L67" s="387"/>
      <c r="M67" s="388"/>
      <c r="N67" s="382" t="s">
        <v>286</v>
      </c>
      <c r="O67" s="382"/>
      <c r="P67" s="382"/>
      <c r="Q67" s="382"/>
      <c r="R67" s="382"/>
      <c r="S67" s="382"/>
      <c r="T67" s="382"/>
      <c r="U67" s="382"/>
      <c r="V67" s="382"/>
      <c r="W67" s="382"/>
      <c r="X67" s="382"/>
      <c r="Y67" s="383"/>
    </row>
    <row r="68" spans="1:25" s="142" customFormat="1" ht="21" customHeight="1" x14ac:dyDescent="0.25">
      <c r="A68" s="392"/>
      <c r="B68" s="389"/>
      <c r="C68" s="390"/>
      <c r="D68" s="390"/>
      <c r="E68" s="390"/>
      <c r="F68" s="390"/>
      <c r="G68" s="390"/>
      <c r="H68" s="390"/>
      <c r="I68" s="390"/>
      <c r="J68" s="390"/>
      <c r="K68" s="390"/>
      <c r="L68" s="390"/>
      <c r="M68" s="391"/>
      <c r="N68" s="384"/>
      <c r="O68" s="384"/>
      <c r="P68" s="384"/>
      <c r="Q68" s="384"/>
      <c r="R68" s="384"/>
      <c r="S68" s="384"/>
      <c r="T68" s="384"/>
      <c r="U68" s="384"/>
      <c r="V68" s="384"/>
      <c r="W68" s="384"/>
      <c r="X68" s="384"/>
      <c r="Y68" s="385"/>
    </row>
    <row r="69" spans="1:25" s="142" customFormat="1" ht="21" customHeight="1" thickBot="1" x14ac:dyDescent="0.3">
      <c r="A69" s="393"/>
      <c r="B69" s="379" t="str">
        <f>IF(ISBLANK(B67),"",CONCATENATE($E$17,$F$17,".",$G$17,".","0",RIGHT($B$60,1),".",RIGHT(L69,1),$A67,IF(COUNTIFS(B67,"*op?ional*")=1,"-ij","")))</f>
        <v>M410.20.03.S3</v>
      </c>
      <c r="C69" s="380"/>
      <c r="D69" s="381"/>
      <c r="E69" s="326">
        <v>6</v>
      </c>
      <c r="F69" s="326" t="s">
        <v>6</v>
      </c>
      <c r="G69" s="327">
        <v>28</v>
      </c>
      <c r="H69" s="328">
        <v>0</v>
      </c>
      <c r="I69" s="328">
        <v>28</v>
      </c>
      <c r="J69" s="328">
        <v>0</v>
      </c>
      <c r="K69" s="329"/>
      <c r="L69" s="330" t="s">
        <v>155</v>
      </c>
      <c r="M69" s="331">
        <v>42</v>
      </c>
      <c r="N69" s="379" t="str">
        <f>IF(ISBLANK(N67),"",CONCATENATE($E$17,$F$17,".",$G$17,".","0",RIGHT($N$60,1),".",RIGHT(X69,1),$A67,IF(COUNTIFS(N67,"*op?ional*")=1,"-ij","")))</f>
        <v>M410.20.04.S3</v>
      </c>
      <c r="O69" s="380"/>
      <c r="P69" s="381"/>
      <c r="Q69" s="335">
        <v>10</v>
      </c>
      <c r="R69" s="335" t="s">
        <v>6</v>
      </c>
      <c r="S69" s="336"/>
      <c r="T69" s="337"/>
      <c r="U69" s="337"/>
      <c r="V69" s="337"/>
      <c r="W69" s="338"/>
      <c r="X69" s="339" t="s">
        <v>155</v>
      </c>
      <c r="Y69" s="340"/>
    </row>
    <row r="70" spans="1:25" s="142" customFormat="1" ht="21" customHeight="1" thickTop="1" x14ac:dyDescent="0.25">
      <c r="A70" s="402" t="s">
        <v>33</v>
      </c>
      <c r="B70" s="386" t="s">
        <v>291</v>
      </c>
      <c r="C70" s="387"/>
      <c r="D70" s="387"/>
      <c r="E70" s="387"/>
      <c r="F70" s="387"/>
      <c r="G70" s="387"/>
      <c r="H70" s="387"/>
      <c r="I70" s="387"/>
      <c r="J70" s="387"/>
      <c r="K70" s="387"/>
      <c r="L70" s="387"/>
      <c r="M70" s="388"/>
      <c r="N70" s="382"/>
      <c r="O70" s="382"/>
      <c r="P70" s="382"/>
      <c r="Q70" s="382"/>
      <c r="R70" s="382"/>
      <c r="S70" s="382"/>
      <c r="T70" s="382"/>
      <c r="U70" s="382"/>
      <c r="V70" s="382"/>
      <c r="W70" s="382"/>
      <c r="X70" s="382"/>
      <c r="Y70" s="383"/>
    </row>
    <row r="71" spans="1:25" s="142" customFormat="1" ht="21" customHeight="1" x14ac:dyDescent="0.25">
      <c r="A71" s="392"/>
      <c r="B71" s="389"/>
      <c r="C71" s="390"/>
      <c r="D71" s="390"/>
      <c r="E71" s="390"/>
      <c r="F71" s="390"/>
      <c r="G71" s="390"/>
      <c r="H71" s="390"/>
      <c r="I71" s="390"/>
      <c r="J71" s="390"/>
      <c r="K71" s="390"/>
      <c r="L71" s="390"/>
      <c r="M71" s="391"/>
      <c r="N71" s="384"/>
      <c r="O71" s="384"/>
      <c r="P71" s="384"/>
      <c r="Q71" s="384"/>
      <c r="R71" s="384"/>
      <c r="S71" s="384"/>
      <c r="T71" s="384"/>
      <c r="U71" s="384"/>
      <c r="V71" s="384"/>
      <c r="W71" s="384"/>
      <c r="X71" s="384"/>
      <c r="Y71" s="385"/>
    </row>
    <row r="72" spans="1:25" s="142" customFormat="1" ht="21" customHeight="1" thickBot="1" x14ac:dyDescent="0.3">
      <c r="A72" s="393"/>
      <c r="B72" s="379" t="str">
        <f>IF(ISBLANK(B70),"",CONCATENATE($E$17,$F$17,".",$G$17,".","0",RIGHT($B$60,1),".",RIGHT(L72,1),$A70,IF(COUNTIFS(B70,"*op?ional*")=1,"-ij","")))</f>
        <v>M410.20.03.A4-ij</v>
      </c>
      <c r="C72" s="380"/>
      <c r="D72" s="381"/>
      <c r="E72" s="326">
        <v>6</v>
      </c>
      <c r="F72" s="326" t="s">
        <v>6</v>
      </c>
      <c r="G72" s="327">
        <v>28</v>
      </c>
      <c r="H72" s="328">
        <v>0</v>
      </c>
      <c r="I72" s="328">
        <v>28</v>
      </c>
      <c r="J72" s="328">
        <v>0</v>
      </c>
      <c r="K72" s="329"/>
      <c r="L72" s="330" t="s">
        <v>271</v>
      </c>
      <c r="M72" s="331">
        <v>42</v>
      </c>
      <c r="N72" s="379" t="str">
        <f>IF(ISBLANK(N70),"",CONCATENATE($E$17,$F$17,".",$G$17,".","0",RIGHT($N$60,1),".",RIGHT(X72,1),$A70,IF(COUNTIFS(N70,"*op?ional*")=1,"-ij","")))</f>
        <v/>
      </c>
      <c r="O72" s="380"/>
      <c r="P72" s="381"/>
      <c r="Q72" s="335"/>
      <c r="R72" s="335"/>
      <c r="S72" s="336"/>
      <c r="T72" s="337"/>
      <c r="U72" s="337"/>
      <c r="V72" s="337"/>
      <c r="W72" s="338"/>
      <c r="X72" s="339"/>
      <c r="Y72" s="340"/>
    </row>
    <row r="73" spans="1:25" s="142" customFormat="1" ht="21" customHeight="1" thickTop="1" x14ac:dyDescent="0.25">
      <c r="A73" s="402" t="s">
        <v>34</v>
      </c>
      <c r="B73" s="386" t="s">
        <v>283</v>
      </c>
      <c r="C73" s="387"/>
      <c r="D73" s="387"/>
      <c r="E73" s="387"/>
      <c r="F73" s="387"/>
      <c r="G73" s="387"/>
      <c r="H73" s="387"/>
      <c r="I73" s="387"/>
      <c r="J73" s="387"/>
      <c r="K73" s="387"/>
      <c r="L73" s="387"/>
      <c r="M73" s="388"/>
      <c r="N73" s="423"/>
      <c r="O73" s="382"/>
      <c r="P73" s="382"/>
      <c r="Q73" s="382"/>
      <c r="R73" s="382"/>
      <c r="S73" s="382"/>
      <c r="T73" s="382"/>
      <c r="U73" s="382"/>
      <c r="V73" s="382"/>
      <c r="W73" s="382"/>
      <c r="X73" s="382"/>
      <c r="Y73" s="383"/>
    </row>
    <row r="74" spans="1:25" s="142" customFormat="1" ht="21" customHeight="1" x14ac:dyDescent="0.25">
      <c r="A74" s="392"/>
      <c r="B74" s="389"/>
      <c r="C74" s="390"/>
      <c r="D74" s="390"/>
      <c r="E74" s="390"/>
      <c r="F74" s="390"/>
      <c r="G74" s="390"/>
      <c r="H74" s="390"/>
      <c r="I74" s="390"/>
      <c r="J74" s="390"/>
      <c r="K74" s="390"/>
      <c r="L74" s="390"/>
      <c r="M74" s="391"/>
      <c r="N74" s="424"/>
      <c r="O74" s="384"/>
      <c r="P74" s="384"/>
      <c r="Q74" s="384"/>
      <c r="R74" s="384"/>
      <c r="S74" s="384"/>
      <c r="T74" s="384"/>
      <c r="U74" s="384"/>
      <c r="V74" s="384"/>
      <c r="W74" s="384"/>
      <c r="X74" s="384"/>
      <c r="Y74" s="385"/>
    </row>
    <row r="75" spans="1:25" s="142" customFormat="1" ht="21" customHeight="1" thickBot="1" x14ac:dyDescent="0.3">
      <c r="A75" s="393"/>
      <c r="B75" s="379" t="str">
        <f>IF(ISBLANK(B73),"",CONCATENATE($E$17,$F$17,".",$G$17,".","0",RIGHT($B$60,1),".",RIGHT(L75,1),$A73,IF(COUNTIFS(B73,"*op?ional*")=1,"-ij","")))</f>
        <v>M410.20.03.S5</v>
      </c>
      <c r="C75" s="380"/>
      <c r="D75" s="381"/>
      <c r="E75" s="326">
        <v>7</v>
      </c>
      <c r="F75" s="326" t="s">
        <v>143</v>
      </c>
      <c r="G75" s="327"/>
      <c r="H75" s="328"/>
      <c r="I75" s="328"/>
      <c r="J75" s="328"/>
      <c r="K75" s="329">
        <v>168</v>
      </c>
      <c r="L75" s="330" t="s">
        <v>155</v>
      </c>
      <c r="M75" s="331">
        <v>21</v>
      </c>
      <c r="N75" s="379" t="str">
        <f>IF(ISBLANK(N73),"",CONCATENATE($E$17,$F$17,".",$G$17,".","0",RIGHT($N$60,1),".",RIGHT(X75,1),$A73,IF(COUNTIFS(N73,"*op?ional*")=1,"-ij","")))</f>
        <v/>
      </c>
      <c r="O75" s="380"/>
      <c r="P75" s="381"/>
      <c r="Q75" s="335"/>
      <c r="R75" s="335"/>
      <c r="S75" s="336"/>
      <c r="T75" s="337"/>
      <c r="U75" s="337"/>
      <c r="V75" s="337"/>
      <c r="W75" s="338"/>
      <c r="X75" s="339"/>
      <c r="Y75" s="340"/>
    </row>
    <row r="76" spans="1:25" s="142" customFormat="1" ht="21" customHeight="1" thickTop="1" x14ac:dyDescent="0.25">
      <c r="A76" s="402" t="s">
        <v>52</v>
      </c>
      <c r="B76" s="386"/>
      <c r="C76" s="387"/>
      <c r="D76" s="387"/>
      <c r="E76" s="387"/>
      <c r="F76" s="387"/>
      <c r="G76" s="387"/>
      <c r="H76" s="387"/>
      <c r="I76" s="387"/>
      <c r="J76" s="387"/>
      <c r="K76" s="387"/>
      <c r="L76" s="387"/>
      <c r="M76" s="388"/>
      <c r="N76" s="423"/>
      <c r="O76" s="382"/>
      <c r="P76" s="382"/>
      <c r="Q76" s="382"/>
      <c r="R76" s="382"/>
      <c r="S76" s="382"/>
      <c r="T76" s="382"/>
      <c r="U76" s="382"/>
      <c r="V76" s="382"/>
      <c r="W76" s="382"/>
      <c r="X76" s="382"/>
      <c r="Y76" s="383"/>
    </row>
    <row r="77" spans="1:25" s="142" customFormat="1" ht="21" customHeight="1" x14ac:dyDescent="0.25">
      <c r="A77" s="392"/>
      <c r="B77" s="389"/>
      <c r="C77" s="390"/>
      <c r="D77" s="390"/>
      <c r="E77" s="390"/>
      <c r="F77" s="390"/>
      <c r="G77" s="390"/>
      <c r="H77" s="390"/>
      <c r="I77" s="390"/>
      <c r="J77" s="390"/>
      <c r="K77" s="390"/>
      <c r="L77" s="390"/>
      <c r="M77" s="391"/>
      <c r="N77" s="424"/>
      <c r="O77" s="384"/>
      <c r="P77" s="384"/>
      <c r="Q77" s="384"/>
      <c r="R77" s="384"/>
      <c r="S77" s="384"/>
      <c r="T77" s="384"/>
      <c r="U77" s="384"/>
      <c r="V77" s="384"/>
      <c r="W77" s="384"/>
      <c r="X77" s="384"/>
      <c r="Y77" s="385"/>
    </row>
    <row r="78" spans="1:25" s="142" customFormat="1" ht="21" customHeight="1" thickBot="1" x14ac:dyDescent="0.3">
      <c r="A78" s="393"/>
      <c r="B78" s="379" t="str">
        <f>IF(ISBLANK(B76),"",CONCATENATE($E$17,$F$17,".",$G$17,".","0",RIGHT($B$60,1),".",RIGHT(L78,1),$A76,IF(COUNTIFS(B76,"*op?ional*")=1,"-ij","")))</f>
        <v/>
      </c>
      <c r="C78" s="380"/>
      <c r="D78" s="381"/>
      <c r="E78" s="326"/>
      <c r="F78" s="326"/>
      <c r="G78" s="327"/>
      <c r="H78" s="328"/>
      <c r="I78" s="328"/>
      <c r="J78" s="351"/>
      <c r="K78" s="329"/>
      <c r="L78" s="330"/>
      <c r="M78" s="331"/>
      <c r="N78" s="379" t="str">
        <f>IF(ISBLANK(N76),"",CONCATENATE($E$17,$F$17,".",$G$17,".","0",RIGHT($N$60,1),".",RIGHT(X78,1),$A76,IF(COUNTIFS(N76,"*op?ional*")=1,"-ij","")))</f>
        <v/>
      </c>
      <c r="O78" s="380"/>
      <c r="P78" s="381"/>
      <c r="Q78" s="335"/>
      <c r="R78" s="335"/>
      <c r="S78" s="336"/>
      <c r="T78" s="337"/>
      <c r="U78" s="337"/>
      <c r="V78" s="337"/>
      <c r="W78" s="338"/>
      <c r="X78" s="339"/>
      <c r="Y78" s="340"/>
    </row>
    <row r="79" spans="1:25" s="142" customFormat="1" ht="21" customHeight="1" thickTop="1" x14ac:dyDescent="0.25">
      <c r="A79" s="402" t="s">
        <v>53</v>
      </c>
      <c r="B79" s="386"/>
      <c r="C79" s="387"/>
      <c r="D79" s="387"/>
      <c r="E79" s="387"/>
      <c r="F79" s="387"/>
      <c r="G79" s="387"/>
      <c r="H79" s="387"/>
      <c r="I79" s="387"/>
      <c r="J79" s="387"/>
      <c r="K79" s="387"/>
      <c r="L79" s="387"/>
      <c r="M79" s="388"/>
      <c r="N79" s="423"/>
      <c r="O79" s="382"/>
      <c r="P79" s="382"/>
      <c r="Q79" s="382"/>
      <c r="R79" s="382"/>
      <c r="S79" s="382"/>
      <c r="T79" s="382"/>
      <c r="U79" s="382"/>
      <c r="V79" s="382"/>
      <c r="W79" s="382"/>
      <c r="X79" s="382"/>
      <c r="Y79" s="383"/>
    </row>
    <row r="80" spans="1:25" s="142" customFormat="1" ht="21" customHeight="1" x14ac:dyDescent="0.25">
      <c r="A80" s="392"/>
      <c r="B80" s="389"/>
      <c r="C80" s="390"/>
      <c r="D80" s="390"/>
      <c r="E80" s="390"/>
      <c r="F80" s="390"/>
      <c r="G80" s="390"/>
      <c r="H80" s="390"/>
      <c r="I80" s="390"/>
      <c r="J80" s="390"/>
      <c r="K80" s="390"/>
      <c r="L80" s="390"/>
      <c r="M80" s="391"/>
      <c r="N80" s="424"/>
      <c r="O80" s="384"/>
      <c r="P80" s="384"/>
      <c r="Q80" s="384"/>
      <c r="R80" s="384"/>
      <c r="S80" s="384"/>
      <c r="T80" s="384"/>
      <c r="U80" s="384"/>
      <c r="V80" s="384"/>
      <c r="W80" s="384"/>
      <c r="X80" s="384"/>
      <c r="Y80" s="385"/>
    </row>
    <row r="81" spans="1:25" s="142" customFormat="1" ht="21" customHeight="1" thickBot="1" x14ac:dyDescent="0.3">
      <c r="A81" s="393"/>
      <c r="B81" s="379" t="str">
        <f>IF(ISBLANK(B79),"",CONCATENATE($E$17,$F$17,".",$G$17,".","0",RIGHT($B$60,1),".",RIGHT(L81,1),$A79,IF(COUNTIFS(B79,"*op?ional*")=1,"-ij","")))</f>
        <v/>
      </c>
      <c r="C81" s="380"/>
      <c r="D81" s="381"/>
      <c r="E81" s="326"/>
      <c r="F81" s="326"/>
      <c r="G81" s="327"/>
      <c r="H81" s="328"/>
      <c r="I81" s="328"/>
      <c r="J81" s="328"/>
      <c r="K81" s="329"/>
      <c r="L81" s="330"/>
      <c r="M81" s="331"/>
      <c r="N81" s="379" t="str">
        <f>IF(ISBLANK(N79),"",CONCATENATE($E$17,$F$17,".",$G$17,".","0",RIGHT($N$60,1),".",RIGHT(X81,1),$A79,IF(COUNTIFS(N79,"*op?ional*")=1,"-ij","")))</f>
        <v/>
      </c>
      <c r="O81" s="380"/>
      <c r="P81" s="381"/>
      <c r="Q81" s="335"/>
      <c r="R81" s="335"/>
      <c r="S81" s="336"/>
      <c r="T81" s="337"/>
      <c r="U81" s="337"/>
      <c r="V81" s="337"/>
      <c r="W81" s="338"/>
      <c r="X81" s="339"/>
      <c r="Y81" s="340"/>
    </row>
    <row r="82" spans="1:25" s="142" customFormat="1" ht="21" customHeight="1" thickTop="1" x14ac:dyDescent="0.25">
      <c r="A82" s="402" t="s">
        <v>231</v>
      </c>
      <c r="B82" s="386"/>
      <c r="C82" s="387"/>
      <c r="D82" s="387"/>
      <c r="E82" s="387"/>
      <c r="F82" s="387"/>
      <c r="G82" s="387"/>
      <c r="H82" s="387"/>
      <c r="I82" s="387"/>
      <c r="J82" s="387"/>
      <c r="K82" s="387"/>
      <c r="L82" s="387"/>
      <c r="M82" s="388"/>
      <c r="N82" s="423"/>
      <c r="O82" s="382"/>
      <c r="P82" s="382"/>
      <c r="Q82" s="382"/>
      <c r="R82" s="382"/>
      <c r="S82" s="382"/>
      <c r="T82" s="382"/>
      <c r="U82" s="382"/>
      <c r="V82" s="382"/>
      <c r="W82" s="382"/>
      <c r="X82" s="382"/>
      <c r="Y82" s="383"/>
    </row>
    <row r="83" spans="1:25" s="142" customFormat="1" ht="21" customHeight="1" x14ac:dyDescent="0.25">
      <c r="A83" s="392"/>
      <c r="B83" s="389"/>
      <c r="C83" s="390"/>
      <c r="D83" s="390"/>
      <c r="E83" s="390"/>
      <c r="F83" s="390"/>
      <c r="G83" s="390"/>
      <c r="H83" s="390"/>
      <c r="I83" s="390"/>
      <c r="J83" s="390"/>
      <c r="K83" s="390"/>
      <c r="L83" s="390"/>
      <c r="M83" s="391"/>
      <c r="N83" s="424"/>
      <c r="O83" s="384"/>
      <c r="P83" s="384"/>
      <c r="Q83" s="384"/>
      <c r="R83" s="384"/>
      <c r="S83" s="384"/>
      <c r="T83" s="384"/>
      <c r="U83" s="384"/>
      <c r="V83" s="384"/>
      <c r="W83" s="384"/>
      <c r="X83" s="384"/>
      <c r="Y83" s="385"/>
    </row>
    <row r="84" spans="1:25" s="142" customFormat="1" ht="21" customHeight="1" thickBot="1" x14ac:dyDescent="0.3">
      <c r="A84" s="393"/>
      <c r="B84" s="379" t="str">
        <f>IF(ISBLANK(B82),"",CONCATENATE($E$17,$F$17,".",$G$17,".","0",RIGHT($B$60,1),".",RIGHT(L84,1),$A82,IF(COUNTIFS(B82,"*op?ional*")=1,"-ij","")))</f>
        <v/>
      </c>
      <c r="C84" s="380"/>
      <c r="D84" s="381"/>
      <c r="E84" s="326"/>
      <c r="F84" s="326"/>
      <c r="G84" s="327"/>
      <c r="H84" s="328"/>
      <c r="I84" s="328"/>
      <c r="J84" s="328"/>
      <c r="K84" s="329"/>
      <c r="L84" s="330"/>
      <c r="M84" s="331"/>
      <c r="N84" s="379" t="str">
        <f>IF(ISBLANK(N82),"",CONCATENATE($E$17,$F$17,".",$G$17,".","0",RIGHT($N$60,1),".",RIGHT(X84,1),$A82,IF(COUNTIFS(N82,"*op?ional*")=1,"-ij","")))</f>
        <v/>
      </c>
      <c r="O84" s="380"/>
      <c r="P84" s="381"/>
      <c r="Q84" s="335"/>
      <c r="R84" s="335"/>
      <c r="S84" s="336"/>
      <c r="T84" s="337"/>
      <c r="U84" s="337"/>
      <c r="V84" s="337"/>
      <c r="W84" s="338"/>
      <c r="X84" s="339"/>
      <c r="Y84" s="340"/>
    </row>
    <row r="85" spans="1:25" s="142" customFormat="1" ht="21" customHeight="1" thickTop="1" x14ac:dyDescent="0.25">
      <c r="A85" s="402" t="s">
        <v>232</v>
      </c>
      <c r="B85" s="386"/>
      <c r="C85" s="387"/>
      <c r="D85" s="387"/>
      <c r="E85" s="387"/>
      <c r="F85" s="387"/>
      <c r="G85" s="387"/>
      <c r="H85" s="387"/>
      <c r="I85" s="387"/>
      <c r="J85" s="387"/>
      <c r="K85" s="387"/>
      <c r="L85" s="387"/>
      <c r="M85" s="388"/>
      <c r="N85" s="423"/>
      <c r="O85" s="382"/>
      <c r="P85" s="382"/>
      <c r="Q85" s="382"/>
      <c r="R85" s="382"/>
      <c r="S85" s="382"/>
      <c r="T85" s="382"/>
      <c r="U85" s="382"/>
      <c r="V85" s="382"/>
      <c r="W85" s="382"/>
      <c r="X85" s="382"/>
      <c r="Y85" s="383"/>
    </row>
    <row r="86" spans="1:25" s="142" customFormat="1" ht="21" customHeight="1" x14ac:dyDescent="0.25">
      <c r="A86" s="392"/>
      <c r="B86" s="389"/>
      <c r="C86" s="390"/>
      <c r="D86" s="390"/>
      <c r="E86" s="390"/>
      <c r="F86" s="390"/>
      <c r="G86" s="390"/>
      <c r="H86" s="390"/>
      <c r="I86" s="390"/>
      <c r="J86" s="390"/>
      <c r="K86" s="390"/>
      <c r="L86" s="390"/>
      <c r="M86" s="391"/>
      <c r="N86" s="424"/>
      <c r="O86" s="384"/>
      <c r="P86" s="384"/>
      <c r="Q86" s="384"/>
      <c r="R86" s="384"/>
      <c r="S86" s="384"/>
      <c r="T86" s="384"/>
      <c r="U86" s="384"/>
      <c r="V86" s="384"/>
      <c r="W86" s="384"/>
      <c r="X86" s="384"/>
      <c r="Y86" s="385"/>
    </row>
    <row r="87" spans="1:25" s="142" customFormat="1" ht="21" customHeight="1" thickBot="1" x14ac:dyDescent="0.3">
      <c r="A87" s="393"/>
      <c r="B87" s="379" t="str">
        <f>IF(ISBLANK(B85),"",CONCATENATE($E$17,$F$17,".",$G$17,".","0",RIGHT($B$60,1),".",RIGHT(L87,1),$A85,IF(COUNTIFS(B85,"*op?ional*")=1,"-ij","")))</f>
        <v/>
      </c>
      <c r="C87" s="380"/>
      <c r="D87" s="381"/>
      <c r="E87" s="326"/>
      <c r="F87" s="326"/>
      <c r="G87" s="327"/>
      <c r="H87" s="328"/>
      <c r="I87" s="328"/>
      <c r="J87" s="328"/>
      <c r="K87" s="329"/>
      <c r="L87" s="330"/>
      <c r="M87" s="331"/>
      <c r="N87" s="379" t="str">
        <f>IF(ISBLANK(N85),"",CONCATENATE($E$17,$F$17,".",$G$17,".","0",RIGHT($N$60,1),".",RIGHT(X87,1),$A85,IF(COUNTIFS(N85,"*op?ional*")=1,"-ij","")))</f>
        <v/>
      </c>
      <c r="O87" s="380"/>
      <c r="P87" s="381"/>
      <c r="Q87" s="335"/>
      <c r="R87" s="335"/>
      <c r="S87" s="336"/>
      <c r="T87" s="337"/>
      <c r="U87" s="337"/>
      <c r="V87" s="337"/>
      <c r="W87" s="338"/>
      <c r="X87" s="339"/>
      <c r="Y87" s="340"/>
    </row>
    <row r="88" spans="1:25" s="70" customFormat="1" ht="21" customHeight="1" thickTop="1" x14ac:dyDescent="0.25">
      <c r="A88" s="376" t="s">
        <v>50</v>
      </c>
      <c r="B88" s="101" t="s">
        <v>54</v>
      </c>
      <c r="C88" s="102"/>
      <c r="D88" s="102"/>
      <c r="E88" s="102"/>
      <c r="F88" s="103">
        <f>SUM(G63:J63,G66:J66,G69:J69,G72:J72,G75:J75,G78:J78,G87:J87,G81:J81,G84:J84)</f>
        <v>196</v>
      </c>
      <c r="G88" s="104" t="s">
        <v>7</v>
      </c>
      <c r="H88" s="105"/>
      <c r="I88" s="105"/>
      <c r="J88" s="105"/>
      <c r="K88" s="105"/>
      <c r="L88" s="106"/>
      <c r="M88" s="107">
        <f>SUM(M63,M66,M69,M72,M75,M78,M87,M81,M84)</f>
        <v>196</v>
      </c>
      <c r="N88" s="101" t="s">
        <v>54</v>
      </c>
      <c r="O88" s="102"/>
      <c r="P88" s="102"/>
      <c r="Q88" s="102"/>
      <c r="R88" s="143">
        <f>SUM(S63:V63,S66:V66,S69:V69,S72:V72,S75:V75,S78:V78,S87:V87,S81:V81,S84:V84)</f>
        <v>0</v>
      </c>
      <c r="S88" s="104" t="s">
        <v>7</v>
      </c>
      <c r="T88" s="105"/>
      <c r="U88" s="105"/>
      <c r="V88" s="105"/>
      <c r="W88" s="105"/>
      <c r="X88" s="106"/>
      <c r="Y88" s="144">
        <f>SUM(Y63,Y66,Y69,Y72,Y75,Y78,Y81,Y84,Y87)</f>
        <v>196</v>
      </c>
    </row>
    <row r="89" spans="1:25" s="70" customFormat="1" ht="21" customHeight="1" x14ac:dyDescent="0.25">
      <c r="A89" s="377"/>
      <c r="B89" s="403" t="s">
        <v>55</v>
      </c>
      <c r="C89" s="404"/>
      <c r="D89" s="404"/>
      <c r="E89" s="108"/>
      <c r="F89" s="109">
        <f>SUM(G63:K63,G66:K66,G69:K69,G72:K72,G75:K75,G78:K78,G87:K87,G81:K81,G84:K84)</f>
        <v>364</v>
      </c>
      <c r="G89" s="403" t="s">
        <v>57</v>
      </c>
      <c r="H89" s="404"/>
      <c r="I89" s="404"/>
      <c r="J89" s="108"/>
      <c r="K89" s="108"/>
      <c r="L89" s="110"/>
      <c r="M89" s="111">
        <f>F89+M88</f>
        <v>560</v>
      </c>
      <c r="N89" s="403" t="s">
        <v>55</v>
      </c>
      <c r="O89" s="404"/>
      <c r="P89" s="404"/>
      <c r="Q89" s="108"/>
      <c r="R89" s="145">
        <f>SUM(S63:W63,S66:W66,S69:W69,S72:W72,S75:W75,S78:W78,S87:W87,S81:W81,S84:W84)</f>
        <v>364</v>
      </c>
      <c r="S89" s="403" t="s">
        <v>57</v>
      </c>
      <c r="T89" s="404"/>
      <c r="U89" s="404"/>
      <c r="V89" s="112"/>
      <c r="W89" s="112"/>
      <c r="X89" s="113"/>
      <c r="Y89" s="146">
        <f>R89+Y88</f>
        <v>560</v>
      </c>
    </row>
    <row r="90" spans="1:25" s="70" customFormat="1" ht="21" customHeight="1" thickBot="1" x14ac:dyDescent="0.3">
      <c r="A90" s="431"/>
      <c r="B90" s="405" t="s">
        <v>8</v>
      </c>
      <c r="C90" s="406"/>
      <c r="D90" s="115"/>
      <c r="E90" s="116"/>
      <c r="F90" s="117">
        <f>SUM(E63,E66,E69,E72,E75,E78,E87,E81,E84)</f>
        <v>30</v>
      </c>
      <c r="G90" s="399" t="s">
        <v>9</v>
      </c>
      <c r="H90" s="400"/>
      <c r="I90" s="400"/>
      <c r="J90" s="400"/>
      <c r="K90" s="400"/>
      <c r="L90" s="425" t="str">
        <f>AZ409</f>
        <v>3E,1D,1C</v>
      </c>
      <c r="M90" s="426"/>
      <c r="N90" s="427" t="s">
        <v>8</v>
      </c>
      <c r="O90" s="428"/>
      <c r="P90" s="118"/>
      <c r="Q90" s="136"/>
      <c r="R90" s="147">
        <f>SUM(Q63,Q66,Q69,Q72,Q75,Q78,Q81,Q84,Q87)</f>
        <v>30</v>
      </c>
      <c r="S90" s="399" t="s">
        <v>9</v>
      </c>
      <c r="T90" s="400"/>
      <c r="U90" s="400"/>
      <c r="V90" s="400"/>
      <c r="W90" s="119"/>
      <c r="X90" s="429" t="str">
        <f>AZ410</f>
        <v>1E,1D,1C</v>
      </c>
      <c r="Y90" s="430"/>
    </row>
    <row r="91" spans="1:25" s="70" customFormat="1" ht="21" customHeight="1" thickTop="1" x14ac:dyDescent="0.25">
      <c r="A91" s="376" t="s">
        <v>51</v>
      </c>
      <c r="B91" s="101" t="s">
        <v>54</v>
      </c>
      <c r="C91" s="102"/>
      <c r="D91" s="102"/>
      <c r="E91" s="102"/>
      <c r="F91" s="120">
        <f>SUM(G93:J93)</f>
        <v>14</v>
      </c>
      <c r="G91" s="104" t="s">
        <v>7</v>
      </c>
      <c r="H91" s="105"/>
      <c r="I91" s="105"/>
      <c r="J91" s="105"/>
      <c r="K91" s="105"/>
      <c r="L91" s="106"/>
      <c r="M91" s="121">
        <f>M88/14</f>
        <v>14</v>
      </c>
      <c r="N91" s="101" t="s">
        <v>54</v>
      </c>
      <c r="O91" s="102"/>
      <c r="P91" s="102"/>
      <c r="Q91" s="102"/>
      <c r="R91" s="120">
        <f>SUM(S93:V93)</f>
        <v>0</v>
      </c>
      <c r="S91" s="104" t="s">
        <v>7</v>
      </c>
      <c r="T91" s="105"/>
      <c r="U91" s="105"/>
      <c r="V91" s="105"/>
      <c r="W91" s="105"/>
      <c r="X91" s="122"/>
      <c r="Y91" s="123">
        <f>Y88/14</f>
        <v>14</v>
      </c>
    </row>
    <row r="92" spans="1:25" s="70" customFormat="1" ht="21" customHeight="1" x14ac:dyDescent="0.25">
      <c r="A92" s="377"/>
      <c r="B92" s="403" t="s">
        <v>55</v>
      </c>
      <c r="C92" s="404"/>
      <c r="D92" s="404"/>
      <c r="E92" s="108"/>
      <c r="F92" s="124">
        <f>SUM(G93:K93)</f>
        <v>26</v>
      </c>
      <c r="G92" s="403" t="s">
        <v>57</v>
      </c>
      <c r="H92" s="404"/>
      <c r="I92" s="404"/>
      <c r="J92" s="108"/>
      <c r="K92" s="108"/>
      <c r="L92" s="88"/>
      <c r="M92" s="125">
        <f>F92+M91</f>
        <v>40</v>
      </c>
      <c r="N92" s="403" t="s">
        <v>55</v>
      </c>
      <c r="O92" s="404"/>
      <c r="P92" s="404"/>
      <c r="Q92" s="108"/>
      <c r="R92" s="126">
        <f>SUM(S93:W93)</f>
        <v>26</v>
      </c>
      <c r="S92" s="403" t="s">
        <v>57</v>
      </c>
      <c r="T92" s="404"/>
      <c r="U92" s="404"/>
      <c r="V92" s="127"/>
      <c r="W92" s="127"/>
      <c r="X92" s="128"/>
      <c r="Y92" s="129">
        <f>Y89/14</f>
        <v>40</v>
      </c>
    </row>
    <row r="93" spans="1:25" s="70" customFormat="1" ht="21" customHeight="1" thickBot="1" x14ac:dyDescent="0.3">
      <c r="A93" s="378"/>
      <c r="B93" s="399" t="s">
        <v>10</v>
      </c>
      <c r="C93" s="400"/>
      <c r="D93" s="130"/>
      <c r="E93" s="130"/>
      <c r="F93" s="131"/>
      <c r="G93" s="132">
        <f>(G63+G66+G69+G72+G75+G78+G87+G81+G84)/14</f>
        <v>7</v>
      </c>
      <c r="H93" s="132">
        <f>(H63+H66+H69+H72+H75+H78+H87+H81+H84)/14</f>
        <v>0</v>
      </c>
      <c r="I93" s="132">
        <f>(I63+I66+I69+I72+I75+I78+I87+I81+I84)/14</f>
        <v>5</v>
      </c>
      <c r="J93" s="132">
        <f>(J63+J66+J69+J72+J75+J78+J87+J81+J84)/14</f>
        <v>2</v>
      </c>
      <c r="K93" s="132">
        <f>(K63+K66+K69+K72+K75+K78+K87+K81+K84)/14</f>
        <v>12</v>
      </c>
      <c r="L93" s="438" t="s">
        <v>56</v>
      </c>
      <c r="M93" s="439"/>
      <c r="N93" s="399" t="s">
        <v>10</v>
      </c>
      <c r="O93" s="400"/>
      <c r="P93" s="130"/>
      <c r="Q93" s="130"/>
      <c r="R93" s="131"/>
      <c r="S93" s="132">
        <f>(S63+S66+S69+S72+S75+S78+S81+S84+S87)/14</f>
        <v>0</v>
      </c>
      <c r="T93" s="132">
        <f>(T63+T66+T69+T72+T75+T78+T81+T84+T87)/14</f>
        <v>0</v>
      </c>
      <c r="U93" s="132">
        <f t="shared" ref="U93:W93" si="2">(U63+U66+U69+U72+U75+U78+U81+U84+U87)/14</f>
        <v>0</v>
      </c>
      <c r="V93" s="132">
        <f t="shared" si="2"/>
        <v>0</v>
      </c>
      <c r="W93" s="132">
        <f t="shared" si="2"/>
        <v>26</v>
      </c>
      <c r="X93" s="438" t="s">
        <v>56</v>
      </c>
      <c r="Y93" s="439"/>
    </row>
    <row r="94" spans="1:25" ht="21" customHeight="1" thickTop="1" x14ac:dyDescent="0.25">
      <c r="A94" s="148"/>
      <c r="B94" s="97"/>
      <c r="C94" s="97"/>
      <c r="D94" s="115"/>
      <c r="E94" s="115"/>
      <c r="F94" s="97"/>
      <c r="G94" s="149"/>
      <c r="H94" s="149"/>
      <c r="I94" s="149"/>
      <c r="J94" s="149"/>
      <c r="K94" s="149"/>
      <c r="L94" s="150"/>
      <c r="M94" s="115"/>
      <c r="N94" s="97"/>
      <c r="O94" s="97"/>
      <c r="P94" s="115"/>
      <c r="Q94" s="115"/>
      <c r="R94" s="97"/>
      <c r="S94" s="149"/>
      <c r="T94" s="149"/>
      <c r="U94" s="149"/>
      <c r="V94" s="149"/>
      <c r="W94" s="149"/>
      <c r="X94" s="150"/>
      <c r="Y94" s="115"/>
    </row>
    <row r="95" spans="1:25" s="70" customFormat="1" ht="21" customHeight="1" x14ac:dyDescent="0.35">
      <c r="A95" s="151"/>
      <c r="F95" s="86"/>
      <c r="L95" s="88"/>
      <c r="R95" s="152"/>
      <c r="S95" s="100"/>
      <c r="T95" s="152"/>
      <c r="U95" s="98"/>
      <c r="V95" s="152"/>
      <c r="W95" s="152"/>
      <c r="X95" s="153"/>
      <c r="Y95" s="100"/>
    </row>
    <row r="96" spans="1:25" s="142" customFormat="1" ht="21" customHeight="1" x14ac:dyDescent="0.25">
      <c r="A96" s="141"/>
      <c r="B96" s="154"/>
      <c r="C96" s="154"/>
      <c r="D96" s="154"/>
      <c r="E96" s="155"/>
      <c r="F96" s="155"/>
      <c r="G96" s="155"/>
      <c r="H96" s="155"/>
      <c r="I96" s="155"/>
      <c r="J96" s="155"/>
      <c r="K96" s="155"/>
      <c r="L96" s="156"/>
      <c r="M96" s="154"/>
      <c r="N96" s="154"/>
      <c r="O96" s="154"/>
      <c r="P96" s="155"/>
      <c r="Q96" s="155"/>
      <c r="R96" s="155"/>
      <c r="S96" s="155"/>
      <c r="T96" s="155"/>
      <c r="U96" s="155"/>
      <c r="V96" s="154"/>
      <c r="W96" s="154"/>
      <c r="X96" s="157"/>
    </row>
    <row r="97" spans="1:25" s="142" customFormat="1" ht="21" customHeight="1" x14ac:dyDescent="0.25">
      <c r="A97" s="141"/>
      <c r="B97" s="154"/>
      <c r="C97" s="154"/>
      <c r="D97" s="154"/>
      <c r="E97" s="155"/>
      <c r="F97" s="155"/>
      <c r="G97" s="155"/>
      <c r="H97" s="155"/>
      <c r="I97" s="155"/>
      <c r="J97" s="155"/>
      <c r="K97" s="155"/>
      <c r="L97" s="157"/>
      <c r="M97" s="158"/>
      <c r="N97" s="154"/>
      <c r="O97" s="154"/>
      <c r="P97" s="154"/>
      <c r="Q97" s="155"/>
      <c r="R97" s="155"/>
      <c r="S97" s="155"/>
      <c r="T97" s="155"/>
      <c r="U97" s="155"/>
      <c r="V97" s="155"/>
      <c r="W97" s="155"/>
      <c r="X97" s="157"/>
      <c r="Y97" s="158"/>
    </row>
    <row r="98" spans="1:25" s="70" customFormat="1" ht="21" customHeight="1" x14ac:dyDescent="0.25">
      <c r="A98" s="159" t="s">
        <v>22</v>
      </c>
      <c r="F98" s="86"/>
      <c r="L98" s="88"/>
      <c r="R98" s="152"/>
      <c r="S98" s="152"/>
      <c r="T98" s="152"/>
      <c r="U98" s="160" t="s">
        <v>23</v>
      </c>
      <c r="V98" s="152"/>
      <c r="W98" s="152"/>
      <c r="X98" s="153"/>
    </row>
    <row r="99" spans="1:25" s="70" customFormat="1" ht="21" customHeight="1" x14ac:dyDescent="0.25">
      <c r="A99" s="64" t="str">
        <f>Coperta!B48</f>
        <v>Conf.univ.dr.ing. Florin DRĂGAN</v>
      </c>
      <c r="F99" s="86"/>
      <c r="L99" s="88"/>
      <c r="R99" s="152"/>
      <c r="S99" s="100"/>
      <c r="T99" s="152"/>
      <c r="U99" s="98" t="str">
        <f>Coperta!N48</f>
        <v>Conf.univ.dr.ing. Eugen GHITA</v>
      </c>
      <c r="V99" s="152"/>
      <c r="W99" s="152"/>
      <c r="X99" s="153"/>
      <c r="Y99" s="100"/>
    </row>
    <row r="100" spans="1:25" s="70" customFormat="1" ht="21" customHeight="1" x14ac:dyDescent="0.25">
      <c r="A100" s="64"/>
      <c r="F100" s="86"/>
      <c r="L100" s="88"/>
      <c r="R100" s="152"/>
      <c r="S100" s="100"/>
      <c r="T100" s="152"/>
      <c r="U100" s="98"/>
      <c r="V100" s="152"/>
      <c r="W100" s="152"/>
      <c r="X100" s="153"/>
      <c r="Y100" s="100"/>
    </row>
    <row r="101" spans="1:25" s="70" customFormat="1" ht="21" customHeight="1" x14ac:dyDescent="0.25">
      <c r="A101" s="64"/>
      <c r="F101" s="86"/>
      <c r="L101" s="88"/>
      <c r="R101" s="152"/>
      <c r="S101" s="100"/>
      <c r="T101" s="152"/>
      <c r="U101" s="98"/>
      <c r="V101" s="152"/>
      <c r="W101" s="152"/>
      <c r="X101" s="153"/>
      <c r="Y101" s="100"/>
    </row>
    <row r="102" spans="1:25" ht="21" customHeight="1" x14ac:dyDescent="0.25">
      <c r="A102" s="407" t="s">
        <v>39</v>
      </c>
      <c r="B102" s="407"/>
      <c r="C102" s="407"/>
      <c r="D102" s="407"/>
      <c r="E102" s="407"/>
      <c r="F102" s="407"/>
      <c r="G102" s="407"/>
      <c r="H102" s="407"/>
      <c r="I102" s="407"/>
      <c r="J102" s="407"/>
      <c r="K102" s="407"/>
      <c r="L102" s="407"/>
      <c r="M102" s="407"/>
      <c r="N102" s="407"/>
      <c r="O102" s="407"/>
      <c r="P102" s="407"/>
      <c r="Q102" s="407"/>
      <c r="R102" s="407"/>
      <c r="S102" s="407"/>
      <c r="T102" s="407"/>
      <c r="U102" s="407"/>
      <c r="V102" s="407"/>
      <c r="W102" s="407"/>
      <c r="X102" s="407"/>
      <c r="Y102" s="407"/>
    </row>
    <row r="103" spans="1:25" s="98" customFormat="1" ht="21" customHeight="1" x14ac:dyDescent="0.25">
      <c r="A103" s="401" t="str">
        <f>A20</f>
        <v>An universitar 2020-2021</v>
      </c>
      <c r="B103" s="401"/>
      <c r="C103" s="401"/>
      <c r="D103" s="401"/>
      <c r="E103" s="401"/>
      <c r="F103" s="401"/>
      <c r="G103" s="401"/>
      <c r="H103" s="401"/>
      <c r="I103" s="401"/>
      <c r="J103" s="401"/>
      <c r="K103" s="401"/>
      <c r="L103" s="401"/>
      <c r="M103" s="401"/>
      <c r="N103" s="401"/>
      <c r="O103" s="401"/>
      <c r="P103" s="401"/>
      <c r="Q103" s="401"/>
      <c r="R103" s="401"/>
      <c r="S103" s="401"/>
      <c r="T103" s="401"/>
      <c r="U103" s="401"/>
      <c r="V103" s="401"/>
      <c r="W103" s="401"/>
      <c r="X103" s="401"/>
      <c r="Y103" s="401"/>
    </row>
    <row r="104" spans="1:25" ht="21" customHeight="1" thickBot="1" x14ac:dyDescent="0.3">
      <c r="A104" s="445" t="s">
        <v>0</v>
      </c>
      <c r="B104" s="445"/>
      <c r="C104" s="445"/>
      <c r="D104" s="445"/>
      <c r="E104" s="445"/>
      <c r="F104" s="445"/>
      <c r="G104" s="445"/>
      <c r="H104" s="445"/>
      <c r="I104" s="445"/>
      <c r="J104" s="445"/>
      <c r="K104" s="445"/>
      <c r="L104" s="445"/>
      <c r="M104" s="445"/>
      <c r="N104" s="445"/>
      <c r="O104" s="445"/>
      <c r="P104" s="445"/>
      <c r="Q104" s="445"/>
      <c r="R104" s="445"/>
      <c r="S104" s="445"/>
      <c r="T104" s="445"/>
      <c r="U104" s="445"/>
      <c r="V104" s="445"/>
      <c r="W104" s="445"/>
      <c r="X104" s="445"/>
      <c r="Y104" s="445"/>
    </row>
    <row r="105" spans="1:25" ht="21" customHeight="1" thickTop="1" thickBot="1" x14ac:dyDescent="0.3">
      <c r="A105" s="99"/>
      <c r="B105" s="434" t="s">
        <v>2</v>
      </c>
      <c r="C105" s="394"/>
      <c r="D105" s="394"/>
      <c r="E105" s="394"/>
      <c r="F105" s="394"/>
      <c r="G105" s="394"/>
      <c r="H105" s="394"/>
      <c r="I105" s="394"/>
      <c r="J105" s="394"/>
      <c r="K105" s="394"/>
      <c r="L105" s="394"/>
      <c r="M105" s="395"/>
      <c r="N105" s="394" t="s">
        <v>3</v>
      </c>
      <c r="O105" s="394"/>
      <c r="P105" s="394"/>
      <c r="Q105" s="394"/>
      <c r="R105" s="394"/>
      <c r="S105" s="394"/>
      <c r="T105" s="394"/>
      <c r="U105" s="394"/>
      <c r="V105" s="394"/>
      <c r="W105" s="394"/>
      <c r="X105" s="394"/>
      <c r="Y105" s="395"/>
    </row>
    <row r="106" spans="1:25" s="142" customFormat="1" ht="21" customHeight="1" thickTop="1" x14ac:dyDescent="0.25">
      <c r="A106" s="392" t="s">
        <v>35</v>
      </c>
      <c r="B106" s="370" t="s">
        <v>292</v>
      </c>
      <c r="C106" s="371"/>
      <c r="D106" s="371"/>
      <c r="E106" s="371"/>
      <c r="F106" s="371"/>
      <c r="G106" s="371"/>
      <c r="H106" s="371"/>
      <c r="I106" s="371"/>
      <c r="J106" s="371"/>
      <c r="K106" s="371"/>
      <c r="L106" s="371"/>
      <c r="M106" s="372"/>
      <c r="N106" s="370" t="s">
        <v>293</v>
      </c>
      <c r="O106" s="371"/>
      <c r="P106" s="371"/>
      <c r="Q106" s="371"/>
      <c r="R106" s="371"/>
      <c r="S106" s="371"/>
      <c r="T106" s="371"/>
      <c r="U106" s="371"/>
      <c r="V106" s="371"/>
      <c r="W106" s="371"/>
      <c r="X106" s="371"/>
      <c r="Y106" s="372"/>
    </row>
    <row r="107" spans="1:25" s="142" customFormat="1" ht="21" customHeight="1" x14ac:dyDescent="0.25">
      <c r="A107" s="392"/>
      <c r="B107" s="373"/>
      <c r="C107" s="374"/>
      <c r="D107" s="374"/>
      <c r="E107" s="374"/>
      <c r="F107" s="374"/>
      <c r="G107" s="374"/>
      <c r="H107" s="374"/>
      <c r="I107" s="374"/>
      <c r="J107" s="374"/>
      <c r="K107" s="374"/>
      <c r="L107" s="374"/>
      <c r="M107" s="375"/>
      <c r="N107" s="373"/>
      <c r="O107" s="374"/>
      <c r="P107" s="374"/>
      <c r="Q107" s="374"/>
      <c r="R107" s="374"/>
      <c r="S107" s="374"/>
      <c r="T107" s="374"/>
      <c r="U107" s="374"/>
      <c r="V107" s="374"/>
      <c r="W107" s="374"/>
      <c r="X107" s="374"/>
      <c r="Y107" s="375"/>
    </row>
    <row r="108" spans="1:25" s="142" customFormat="1" ht="21" customHeight="1" thickBot="1" x14ac:dyDescent="0.3">
      <c r="A108" s="393"/>
      <c r="B108" s="379" t="str">
        <f>IF(ISBLANK(B106),"",CONCATENATE(LEFT(INDEX(B$23:B$49,MATCH(LEFT(B106,11)&amp;"*",B$23:B$49,0)+2),FIND("-",INDEX(B$23:B$49,MATCH(LEFT(B106,11)&amp;"*",B$23:B$49,0)+2))),$A106))</f>
        <v>M410.20.01.V4-01</v>
      </c>
      <c r="C108" s="380"/>
      <c r="D108" s="381"/>
      <c r="E108" s="326">
        <v>3</v>
      </c>
      <c r="F108" s="326" t="s">
        <v>274</v>
      </c>
      <c r="G108" s="327">
        <v>14</v>
      </c>
      <c r="H108" s="328">
        <v>0</v>
      </c>
      <c r="I108" s="328">
        <v>14</v>
      </c>
      <c r="J108" s="328">
        <v>0</v>
      </c>
      <c r="K108" s="329"/>
      <c r="L108" s="330" t="s">
        <v>46</v>
      </c>
      <c r="M108" s="331">
        <v>28</v>
      </c>
      <c r="N108" s="379" t="str">
        <f>IF(ISBLANK(N106),"",CONCATENATE(LEFT(INDEX(N$23:N$49,MATCH(LEFT(N106,11)&amp;"*",N$23:N$49,0)+2),FIND("-",INDEX(N$23:N$49,MATCH(LEFT(N106,11)&amp;"*",N$23:N$49,0)+2))),$A106))</f>
        <v>M410.20.02.V4-01</v>
      </c>
      <c r="O108" s="380"/>
      <c r="P108" s="381"/>
      <c r="Q108" s="326">
        <v>3</v>
      </c>
      <c r="R108" s="326" t="s">
        <v>274</v>
      </c>
      <c r="S108" s="327">
        <v>14</v>
      </c>
      <c r="T108" s="328">
        <v>0</v>
      </c>
      <c r="U108" s="328">
        <v>0</v>
      </c>
      <c r="V108" s="328">
        <v>14</v>
      </c>
      <c r="W108" s="329"/>
      <c r="X108" s="330" t="s">
        <v>46</v>
      </c>
      <c r="Y108" s="331">
        <v>21</v>
      </c>
    </row>
    <row r="109" spans="1:25" s="142" customFormat="1" ht="21" customHeight="1" thickTop="1" x14ac:dyDescent="0.25">
      <c r="A109" s="392" t="s">
        <v>36</v>
      </c>
      <c r="B109" s="396" t="s">
        <v>287</v>
      </c>
      <c r="C109" s="397"/>
      <c r="D109" s="397"/>
      <c r="E109" s="397"/>
      <c r="F109" s="397"/>
      <c r="G109" s="397"/>
      <c r="H109" s="397"/>
      <c r="I109" s="397"/>
      <c r="J109" s="397"/>
      <c r="K109" s="397"/>
      <c r="L109" s="397"/>
      <c r="M109" s="398"/>
      <c r="N109" s="370" t="s">
        <v>288</v>
      </c>
      <c r="O109" s="371"/>
      <c r="P109" s="371"/>
      <c r="Q109" s="371"/>
      <c r="R109" s="371"/>
      <c r="S109" s="371"/>
      <c r="T109" s="371"/>
      <c r="U109" s="371"/>
      <c r="V109" s="371"/>
      <c r="W109" s="371"/>
      <c r="X109" s="371"/>
      <c r="Y109" s="372"/>
    </row>
    <row r="110" spans="1:25" s="142" customFormat="1" ht="21" customHeight="1" x14ac:dyDescent="0.25">
      <c r="A110" s="392"/>
      <c r="B110" s="373"/>
      <c r="C110" s="374"/>
      <c r="D110" s="374"/>
      <c r="E110" s="374"/>
      <c r="F110" s="374"/>
      <c r="G110" s="374"/>
      <c r="H110" s="374"/>
      <c r="I110" s="374"/>
      <c r="J110" s="374"/>
      <c r="K110" s="374"/>
      <c r="L110" s="374"/>
      <c r="M110" s="375"/>
      <c r="N110" s="373"/>
      <c r="O110" s="374"/>
      <c r="P110" s="374"/>
      <c r="Q110" s="374"/>
      <c r="R110" s="374"/>
      <c r="S110" s="374"/>
      <c r="T110" s="374"/>
      <c r="U110" s="374"/>
      <c r="V110" s="374"/>
      <c r="W110" s="374"/>
      <c r="X110" s="374"/>
      <c r="Y110" s="375"/>
    </row>
    <row r="111" spans="1:25" s="142" customFormat="1" ht="21" customHeight="1" thickBot="1" x14ac:dyDescent="0.3">
      <c r="A111" s="393"/>
      <c r="B111" s="379" t="e">
        <f>IF(ISBLANK(B109),"",CONCATENATE(LEFT(INDEX(B$23:B$49,MATCH(LEFT(B109,11)&amp;"*",B$23:B$49,0)+2),FIND("-",INDEX(B$23:B$49,MATCH(LEFT(B109,11)&amp;"*",B$23:B$49,0)+2))),$A109))</f>
        <v>#N/A</v>
      </c>
      <c r="C111" s="380"/>
      <c r="D111" s="381"/>
      <c r="E111" s="326">
        <v>3</v>
      </c>
      <c r="F111" s="326" t="s">
        <v>274</v>
      </c>
      <c r="G111" s="327">
        <v>14</v>
      </c>
      <c r="H111" s="328">
        <v>0</v>
      </c>
      <c r="I111" s="328">
        <v>14</v>
      </c>
      <c r="J111" s="328">
        <v>0</v>
      </c>
      <c r="K111" s="329"/>
      <c r="L111" s="330" t="s">
        <v>46</v>
      </c>
      <c r="M111" s="331">
        <v>28</v>
      </c>
      <c r="N111" s="379" t="e">
        <f>IF(ISBLANK(N109),"",CONCATENATE(LEFT(INDEX(N$23:N$49,MATCH(LEFT(N109,11)&amp;"*",N$23:N$49,0)+2),FIND("-",INDEX(N$23:N$49,MATCH(LEFT(N109,11)&amp;"*",N$23:N$49,0)+2))),$A109))</f>
        <v>#N/A</v>
      </c>
      <c r="O111" s="380"/>
      <c r="P111" s="381"/>
      <c r="Q111" s="326">
        <v>3</v>
      </c>
      <c r="R111" s="326" t="s">
        <v>274</v>
      </c>
      <c r="S111" s="327">
        <v>14</v>
      </c>
      <c r="T111" s="328">
        <v>0</v>
      </c>
      <c r="U111" s="328">
        <v>0</v>
      </c>
      <c r="V111" s="328">
        <v>14</v>
      </c>
      <c r="W111" s="329"/>
      <c r="X111" s="330" t="s">
        <v>46</v>
      </c>
      <c r="Y111" s="331">
        <v>21</v>
      </c>
    </row>
    <row r="112" spans="1:25" s="142" customFormat="1" ht="21" customHeight="1" thickTop="1" x14ac:dyDescent="0.25">
      <c r="A112" s="402" t="s">
        <v>37</v>
      </c>
      <c r="B112" s="370"/>
      <c r="C112" s="371"/>
      <c r="D112" s="371"/>
      <c r="E112" s="371"/>
      <c r="F112" s="371"/>
      <c r="G112" s="371"/>
      <c r="H112" s="371"/>
      <c r="I112" s="371"/>
      <c r="J112" s="371"/>
      <c r="K112" s="371"/>
      <c r="L112" s="371"/>
      <c r="M112" s="372"/>
      <c r="N112" s="370"/>
      <c r="O112" s="371"/>
      <c r="P112" s="371"/>
      <c r="Q112" s="371"/>
      <c r="R112" s="371"/>
      <c r="S112" s="371"/>
      <c r="T112" s="371"/>
      <c r="U112" s="371"/>
      <c r="V112" s="371"/>
      <c r="W112" s="371"/>
      <c r="X112" s="371"/>
      <c r="Y112" s="372"/>
    </row>
    <row r="113" spans="1:25" s="142" customFormat="1" ht="21" customHeight="1" x14ac:dyDescent="0.25">
      <c r="A113" s="392"/>
      <c r="B113" s="373"/>
      <c r="C113" s="374"/>
      <c r="D113" s="374"/>
      <c r="E113" s="374"/>
      <c r="F113" s="374"/>
      <c r="G113" s="374"/>
      <c r="H113" s="374"/>
      <c r="I113" s="374"/>
      <c r="J113" s="374"/>
      <c r="K113" s="374"/>
      <c r="L113" s="374"/>
      <c r="M113" s="375"/>
      <c r="N113" s="373"/>
      <c r="O113" s="374"/>
      <c r="P113" s="374"/>
      <c r="Q113" s="374"/>
      <c r="R113" s="374"/>
      <c r="S113" s="374"/>
      <c r="T113" s="374"/>
      <c r="U113" s="374"/>
      <c r="V113" s="374"/>
      <c r="W113" s="374"/>
      <c r="X113" s="374"/>
      <c r="Y113" s="375"/>
    </row>
    <row r="114" spans="1:25" s="142" customFormat="1" ht="21" customHeight="1" thickBot="1" x14ac:dyDescent="0.3">
      <c r="A114" s="393"/>
      <c r="B114" s="379" t="str">
        <f>IF(ISBLANK(B112),"",CONCATENATE(LEFT(INDEX(B$23:B$49,MATCH(LEFT(B112,11)&amp;"*",B$23:B$49,0)+2),FIND("-",INDEX(B$23:B$49,MATCH(LEFT(B112,11)&amp;"*",B$23:B$49,0)+2))),$A112))</f>
        <v/>
      </c>
      <c r="C114" s="380"/>
      <c r="D114" s="381"/>
      <c r="E114" s="326"/>
      <c r="F114" s="326"/>
      <c r="G114" s="327"/>
      <c r="H114" s="328"/>
      <c r="I114" s="328"/>
      <c r="J114" s="328"/>
      <c r="K114" s="329"/>
      <c r="L114" s="330"/>
      <c r="M114" s="331"/>
      <c r="N114" s="379" t="str">
        <f>IF(ISBLANK(N112),"",CONCATENATE(LEFT(INDEX(N$23:N$49,MATCH(LEFT(N112,11)&amp;"*",N$23:N$49,0)+2),FIND("-",INDEX(N$23:N$49,MATCH(LEFT(N112,11)&amp;"*",N$23:N$49,0)+2))),$A112))</f>
        <v/>
      </c>
      <c r="O114" s="380"/>
      <c r="P114" s="381"/>
      <c r="Q114" s="326"/>
      <c r="R114" s="326"/>
      <c r="S114" s="327"/>
      <c r="T114" s="328"/>
      <c r="U114" s="328"/>
      <c r="V114" s="328"/>
      <c r="W114" s="329"/>
      <c r="X114" s="330"/>
      <c r="Y114" s="331"/>
    </row>
    <row r="115" spans="1:25" s="142" customFormat="1" ht="21" customHeight="1" thickTop="1" x14ac:dyDescent="0.25">
      <c r="A115" s="402" t="s">
        <v>38</v>
      </c>
      <c r="B115" s="370"/>
      <c r="C115" s="371"/>
      <c r="D115" s="371"/>
      <c r="E115" s="371"/>
      <c r="F115" s="371"/>
      <c r="G115" s="371"/>
      <c r="H115" s="371"/>
      <c r="I115" s="371"/>
      <c r="J115" s="371"/>
      <c r="K115" s="371"/>
      <c r="L115" s="371"/>
      <c r="M115" s="372"/>
      <c r="N115" s="370"/>
      <c r="O115" s="371"/>
      <c r="P115" s="371"/>
      <c r="Q115" s="371"/>
      <c r="R115" s="371"/>
      <c r="S115" s="371"/>
      <c r="T115" s="371"/>
      <c r="U115" s="371"/>
      <c r="V115" s="371"/>
      <c r="W115" s="371"/>
      <c r="X115" s="371"/>
      <c r="Y115" s="372"/>
    </row>
    <row r="116" spans="1:25" s="142" customFormat="1" ht="21" customHeight="1" x14ac:dyDescent="0.25">
      <c r="A116" s="392"/>
      <c r="B116" s="373"/>
      <c r="C116" s="374"/>
      <c r="D116" s="374"/>
      <c r="E116" s="374"/>
      <c r="F116" s="374"/>
      <c r="G116" s="374"/>
      <c r="H116" s="374"/>
      <c r="I116" s="374"/>
      <c r="J116" s="374"/>
      <c r="K116" s="374"/>
      <c r="L116" s="374"/>
      <c r="M116" s="375"/>
      <c r="N116" s="373"/>
      <c r="O116" s="374"/>
      <c r="P116" s="374"/>
      <c r="Q116" s="374"/>
      <c r="R116" s="374"/>
      <c r="S116" s="374"/>
      <c r="T116" s="374"/>
      <c r="U116" s="374"/>
      <c r="V116" s="374"/>
      <c r="W116" s="374"/>
      <c r="X116" s="374"/>
      <c r="Y116" s="375"/>
    </row>
    <row r="117" spans="1:25" s="142" customFormat="1" ht="21" customHeight="1" thickBot="1" x14ac:dyDescent="0.3">
      <c r="A117" s="393"/>
      <c r="B117" s="379" t="str">
        <f>IF(ISBLANK(B115),"",CONCATENATE(LEFT(INDEX(B$23:B$49,MATCH(LEFT(B115,11)&amp;"*",B$23:B$49,0)+2),FIND("-",INDEX(B$23:B$49,MATCH(LEFT(B115,11)&amp;"*",B$23:B$49,0)+2))),$A115))</f>
        <v/>
      </c>
      <c r="C117" s="380"/>
      <c r="D117" s="381"/>
      <c r="E117" s="326"/>
      <c r="F117" s="326"/>
      <c r="G117" s="327"/>
      <c r="H117" s="328"/>
      <c r="I117" s="328"/>
      <c r="J117" s="328"/>
      <c r="K117" s="329"/>
      <c r="L117" s="330"/>
      <c r="M117" s="331"/>
      <c r="N117" s="379" t="str">
        <f>IF(ISBLANK(N115),"",CONCATENATE(LEFT(INDEX(N$23:N$49,MATCH(LEFT(N115,11)&amp;"*",N$23:N$49,0)+2),FIND("-",INDEX(N$23:N$49,MATCH(LEFT(N115,11)&amp;"*",N$23:N$49,0)+2))),$A115))</f>
        <v/>
      </c>
      <c r="O117" s="380"/>
      <c r="P117" s="381"/>
      <c r="Q117" s="326"/>
      <c r="R117" s="326"/>
      <c r="S117" s="327"/>
      <c r="T117" s="328"/>
      <c r="U117" s="328"/>
      <c r="V117" s="328"/>
      <c r="W117" s="329"/>
      <c r="X117" s="330"/>
      <c r="Y117" s="331"/>
    </row>
    <row r="118" spans="1:25" s="142" customFormat="1" ht="21" customHeight="1" thickTop="1" x14ac:dyDescent="0.25">
      <c r="A118" s="402" t="s">
        <v>40</v>
      </c>
      <c r="B118" s="370"/>
      <c r="C118" s="371"/>
      <c r="D118" s="371"/>
      <c r="E118" s="371"/>
      <c r="F118" s="371"/>
      <c r="G118" s="371"/>
      <c r="H118" s="371"/>
      <c r="I118" s="371"/>
      <c r="J118" s="371"/>
      <c r="K118" s="371"/>
      <c r="L118" s="371"/>
      <c r="M118" s="372"/>
      <c r="N118" s="370"/>
      <c r="O118" s="371"/>
      <c r="P118" s="371"/>
      <c r="Q118" s="371"/>
      <c r="R118" s="371"/>
      <c r="S118" s="371"/>
      <c r="T118" s="371"/>
      <c r="U118" s="371"/>
      <c r="V118" s="371"/>
      <c r="W118" s="371"/>
      <c r="X118" s="371"/>
      <c r="Y118" s="372"/>
    </row>
    <row r="119" spans="1:25" s="142" customFormat="1" ht="21" customHeight="1" x14ac:dyDescent="0.25">
      <c r="A119" s="392"/>
      <c r="B119" s="373"/>
      <c r="C119" s="374"/>
      <c r="D119" s="374"/>
      <c r="E119" s="374"/>
      <c r="F119" s="374"/>
      <c r="G119" s="374"/>
      <c r="H119" s="374"/>
      <c r="I119" s="374"/>
      <c r="J119" s="374"/>
      <c r="K119" s="374"/>
      <c r="L119" s="374"/>
      <c r="M119" s="375"/>
      <c r="N119" s="373"/>
      <c r="O119" s="374"/>
      <c r="P119" s="374"/>
      <c r="Q119" s="374"/>
      <c r="R119" s="374"/>
      <c r="S119" s="374"/>
      <c r="T119" s="374"/>
      <c r="U119" s="374"/>
      <c r="V119" s="374"/>
      <c r="W119" s="374"/>
      <c r="X119" s="374"/>
      <c r="Y119" s="375"/>
    </row>
    <row r="120" spans="1:25" s="142" customFormat="1" ht="21" customHeight="1" thickBot="1" x14ac:dyDescent="0.3">
      <c r="A120" s="393"/>
      <c r="B120" s="379" t="str">
        <f>IF(ISBLANK(B118),"",CONCATENATE(LEFT(INDEX(B$23:B$49,MATCH(LEFT(B118,11)&amp;"*",B$23:B$49,0)+2),FIND("-",INDEX(B$23:B$49,MATCH(LEFT(B118,11)&amp;"*",B$23:B$49,0)+2))),$A118))</f>
        <v/>
      </c>
      <c r="C120" s="380"/>
      <c r="D120" s="381"/>
      <c r="E120" s="326"/>
      <c r="F120" s="326"/>
      <c r="G120" s="327"/>
      <c r="H120" s="328"/>
      <c r="I120" s="328"/>
      <c r="J120" s="328"/>
      <c r="K120" s="329"/>
      <c r="L120" s="330"/>
      <c r="M120" s="331"/>
      <c r="N120" s="379" t="str">
        <f>IF(ISBLANK(N118),"",CONCATENATE(LEFT(INDEX(N$23:N$49,MATCH(LEFT(N118,11)&amp;"*",N$23:N$49,0)+2),FIND("-",INDEX(N$23:N$49,MATCH(LEFT(N118,11)&amp;"*",N$23:N$49,0)+2))),$A118))</f>
        <v/>
      </c>
      <c r="O120" s="380"/>
      <c r="P120" s="381"/>
      <c r="Q120" s="326"/>
      <c r="R120" s="326"/>
      <c r="S120" s="327"/>
      <c r="T120" s="328"/>
      <c r="U120" s="328"/>
      <c r="V120" s="328"/>
      <c r="W120" s="329"/>
      <c r="X120" s="330"/>
      <c r="Y120" s="331"/>
    </row>
    <row r="121" spans="1:25" s="142" customFormat="1" ht="21" customHeight="1" thickTop="1" x14ac:dyDescent="0.25">
      <c r="A121" s="402" t="s">
        <v>41</v>
      </c>
      <c r="B121" s="370"/>
      <c r="C121" s="371"/>
      <c r="D121" s="371"/>
      <c r="E121" s="371"/>
      <c r="F121" s="371"/>
      <c r="G121" s="371"/>
      <c r="H121" s="371"/>
      <c r="I121" s="371"/>
      <c r="J121" s="371"/>
      <c r="K121" s="371"/>
      <c r="L121" s="371"/>
      <c r="M121" s="372"/>
      <c r="N121" s="370"/>
      <c r="O121" s="371"/>
      <c r="P121" s="371"/>
      <c r="Q121" s="371"/>
      <c r="R121" s="371"/>
      <c r="S121" s="371"/>
      <c r="T121" s="371"/>
      <c r="U121" s="371"/>
      <c r="V121" s="371"/>
      <c r="W121" s="371"/>
      <c r="X121" s="371"/>
      <c r="Y121" s="372"/>
    </row>
    <row r="122" spans="1:25" s="142" customFormat="1" ht="21" customHeight="1" x14ac:dyDescent="0.25">
      <c r="A122" s="392"/>
      <c r="B122" s="373"/>
      <c r="C122" s="374"/>
      <c r="D122" s="374"/>
      <c r="E122" s="374"/>
      <c r="F122" s="374"/>
      <c r="G122" s="374"/>
      <c r="H122" s="374"/>
      <c r="I122" s="374"/>
      <c r="J122" s="374"/>
      <c r="K122" s="374"/>
      <c r="L122" s="374"/>
      <c r="M122" s="375"/>
      <c r="N122" s="373"/>
      <c r="O122" s="374"/>
      <c r="P122" s="374"/>
      <c r="Q122" s="374"/>
      <c r="R122" s="374"/>
      <c r="S122" s="374"/>
      <c r="T122" s="374"/>
      <c r="U122" s="374"/>
      <c r="V122" s="374"/>
      <c r="W122" s="374"/>
      <c r="X122" s="374"/>
      <c r="Y122" s="375"/>
    </row>
    <row r="123" spans="1:25" s="142" customFormat="1" ht="21" customHeight="1" thickBot="1" x14ac:dyDescent="0.3">
      <c r="A123" s="393"/>
      <c r="B123" s="379" t="str">
        <f>IF(ISBLANK(B121),"",CONCATENATE(LEFT(INDEX(B$23:B$49,MATCH(LEFT(B121,11)&amp;"*",B$23:B$49,0)+2),FIND("-",INDEX(B$23:B$49,MATCH(LEFT(B121,11)&amp;"*",B$23:B$49,0)+2))),$A121))</f>
        <v/>
      </c>
      <c r="C123" s="380"/>
      <c r="D123" s="381"/>
      <c r="E123" s="326"/>
      <c r="F123" s="326"/>
      <c r="G123" s="327"/>
      <c r="H123" s="328"/>
      <c r="I123" s="328"/>
      <c r="J123" s="328"/>
      <c r="K123" s="329"/>
      <c r="L123" s="330"/>
      <c r="M123" s="331"/>
      <c r="N123" s="379" t="str">
        <f>IF(ISBLANK(N121),"",CONCATENATE(LEFT(INDEX(N$23:N$49,MATCH(LEFT(N121,11)&amp;"*",N$23:N$49,0)+2),FIND("-",INDEX(N$23:N$49,MATCH(LEFT(N121,11)&amp;"*",N$23:N$49,0)+2))),$A121))</f>
        <v/>
      </c>
      <c r="O123" s="380"/>
      <c r="P123" s="381"/>
      <c r="Q123" s="326"/>
      <c r="R123" s="326"/>
      <c r="S123" s="327"/>
      <c r="T123" s="328"/>
      <c r="U123" s="328"/>
      <c r="V123" s="328"/>
      <c r="W123" s="329"/>
      <c r="X123" s="330"/>
      <c r="Y123" s="331"/>
    </row>
    <row r="124" spans="1:25" s="142" customFormat="1" ht="21" customHeight="1" thickTop="1" x14ac:dyDescent="0.25">
      <c r="A124" s="402" t="s">
        <v>233</v>
      </c>
      <c r="B124" s="370"/>
      <c r="C124" s="371"/>
      <c r="D124" s="371"/>
      <c r="E124" s="371"/>
      <c r="F124" s="371"/>
      <c r="G124" s="371"/>
      <c r="H124" s="371"/>
      <c r="I124" s="371"/>
      <c r="J124" s="371"/>
      <c r="K124" s="371"/>
      <c r="L124" s="371"/>
      <c r="M124" s="372"/>
      <c r="N124" s="370"/>
      <c r="O124" s="371"/>
      <c r="P124" s="371"/>
      <c r="Q124" s="371"/>
      <c r="R124" s="371"/>
      <c r="S124" s="371"/>
      <c r="T124" s="371"/>
      <c r="U124" s="371"/>
      <c r="V124" s="371"/>
      <c r="W124" s="371"/>
      <c r="X124" s="371"/>
      <c r="Y124" s="372"/>
    </row>
    <row r="125" spans="1:25" s="142" customFormat="1" ht="21" customHeight="1" x14ac:dyDescent="0.25">
      <c r="A125" s="392"/>
      <c r="B125" s="373"/>
      <c r="C125" s="374"/>
      <c r="D125" s="374"/>
      <c r="E125" s="374"/>
      <c r="F125" s="374"/>
      <c r="G125" s="374"/>
      <c r="H125" s="374"/>
      <c r="I125" s="374"/>
      <c r="J125" s="374"/>
      <c r="K125" s="374"/>
      <c r="L125" s="374"/>
      <c r="M125" s="375"/>
      <c r="N125" s="373"/>
      <c r="O125" s="374"/>
      <c r="P125" s="374"/>
      <c r="Q125" s="374"/>
      <c r="R125" s="374"/>
      <c r="S125" s="374"/>
      <c r="T125" s="374"/>
      <c r="U125" s="374"/>
      <c r="V125" s="374"/>
      <c r="W125" s="374"/>
      <c r="X125" s="374"/>
      <c r="Y125" s="375"/>
    </row>
    <row r="126" spans="1:25" s="142" customFormat="1" ht="21" customHeight="1" thickBot="1" x14ac:dyDescent="0.3">
      <c r="A126" s="393"/>
      <c r="B126" s="379" t="str">
        <f>IF(ISBLANK(B124),"",CONCATENATE(LEFT(INDEX(B$23:B$49,MATCH(LEFT(B124,11)&amp;"*",B$23:B$49,0)+2),FIND("-",INDEX(B$23:B$49,MATCH(LEFT(B124,11)&amp;"*",B$23:B$49,0)+2))),$A124))</f>
        <v/>
      </c>
      <c r="C126" s="380"/>
      <c r="D126" s="381"/>
      <c r="E126" s="326"/>
      <c r="F126" s="326"/>
      <c r="G126" s="327"/>
      <c r="H126" s="328"/>
      <c r="I126" s="328"/>
      <c r="J126" s="328"/>
      <c r="K126" s="329"/>
      <c r="L126" s="330"/>
      <c r="M126" s="331"/>
      <c r="N126" s="379" t="str">
        <f>IF(ISBLANK(N124),"",CONCATENATE(LEFT(INDEX(N$23:N$49,MATCH(LEFT(N124,11)&amp;"*",N$23:N$49,0)+2),FIND("-",INDEX(N$23:N$49,MATCH(LEFT(N124,11)&amp;"*",N$23:N$49,0)+2))),$A124))</f>
        <v/>
      </c>
      <c r="O126" s="380"/>
      <c r="P126" s="381"/>
      <c r="Q126" s="326"/>
      <c r="R126" s="326"/>
      <c r="S126" s="327"/>
      <c r="T126" s="328"/>
      <c r="U126" s="328"/>
      <c r="V126" s="328"/>
      <c r="W126" s="329"/>
      <c r="X126" s="330"/>
      <c r="Y126" s="331"/>
    </row>
    <row r="127" spans="1:25" s="142" customFormat="1" ht="21" customHeight="1" thickTop="1" x14ac:dyDescent="0.25">
      <c r="A127" s="402" t="s">
        <v>234</v>
      </c>
      <c r="B127" s="370"/>
      <c r="C127" s="371"/>
      <c r="D127" s="371"/>
      <c r="E127" s="371"/>
      <c r="F127" s="371"/>
      <c r="G127" s="371"/>
      <c r="H127" s="371"/>
      <c r="I127" s="371"/>
      <c r="J127" s="371"/>
      <c r="K127" s="371"/>
      <c r="L127" s="371"/>
      <c r="M127" s="372"/>
      <c r="N127" s="370"/>
      <c r="O127" s="371"/>
      <c r="P127" s="371"/>
      <c r="Q127" s="371"/>
      <c r="R127" s="371"/>
      <c r="S127" s="371"/>
      <c r="T127" s="371"/>
      <c r="U127" s="371"/>
      <c r="V127" s="371"/>
      <c r="W127" s="371"/>
      <c r="X127" s="371"/>
      <c r="Y127" s="372"/>
    </row>
    <row r="128" spans="1:25" s="142" customFormat="1" ht="21" customHeight="1" x14ac:dyDescent="0.25">
      <c r="A128" s="392"/>
      <c r="B128" s="373"/>
      <c r="C128" s="374"/>
      <c r="D128" s="374"/>
      <c r="E128" s="374"/>
      <c r="F128" s="374"/>
      <c r="G128" s="374"/>
      <c r="H128" s="374"/>
      <c r="I128" s="374"/>
      <c r="J128" s="374"/>
      <c r="K128" s="374"/>
      <c r="L128" s="374"/>
      <c r="M128" s="375"/>
      <c r="N128" s="373"/>
      <c r="O128" s="374"/>
      <c r="P128" s="374"/>
      <c r="Q128" s="374"/>
      <c r="R128" s="374"/>
      <c r="S128" s="374"/>
      <c r="T128" s="374"/>
      <c r="U128" s="374"/>
      <c r="V128" s="374"/>
      <c r="W128" s="374"/>
      <c r="X128" s="374"/>
      <c r="Y128" s="375"/>
    </row>
    <row r="129" spans="1:25" s="142" customFormat="1" ht="21" customHeight="1" thickBot="1" x14ac:dyDescent="0.3">
      <c r="A129" s="393"/>
      <c r="B129" s="379" t="str">
        <f>IF(ISBLANK(B127),"",CONCATENATE(LEFT(INDEX(B$23:B$49,MATCH(LEFT(B127,11)&amp;"*",B$23:B$49,0)+2),FIND("-",INDEX(B$23:B$49,MATCH(LEFT(B127,11)&amp;"*",B$23:B$49,0)+2))),$A127))</f>
        <v/>
      </c>
      <c r="C129" s="380"/>
      <c r="D129" s="381"/>
      <c r="E129" s="326"/>
      <c r="F129" s="326"/>
      <c r="G129" s="327"/>
      <c r="H129" s="328"/>
      <c r="I129" s="328"/>
      <c r="J129" s="328"/>
      <c r="K129" s="329"/>
      <c r="L129" s="330"/>
      <c r="M129" s="331"/>
      <c r="N129" s="379" t="str">
        <f>IF(ISBLANK(N127),"",CONCATENATE(LEFT(INDEX(N$23:N$49,MATCH(LEFT(N127,11)&amp;"*",N$23:N$49,0)+2),FIND("-",INDEX(N$23:N$49,MATCH(LEFT(N127,11)&amp;"*",N$23:N$49,0)+2))),$A127))</f>
        <v/>
      </c>
      <c r="O129" s="380"/>
      <c r="P129" s="381"/>
      <c r="Q129" s="326"/>
      <c r="R129" s="326"/>
      <c r="S129" s="327"/>
      <c r="T129" s="328"/>
      <c r="U129" s="328"/>
      <c r="V129" s="328"/>
      <c r="W129" s="329"/>
      <c r="X129" s="330"/>
      <c r="Y129" s="331"/>
    </row>
    <row r="130" spans="1:25" s="142" customFormat="1" ht="21" customHeight="1" thickTop="1" x14ac:dyDescent="0.25">
      <c r="A130" s="402" t="s">
        <v>246</v>
      </c>
      <c r="B130" s="370"/>
      <c r="C130" s="371"/>
      <c r="D130" s="371"/>
      <c r="E130" s="371"/>
      <c r="F130" s="371"/>
      <c r="G130" s="371"/>
      <c r="H130" s="371"/>
      <c r="I130" s="371"/>
      <c r="J130" s="371"/>
      <c r="K130" s="371"/>
      <c r="L130" s="371"/>
      <c r="M130" s="372"/>
      <c r="N130" s="370"/>
      <c r="O130" s="371"/>
      <c r="P130" s="371"/>
      <c r="Q130" s="371"/>
      <c r="R130" s="371"/>
      <c r="S130" s="371"/>
      <c r="T130" s="371"/>
      <c r="U130" s="371"/>
      <c r="V130" s="371"/>
      <c r="W130" s="371"/>
      <c r="X130" s="371"/>
      <c r="Y130" s="372"/>
    </row>
    <row r="131" spans="1:25" s="142" customFormat="1" ht="21" customHeight="1" x14ac:dyDescent="0.25">
      <c r="A131" s="392"/>
      <c r="B131" s="373"/>
      <c r="C131" s="374"/>
      <c r="D131" s="374"/>
      <c r="E131" s="374"/>
      <c r="F131" s="374"/>
      <c r="G131" s="374"/>
      <c r="H131" s="374"/>
      <c r="I131" s="374"/>
      <c r="J131" s="374"/>
      <c r="K131" s="374"/>
      <c r="L131" s="374"/>
      <c r="M131" s="375"/>
      <c r="N131" s="373"/>
      <c r="O131" s="374"/>
      <c r="P131" s="374"/>
      <c r="Q131" s="374"/>
      <c r="R131" s="374"/>
      <c r="S131" s="374"/>
      <c r="T131" s="374"/>
      <c r="U131" s="374"/>
      <c r="V131" s="374"/>
      <c r="W131" s="374"/>
      <c r="X131" s="374"/>
      <c r="Y131" s="375"/>
    </row>
    <row r="132" spans="1:25" s="142" customFormat="1" ht="21" customHeight="1" thickBot="1" x14ac:dyDescent="0.3">
      <c r="A132" s="393"/>
      <c r="B132" s="379" t="str">
        <f>IF(ISBLANK(B130),"",CONCATENATE(LEFT(INDEX(B$23:B$49,MATCH(LEFT(B130,11)&amp;"*",B$23:B$49,0)+2),FIND("-",INDEX(B$23:B$49,MATCH(LEFT(B130,11)&amp;"*",B$23:B$49,0)+2))),$A130))</f>
        <v/>
      </c>
      <c r="C132" s="380"/>
      <c r="D132" s="381"/>
      <c r="E132" s="326"/>
      <c r="F132" s="326"/>
      <c r="G132" s="327"/>
      <c r="H132" s="328"/>
      <c r="I132" s="328"/>
      <c r="J132" s="328"/>
      <c r="K132" s="329"/>
      <c r="L132" s="330"/>
      <c r="M132" s="331"/>
      <c r="N132" s="379" t="str">
        <f>IF(ISBLANK(N130),"",CONCATENATE(LEFT(INDEX(N$23:N$49,MATCH(LEFT(N130,11)&amp;"*",N$23:N$49,0)+2),FIND("-",INDEX(N$23:N$49,MATCH(LEFT(N130,11)&amp;"*",N$23:N$49,0)+2))),$A130))</f>
        <v/>
      </c>
      <c r="O132" s="380"/>
      <c r="P132" s="381"/>
      <c r="Q132" s="326"/>
      <c r="R132" s="326"/>
      <c r="S132" s="327"/>
      <c r="T132" s="328"/>
      <c r="U132" s="328"/>
      <c r="V132" s="328"/>
      <c r="W132" s="329"/>
      <c r="X132" s="330"/>
      <c r="Y132" s="331"/>
    </row>
    <row r="133" spans="1:25" s="142" customFormat="1" ht="21" customHeight="1" thickTop="1" x14ac:dyDescent="0.25">
      <c r="A133" s="402" t="s">
        <v>248</v>
      </c>
      <c r="B133" s="370"/>
      <c r="C133" s="371"/>
      <c r="D133" s="371"/>
      <c r="E133" s="371"/>
      <c r="F133" s="371"/>
      <c r="G133" s="371"/>
      <c r="H133" s="371"/>
      <c r="I133" s="371"/>
      <c r="J133" s="371"/>
      <c r="K133" s="371"/>
      <c r="L133" s="371"/>
      <c r="M133" s="372"/>
      <c r="N133" s="370"/>
      <c r="O133" s="371"/>
      <c r="P133" s="371"/>
      <c r="Q133" s="371"/>
      <c r="R133" s="371"/>
      <c r="S133" s="371"/>
      <c r="T133" s="371"/>
      <c r="U133" s="371"/>
      <c r="V133" s="371"/>
      <c r="W133" s="371"/>
      <c r="X133" s="371"/>
      <c r="Y133" s="372"/>
    </row>
    <row r="134" spans="1:25" s="142" customFormat="1" ht="21" customHeight="1" x14ac:dyDescent="0.25">
      <c r="A134" s="392"/>
      <c r="B134" s="373"/>
      <c r="C134" s="374"/>
      <c r="D134" s="374"/>
      <c r="E134" s="374"/>
      <c r="F134" s="374"/>
      <c r="G134" s="374"/>
      <c r="H134" s="374"/>
      <c r="I134" s="374"/>
      <c r="J134" s="374"/>
      <c r="K134" s="374"/>
      <c r="L134" s="374"/>
      <c r="M134" s="375"/>
      <c r="N134" s="373"/>
      <c r="O134" s="374"/>
      <c r="P134" s="374"/>
      <c r="Q134" s="374"/>
      <c r="R134" s="374"/>
      <c r="S134" s="374"/>
      <c r="T134" s="374"/>
      <c r="U134" s="374"/>
      <c r="V134" s="374"/>
      <c r="W134" s="374"/>
      <c r="X134" s="374"/>
      <c r="Y134" s="375"/>
    </row>
    <row r="135" spans="1:25" s="142" customFormat="1" ht="21" customHeight="1" thickBot="1" x14ac:dyDescent="0.3">
      <c r="A135" s="393"/>
      <c r="B135" s="379" t="str">
        <f>IF(ISBLANK(B133),"",CONCATENATE(LEFT(INDEX(B$23:B$49,MATCH(LEFT(B133,11)&amp;"*",B$23:B$49,0)+2),FIND("-",INDEX(B$23:B$49,MATCH(LEFT(B133,11)&amp;"*",B$23:B$49,0)+2))),$A133))</f>
        <v/>
      </c>
      <c r="C135" s="380"/>
      <c r="D135" s="381"/>
      <c r="E135" s="326"/>
      <c r="F135" s="326"/>
      <c r="G135" s="327"/>
      <c r="H135" s="328"/>
      <c r="I135" s="328"/>
      <c r="J135" s="328"/>
      <c r="K135" s="329"/>
      <c r="L135" s="330"/>
      <c r="M135" s="331"/>
      <c r="N135" s="379" t="str">
        <f>IF(ISBLANK(N133),"",CONCATENATE(LEFT(INDEX(N$23:N$49,MATCH(LEFT(N133,11)&amp;"*",N$23:N$49,0)+2),FIND("-",INDEX(N$23:N$49,MATCH(LEFT(N133,11)&amp;"*",N$23:N$49,0)+2))),$A133))</f>
        <v/>
      </c>
      <c r="O135" s="380"/>
      <c r="P135" s="381"/>
      <c r="Q135" s="326"/>
      <c r="R135" s="326"/>
      <c r="S135" s="327"/>
      <c r="T135" s="328"/>
      <c r="U135" s="328"/>
      <c r="V135" s="328"/>
      <c r="W135" s="329"/>
      <c r="X135" s="330"/>
      <c r="Y135" s="331"/>
    </row>
    <row r="136" spans="1:25" ht="21" customHeight="1" thickTop="1" x14ac:dyDescent="0.25"/>
    <row r="137" spans="1:25" ht="21" customHeight="1" x14ac:dyDescent="0.25">
      <c r="A137" s="407" t="s">
        <v>39</v>
      </c>
      <c r="B137" s="407"/>
      <c r="C137" s="407"/>
      <c r="D137" s="407"/>
      <c r="E137" s="407"/>
      <c r="F137" s="407"/>
      <c r="G137" s="407"/>
      <c r="H137" s="407"/>
      <c r="I137" s="407"/>
      <c r="J137" s="407"/>
      <c r="K137" s="407"/>
      <c r="L137" s="407"/>
      <c r="M137" s="407"/>
      <c r="N137" s="407"/>
      <c r="O137" s="407"/>
      <c r="P137" s="407"/>
      <c r="Q137" s="407"/>
      <c r="R137" s="407"/>
      <c r="S137" s="407"/>
      <c r="T137" s="407"/>
      <c r="U137" s="407"/>
      <c r="V137" s="407"/>
      <c r="W137" s="407"/>
      <c r="X137" s="407"/>
      <c r="Y137" s="407"/>
    </row>
    <row r="138" spans="1:25" s="98" customFormat="1" ht="21" customHeight="1" x14ac:dyDescent="0.25">
      <c r="A138" s="401" t="str">
        <f>A20</f>
        <v>An universitar 2020-2021</v>
      </c>
      <c r="B138" s="401"/>
      <c r="C138" s="401"/>
      <c r="D138" s="401"/>
      <c r="E138" s="401"/>
      <c r="F138" s="401"/>
      <c r="G138" s="401"/>
      <c r="H138" s="401"/>
      <c r="I138" s="401"/>
      <c r="J138" s="401"/>
      <c r="K138" s="401"/>
      <c r="L138" s="401"/>
      <c r="M138" s="401"/>
      <c r="N138" s="401"/>
      <c r="O138" s="401"/>
      <c r="P138" s="401"/>
      <c r="Q138" s="401"/>
      <c r="R138" s="401"/>
      <c r="S138" s="401"/>
      <c r="T138" s="401"/>
      <c r="U138" s="401"/>
      <c r="V138" s="401"/>
      <c r="W138" s="401"/>
      <c r="X138" s="401"/>
      <c r="Y138" s="401"/>
    </row>
    <row r="139" spans="1:25" ht="21" customHeight="1" thickBot="1" x14ac:dyDescent="0.3">
      <c r="A139" s="445" t="s">
        <v>1</v>
      </c>
      <c r="B139" s="445"/>
      <c r="C139" s="445"/>
      <c r="D139" s="445"/>
      <c r="E139" s="445"/>
      <c r="F139" s="445"/>
      <c r="G139" s="445"/>
      <c r="H139" s="445"/>
      <c r="I139" s="445"/>
      <c r="J139" s="445"/>
      <c r="K139" s="445"/>
      <c r="L139" s="445"/>
      <c r="M139" s="445"/>
      <c r="N139" s="445"/>
      <c r="O139" s="445"/>
      <c r="P139" s="445"/>
      <c r="Q139" s="445"/>
      <c r="R139" s="445"/>
      <c r="S139" s="445"/>
      <c r="T139" s="445"/>
      <c r="U139" s="445"/>
      <c r="V139" s="445"/>
      <c r="W139" s="445"/>
      <c r="X139" s="445"/>
      <c r="Y139" s="445"/>
    </row>
    <row r="140" spans="1:25" ht="21" customHeight="1" thickTop="1" thickBot="1" x14ac:dyDescent="0.3">
      <c r="A140" s="99"/>
      <c r="B140" s="434" t="s">
        <v>4</v>
      </c>
      <c r="C140" s="394"/>
      <c r="D140" s="394"/>
      <c r="E140" s="394"/>
      <c r="F140" s="394"/>
      <c r="G140" s="394"/>
      <c r="H140" s="394"/>
      <c r="I140" s="394"/>
      <c r="J140" s="394"/>
      <c r="K140" s="394"/>
      <c r="L140" s="394"/>
      <c r="M140" s="395"/>
      <c r="N140" s="394" t="s">
        <v>5</v>
      </c>
      <c r="O140" s="394"/>
      <c r="P140" s="394"/>
      <c r="Q140" s="394"/>
      <c r="R140" s="394"/>
      <c r="S140" s="394"/>
      <c r="T140" s="394"/>
      <c r="U140" s="394"/>
      <c r="V140" s="394"/>
      <c r="W140" s="394"/>
      <c r="X140" s="394"/>
      <c r="Y140" s="395"/>
    </row>
    <row r="141" spans="1:25" s="142" customFormat="1" ht="21" customHeight="1" thickTop="1" x14ac:dyDescent="0.25">
      <c r="A141" s="392" t="s">
        <v>35</v>
      </c>
      <c r="B141" s="396" t="s">
        <v>294</v>
      </c>
      <c r="C141" s="397"/>
      <c r="D141" s="397"/>
      <c r="E141" s="397"/>
      <c r="F141" s="397"/>
      <c r="G141" s="397"/>
      <c r="H141" s="397"/>
      <c r="I141" s="397"/>
      <c r="J141" s="397"/>
      <c r="K141" s="397"/>
      <c r="L141" s="397"/>
      <c r="M141" s="398"/>
      <c r="N141" s="370"/>
      <c r="O141" s="371"/>
      <c r="P141" s="371"/>
      <c r="Q141" s="371"/>
      <c r="R141" s="371"/>
      <c r="S141" s="371"/>
      <c r="T141" s="371"/>
      <c r="U141" s="371"/>
      <c r="V141" s="371"/>
      <c r="W141" s="371"/>
      <c r="X141" s="371"/>
      <c r="Y141" s="372"/>
    </row>
    <row r="142" spans="1:25" s="142" customFormat="1" ht="21" customHeight="1" x14ac:dyDescent="0.25">
      <c r="A142" s="392"/>
      <c r="B142" s="373"/>
      <c r="C142" s="374"/>
      <c r="D142" s="374"/>
      <c r="E142" s="374"/>
      <c r="F142" s="374"/>
      <c r="G142" s="374"/>
      <c r="H142" s="374"/>
      <c r="I142" s="374"/>
      <c r="J142" s="374"/>
      <c r="K142" s="374"/>
      <c r="L142" s="374"/>
      <c r="M142" s="375"/>
      <c r="N142" s="373"/>
      <c r="O142" s="374"/>
      <c r="P142" s="374"/>
      <c r="Q142" s="374"/>
      <c r="R142" s="374"/>
      <c r="S142" s="374"/>
      <c r="T142" s="374"/>
      <c r="U142" s="374"/>
      <c r="V142" s="374"/>
      <c r="W142" s="374"/>
      <c r="X142" s="374"/>
      <c r="Y142" s="375"/>
    </row>
    <row r="143" spans="1:25" s="142" customFormat="1" ht="21" customHeight="1" thickBot="1" x14ac:dyDescent="0.3">
      <c r="A143" s="393"/>
      <c r="B143" s="379" t="e">
        <f>IF(ISBLANK(B141),"",CONCATENATE(LEFT(INDEX(B$61:B$87,MATCH(LEFT(B141,11)&amp;"*",B$61:B$87,0)+2),FIND("-",INDEX(B$61:B$87,MATCH(LEFT(B141,11)&amp;"*",B$61:B$87,0)+2))),$A141))</f>
        <v>#N/A</v>
      </c>
      <c r="C143" s="380"/>
      <c r="D143" s="381"/>
      <c r="E143" s="326">
        <v>6</v>
      </c>
      <c r="F143" s="326" t="s">
        <v>6</v>
      </c>
      <c r="G143" s="327">
        <v>28</v>
      </c>
      <c r="H143" s="328">
        <v>0</v>
      </c>
      <c r="I143" s="328">
        <v>14</v>
      </c>
      <c r="J143" s="328">
        <v>0</v>
      </c>
      <c r="K143" s="329"/>
      <c r="L143" s="330" t="s">
        <v>46</v>
      </c>
      <c r="M143" s="331">
        <v>42</v>
      </c>
      <c r="N143" s="379" t="str">
        <f>IF(ISBLANK(N141),"",CONCATENATE(LEFT(INDEX(N$61:N$87,MATCH(LEFT(N141,11)&amp;"*",N$61:N$87,0)+2),FIND("-",INDEX(N$61:N$87,MATCH(LEFT(N141,11)&amp;"*",N$61:N$87,0)+2))),$A141))</f>
        <v/>
      </c>
      <c r="O143" s="380"/>
      <c r="P143" s="381"/>
      <c r="Q143" s="326"/>
      <c r="R143" s="326"/>
      <c r="S143" s="327"/>
      <c r="T143" s="328"/>
      <c r="U143" s="328"/>
      <c r="V143" s="328"/>
      <c r="W143" s="329"/>
      <c r="X143" s="330"/>
      <c r="Y143" s="331"/>
    </row>
    <row r="144" spans="1:25" s="142" customFormat="1" ht="21" customHeight="1" thickTop="1" x14ac:dyDescent="0.25">
      <c r="A144" s="392" t="s">
        <v>36</v>
      </c>
      <c r="B144" s="396" t="s">
        <v>289</v>
      </c>
      <c r="C144" s="397"/>
      <c r="D144" s="397"/>
      <c r="E144" s="397"/>
      <c r="F144" s="397"/>
      <c r="G144" s="397"/>
      <c r="H144" s="397"/>
      <c r="I144" s="397"/>
      <c r="J144" s="397"/>
      <c r="K144" s="397"/>
      <c r="L144" s="397"/>
      <c r="M144" s="398"/>
      <c r="N144" s="370"/>
      <c r="O144" s="371"/>
      <c r="P144" s="371"/>
      <c r="Q144" s="371"/>
      <c r="R144" s="371"/>
      <c r="S144" s="371"/>
      <c r="T144" s="371"/>
      <c r="U144" s="371"/>
      <c r="V144" s="371"/>
      <c r="W144" s="371"/>
      <c r="X144" s="371"/>
      <c r="Y144" s="372"/>
    </row>
    <row r="145" spans="1:25" s="142" customFormat="1" ht="21" customHeight="1" x14ac:dyDescent="0.25">
      <c r="A145" s="392"/>
      <c r="B145" s="373"/>
      <c r="C145" s="374"/>
      <c r="D145" s="374"/>
      <c r="E145" s="374"/>
      <c r="F145" s="374"/>
      <c r="G145" s="374"/>
      <c r="H145" s="374"/>
      <c r="I145" s="374"/>
      <c r="J145" s="374"/>
      <c r="K145" s="374"/>
      <c r="L145" s="374"/>
      <c r="M145" s="375"/>
      <c r="N145" s="373"/>
      <c r="O145" s="374"/>
      <c r="P145" s="374"/>
      <c r="Q145" s="374"/>
      <c r="R145" s="374"/>
      <c r="S145" s="374"/>
      <c r="T145" s="374"/>
      <c r="U145" s="374"/>
      <c r="V145" s="374"/>
      <c r="W145" s="374"/>
      <c r="X145" s="374"/>
      <c r="Y145" s="375"/>
    </row>
    <row r="146" spans="1:25" s="142" customFormat="1" ht="21" customHeight="1" thickBot="1" x14ac:dyDescent="0.3">
      <c r="A146" s="393"/>
      <c r="B146" s="379" t="e">
        <f>IF(ISBLANK(B144),"",CONCATENATE(LEFT(INDEX(B$61:B$87,MATCH(LEFT(B144,11)&amp;"*",B$61:B$87,0)+2),FIND("-",INDEX(B$61:B$87,MATCH(LEFT(B144,11)&amp;"*",B$61:B$87,0)+2))),$A144))</f>
        <v>#N/A</v>
      </c>
      <c r="C146" s="380"/>
      <c r="D146" s="381"/>
      <c r="E146" s="326">
        <v>6</v>
      </c>
      <c r="F146" s="326" t="s">
        <v>6</v>
      </c>
      <c r="G146" s="327">
        <v>28</v>
      </c>
      <c r="H146" s="328">
        <v>0</v>
      </c>
      <c r="I146" s="328">
        <v>14</v>
      </c>
      <c r="J146" s="328">
        <v>0</v>
      </c>
      <c r="K146" s="329"/>
      <c r="L146" s="330" t="s">
        <v>46</v>
      </c>
      <c r="M146" s="331">
        <v>42</v>
      </c>
      <c r="N146" s="379" t="str">
        <f>IF(ISBLANK(N144),"",CONCATENATE(LEFT(INDEX(N$61:N$87,MATCH(LEFT(N144,11)&amp;"*",N$61:N$87,0)+2),FIND("-",INDEX(N$61:N$87,MATCH(LEFT(N144,11)&amp;"*",N$61:N$87,0)+2))),$A144))</f>
        <v/>
      </c>
      <c r="O146" s="380"/>
      <c r="P146" s="381"/>
      <c r="Q146" s="326"/>
      <c r="R146" s="326"/>
      <c r="S146" s="327"/>
      <c r="T146" s="328"/>
      <c r="U146" s="328"/>
      <c r="V146" s="328"/>
      <c r="W146" s="329"/>
      <c r="X146" s="330"/>
      <c r="Y146" s="331"/>
    </row>
    <row r="147" spans="1:25" s="142" customFormat="1" ht="21" customHeight="1" thickTop="1" x14ac:dyDescent="0.25">
      <c r="A147" s="402" t="s">
        <v>37</v>
      </c>
      <c r="B147" s="370"/>
      <c r="C147" s="371"/>
      <c r="D147" s="371"/>
      <c r="E147" s="371"/>
      <c r="F147" s="371"/>
      <c r="G147" s="371"/>
      <c r="H147" s="371"/>
      <c r="I147" s="371"/>
      <c r="J147" s="371"/>
      <c r="K147" s="371"/>
      <c r="L147" s="371"/>
      <c r="M147" s="372"/>
      <c r="N147" s="370"/>
      <c r="O147" s="371"/>
      <c r="P147" s="371"/>
      <c r="Q147" s="371"/>
      <c r="R147" s="371"/>
      <c r="S147" s="371"/>
      <c r="T147" s="371"/>
      <c r="U147" s="371"/>
      <c r="V147" s="371"/>
      <c r="W147" s="371"/>
      <c r="X147" s="371"/>
      <c r="Y147" s="372"/>
    </row>
    <row r="148" spans="1:25" s="142" customFormat="1" ht="21" customHeight="1" x14ac:dyDescent="0.25">
      <c r="A148" s="392"/>
      <c r="B148" s="373"/>
      <c r="C148" s="374"/>
      <c r="D148" s="374"/>
      <c r="E148" s="374"/>
      <c r="F148" s="374"/>
      <c r="G148" s="374"/>
      <c r="H148" s="374"/>
      <c r="I148" s="374"/>
      <c r="J148" s="374"/>
      <c r="K148" s="374"/>
      <c r="L148" s="374"/>
      <c r="M148" s="375"/>
      <c r="N148" s="373"/>
      <c r="O148" s="374"/>
      <c r="P148" s="374"/>
      <c r="Q148" s="374"/>
      <c r="R148" s="374"/>
      <c r="S148" s="374"/>
      <c r="T148" s="374"/>
      <c r="U148" s="374"/>
      <c r="V148" s="374"/>
      <c r="W148" s="374"/>
      <c r="X148" s="374"/>
      <c r="Y148" s="375"/>
    </row>
    <row r="149" spans="1:25" s="142" customFormat="1" ht="21" customHeight="1" thickBot="1" x14ac:dyDescent="0.3">
      <c r="A149" s="393"/>
      <c r="B149" s="379" t="str">
        <f>IF(ISBLANK(B147),"",CONCATENATE(LEFT(INDEX(B$61:B$87,MATCH(LEFT(B147,11)&amp;"*",B$61:B$87,0)+2),FIND("-",INDEX(B$61:B$87,MATCH(LEFT(B147,11)&amp;"*",B$61:B$87,0)+2))),$A147))</f>
        <v/>
      </c>
      <c r="C149" s="380"/>
      <c r="D149" s="381"/>
      <c r="E149" s="326"/>
      <c r="F149" s="326"/>
      <c r="G149" s="326"/>
      <c r="H149" s="326"/>
      <c r="I149" s="326"/>
      <c r="J149" s="326"/>
      <c r="K149" s="326"/>
      <c r="L149" s="326"/>
      <c r="M149" s="326"/>
      <c r="N149" s="379" t="str">
        <f>IF(ISBLANK(N147),"",CONCATENATE(LEFT(INDEX(N$61:N$87,MATCH(LEFT(N147,11)&amp;"*",N$61:N$87,0)+2),FIND("-",INDEX(N$61:N$87,MATCH(LEFT(N147,11)&amp;"*",N$61:N$87,0)+2))),$A147))</f>
        <v/>
      </c>
      <c r="O149" s="380"/>
      <c r="P149" s="381"/>
      <c r="Q149" s="326"/>
      <c r="R149" s="326"/>
      <c r="S149" s="327"/>
      <c r="T149" s="328"/>
      <c r="U149" s="328"/>
      <c r="V149" s="328"/>
      <c r="W149" s="329"/>
      <c r="X149" s="330"/>
      <c r="Y149" s="331"/>
    </row>
    <row r="150" spans="1:25" s="142" customFormat="1" ht="21" customHeight="1" thickTop="1" x14ac:dyDescent="0.25">
      <c r="A150" s="402" t="s">
        <v>38</v>
      </c>
      <c r="B150" s="370"/>
      <c r="C150" s="371"/>
      <c r="D150" s="371"/>
      <c r="E150" s="371"/>
      <c r="F150" s="371"/>
      <c r="G150" s="371"/>
      <c r="H150" s="371"/>
      <c r="I150" s="371"/>
      <c r="J150" s="371"/>
      <c r="K150" s="371"/>
      <c r="L150" s="371"/>
      <c r="M150" s="372"/>
      <c r="N150" s="370"/>
      <c r="O150" s="371"/>
      <c r="P150" s="371"/>
      <c r="Q150" s="371"/>
      <c r="R150" s="371"/>
      <c r="S150" s="371"/>
      <c r="T150" s="371"/>
      <c r="U150" s="371"/>
      <c r="V150" s="371"/>
      <c r="W150" s="371"/>
      <c r="X150" s="371"/>
      <c r="Y150" s="372"/>
    </row>
    <row r="151" spans="1:25" s="142" customFormat="1" ht="21" customHeight="1" x14ac:dyDescent="0.25">
      <c r="A151" s="392"/>
      <c r="B151" s="373"/>
      <c r="C151" s="374"/>
      <c r="D151" s="374"/>
      <c r="E151" s="374"/>
      <c r="F151" s="374"/>
      <c r="G151" s="374"/>
      <c r="H151" s="374"/>
      <c r="I151" s="374"/>
      <c r="J151" s="374"/>
      <c r="K151" s="374"/>
      <c r="L151" s="374"/>
      <c r="M151" s="375"/>
      <c r="N151" s="373"/>
      <c r="O151" s="374"/>
      <c r="P151" s="374"/>
      <c r="Q151" s="374"/>
      <c r="R151" s="374"/>
      <c r="S151" s="374"/>
      <c r="T151" s="374"/>
      <c r="U151" s="374"/>
      <c r="V151" s="374"/>
      <c r="W151" s="374"/>
      <c r="X151" s="374"/>
      <c r="Y151" s="375"/>
    </row>
    <row r="152" spans="1:25" s="142" customFormat="1" ht="21" customHeight="1" thickBot="1" x14ac:dyDescent="0.3">
      <c r="A152" s="393"/>
      <c r="B152" s="379" t="str">
        <f>IF(ISBLANK(B150),"",CONCATENATE(LEFT(INDEX(B$61:B$87,MATCH(LEFT(B150,11)&amp;"*",B$61:B$87,0)+2),FIND("-",INDEX(B$61:B$87,MATCH(LEFT(B150,11)&amp;"*",B$61:B$87,0)+2))),$A150))</f>
        <v/>
      </c>
      <c r="C152" s="380"/>
      <c r="D152" s="381"/>
      <c r="E152" s="326"/>
      <c r="F152" s="326"/>
      <c r="G152" s="326"/>
      <c r="H152" s="326"/>
      <c r="I152" s="326"/>
      <c r="J152" s="326"/>
      <c r="K152" s="326"/>
      <c r="L152" s="326"/>
      <c r="M152" s="326"/>
      <c r="N152" s="379" t="str">
        <f>IF(ISBLANK(N150),"",CONCATENATE(LEFT(INDEX(N$61:N$87,MATCH(LEFT(N150,11)&amp;"*",N$61:N$87,0)+2),FIND("-",INDEX(N$61:N$87,MATCH(LEFT(N150,11)&amp;"*",N$61:N$87,0)+2))),$A150))</f>
        <v/>
      </c>
      <c r="O152" s="380"/>
      <c r="P152" s="381"/>
      <c r="Q152" s="326"/>
      <c r="R152" s="326"/>
      <c r="S152" s="327"/>
      <c r="T152" s="328"/>
      <c r="U152" s="328"/>
      <c r="V152" s="328"/>
      <c r="W152" s="329"/>
      <c r="X152" s="330"/>
      <c r="Y152" s="331"/>
    </row>
    <row r="153" spans="1:25" s="142" customFormat="1" ht="21" customHeight="1" thickTop="1" x14ac:dyDescent="0.25">
      <c r="A153" s="402" t="s">
        <v>40</v>
      </c>
      <c r="B153" s="370"/>
      <c r="C153" s="371"/>
      <c r="D153" s="371"/>
      <c r="E153" s="371"/>
      <c r="F153" s="371"/>
      <c r="G153" s="371"/>
      <c r="H153" s="371"/>
      <c r="I153" s="371"/>
      <c r="J153" s="371"/>
      <c r="K153" s="371"/>
      <c r="L153" s="371"/>
      <c r="M153" s="372"/>
      <c r="N153" s="370"/>
      <c r="O153" s="371"/>
      <c r="P153" s="371"/>
      <c r="Q153" s="371"/>
      <c r="R153" s="371"/>
      <c r="S153" s="371"/>
      <c r="T153" s="371"/>
      <c r="U153" s="371"/>
      <c r="V153" s="371"/>
      <c r="W153" s="371"/>
      <c r="X153" s="371"/>
      <c r="Y153" s="372"/>
    </row>
    <row r="154" spans="1:25" s="142" customFormat="1" ht="21" customHeight="1" x14ac:dyDescent="0.25">
      <c r="A154" s="392"/>
      <c r="B154" s="373"/>
      <c r="C154" s="374"/>
      <c r="D154" s="374"/>
      <c r="E154" s="374"/>
      <c r="F154" s="374"/>
      <c r="G154" s="374"/>
      <c r="H154" s="374"/>
      <c r="I154" s="374"/>
      <c r="J154" s="374"/>
      <c r="K154" s="374"/>
      <c r="L154" s="374"/>
      <c r="M154" s="375"/>
      <c r="N154" s="373"/>
      <c r="O154" s="374"/>
      <c r="P154" s="374"/>
      <c r="Q154" s="374"/>
      <c r="R154" s="374"/>
      <c r="S154" s="374"/>
      <c r="T154" s="374"/>
      <c r="U154" s="374"/>
      <c r="V154" s="374"/>
      <c r="W154" s="374"/>
      <c r="X154" s="374"/>
      <c r="Y154" s="375"/>
    </row>
    <row r="155" spans="1:25" s="142" customFormat="1" ht="21" customHeight="1" thickBot="1" x14ac:dyDescent="0.3">
      <c r="A155" s="393"/>
      <c r="B155" s="379" t="str">
        <f>IF(ISBLANK(B153),"",CONCATENATE(LEFT(INDEX(B$61:B$87,MATCH(LEFT(B153,11)&amp;"*",B$61:B$87,0)+2),FIND("-",INDEX(B$61:B$87,MATCH(LEFT(B153,11)&amp;"*",B$61:B$87,0)+2))),$A153))</f>
        <v/>
      </c>
      <c r="C155" s="380"/>
      <c r="D155" s="381"/>
      <c r="E155" s="326"/>
      <c r="F155" s="326"/>
      <c r="G155" s="327"/>
      <c r="H155" s="328"/>
      <c r="I155" s="328"/>
      <c r="J155" s="328"/>
      <c r="K155" s="329"/>
      <c r="L155" s="330"/>
      <c r="M155" s="331"/>
      <c r="N155" s="379" t="str">
        <f>IF(ISBLANK(N153),"",CONCATENATE(LEFT(INDEX(N$61:N$87,MATCH(LEFT(N153,11)&amp;"*",N$61:N$87,0)+2),FIND("-",INDEX(N$61:N$87,MATCH(LEFT(N153,11)&amp;"*",N$61:N$87,0)+2))),$A153))</f>
        <v/>
      </c>
      <c r="O155" s="380"/>
      <c r="P155" s="381"/>
      <c r="Q155" s="326"/>
      <c r="R155" s="326"/>
      <c r="S155" s="327"/>
      <c r="T155" s="328"/>
      <c r="U155" s="328"/>
      <c r="V155" s="328"/>
      <c r="W155" s="329"/>
      <c r="X155" s="330"/>
      <c r="Y155" s="331"/>
    </row>
    <row r="156" spans="1:25" s="142" customFormat="1" ht="21" customHeight="1" thickTop="1" x14ac:dyDescent="0.25">
      <c r="A156" s="402" t="s">
        <v>41</v>
      </c>
      <c r="B156" s="370"/>
      <c r="C156" s="371"/>
      <c r="D156" s="371"/>
      <c r="E156" s="371"/>
      <c r="F156" s="371"/>
      <c r="G156" s="371"/>
      <c r="H156" s="371"/>
      <c r="I156" s="371"/>
      <c r="J156" s="371"/>
      <c r="K156" s="371"/>
      <c r="L156" s="371"/>
      <c r="M156" s="372"/>
      <c r="N156" s="370"/>
      <c r="O156" s="371"/>
      <c r="P156" s="371"/>
      <c r="Q156" s="371"/>
      <c r="R156" s="371"/>
      <c r="S156" s="371"/>
      <c r="T156" s="371"/>
      <c r="U156" s="371"/>
      <c r="V156" s="371"/>
      <c r="W156" s="371"/>
      <c r="X156" s="371"/>
      <c r="Y156" s="372"/>
    </row>
    <row r="157" spans="1:25" s="142" customFormat="1" ht="21" customHeight="1" x14ac:dyDescent="0.25">
      <c r="A157" s="392"/>
      <c r="B157" s="373"/>
      <c r="C157" s="374"/>
      <c r="D157" s="374"/>
      <c r="E157" s="374"/>
      <c r="F157" s="374"/>
      <c r="G157" s="374"/>
      <c r="H157" s="374"/>
      <c r="I157" s="374"/>
      <c r="J157" s="374"/>
      <c r="K157" s="374"/>
      <c r="L157" s="374"/>
      <c r="M157" s="375"/>
      <c r="N157" s="373"/>
      <c r="O157" s="374"/>
      <c r="P157" s="374"/>
      <c r="Q157" s="374"/>
      <c r="R157" s="374"/>
      <c r="S157" s="374"/>
      <c r="T157" s="374"/>
      <c r="U157" s="374"/>
      <c r="V157" s="374"/>
      <c r="W157" s="374"/>
      <c r="X157" s="374"/>
      <c r="Y157" s="375"/>
    </row>
    <row r="158" spans="1:25" s="142" customFormat="1" ht="21" customHeight="1" thickBot="1" x14ac:dyDescent="0.3">
      <c r="A158" s="393"/>
      <c r="B158" s="379" t="str">
        <f>IF(ISBLANK(B156),"",CONCATENATE(LEFT(INDEX(B$61:B$87,MATCH(LEFT(B156,11)&amp;"*",B$61:B$87,0)+2),FIND("-",INDEX(B$61:B$87,MATCH(LEFT(B156,11)&amp;"*",B$61:B$87,0)+2))),$A156))</f>
        <v/>
      </c>
      <c r="C158" s="380"/>
      <c r="D158" s="381"/>
      <c r="E158" s="326"/>
      <c r="F158" s="326"/>
      <c r="G158" s="327"/>
      <c r="H158" s="328"/>
      <c r="I158" s="328"/>
      <c r="J158" s="328"/>
      <c r="K158" s="329"/>
      <c r="L158" s="330"/>
      <c r="M158" s="331"/>
      <c r="N158" s="379" t="str">
        <f>IF(ISBLANK(N156),"",CONCATENATE(LEFT(INDEX(N$61:N$87,MATCH(LEFT(N156,11)&amp;"*",N$61:N$87,0)+2),FIND("-",INDEX(N$61:N$87,MATCH(LEFT(N156,11)&amp;"*",N$61:N$87,0)+2))),$A156))</f>
        <v/>
      </c>
      <c r="O158" s="380"/>
      <c r="P158" s="381"/>
      <c r="Q158" s="326"/>
      <c r="R158" s="326"/>
      <c r="S158" s="327"/>
      <c r="T158" s="328"/>
      <c r="U158" s="328"/>
      <c r="V158" s="328"/>
      <c r="W158" s="329"/>
      <c r="X158" s="330"/>
      <c r="Y158" s="331"/>
    </row>
    <row r="159" spans="1:25" s="142" customFormat="1" ht="21" customHeight="1" thickTop="1" x14ac:dyDescent="0.25">
      <c r="A159" s="402" t="s">
        <v>233</v>
      </c>
      <c r="B159" s="370"/>
      <c r="C159" s="371"/>
      <c r="D159" s="371"/>
      <c r="E159" s="371"/>
      <c r="F159" s="371"/>
      <c r="G159" s="371"/>
      <c r="H159" s="371"/>
      <c r="I159" s="371"/>
      <c r="J159" s="371"/>
      <c r="K159" s="371"/>
      <c r="L159" s="371"/>
      <c r="M159" s="372"/>
      <c r="N159" s="370"/>
      <c r="O159" s="371"/>
      <c r="P159" s="371"/>
      <c r="Q159" s="371"/>
      <c r="R159" s="371"/>
      <c r="S159" s="371"/>
      <c r="T159" s="371"/>
      <c r="U159" s="371"/>
      <c r="V159" s="371"/>
      <c r="W159" s="371"/>
      <c r="X159" s="371"/>
      <c r="Y159" s="372"/>
    </row>
    <row r="160" spans="1:25" s="142" customFormat="1" ht="21" customHeight="1" x14ac:dyDescent="0.25">
      <c r="A160" s="392"/>
      <c r="B160" s="373"/>
      <c r="C160" s="374"/>
      <c r="D160" s="374"/>
      <c r="E160" s="374"/>
      <c r="F160" s="374"/>
      <c r="G160" s="374"/>
      <c r="H160" s="374"/>
      <c r="I160" s="374"/>
      <c r="J160" s="374"/>
      <c r="K160" s="374"/>
      <c r="L160" s="374"/>
      <c r="M160" s="375"/>
      <c r="N160" s="373"/>
      <c r="O160" s="374"/>
      <c r="P160" s="374"/>
      <c r="Q160" s="374"/>
      <c r="R160" s="374"/>
      <c r="S160" s="374"/>
      <c r="T160" s="374"/>
      <c r="U160" s="374"/>
      <c r="V160" s="374"/>
      <c r="W160" s="374"/>
      <c r="X160" s="374"/>
      <c r="Y160" s="375"/>
    </row>
    <row r="161" spans="1:25" s="142" customFormat="1" ht="21" customHeight="1" thickBot="1" x14ac:dyDescent="0.3">
      <c r="A161" s="393"/>
      <c r="B161" s="379" t="str">
        <f>IF(ISBLANK(B159),"",CONCATENATE(LEFT(INDEX(B$61:B$87,MATCH(LEFT(B159,11)&amp;"*",B$61:B$87,0)+2),FIND("-",INDEX(B$61:B$87,MATCH(LEFT(B159,11)&amp;"*",B$61:B$87,0)+2))),$A159))</f>
        <v/>
      </c>
      <c r="C161" s="380"/>
      <c r="D161" s="381"/>
      <c r="E161" s="326"/>
      <c r="F161" s="326"/>
      <c r="G161" s="327"/>
      <c r="H161" s="328"/>
      <c r="I161" s="328"/>
      <c r="J161" s="328"/>
      <c r="K161" s="329"/>
      <c r="L161" s="330"/>
      <c r="M161" s="331"/>
      <c r="N161" s="379" t="str">
        <f>IF(ISBLANK(N159),"",CONCATENATE(LEFT(INDEX(N$61:N$87,MATCH(LEFT(N159,11)&amp;"*",N$61:N$87,0)+2),FIND("-",INDEX(N$61:N$87,MATCH(LEFT(N159,11)&amp;"*",N$61:N$87,0)+2))),$A159))</f>
        <v/>
      </c>
      <c r="O161" s="380"/>
      <c r="P161" s="381"/>
      <c r="Q161" s="326"/>
      <c r="R161" s="326"/>
      <c r="S161" s="327"/>
      <c r="T161" s="328"/>
      <c r="U161" s="328"/>
      <c r="V161" s="328"/>
      <c r="W161" s="329"/>
      <c r="X161" s="330"/>
      <c r="Y161" s="331"/>
    </row>
    <row r="162" spans="1:25" s="142" customFormat="1" ht="21" customHeight="1" thickTop="1" x14ac:dyDescent="0.25">
      <c r="A162" s="402" t="s">
        <v>234</v>
      </c>
      <c r="B162" s="370"/>
      <c r="C162" s="371"/>
      <c r="D162" s="371"/>
      <c r="E162" s="371"/>
      <c r="F162" s="371"/>
      <c r="G162" s="371"/>
      <c r="H162" s="371"/>
      <c r="I162" s="371"/>
      <c r="J162" s="371"/>
      <c r="K162" s="371"/>
      <c r="L162" s="371"/>
      <c r="M162" s="372"/>
      <c r="N162" s="370"/>
      <c r="O162" s="371"/>
      <c r="P162" s="371"/>
      <c r="Q162" s="371"/>
      <c r="R162" s="371"/>
      <c r="S162" s="371"/>
      <c r="T162" s="371"/>
      <c r="U162" s="371"/>
      <c r="V162" s="371"/>
      <c r="W162" s="371"/>
      <c r="X162" s="371"/>
      <c r="Y162" s="372"/>
    </row>
    <row r="163" spans="1:25" s="142" customFormat="1" ht="21" customHeight="1" x14ac:dyDescent="0.25">
      <c r="A163" s="392"/>
      <c r="B163" s="373"/>
      <c r="C163" s="374"/>
      <c r="D163" s="374"/>
      <c r="E163" s="374"/>
      <c r="F163" s="374"/>
      <c r="G163" s="374"/>
      <c r="H163" s="374"/>
      <c r="I163" s="374"/>
      <c r="J163" s="374"/>
      <c r="K163" s="374"/>
      <c r="L163" s="374"/>
      <c r="M163" s="375"/>
      <c r="N163" s="373"/>
      <c r="O163" s="374"/>
      <c r="P163" s="374"/>
      <c r="Q163" s="374"/>
      <c r="R163" s="374"/>
      <c r="S163" s="374"/>
      <c r="T163" s="374"/>
      <c r="U163" s="374"/>
      <c r="V163" s="374"/>
      <c r="W163" s="374"/>
      <c r="X163" s="374"/>
      <c r="Y163" s="375"/>
    </row>
    <row r="164" spans="1:25" s="142" customFormat="1" ht="21" customHeight="1" thickBot="1" x14ac:dyDescent="0.3">
      <c r="A164" s="393"/>
      <c r="B164" s="379" t="str">
        <f>IF(ISBLANK(B162),"",CONCATENATE(LEFT(INDEX(B$61:B$87,MATCH(LEFT(B162,11)&amp;"*",B$61:B$87,0)+2),FIND("-",INDEX(B$61:B$87,MATCH(LEFT(B162,11)&amp;"*",B$61:B$87,0)+2))),$A162))</f>
        <v/>
      </c>
      <c r="C164" s="380"/>
      <c r="D164" s="381"/>
      <c r="E164" s="326"/>
      <c r="F164" s="326"/>
      <c r="G164" s="327"/>
      <c r="H164" s="328"/>
      <c r="I164" s="328"/>
      <c r="J164" s="328"/>
      <c r="K164" s="329"/>
      <c r="L164" s="330"/>
      <c r="M164" s="331"/>
      <c r="N164" s="379" t="str">
        <f>IF(ISBLANK(N162),"",CONCATENATE(LEFT(INDEX(N$61:N$87,MATCH(LEFT(N162,11)&amp;"*",N$61:N$87,0)+2),FIND("-",INDEX(N$61:N$87,MATCH(LEFT(N162,11)&amp;"*",N$61:N$87,0)+2))),$A162))</f>
        <v/>
      </c>
      <c r="O164" s="380"/>
      <c r="P164" s="381"/>
      <c r="Q164" s="326"/>
      <c r="R164" s="326"/>
      <c r="S164" s="327"/>
      <c r="T164" s="328"/>
      <c r="U164" s="328"/>
      <c r="V164" s="328"/>
      <c r="W164" s="329"/>
      <c r="X164" s="330"/>
      <c r="Y164" s="331"/>
    </row>
    <row r="165" spans="1:25" s="142" customFormat="1" ht="21" customHeight="1" thickTop="1" x14ac:dyDescent="0.25">
      <c r="A165" s="402" t="s">
        <v>246</v>
      </c>
      <c r="B165" s="370"/>
      <c r="C165" s="371"/>
      <c r="D165" s="371"/>
      <c r="E165" s="371"/>
      <c r="F165" s="371"/>
      <c r="G165" s="371"/>
      <c r="H165" s="371"/>
      <c r="I165" s="371"/>
      <c r="J165" s="371"/>
      <c r="K165" s="371"/>
      <c r="L165" s="371"/>
      <c r="M165" s="372"/>
      <c r="N165" s="370"/>
      <c r="O165" s="371"/>
      <c r="P165" s="371"/>
      <c r="Q165" s="371"/>
      <c r="R165" s="371"/>
      <c r="S165" s="371"/>
      <c r="T165" s="371"/>
      <c r="U165" s="371"/>
      <c r="V165" s="371"/>
      <c r="W165" s="371"/>
      <c r="X165" s="371"/>
      <c r="Y165" s="372"/>
    </row>
    <row r="166" spans="1:25" s="142" customFormat="1" ht="21" customHeight="1" x14ac:dyDescent="0.25">
      <c r="A166" s="392"/>
      <c r="B166" s="373"/>
      <c r="C166" s="374"/>
      <c r="D166" s="374"/>
      <c r="E166" s="374"/>
      <c r="F166" s="374"/>
      <c r="G166" s="374"/>
      <c r="H166" s="374"/>
      <c r="I166" s="374"/>
      <c r="J166" s="374"/>
      <c r="K166" s="374"/>
      <c r="L166" s="374"/>
      <c r="M166" s="375"/>
      <c r="N166" s="373"/>
      <c r="O166" s="374"/>
      <c r="P166" s="374"/>
      <c r="Q166" s="374"/>
      <c r="R166" s="374"/>
      <c r="S166" s="374"/>
      <c r="T166" s="374"/>
      <c r="U166" s="374"/>
      <c r="V166" s="374"/>
      <c r="W166" s="374"/>
      <c r="X166" s="374"/>
      <c r="Y166" s="375"/>
    </row>
    <row r="167" spans="1:25" s="142" customFormat="1" ht="21" customHeight="1" thickBot="1" x14ac:dyDescent="0.3">
      <c r="A167" s="393"/>
      <c r="B167" s="379" t="str">
        <f>IF(ISBLANK(B165),"",CONCATENATE(LEFT(INDEX(B$61:B$87,MATCH(LEFT(B165,11)&amp;"*",B$61:B$87,0)+2),FIND("-",INDEX(B$61:B$87,MATCH(LEFT(B165,11)&amp;"*",B$61:B$87,0)+2))),$A165))</f>
        <v/>
      </c>
      <c r="C167" s="380"/>
      <c r="D167" s="381"/>
      <c r="E167" s="326"/>
      <c r="F167" s="326"/>
      <c r="G167" s="327"/>
      <c r="H167" s="328"/>
      <c r="I167" s="328"/>
      <c r="J167" s="328"/>
      <c r="K167" s="329"/>
      <c r="L167" s="330"/>
      <c r="M167" s="331"/>
      <c r="N167" s="379" t="str">
        <f>IF(ISBLANK(N165),"",CONCATENATE(LEFT(INDEX(N$61:N$87,MATCH(LEFT(N165,11)&amp;"*",N$61:N$87,0)+2),FIND("-",INDEX(N$61:N$87,MATCH(LEFT(N165,11)&amp;"*",N$61:N$87,0)+2))),$A165))</f>
        <v/>
      </c>
      <c r="O167" s="380"/>
      <c r="P167" s="381"/>
      <c r="Q167" s="326"/>
      <c r="R167" s="326"/>
      <c r="S167" s="327"/>
      <c r="T167" s="328"/>
      <c r="U167" s="328"/>
      <c r="V167" s="328"/>
      <c r="W167" s="329"/>
      <c r="X167" s="330"/>
      <c r="Y167" s="331"/>
    </row>
    <row r="168" spans="1:25" s="142" customFormat="1" ht="21" customHeight="1" thickTop="1" x14ac:dyDescent="0.25">
      <c r="A168" s="402" t="s">
        <v>248</v>
      </c>
      <c r="B168" s="370"/>
      <c r="C168" s="371"/>
      <c r="D168" s="371"/>
      <c r="E168" s="371"/>
      <c r="F168" s="371"/>
      <c r="G168" s="371"/>
      <c r="H168" s="371"/>
      <c r="I168" s="371"/>
      <c r="J168" s="371"/>
      <c r="K168" s="371"/>
      <c r="L168" s="371"/>
      <c r="M168" s="372"/>
      <c r="N168" s="370"/>
      <c r="O168" s="371"/>
      <c r="P168" s="371"/>
      <c r="Q168" s="371"/>
      <c r="R168" s="371"/>
      <c r="S168" s="371"/>
      <c r="T168" s="371"/>
      <c r="U168" s="371"/>
      <c r="V168" s="371"/>
      <c r="W168" s="371"/>
      <c r="X168" s="371"/>
      <c r="Y168" s="372"/>
    </row>
    <row r="169" spans="1:25" s="142" customFormat="1" ht="21" customHeight="1" x14ac:dyDescent="0.25">
      <c r="A169" s="392"/>
      <c r="B169" s="373"/>
      <c r="C169" s="374"/>
      <c r="D169" s="374"/>
      <c r="E169" s="374"/>
      <c r="F169" s="374"/>
      <c r="G169" s="374"/>
      <c r="H169" s="374"/>
      <c r="I169" s="374"/>
      <c r="J169" s="374"/>
      <c r="K169" s="374"/>
      <c r="L169" s="374"/>
      <c r="M169" s="375"/>
      <c r="N169" s="373"/>
      <c r="O169" s="374"/>
      <c r="P169" s="374"/>
      <c r="Q169" s="374"/>
      <c r="R169" s="374"/>
      <c r="S169" s="374"/>
      <c r="T169" s="374"/>
      <c r="U169" s="374"/>
      <c r="V169" s="374"/>
      <c r="W169" s="374"/>
      <c r="X169" s="374"/>
      <c r="Y169" s="375"/>
    </row>
    <row r="170" spans="1:25" s="142" customFormat="1" ht="21" customHeight="1" thickBot="1" x14ac:dyDescent="0.3">
      <c r="A170" s="393"/>
      <c r="B170" s="379" t="str">
        <f>IF(ISBLANK(B168),"",CONCATENATE(LEFT(INDEX(B$61:B$87,MATCH(LEFT(B168,11)&amp;"*",B$61:B$87,0)+2),FIND("-",INDEX(B$61:B$87,MATCH(LEFT(B168,11)&amp;"*",B$61:B$87,0)+2))),$A168))</f>
        <v/>
      </c>
      <c r="C170" s="380"/>
      <c r="D170" s="381"/>
      <c r="E170" s="326"/>
      <c r="F170" s="326"/>
      <c r="G170" s="327"/>
      <c r="H170" s="328"/>
      <c r="I170" s="328"/>
      <c r="J170" s="328"/>
      <c r="K170" s="329"/>
      <c r="L170" s="330"/>
      <c r="M170" s="331"/>
      <c r="N170" s="379" t="str">
        <f>IF(ISBLANK(N168),"",CONCATENATE(LEFT(INDEX(N$61:N$87,MATCH(LEFT(N168,11)&amp;"*",N$61:N$87,0)+2),FIND("-",INDEX(N$61:N$87,MATCH(LEFT(N168,11)&amp;"*",N$61:N$87,0)+2))),$A168))</f>
        <v/>
      </c>
      <c r="O170" s="380"/>
      <c r="P170" s="381"/>
      <c r="Q170" s="326"/>
      <c r="R170" s="326"/>
      <c r="S170" s="327"/>
      <c r="T170" s="328"/>
      <c r="U170" s="328"/>
      <c r="V170" s="328"/>
      <c r="W170" s="329"/>
      <c r="X170" s="330"/>
      <c r="Y170" s="331"/>
    </row>
    <row r="171" spans="1:25" s="142" customFormat="1" ht="21" customHeight="1" thickTop="1" x14ac:dyDescent="0.25">
      <c r="A171" s="161"/>
      <c r="B171" s="154"/>
      <c r="C171" s="154"/>
      <c r="D171" s="154"/>
      <c r="E171" s="155"/>
      <c r="F171" s="155"/>
      <c r="G171" s="155"/>
      <c r="H171" s="155"/>
      <c r="I171" s="155"/>
      <c r="J171" s="155"/>
      <c r="K171" s="155"/>
      <c r="L171" s="157"/>
      <c r="M171" s="158"/>
      <c r="N171" s="154"/>
      <c r="O171" s="154"/>
      <c r="P171" s="154"/>
      <c r="Q171" s="155"/>
      <c r="R171" s="155"/>
      <c r="S171" s="155"/>
      <c r="T171" s="155"/>
      <c r="U171" s="155"/>
      <c r="V171" s="155"/>
      <c r="W171" s="155"/>
      <c r="X171" s="157"/>
      <c r="Y171" s="158"/>
    </row>
    <row r="172" spans="1:25" s="142" customFormat="1" ht="21" customHeight="1" thickBot="1" x14ac:dyDescent="0.3">
      <c r="A172" s="161"/>
      <c r="B172" s="154"/>
      <c r="C172" s="154"/>
      <c r="D172" s="154"/>
      <c r="E172" s="155"/>
      <c r="F172" s="155"/>
      <c r="G172" s="155"/>
      <c r="H172" s="155"/>
      <c r="I172" s="155"/>
      <c r="J172" s="155"/>
      <c r="K172" s="155"/>
      <c r="L172" s="157"/>
      <c r="M172" s="158"/>
      <c r="N172" s="154"/>
      <c r="O172" s="154"/>
      <c r="P172" s="154"/>
      <c r="Q172" s="155"/>
      <c r="R172" s="155"/>
      <c r="S172" s="155"/>
      <c r="T172" s="155"/>
      <c r="U172" s="155"/>
      <c r="V172" s="155"/>
      <c r="W172" s="155"/>
      <c r="X172" s="157"/>
      <c r="Y172" s="158"/>
    </row>
    <row r="173" spans="1:25" s="166" customFormat="1" ht="21" customHeight="1" thickBot="1" x14ac:dyDescent="0.3">
      <c r="A173" s="162" t="s">
        <v>11</v>
      </c>
      <c r="B173" s="163"/>
      <c r="C173" s="163"/>
      <c r="D173" s="163"/>
      <c r="E173" s="163"/>
      <c r="F173" s="163"/>
      <c r="G173" s="163"/>
      <c r="H173" s="163"/>
      <c r="I173" s="163"/>
      <c r="J173" s="163"/>
      <c r="K173" s="163"/>
      <c r="L173" s="164"/>
      <c r="M173" s="163"/>
      <c r="N173" s="163"/>
      <c r="O173" s="163"/>
      <c r="P173" s="163"/>
      <c r="Q173" s="163"/>
      <c r="R173" s="163"/>
      <c r="S173" s="163"/>
      <c r="T173" s="163"/>
      <c r="U173" s="163"/>
      <c r="V173" s="163"/>
      <c r="W173" s="163"/>
      <c r="X173" s="164"/>
      <c r="Y173" s="165"/>
    </row>
    <row r="174" spans="1:25" s="168" customFormat="1" ht="21" customHeight="1" thickTop="1" thickBot="1" x14ac:dyDescent="0.3">
      <c r="A174" s="414" t="s">
        <v>12</v>
      </c>
      <c r="B174" s="415"/>
      <c r="C174" s="415"/>
      <c r="D174" s="415"/>
      <c r="E174" s="415"/>
      <c r="F174" s="415"/>
      <c r="G174" s="415"/>
      <c r="H174" s="415"/>
      <c r="I174" s="415"/>
      <c r="J174" s="415"/>
      <c r="K174" s="415"/>
      <c r="L174" s="416"/>
      <c r="M174" s="167"/>
      <c r="N174" s="411" t="s">
        <v>24</v>
      </c>
      <c r="O174" s="412"/>
      <c r="P174" s="412"/>
      <c r="Q174" s="412"/>
      <c r="R174" s="412"/>
      <c r="S174" s="412"/>
      <c r="T174" s="412"/>
      <c r="U174" s="412"/>
      <c r="V174" s="412"/>
      <c r="W174" s="412"/>
      <c r="X174" s="412"/>
      <c r="Y174" s="413"/>
    </row>
    <row r="175" spans="1:25" s="168" customFormat="1" ht="21" customHeight="1" thickTop="1" thickBot="1" x14ac:dyDescent="0.3">
      <c r="A175" s="417"/>
      <c r="B175" s="418"/>
      <c r="C175" s="418"/>
      <c r="D175" s="418"/>
      <c r="E175" s="418"/>
      <c r="F175" s="418"/>
      <c r="G175" s="418"/>
      <c r="H175" s="418"/>
      <c r="I175" s="418"/>
      <c r="J175" s="418"/>
      <c r="K175" s="418"/>
      <c r="L175" s="419"/>
      <c r="M175" s="169"/>
      <c r="N175" s="411" t="s">
        <v>45</v>
      </c>
      <c r="O175" s="412"/>
      <c r="P175" s="412"/>
      <c r="Q175" s="412"/>
      <c r="R175" s="412"/>
      <c r="S175" s="412"/>
      <c r="T175" s="412"/>
      <c r="U175" s="412"/>
      <c r="V175" s="412"/>
      <c r="W175" s="412"/>
      <c r="X175" s="412"/>
      <c r="Y175" s="413"/>
    </row>
    <row r="176" spans="1:25" s="168" customFormat="1" ht="21" customHeight="1" thickTop="1" thickBot="1" x14ac:dyDescent="0.3">
      <c r="A176" s="420" t="s">
        <v>13</v>
      </c>
      <c r="B176" s="421"/>
      <c r="C176" s="422"/>
      <c r="D176" s="170" t="s">
        <v>14</v>
      </c>
      <c r="E176" s="171" t="s">
        <v>15</v>
      </c>
      <c r="F176" s="171" t="s">
        <v>16</v>
      </c>
      <c r="G176" s="171" t="s">
        <v>17</v>
      </c>
      <c r="H176" s="171" t="s">
        <v>18</v>
      </c>
      <c r="I176" s="171" t="s">
        <v>19</v>
      </c>
      <c r="J176" s="172" t="s">
        <v>76</v>
      </c>
      <c r="K176" s="172" t="s">
        <v>20</v>
      </c>
      <c r="L176" s="173" t="s">
        <v>21</v>
      </c>
      <c r="M176" s="174"/>
      <c r="N176" s="452" t="s">
        <v>79</v>
      </c>
      <c r="O176" s="453"/>
      <c r="P176" s="454"/>
      <c r="Q176" s="175">
        <v>8</v>
      </c>
      <c r="R176" s="176" t="s">
        <v>6</v>
      </c>
      <c r="S176" s="177">
        <v>28</v>
      </c>
      <c r="T176" s="177">
        <v>0</v>
      </c>
      <c r="U176" s="177">
        <v>28</v>
      </c>
      <c r="V176" s="176">
        <v>0</v>
      </c>
      <c r="W176" s="178">
        <v>49</v>
      </c>
      <c r="X176" s="179" t="s">
        <v>46</v>
      </c>
      <c r="Y176" s="180">
        <v>50</v>
      </c>
    </row>
    <row r="177" spans="1:25" s="168" customFormat="1" ht="21" customHeight="1" thickTop="1" x14ac:dyDescent="0.25">
      <c r="A177" s="181"/>
      <c r="B177" s="182"/>
      <c r="C177" s="182"/>
      <c r="D177" s="182"/>
      <c r="E177" s="182"/>
      <c r="F177" s="182"/>
      <c r="G177" s="182"/>
      <c r="H177" s="182"/>
      <c r="I177" s="182"/>
      <c r="J177" s="182"/>
      <c r="K177" s="182"/>
      <c r="L177" s="183"/>
      <c r="M177" s="167"/>
      <c r="N177" s="169"/>
      <c r="X177" s="184"/>
      <c r="Y177" s="185"/>
    </row>
    <row r="178" spans="1:25" s="168" customFormat="1" ht="21" customHeight="1" x14ac:dyDescent="0.25">
      <c r="A178" s="186"/>
      <c r="B178" s="169" t="s">
        <v>63</v>
      </c>
      <c r="C178" s="169"/>
      <c r="D178" s="169"/>
      <c r="E178" s="169"/>
      <c r="F178" s="187"/>
      <c r="G178" s="169"/>
      <c r="H178" s="169"/>
      <c r="I178" s="169"/>
      <c r="J178" s="169"/>
      <c r="K178" s="169"/>
      <c r="L178" s="188"/>
      <c r="M178" s="169"/>
      <c r="N178" s="169"/>
      <c r="O178" s="410" t="s">
        <v>66</v>
      </c>
      <c r="P178" s="410"/>
      <c r="Q178" s="410"/>
      <c r="R178" s="410"/>
      <c r="S178" s="410"/>
      <c r="T178" s="410"/>
      <c r="U178" s="410"/>
      <c r="V178" s="410"/>
      <c r="W178" s="410"/>
      <c r="X178" s="410"/>
      <c r="Y178" s="451"/>
    </row>
    <row r="179" spans="1:25" s="168" customFormat="1" ht="21" customHeight="1" x14ac:dyDescent="0.25">
      <c r="A179" s="186"/>
      <c r="B179" s="169" t="s">
        <v>64</v>
      </c>
      <c r="C179" s="169"/>
      <c r="D179" s="169"/>
      <c r="E179" s="169"/>
      <c r="F179" s="187"/>
      <c r="G179" s="169"/>
      <c r="H179" s="169"/>
      <c r="I179" s="169"/>
      <c r="J179" s="169"/>
      <c r="K179" s="169"/>
      <c r="L179" s="188"/>
      <c r="M179" s="169"/>
      <c r="N179" s="169"/>
      <c r="P179" s="169" t="s">
        <v>77</v>
      </c>
      <c r="X179" s="184"/>
      <c r="Y179" s="185"/>
    </row>
    <row r="180" spans="1:25" s="168" customFormat="1" ht="21" customHeight="1" x14ac:dyDescent="0.25">
      <c r="A180" s="189"/>
      <c r="B180" s="169" t="s">
        <v>65</v>
      </c>
      <c r="C180" s="169"/>
      <c r="D180" s="169"/>
      <c r="E180" s="169"/>
      <c r="F180" s="187"/>
      <c r="G180" s="169"/>
      <c r="H180" s="190"/>
      <c r="I180" s="190"/>
      <c r="J180" s="190"/>
      <c r="K180" s="190"/>
      <c r="L180" s="191"/>
      <c r="M180" s="190"/>
      <c r="N180" s="169"/>
      <c r="Q180" s="169" t="s">
        <v>68</v>
      </c>
      <c r="X180" s="184"/>
    </row>
    <row r="181" spans="1:25" s="168" customFormat="1" ht="21" customHeight="1" x14ac:dyDescent="0.25">
      <c r="A181" s="189"/>
      <c r="B181" s="169"/>
      <c r="C181" s="410" t="s">
        <v>82</v>
      </c>
      <c r="D181" s="410"/>
      <c r="E181" s="410"/>
      <c r="F181" s="410"/>
      <c r="G181" s="410"/>
      <c r="H181" s="192"/>
      <c r="I181" s="192"/>
      <c r="J181" s="192"/>
      <c r="K181" s="192"/>
      <c r="L181" s="193"/>
      <c r="M181" s="194"/>
      <c r="N181" s="169"/>
      <c r="Q181" s="195" t="s">
        <v>70</v>
      </c>
      <c r="X181" s="184"/>
    </row>
    <row r="182" spans="1:25" s="168" customFormat="1" ht="21" customHeight="1" x14ac:dyDescent="0.25">
      <c r="A182" s="196"/>
      <c r="B182" s="169"/>
      <c r="C182" s="197"/>
      <c r="D182" s="409" t="s">
        <v>67</v>
      </c>
      <c r="E182" s="409"/>
      <c r="F182" s="409"/>
      <c r="G182" s="409"/>
      <c r="H182" s="409"/>
      <c r="I182" s="409"/>
      <c r="J182" s="409"/>
      <c r="K182" s="409"/>
      <c r="L182" s="409"/>
      <c r="M182" s="194"/>
      <c r="N182" s="169"/>
      <c r="O182" s="192"/>
      <c r="Q182" s="169" t="s">
        <v>72</v>
      </c>
      <c r="R182" s="182"/>
      <c r="S182" s="192"/>
      <c r="T182" s="192"/>
      <c r="U182" s="192"/>
      <c r="V182" s="192"/>
      <c r="W182" s="192"/>
      <c r="X182" s="193"/>
      <c r="Y182" s="198"/>
    </row>
    <row r="183" spans="1:25" s="168" customFormat="1" ht="21" customHeight="1" x14ac:dyDescent="0.25">
      <c r="A183" s="186"/>
      <c r="B183" s="169"/>
      <c r="C183" s="169"/>
      <c r="D183" s="199" t="s">
        <v>69</v>
      </c>
      <c r="E183" s="199"/>
      <c r="F183" s="187"/>
      <c r="G183" s="190"/>
      <c r="H183" s="190"/>
      <c r="I183" s="190"/>
      <c r="J183" s="190"/>
      <c r="K183" s="190"/>
      <c r="L183" s="191"/>
      <c r="M183" s="169"/>
      <c r="N183" s="200"/>
      <c r="O183" s="169"/>
      <c r="P183" s="169"/>
      <c r="Q183" s="169" t="s">
        <v>78</v>
      </c>
      <c r="R183" s="187"/>
      <c r="S183" s="169"/>
      <c r="T183" s="169"/>
      <c r="U183" s="169"/>
      <c r="V183" s="169"/>
      <c r="W183" s="169"/>
      <c r="X183" s="188"/>
      <c r="Y183" s="201"/>
    </row>
    <row r="184" spans="1:25" s="168" customFormat="1" ht="21" customHeight="1" x14ac:dyDescent="0.25">
      <c r="A184" s="186"/>
      <c r="C184" s="192"/>
      <c r="D184" s="410" t="s">
        <v>83</v>
      </c>
      <c r="E184" s="410"/>
      <c r="F184" s="410"/>
      <c r="G184" s="169"/>
      <c r="H184" s="169"/>
      <c r="I184" s="169"/>
      <c r="J184" s="169"/>
      <c r="K184" s="169"/>
      <c r="L184" s="193"/>
      <c r="M184" s="192"/>
      <c r="N184" s="200"/>
      <c r="O184" s="410" t="s">
        <v>249</v>
      </c>
      <c r="P184" s="410"/>
      <c r="Q184" s="410"/>
      <c r="R184" s="410"/>
      <c r="S184" s="410"/>
      <c r="T184" s="410"/>
      <c r="U184" s="410"/>
      <c r="V184" s="410"/>
      <c r="W184" s="410"/>
      <c r="X184" s="410"/>
      <c r="Y184" s="451"/>
    </row>
    <row r="185" spans="1:25" s="168" customFormat="1" ht="21" customHeight="1" x14ac:dyDescent="0.25">
      <c r="A185" s="186"/>
      <c r="B185" s="169" t="s">
        <v>71</v>
      </c>
      <c r="C185" s="192"/>
      <c r="D185" s="192"/>
      <c r="E185" s="192"/>
      <c r="F185" s="182"/>
      <c r="G185" s="169"/>
      <c r="H185" s="169"/>
      <c r="I185" s="169"/>
      <c r="J185" s="169"/>
      <c r="K185" s="169"/>
      <c r="L185" s="193"/>
      <c r="M185" s="192"/>
      <c r="N185" s="200"/>
      <c r="O185" s="410"/>
      <c r="P185" s="410"/>
      <c r="Q185" s="410"/>
      <c r="R185" s="410"/>
      <c r="S185" s="410"/>
      <c r="T185" s="410"/>
      <c r="U185" s="410"/>
      <c r="V185" s="410"/>
      <c r="W185" s="410"/>
      <c r="X185" s="410"/>
      <c r="Y185" s="451"/>
    </row>
    <row r="186" spans="1:25" s="168" customFormat="1" ht="21" customHeight="1" x14ac:dyDescent="0.25">
      <c r="A186" s="186"/>
      <c r="B186" s="169" t="s">
        <v>73</v>
      </c>
      <c r="F186" s="182"/>
      <c r="G186" s="169"/>
      <c r="H186" s="192"/>
      <c r="I186" s="192"/>
      <c r="J186" s="192"/>
      <c r="K186" s="192"/>
      <c r="L186" s="193"/>
      <c r="M186" s="192"/>
      <c r="N186" s="199"/>
      <c r="O186" s="409" t="s">
        <v>80</v>
      </c>
      <c r="P186" s="409"/>
      <c r="Q186" s="409"/>
      <c r="R186" s="409"/>
      <c r="S186" s="409"/>
      <c r="T186" s="409"/>
      <c r="U186" s="409"/>
      <c r="V186" s="409"/>
      <c r="W186" s="409"/>
      <c r="X186" s="409"/>
      <c r="Y186" s="457"/>
    </row>
    <row r="187" spans="1:25" s="168" customFormat="1" ht="21" customHeight="1" x14ac:dyDescent="0.25">
      <c r="A187" s="186"/>
      <c r="B187" s="409" t="s">
        <v>74</v>
      </c>
      <c r="C187" s="409"/>
      <c r="D187" s="409"/>
      <c r="E187" s="409"/>
      <c r="F187" s="182"/>
      <c r="G187" s="192"/>
      <c r="H187" s="192"/>
      <c r="I187" s="192"/>
      <c r="J187" s="192"/>
      <c r="K187" s="192"/>
      <c r="L187" s="193"/>
      <c r="M187" s="192"/>
      <c r="N187" s="200"/>
      <c r="O187" s="444" t="s">
        <v>250</v>
      </c>
      <c r="P187" s="444"/>
      <c r="Q187" s="444"/>
      <c r="R187" s="444"/>
      <c r="S187" s="444"/>
      <c r="T187" s="444"/>
      <c r="U187" s="444"/>
      <c r="V187" s="444"/>
      <c r="W187" s="444"/>
      <c r="X187" s="444"/>
      <c r="Y187" s="444"/>
    </row>
    <row r="188" spans="1:25" s="168" customFormat="1" ht="21" customHeight="1" x14ac:dyDescent="0.25">
      <c r="A188" s="186"/>
      <c r="B188" s="199" t="s">
        <v>75</v>
      </c>
      <c r="F188" s="182"/>
      <c r="G188" s="192"/>
      <c r="H188" s="192"/>
      <c r="I188" s="192"/>
      <c r="J188" s="192"/>
      <c r="K188" s="192"/>
      <c r="L188" s="193"/>
      <c r="M188" s="192"/>
      <c r="N188" s="202"/>
      <c r="O188" s="444"/>
      <c r="P188" s="444"/>
      <c r="Q188" s="444"/>
      <c r="R188" s="444"/>
      <c r="S188" s="444"/>
      <c r="T188" s="444"/>
      <c r="U188" s="444"/>
      <c r="V188" s="444"/>
      <c r="W188" s="444"/>
      <c r="X188" s="444"/>
      <c r="Y188" s="444"/>
    </row>
    <row r="189" spans="1:25" s="168" customFormat="1" ht="21" customHeight="1" x14ac:dyDescent="0.25">
      <c r="A189" s="186"/>
      <c r="B189" s="409" t="s">
        <v>62</v>
      </c>
      <c r="C189" s="409"/>
      <c r="D189" s="409"/>
      <c r="E189" s="409"/>
      <c r="F189" s="409"/>
      <c r="G189" s="409"/>
      <c r="H189" s="409"/>
      <c r="I189" s="409"/>
      <c r="J189" s="409"/>
      <c r="K189" s="192"/>
      <c r="L189" s="193"/>
      <c r="M189" s="192"/>
      <c r="N189" s="202"/>
      <c r="O189" s="410" t="s">
        <v>81</v>
      </c>
      <c r="P189" s="410"/>
      <c r="Q189" s="410"/>
      <c r="R189" s="410"/>
      <c r="S189" s="410"/>
      <c r="T189" s="410"/>
      <c r="U189" s="410"/>
      <c r="V189" s="410"/>
      <c r="W189" s="410"/>
      <c r="X189" s="410"/>
      <c r="Y189" s="203"/>
    </row>
    <row r="190" spans="1:25" s="168" customFormat="1" ht="21" customHeight="1" x14ac:dyDescent="0.25">
      <c r="A190" s="186"/>
      <c r="B190" s="199"/>
      <c r="F190" s="182"/>
      <c r="G190" s="192"/>
      <c r="H190" s="192"/>
      <c r="I190" s="192"/>
      <c r="J190" s="192"/>
      <c r="K190" s="192"/>
      <c r="L190" s="193"/>
      <c r="M190" s="192"/>
      <c r="N190" s="202"/>
      <c r="O190" s="202"/>
      <c r="P190" s="202"/>
      <c r="Q190" s="202"/>
      <c r="R190" s="202"/>
      <c r="S190" s="202"/>
      <c r="T190" s="202"/>
      <c r="U190" s="202"/>
      <c r="V190" s="202"/>
      <c r="W190" s="202"/>
      <c r="X190" s="204"/>
      <c r="Y190" s="203"/>
    </row>
    <row r="191" spans="1:25" s="168" customFormat="1" ht="21" customHeight="1" x14ac:dyDescent="0.25">
      <c r="A191" s="205" t="s">
        <v>84</v>
      </c>
      <c r="G191" s="168" t="str">
        <f>A20</f>
        <v>An universitar 2020-2021</v>
      </c>
      <c r="K191" s="192"/>
      <c r="L191" s="193"/>
      <c r="M191" s="192"/>
      <c r="N191" s="167"/>
      <c r="O191" s="167"/>
      <c r="P191" s="167"/>
      <c r="Q191" s="167"/>
      <c r="R191" s="167"/>
      <c r="S191" s="167"/>
      <c r="T191" s="167"/>
      <c r="U191" s="167"/>
      <c r="V191" s="167"/>
      <c r="W191" s="167"/>
      <c r="X191" s="206"/>
      <c r="Y191" s="167"/>
    </row>
    <row r="192" spans="1:25" s="168" customFormat="1" ht="21" customHeight="1" thickBot="1" x14ac:dyDescent="0.3">
      <c r="A192" s="207"/>
      <c r="B192" s="208"/>
      <c r="C192" s="209"/>
      <c r="D192" s="209"/>
      <c r="E192" s="209"/>
      <c r="F192" s="209"/>
      <c r="G192" s="209"/>
      <c r="H192" s="209"/>
      <c r="I192" s="209"/>
      <c r="J192" s="209"/>
      <c r="K192" s="209"/>
      <c r="L192" s="210"/>
      <c r="M192" s="209"/>
      <c r="N192" s="208"/>
      <c r="O192" s="208"/>
      <c r="P192" s="208"/>
      <c r="Q192" s="208"/>
      <c r="R192" s="208"/>
      <c r="S192" s="208"/>
      <c r="T192" s="208"/>
      <c r="U192" s="208"/>
      <c r="V192" s="208"/>
      <c r="W192" s="208"/>
      <c r="X192" s="211"/>
      <c r="Y192" s="208"/>
    </row>
    <row r="193" spans="1:25" s="141" customFormat="1" ht="21" customHeight="1" x14ac:dyDescent="0.25">
      <c r="A193" s="161"/>
      <c r="B193" s="154"/>
      <c r="C193" s="154"/>
      <c r="D193" s="154"/>
      <c r="E193" s="212"/>
      <c r="F193" s="212"/>
      <c r="G193" s="213"/>
      <c r="H193" s="213"/>
      <c r="I193" s="213"/>
      <c r="J193" s="213"/>
      <c r="K193" s="213"/>
      <c r="L193" s="157"/>
      <c r="M193" s="158"/>
      <c r="N193" s="154"/>
      <c r="O193" s="154"/>
      <c r="P193" s="154"/>
      <c r="Q193" s="212"/>
      <c r="R193" s="212"/>
      <c r="S193" s="213"/>
      <c r="T193" s="213"/>
      <c r="U193" s="213"/>
      <c r="V193" s="213"/>
      <c r="W193" s="213"/>
      <c r="X193" s="157"/>
      <c r="Y193" s="158"/>
    </row>
    <row r="194" spans="1:25" s="70" customFormat="1" ht="21" customHeight="1" x14ac:dyDescent="0.25">
      <c r="A194" s="159" t="s">
        <v>22</v>
      </c>
      <c r="F194" s="86"/>
      <c r="L194" s="88"/>
      <c r="R194" s="152"/>
      <c r="S194" s="152"/>
      <c r="T194" s="152"/>
      <c r="U194" s="160" t="s">
        <v>23</v>
      </c>
      <c r="V194" s="152"/>
      <c r="W194" s="152"/>
      <c r="X194" s="153"/>
    </row>
    <row r="195" spans="1:25" s="70" customFormat="1" ht="21" customHeight="1" x14ac:dyDescent="0.25">
      <c r="A195" s="64" t="str">
        <f>A99</f>
        <v>Conf.univ.dr.ing. Florin DRĂGAN</v>
      </c>
      <c r="F195" s="86"/>
      <c r="L195" s="88"/>
      <c r="R195" s="152"/>
      <c r="S195" s="100"/>
      <c r="T195" s="152"/>
      <c r="U195" s="98" t="str">
        <f>U99</f>
        <v>Conf.univ.dr.ing. Eugen GHITA</v>
      </c>
      <c r="V195" s="152"/>
      <c r="W195" s="152"/>
      <c r="X195" s="153"/>
      <c r="Y195" s="100"/>
    </row>
    <row r="196" spans="1:25" s="70" customFormat="1" ht="21" customHeight="1" x14ac:dyDescent="0.35">
      <c r="A196" s="214"/>
      <c r="F196" s="86"/>
      <c r="L196" s="88"/>
      <c r="R196" s="86"/>
      <c r="X196" s="88"/>
    </row>
    <row r="199" spans="1:25" x14ac:dyDescent="0.25">
      <c r="C199" s="167"/>
      <c r="D199" s="167"/>
      <c r="E199" s="167"/>
      <c r="F199" s="167"/>
      <c r="G199" s="167"/>
      <c r="H199" s="167"/>
      <c r="I199" s="167"/>
      <c r="J199" s="167"/>
      <c r="K199" s="167"/>
    </row>
    <row r="200" spans="1:25" ht="14.25" customHeight="1" x14ac:dyDescent="0.25">
      <c r="C200" s="197"/>
      <c r="D200" s="197"/>
      <c r="E200" s="197"/>
      <c r="F200" s="197"/>
      <c r="G200" s="197"/>
      <c r="H200" s="197"/>
      <c r="I200" s="197"/>
      <c r="J200" s="197"/>
      <c r="K200" s="197"/>
    </row>
    <row r="201" spans="1:25" x14ac:dyDescent="0.25">
      <c r="B201" s="168"/>
      <c r="C201" s="197"/>
      <c r="D201" s="197"/>
      <c r="E201" s="197"/>
      <c r="F201" s="197"/>
      <c r="G201" s="197"/>
      <c r="H201" s="197"/>
      <c r="I201" s="197"/>
      <c r="J201" s="197"/>
      <c r="K201" s="197"/>
    </row>
    <row r="202" spans="1:25" x14ac:dyDescent="0.25">
      <c r="F202" s="58"/>
    </row>
    <row r="203" spans="1:25" x14ac:dyDescent="0.25">
      <c r="F203" s="58"/>
    </row>
    <row r="204" spans="1:25" ht="14.25" customHeight="1" x14ac:dyDescent="0.25">
      <c r="C204" s="192"/>
      <c r="D204" s="192"/>
      <c r="E204" s="192"/>
      <c r="F204" s="192"/>
      <c r="G204" s="192"/>
      <c r="H204" s="192"/>
      <c r="I204" s="192"/>
      <c r="J204" s="192"/>
      <c r="K204" s="192"/>
    </row>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spans="1:94" hidden="1" x14ac:dyDescent="0.25"/>
    <row r="402" spans="1:94" hidden="1" x14ac:dyDescent="0.25"/>
    <row r="403" spans="1:94" hidden="1" x14ac:dyDescent="0.25"/>
    <row r="404" spans="1:94" s="219" customFormat="1" ht="21" hidden="1" customHeight="1" x14ac:dyDescent="0.4">
      <c r="A404" s="456" t="s">
        <v>135</v>
      </c>
      <c r="B404" s="456"/>
      <c r="C404" s="456"/>
      <c r="D404" s="215"/>
      <c r="E404" s="215"/>
      <c r="F404" s="215"/>
      <c r="G404" s="215"/>
      <c r="H404" s="215"/>
      <c r="I404" s="215"/>
      <c r="J404" s="215"/>
      <c r="K404" s="216"/>
      <c r="L404" s="217"/>
      <c r="M404" s="215"/>
      <c r="N404" s="215"/>
      <c r="O404" s="215"/>
      <c r="P404" s="215"/>
      <c r="Q404" s="215"/>
      <c r="R404" s="215"/>
      <c r="S404" s="215"/>
      <c r="T404" s="215"/>
      <c r="U404" s="215"/>
      <c r="V404" s="216"/>
      <c r="W404" s="216"/>
      <c r="X404" s="218"/>
      <c r="Y404" s="215"/>
      <c r="Z404" s="215"/>
      <c r="AA404" s="215"/>
      <c r="AB404" s="215"/>
      <c r="AC404" s="215"/>
      <c r="AD404" s="215"/>
      <c r="AE404" s="215"/>
      <c r="AF404" s="215"/>
      <c r="AG404" s="216"/>
      <c r="AH404" s="216"/>
      <c r="AI404" s="215"/>
      <c r="AJ404" s="215"/>
      <c r="AK404" s="215"/>
      <c r="AL404" s="215"/>
      <c r="AM404" s="215"/>
      <c r="AN404" s="215"/>
      <c r="AO404" s="215"/>
      <c r="AP404" s="215"/>
      <c r="AQ404" s="215"/>
      <c r="AR404" s="216"/>
      <c r="AS404" s="216"/>
    </row>
    <row r="405" spans="1:94" s="219" customFormat="1" ht="21" hidden="1" customHeight="1" x14ac:dyDescent="0.25">
      <c r="B405" s="215"/>
      <c r="C405" s="215"/>
      <c r="D405" s="215"/>
      <c r="E405" s="215"/>
      <c r="F405" s="215"/>
      <c r="G405" s="215"/>
      <c r="H405" s="215"/>
      <c r="I405" s="215"/>
      <c r="J405" s="215"/>
      <c r="K405" s="216"/>
      <c r="L405" s="217"/>
      <c r="M405" s="215"/>
      <c r="N405" s="215"/>
      <c r="O405" s="215"/>
      <c r="P405" s="215"/>
      <c r="Q405" s="215"/>
      <c r="R405" s="215"/>
      <c r="S405" s="215"/>
      <c r="T405" s="215"/>
      <c r="U405" s="215"/>
      <c r="V405" s="216"/>
      <c r="W405" s="216"/>
      <c r="X405" s="218"/>
      <c r="Y405" s="215"/>
      <c r="Z405" s="215"/>
      <c r="AA405" s="215"/>
      <c r="AB405" s="215"/>
      <c r="AC405" s="215"/>
      <c r="AD405" s="215"/>
      <c r="AE405" s="215"/>
      <c r="AF405" s="215"/>
      <c r="AG405" s="216"/>
      <c r="AH405" s="216"/>
      <c r="AI405" s="215"/>
      <c r="AJ405" s="215"/>
      <c r="AK405" s="215"/>
      <c r="AL405" s="215"/>
      <c r="AM405" s="215"/>
      <c r="AN405" s="215"/>
      <c r="AO405" s="215"/>
      <c r="AP405" s="215"/>
      <c r="AQ405" s="215"/>
      <c r="AR405" s="216"/>
      <c r="AS405" s="216"/>
      <c r="AV405" s="215"/>
      <c r="AW405" s="455"/>
      <c r="AX405" s="455"/>
      <c r="AY405" s="455"/>
      <c r="AZ405" s="455"/>
      <c r="BA405" s="215"/>
      <c r="BB405" s="408" t="s">
        <v>136</v>
      </c>
      <c r="BC405" s="408"/>
      <c r="BD405" s="408"/>
      <c r="BE405" s="216"/>
      <c r="BF405" s="216"/>
      <c r="BG405" s="216"/>
      <c r="BH405" s="408" t="s">
        <v>137</v>
      </c>
      <c r="BI405" s="408"/>
      <c r="BJ405" s="408"/>
      <c r="BK405" s="408"/>
      <c r="BL405" s="408"/>
      <c r="BM405" s="408"/>
      <c r="BN405" s="408"/>
      <c r="BO405" s="408"/>
      <c r="BP405" s="215"/>
      <c r="BQ405" s="216"/>
      <c r="BR405" s="408" t="s">
        <v>138</v>
      </c>
      <c r="BS405" s="408"/>
      <c r="BT405" s="408"/>
      <c r="BU405" s="408"/>
      <c r="BV405" s="408"/>
      <c r="BW405" s="408"/>
      <c r="BX405" s="408"/>
      <c r="BY405" s="408"/>
      <c r="BZ405" s="408"/>
      <c r="CA405" s="408"/>
      <c r="CB405" s="215"/>
      <c r="CC405" s="216"/>
      <c r="CD405" s="216"/>
      <c r="CE405" s="216"/>
      <c r="CF405" s="215" t="s">
        <v>139</v>
      </c>
      <c r="CG405" s="215"/>
      <c r="CH405" s="215"/>
      <c r="CI405" s="215"/>
      <c r="CJ405" s="215"/>
      <c r="CK405" s="215"/>
      <c r="CL405" s="215"/>
      <c r="CM405" s="215"/>
      <c r="CN405" s="215"/>
      <c r="CO405" s="216"/>
      <c r="CP405" s="216"/>
    </row>
    <row r="406" spans="1:94" s="219" customFormat="1" ht="21" hidden="1" customHeight="1" x14ac:dyDescent="0.25">
      <c r="A406" s="219" t="s">
        <v>202</v>
      </c>
      <c r="B406" s="215"/>
      <c r="C406" s="215" t="s">
        <v>203</v>
      </c>
      <c r="D406" s="215"/>
      <c r="E406" s="215"/>
      <c r="F406" s="215"/>
      <c r="G406" s="215"/>
      <c r="H406" s="215"/>
      <c r="I406" s="215"/>
      <c r="J406" s="215"/>
      <c r="K406" s="216"/>
      <c r="L406" s="217"/>
      <c r="S406" s="408"/>
      <c r="T406" s="408"/>
      <c r="U406" s="220"/>
      <c r="V406" s="220"/>
      <c r="W406" s="220"/>
      <c r="X406" s="221"/>
      <c r="Y406" s="215"/>
      <c r="Z406" s="215"/>
      <c r="AA406" s="215"/>
      <c r="AB406" s="215"/>
      <c r="AC406" s="215"/>
      <c r="AD406" s="215"/>
      <c r="AE406" s="215"/>
      <c r="AF406" s="215"/>
      <c r="AG406" s="216"/>
      <c r="AH406" s="216"/>
      <c r="AI406" s="215"/>
      <c r="AJ406" s="215"/>
      <c r="AK406" s="215"/>
      <c r="AL406" s="215"/>
      <c r="AM406" s="215"/>
      <c r="AN406" s="215"/>
      <c r="AO406" s="215"/>
      <c r="AP406" s="215"/>
      <c r="AQ406" s="215"/>
      <c r="AR406" s="216"/>
      <c r="AS406" s="216"/>
      <c r="AU406" s="408" t="s">
        <v>140</v>
      </c>
      <c r="AV406" s="408"/>
      <c r="AW406" s="220" t="s">
        <v>141</v>
      </c>
      <c r="AX406" s="220" t="s">
        <v>142</v>
      </c>
      <c r="AY406" s="220" t="s">
        <v>143</v>
      </c>
      <c r="AZ406" s="220" t="s">
        <v>144</v>
      </c>
      <c r="BA406" s="215"/>
      <c r="BB406" s="220" t="s">
        <v>145</v>
      </c>
      <c r="BC406" s="220" t="s">
        <v>146</v>
      </c>
      <c r="BD406" s="220" t="s">
        <v>147</v>
      </c>
      <c r="BE406" s="216"/>
      <c r="BF406" s="216"/>
      <c r="BG406" s="216"/>
      <c r="BH406" s="222" t="s">
        <v>145</v>
      </c>
      <c r="BI406" s="222" t="s">
        <v>146</v>
      </c>
      <c r="BJ406" s="222" t="s">
        <v>147</v>
      </c>
      <c r="BK406" s="215"/>
      <c r="BL406" s="223" t="s">
        <v>148</v>
      </c>
      <c r="BM406" s="222" t="s">
        <v>149</v>
      </c>
      <c r="BN406" s="222" t="s">
        <v>150</v>
      </c>
      <c r="BO406" s="222" t="s">
        <v>151</v>
      </c>
      <c r="BP406" s="215"/>
      <c r="BQ406" s="216"/>
      <c r="BR406" s="224" t="s">
        <v>145</v>
      </c>
      <c r="BS406" s="222" t="s">
        <v>145</v>
      </c>
      <c r="BT406" s="222" t="s">
        <v>146</v>
      </c>
      <c r="BU406" s="222" t="s">
        <v>147</v>
      </c>
      <c r="BV406" s="222" t="s">
        <v>152</v>
      </c>
      <c r="BW406" s="215"/>
      <c r="BX406" s="222" t="s">
        <v>153</v>
      </c>
      <c r="BY406" s="222" t="s">
        <v>154</v>
      </c>
      <c r="BZ406" s="222" t="s">
        <v>155</v>
      </c>
      <c r="CA406" s="222" t="s">
        <v>156</v>
      </c>
      <c r="CB406" s="215"/>
      <c r="CC406" s="216"/>
      <c r="CD406" s="216"/>
      <c r="CE406" s="216"/>
      <c r="CF406" s="215"/>
      <c r="CG406" s="215"/>
      <c r="CH406" s="215"/>
      <c r="CI406" s="215"/>
      <c r="CJ406" s="215"/>
      <c r="CK406" s="215"/>
      <c r="CL406" s="215"/>
      <c r="CM406" s="215"/>
      <c r="CN406" s="215"/>
      <c r="CO406" s="216"/>
      <c r="CP406" s="216"/>
    </row>
    <row r="407" spans="1:94" s="219" customFormat="1" ht="21" hidden="1" customHeight="1" x14ac:dyDescent="0.25">
      <c r="B407" s="215"/>
      <c r="C407" s="225"/>
      <c r="D407" s="215"/>
      <c r="E407" s="215"/>
      <c r="F407" s="215"/>
      <c r="G407" s="215"/>
      <c r="H407" s="215"/>
      <c r="I407" s="215"/>
      <c r="J407" s="215"/>
      <c r="K407" s="216"/>
      <c r="L407" s="217"/>
      <c r="S407" s="226"/>
      <c r="T407" s="220"/>
      <c r="U407" s="227"/>
      <c r="V407" s="220"/>
      <c r="W407" s="220"/>
      <c r="X407" s="221"/>
      <c r="Y407" s="215"/>
      <c r="Z407" s="215"/>
      <c r="AA407" s="215"/>
      <c r="AB407" s="215"/>
      <c r="AC407" s="215"/>
      <c r="AD407" s="215"/>
      <c r="AE407" s="215"/>
      <c r="AF407" s="215"/>
      <c r="AG407" s="216"/>
      <c r="AH407" s="216"/>
      <c r="AI407" s="215"/>
      <c r="AJ407" s="215"/>
      <c r="AK407" s="215"/>
      <c r="AL407" s="215"/>
      <c r="AM407" s="215"/>
      <c r="AN407" s="215"/>
      <c r="AO407" s="215"/>
      <c r="AP407" s="215"/>
      <c r="AQ407" s="215"/>
      <c r="AR407" s="216"/>
      <c r="AS407" s="216"/>
      <c r="AU407" s="226">
        <v>1</v>
      </c>
      <c r="AV407" s="220">
        <v>1</v>
      </c>
      <c r="AW407" s="227">
        <f>COUNTIF($F$25,"E")+COUNTIF($F$28,"E")+COUNTIF($F$31,"E")+COUNTIF($F$34,"E")+COUNTIF($F$37,"E")+COUNTIF($F$40,"E")+COUNTIF($F$43,"E")+COUNTIF($F$46,"E")+COUNTIF($F$49,"E")+COUNTIF($F$25,"P-E")+COUNTIF($F$28,"P-E")+COUNTIF($F$31,"P-E")+COUNTIF($F$34,"P-E")+COUNTIF($F$37,"P-E")+COUNTIF($F$40,"P-E")+COUNTIF($F$43,"P-E")+COUNTIF($F$46,"P-E")+COUNTIF($F$49,"P-E")</f>
        <v>3</v>
      </c>
      <c r="AX407" s="220">
        <f>COUNTIF($F$25,"D")+COUNTIF($F$28,"D")+COUNTIF($F$31,"D")+COUNTIF($F$34,"D")+COUNTIF($F$37,"D")+COUNTIF($F$40,"D")+COUNTIF($F$43,"D")+COUNTIF($F$46,"D")+COUNTIF($F$49,"D")+COUNTIF($F$25,"P-D")+COUNTIF($F$28,"P-D")+COUNTIF($F$31,"P-D")+COUNTIF($F$34,"P-D")+COUNTIF($F$37,"P-D")+COUNTIF($F$40,"P-D")+COUNTIF($F$43,"P-D")+COUNTIF($F$46,"P-D")+COUNTIF($F$49,"P-D")</f>
        <v>1</v>
      </c>
      <c r="AY407" s="220">
        <f>COUNTIF($F$25,"C")+COUNTIF($F$28,"C")+COUNTIF($F$31,"C")+COUNTIF($F$34,"C")+COUNTIF($F$37,"C")+COUNTIF($F$40,"C")+COUNTIF($F$43,"C")+COUNTIF($F$46,"C")+COUNTIF($F$49,"C")</f>
        <v>1</v>
      </c>
      <c r="AZ407" s="220" t="str">
        <f t="shared" ref="AZ407:AZ410" si="3">CONCATENATE(AW407,"E,",AX407,"D,",AY407,"C")</f>
        <v>3E,1D,1C</v>
      </c>
      <c r="BA407" s="215"/>
      <c r="BB407" s="220"/>
      <c r="BC407" s="220">
        <f>COUNTIF($B$19,"&lt;&gt;*optional*")+COUNTIF($B$22,"&lt;&gt;*optional*")+COUNTIF($B$25,"&lt;&gt;*optional*")+COUNTIF($B$28,"&lt;&gt;*optional*")+COUNTIF($B$31,"&lt;&gt;*optional*")+COUNTIF($B$34,"&lt;&gt;*optional*")+COUNTIF($B$37,"&lt;&gt;*optional*")+COUNTIF($B$40,"&lt;&gt;*optional*")+COUNTIF($B$43,"&lt;&gt;*optional*")+COUNTIF($B$52,"&lt;&gt;*optional*")</f>
        <v>10</v>
      </c>
      <c r="BD407" s="220">
        <f>COUNTIF($B$19,"*optional*")+COUNTIF($B$22,"*optional*")+COUNTIF($B$25,"*optional*")+COUNTIF($B$28,"*optional*")+COUNTIF($B$31,"*optional*")+COUNTIF($B$34,"*optional*")+COUNTIF($B$37,"*optional*")+COUNTIF($B$40,"*optional*")+COUNTIF($B$43,"*optional*")+COUNTIF($B$52,"*optional*")</f>
        <v>0</v>
      </c>
      <c r="BE407" s="216"/>
      <c r="BF407" s="216"/>
      <c r="BG407" s="216"/>
      <c r="BH407" s="220">
        <f t="shared" ref="BH407:BH410" si="4">BI407+BJ407</f>
        <v>0</v>
      </c>
      <c r="BI407" s="220">
        <f>$E$21*COUNTIF($B$19,"&lt;&gt;*op?ional*")+$E$24*COUNTIF($B$22,"&lt;&gt;*op?ional*")+$E$27*COUNTIF($B$25,"&lt;&gt;*op?ional*")+$E$30*COUNTIF($B$28,"&lt;&gt;*op?ional*")+$E$33*COUNTIF($B$31,"&lt;&gt;*op?ional*")+$E$36*COUNTIF($B$34,"&lt;&gt;*op?ional*")+$E$39*COUNTIF($B$37,"&lt;&gt;*op?ional*")+$E$42*COUNTIF($B$40,"&lt;&gt;*op?ional*")+$E$51*COUNTIF($B$43,"&lt;&gt;*op?ional*")+$E$54*COUNTIF($B$52,"&lt;&gt;*op?ional*")+$E$57*COUNTIF($B$55,"&lt;&gt;*op?ional*")</f>
        <v>0</v>
      </c>
      <c r="BJ407" s="220">
        <f>$E$21*COUNTIF($B$19,"*op?ional*")+$E$24*COUNTIF($B$22,"*op?ional*")+$E$27*COUNTIF($B$25,"*op?ional*")+$E$30*COUNTIF($B$28,"*op?ional*")+$E$33*COUNTIF($B$31,"*op?ional*")+$E$36*COUNTIF($B$34,"*op?ional*")+$E$39*COUNTIF($B$37,"*op?ional*")+$E$42*COUNTIF($B$40,"*op?ional*")+$E$51*COUNTIF($B$43,"*op?ional*")+$E$54*COUNTIF($B$52,"*op?ional*")+$E$57*COUNTIF($B$55,"*op?ional*")</f>
        <v>0</v>
      </c>
      <c r="BK407" s="215"/>
      <c r="BL407" s="220">
        <f>$E$21*COUNTIF($B$19,"practic? *")+$E$24*COUNTIF($B$22,"practic? *")+$E$27*COUNTIF($B$25,"practic? *")+$E$30*COUNTIF($B$28,"practic? *")+$E$33*COUNTIF($B$31,"practic? *")+$E$36*COUNTIF($B$34,"practic? *")+$E$39*COUNTIF($B$37,"practic? *")+$E$42*COUNTIF($B$40,"practic? *")+$E$51*COUNTIF($B$43,"practic? *")+$E$54*COUNTIF($B$52,"practic? *")+$E$57*COUNTIF($B$55,"practic? *")</f>
        <v>0</v>
      </c>
      <c r="BM407" s="220">
        <f>$E$21*COUNTIF($B$19,"*Elaborare proiect de*")+$E$24*COUNTIF($B$22,"*Elaborare proiect de*")+$E$27*COUNTIF($B$25,"*Elaborare proiect de*")+$E$30*COUNTIF($B$28,"*Elaborare proiect de*")+$E$33*COUNTIF($B$31,"*Elaborare proiect de*")+$E$36*COUNTIF($B$34,"*Elaborare proiect de*")+$E$39*COUNTIF($B$37,"*Elaborare proiect de*")+$E$42*COUNTIF($B$40,"*Elaborare proiect de*")+$E$51*COUNTIF($B$43,"*Elaborare proiect de*")+$E$54*COUNTIF($B$52,"*Elaborare proiect de*")+$E$57*COUNTIF($B$55,"*Elaborare proiect de*")</f>
        <v>0</v>
      </c>
      <c r="BN407" s="220">
        <f>$E$21*COUNTIF($B$19,"*Examen de diplom*")+$E$24*COUNTIF($B$22,"*Examen de diplom*")+$E$27*COUNTIF($B$25,"*Examen de diplom*")+$E$30*COUNTIF($B$28,"*Examen de diplom*")+$E$33*COUNTIF($B$31,"*Examen de diplom*")+$E$36*COUNTIF($B$34,"*Examen de diplom*")+$E$39*COUNTIF($B$37,"*Examen de diplom*")+$E$42*COUNTIF($B$40,"*Examen de diplom*")+$E$51*COUNTIF($B$43,"*Examen de diplom*")+$E$54*COUNTIF($B$52,"*Examen de diplom*")+$E$57*COUNTIF($B$55,"*Examen de diplom*")</f>
        <v>0</v>
      </c>
      <c r="BO407" s="220">
        <f>$E$21*COUNTIF($B$19,"*educa?ie fizic*")+$E$24*COUNTIF($B$22,"*educa?ie fizic*")+$E$27*COUNTIF($B$25,"*educa?ie fizic*")+$E$30*COUNTIF($B$28,"*educa?ie fizic*")+$E$33*COUNTIF($B$31,"*educa?ie fizic*")+$E$36*COUNTIF($B$34,"*educa?ie fizic*")+$E$39*COUNTIF($B$37,"*educa?ie fizic*")+$E$42*COUNTIF($B$40,"*educa?ie fizic*")+$E$51*COUNTIF($B$43,"*educa?ie fizic*")+$E$54*COUNTIF($B$52,"*educa?ie fizic*")+$E$57*COUNTIF($B$55,"*educa?ie fizic*")</f>
        <v>0</v>
      </c>
      <c r="BP407" s="215"/>
      <c r="BQ407" s="216"/>
      <c r="BR407" s="228">
        <f>E58</f>
        <v>0</v>
      </c>
      <c r="BS407" s="220"/>
      <c r="BT407" s="220" t="e">
        <f>($G$21+$H$21+$I$21+$J$21)*COUNTIF($B$19,"&lt;&gt;*op?ional*")+($G$24+$H$24+$I$24+$J$24)*COUNTIF($B$22,"&lt;&gt;*op?ional*")+($G$27+$H$27+$I$27+$J$27)*COUNTIF($B$25,"&lt;&gt;*op?ional*")+($G$30+$H$30+$I$30+$J$30)*COUNTIF($B$28,"&lt;&gt;*op?ional*")+($G$33+$H$33+$I$33+$J$33)*COUNTIF($B$31,"&lt;&gt;*op?ional*")+($G$36+$H$36+$I$36+$J$36)*COUNTIF($B$34,"&lt;&gt;*op?ional*")+($G$39+$H$39+$I$39+$J$39)*COUNTIF($B$37,"&lt;&gt;*op?ional*")+($G$42+$H$42+$I$42+$J$42)*COUNTIF($B$40,"&lt;&gt;*op?ional*")+($G$51+$H$51+$I$51+$J$51)*COUNTIF($B$43,"&lt;&gt;*op?ional*")+($G$54+$H$54+$I$54+$J$54)*COUNTIF($B$52,"&lt;&gt;*op?ional*")+($G$57+$H$57+$I$57+$J$57)*COUNTIF($B$55,"&lt;&gt;*op?ional*")</f>
        <v>#VALUE!</v>
      </c>
      <c r="BU407" s="220" t="e">
        <f>($G$21+$H$21+$I$21+$J$21)*COUNTIF($B$19,"*op?ional*")+($G$24+$H$24+$I$24+$J$24)*COUNTIF($B$22,"*op?ional*")+($G$27+$H$27+$I$27+$J$27)*COUNTIF($B$25,"*op?ional*")+($G$30+$H$30+$I$30+$J$30)*COUNTIF($B$28,"*op?ional*")+($G$33+$H$33+$I$33+$J$33)*COUNTIF($B$31,"*op?ional*")+($G$36+$H$36+$I$36+$J$36)*COUNTIF($B$34,"*op?ional*")+($G$39+$H$39+$I$39+$J$39)*COUNTIF($B$37,"*op?ional*")+($G$42+$H$42+$I$42+$J$42)*COUNTIF($B$40,"*op?ional*")+($G$51+$H$51+$I$51+$J$51)*COUNTIF($B$43,"*op?ional*")+($G$54+$H$54+$I$54+$J$54)*COUNTIF($B$52,"*op?ional*")+($G$57+$H$57+$I$57+$J$57)*COUNTIF($B$55,"*op?ional*")</f>
        <v>#VALUE!</v>
      </c>
      <c r="BV407" s="229">
        <f>E366</f>
        <v>0</v>
      </c>
      <c r="BW407" s="215"/>
      <c r="BX407" s="220" t="e">
        <f>($G$21+$H$21+$I$21+$J$21)*COUNTIF($K$21,"DF")+($G$24+$H$24+$I$24+$J$24)*COUNTIF($K$24,"DF")+($G$27+$H$27+$I$27+$J$27)*COUNTIF($K$27,"DF")+($G$30+$H$30+$I$30+$J$30)*COUNTIF($K$30,"DF")+($G$33+$H$33+$I$33+$J$33)*COUNTIF($K$33,"DF")+($G$36+$H$36+$I$36+$J$36)*COUNTIF($K$36,"DF")+($G$39+$H$39+$I$39+$J$39)*COUNTIF($K$39,"DF")+($G$42+$H$42+$I$42+$J$42)*COUNTIF($K$42,"DF")+($G$51+$H$51+$I$51+$J$51)*COUNTIF($K$51,"DF")+($G$54+$H$54+$I$54+$J$54)*COUNTIF($K$54,"DF")+($G$57+$H$57+$I$57+$J$57)*COUNTIF($K$57,"DF")</f>
        <v>#VALUE!</v>
      </c>
      <c r="BY407" s="220" t="e">
        <f>($G$21+$H$21+$I$21+$J$21)*COUNTIF($K$21,"DD")+($G$24+$H$24+$I$24+$J$24)*COUNTIF($K$24,"DD")+($G$27+$H$27+$I$27+$J$27)*COUNTIF($K$27,"DD")+($G$30+$H$30+$I$30+$J$30)*COUNTIF($K$30,"DD")+($G$33+$H$33+$I$33+$J$33)*COUNTIF($K$33,"DD")+($G$36+$H$36+$I$36+$J$36)*COUNTIF($K$36,"DD")+($G$39+$H$39+$I$39+$J$39)*COUNTIF($K$39,"DD")+($G$42+$H$42+$I$42+$J$42)*COUNTIF($K$42,"DD")+($G$51+$H$51+$I$51+$J$51)*COUNTIF($K$51,"DD")+($G$54+$H$54+$I$54+$J$54)*COUNTIF($K$54,"DD")+($G$57+$H$57+$I$57+$J$57)*COUNTIF($K$57,"DD")</f>
        <v>#VALUE!</v>
      </c>
      <c r="BZ407" s="220" t="e">
        <f>($G$21+$H$21+$I$21+$J$21)*COUNTIF($K$21,"DS")+($G$24+$H$24+$I$24+$J$24)*COUNTIF($K$24,"DS")+($G$27+$H$27+$I$27+$J$27)*COUNTIF($K$27,"DS")+($G$30+$H$30+$I$30+$J$30)*COUNTIF($K$30,"DS")+($G$33+$H$33+$I$33+$J$33)*COUNTIF($K$33,"DS")+($G$36+$H$36+$I$36+$J$36)*COUNTIF($K$36,"DS")+($G$39+$H$39+$I$39+$J$39)*COUNTIF($K$39,"DS")+($G$42+$H$42+$I$42+$J$42)*COUNTIF($K$42,"DS")+($G$51+$H$51+$I$51+$J$51)*COUNTIF($K$51,"DS")+($G$54+$H$54+$I$54+$J$54)*COUNTIF($K$54,"DS")+($G$57+$H$57+$I$57+$J$57)*COUNTIF($K$57,"DS")</f>
        <v>#VALUE!</v>
      </c>
      <c r="CA407" s="220" t="e">
        <f>($G$21+$H$21+$I$21+$J$21)*COUNTIF($K$21,"DC")+($G$24+$H$24+$I$24+$J$24)*COUNTIF($K$24,"DC")+($G$27+$H$27+$I$27+$J$27)*COUNTIF($K$27,"DC")+($G$30+$H$30+$I$30+$J$30)*COUNTIF($K$30,"DC")+($G$33+$H$33+$I$33+$J$33)*COUNTIF($K$33,"DC")+($G$36+$H$36+$I$36+$J$36)*COUNTIF($K$36,"DC")+($G$39+$H$39+$I$39+$J$39)*COUNTIF($K$39,"DC")+($G$42+$H$42+$I$42+$J$42)*COUNTIF($K$42,"DC")+($G$51+$H$51+$I$51+$J$51)*COUNTIF($K$51,"DC")+($G$54+$H$54+$I$54+$J$54)*COUNTIF($K$54,"DC")+($G$57+$H$57+$I$57+$J$57)*COUNTIF($K$57,"DC")</f>
        <v>#VALUE!</v>
      </c>
      <c r="CB407" s="215"/>
      <c r="CC407" s="216"/>
      <c r="CD407" s="216"/>
      <c r="CE407" s="216"/>
      <c r="CF407" s="215"/>
      <c r="CG407" s="215"/>
      <c r="CH407" s="215"/>
      <c r="CI407" s="215"/>
      <c r="CJ407" s="215"/>
      <c r="CK407" s="215"/>
      <c r="CL407" s="215"/>
      <c r="CM407" s="215"/>
      <c r="CN407" s="215"/>
      <c r="CO407" s="216"/>
      <c r="CP407" s="216"/>
    </row>
    <row r="408" spans="1:94" s="219" customFormat="1" ht="21" hidden="1" customHeight="1" x14ac:dyDescent="0.25">
      <c r="B408" s="215"/>
      <c r="C408" s="225"/>
      <c r="D408" s="215"/>
      <c r="E408" s="215"/>
      <c r="F408" s="215"/>
      <c r="G408" s="215"/>
      <c r="H408" s="215"/>
      <c r="I408" s="215"/>
      <c r="J408" s="215"/>
      <c r="K408" s="216"/>
      <c r="L408" s="217"/>
      <c r="S408" s="226"/>
      <c r="T408" s="220"/>
      <c r="U408" s="227"/>
      <c r="V408" s="220"/>
      <c r="W408" s="220"/>
      <c r="X408" s="221"/>
      <c r="Y408" s="215"/>
      <c r="Z408" s="215"/>
      <c r="AA408" s="215"/>
      <c r="AB408" s="215"/>
      <c r="AC408" s="215"/>
      <c r="AD408" s="215"/>
      <c r="AE408" s="215"/>
      <c r="AF408" s="215"/>
      <c r="AG408" s="216"/>
      <c r="AH408" s="216"/>
      <c r="AI408" s="215"/>
      <c r="AJ408" s="215"/>
      <c r="AK408" s="215"/>
      <c r="AL408" s="215"/>
      <c r="AM408" s="215"/>
      <c r="AN408" s="215"/>
      <c r="AO408" s="215"/>
      <c r="AP408" s="215"/>
      <c r="AQ408" s="215"/>
      <c r="AR408" s="216"/>
      <c r="AS408" s="216"/>
      <c r="AU408" s="226">
        <v>1</v>
      </c>
      <c r="AV408" s="220">
        <v>2</v>
      </c>
      <c r="AW408" s="227">
        <f>COUNTIF($R$25,"E")+COUNTIF($R$28,"E")+COUNTIF($R$31,"E")+COUNTIF($R$34,"E")+COUNTIF($R$37,"E")+COUNTIF($R$40,"E")+COUNTIF($R$43,"E")+COUNTIF($R$46,"E")+COUNTIF($R$49,"E")+COUNTIF($R$25,"P-E")+COUNTIF($R$28,"P-E")+COUNTIF($R$31,"P-E")+COUNTIF($R$34,"P-E")+COUNTIF($R$37,"P-E")+COUNTIF($R$40,"P-E")+COUNTIF($R$43,"P-E")+COUNTIF($R$46,"P-E")+COUNTIF($R$49,"P-E")</f>
        <v>3</v>
      </c>
      <c r="AX408" s="220">
        <f>COUNTIF($R$25,"D")+COUNTIF($R$28,"D")+COUNTIF($R$31,"D")+COUNTIF($R$34,"D")+COUNTIF($R$37,"D")+COUNTIF($R$40,"D")+COUNTIF($R$43,"D")+COUNTIF($R$46,"D")+COUNTIF($R$49,"D")+COUNTIF($R$25,"P-D")+COUNTIF($R$28,"P-D")+COUNTIF($R$31,"P-D")+COUNTIF($R$34,"P-D")+COUNTIF($R$37,"P-D")+COUNTIF($R$40,"P-D")+COUNTIF($R$43,"P-D")+COUNTIF($R$46,"P-D")+COUNTIF($R$49,"P-D")</f>
        <v>2</v>
      </c>
      <c r="AY408" s="220">
        <f>COUNTIF($R$25,"C")+COUNTIF($R$28,"C")+COUNTIF($R$31,"C")+COUNTIF($R$34,"C")+COUNTIF($R$37,"C")+COUNTIF($R$40,"C")+COUNTIF($R$43,"C")+COUNTIF($R$46,"C")+COUNTIF($R$49,"C")</f>
        <v>1</v>
      </c>
      <c r="AZ408" s="220" t="str">
        <f t="shared" si="3"/>
        <v>3E,2D,1C</v>
      </c>
      <c r="BA408" s="215"/>
      <c r="BB408" s="220"/>
      <c r="BC408" s="220">
        <f>COUNTIF($M$19,"&lt;&gt;*optional*")+COUNTIF($M$22,"&lt;&gt;*optional*")+COUNTIF($M$25,"&lt;&gt;*optional*")+COUNTIF($M$28,"&lt;&gt;*optional*")+COUNTIF($M$31,"&lt;&gt;*optional*")+COUNTIF($M$34,"&lt;&gt;*optional*")+COUNTIF($M$37,"&lt;&gt;*optional*")+COUNTIF($M$40,"&lt;&gt;*optional*")+COUNTIF($M$43,"&lt;&gt;*optional*")+COUNTIF($M$52,"&lt;&gt;*optional*")</f>
        <v>10</v>
      </c>
      <c r="BD408" s="220">
        <f>COUNTIF($M$19,"*optional*")+COUNTIF($M$22,"*optional*")+COUNTIF($M$25,"*optional*")+COUNTIF($M$28,"*optional*")+COUNTIF($M$31,"*optional*")+COUNTIF($M$34,"*optional*")+COUNTIF($M$37,"*optional*")+COUNTIF($M$40,"*optional*")+COUNTIF($M$43,"*optional*")+COUNTIF($M$52,"*optional*")</f>
        <v>0</v>
      </c>
      <c r="BE408" s="216"/>
      <c r="BF408" s="216"/>
      <c r="BG408" s="216"/>
      <c r="BH408" s="220">
        <f t="shared" si="4"/>
        <v>0</v>
      </c>
      <c r="BI408" s="220">
        <f>$P$21*COUNTIF($M$19,"&lt;&gt;*op?ional*")+$P$24*COUNTIF($M$22,"&lt;&gt;*op?ional*")+$P$27*COUNTIF($M$25,"&lt;&gt;*op?ional*")+$P$30*COUNTIF($M$28,"&lt;&gt;*op?ional*")+$P$33*COUNTIF($M$31,"&lt;&gt;*op?ional*")+$P$36*COUNTIF($M$34,"&lt;&gt;*op?ional*")+$P$39*COUNTIF($M$37,"&lt;&gt;*op?ional*")+$P$42*COUNTIF($M$40,"&lt;&gt;*op?ional*")+$P$51*COUNTIF($M$43,"&lt;&gt;*op?ional*")+$P$54*COUNTIF($M$52,"&lt;&gt;*op?ional*")+$P$57*COUNTIF($M$55,"&lt;&gt;*op?ional*")</f>
        <v>0</v>
      </c>
      <c r="BJ408" s="220">
        <f>$P$21*COUNTIF($M$19,"*op?ional*")+$P$24*COUNTIF($M$22,"*op?ional*")+$P$27*COUNTIF($M$25,"*op?ional*")+$P$30*COUNTIF($M$28,"*op?ional*")+$P$33*COUNTIF($M$31,"*op?ional*")+$P$36*COUNTIF($M$34,"*op?ional*")+$P$39*COUNTIF($M$37,"*op?ional*")+$P$42*COUNTIF($M$40,"*op?ional*")+$P$51*COUNTIF($M$43,"*op?ional*")+$P$54*COUNTIF($M$52,"*op?ional*")+$P$57*COUNTIF($M$55,"*op?ional*")</f>
        <v>0</v>
      </c>
      <c r="BK408" s="215"/>
      <c r="BL408" s="220">
        <f>$P$21*COUNTIF($M$19,"practic? *")+$P$24*COUNTIF($M$22,"practic? *")+$P$27*COUNTIF($M$25,"practic? *")+$P$30*COUNTIF($M$28,"practic? *")+$P$33*COUNTIF($M$31,"practic? *")+$P$36*COUNTIF($M$34,"practic? *")+$P$39*COUNTIF($M$37,"practic? *")+$P$42*COUNTIF($M$40,"practic? *")+$P$51*COUNTIF($M$43,"practic? *")+$P$54*COUNTIF($M$52,"practic? *")+$P$57*COUNTIF($M$55,"practic? *")</f>
        <v>0</v>
      </c>
      <c r="BM408" s="220">
        <f>$P$21*COUNTIF($M$19,"*Elaborare proiect de*")+$P$24*COUNTIF($M$22,"*Elaborare proiect de*")+$P$27*COUNTIF($M$25,"*Elaborare proiect de*")+$P$30*COUNTIF($M$28,"*Elaborare proiect de*")+$P$33*COUNTIF($M$31,"*Elaborare proiect de*")+$P$36*COUNTIF($M$34,"*Elaborare proiect de*")+$P$39*COUNTIF($M$37,"*Elaborare proiect de*")+$P$42*COUNTIF($M$40,"*Elaborare proiect de*")+$P$51*COUNTIF($M$43,"*Elaborare proiect de*")+$P$54*COUNTIF($M$52,"*Elaborare proiect de*")+$P$57*COUNTIF($M$55,"*Elaborare proiect de*")</f>
        <v>0</v>
      </c>
      <c r="BN408" s="220">
        <f>$P$21*COUNTIF($M$19,"*Examen de diplom*")+$P$24*COUNTIF($M$22,"*Examen de diplom*")+$P$27*COUNTIF($M$25,"*Examen de diplom*")+$P$30*COUNTIF($M$28,"*Examen de diplom*")+$P$33*COUNTIF($M$31,"*Examen de diplom*")+$P$36*COUNTIF($M$34,"*Examen de diplom*")+$P$39*COUNTIF($M$37,"*Examen de diplom*")+$P$42*COUNTIF($M$40,"*Examen de diplom*")+$P$51*COUNTIF($M$43,"*Examen de diplom*")+$P$54*COUNTIF($M$52,"*Examen de diplom*")+$P$57*COUNTIF($M$55,"*Examen de diplom*")</f>
        <v>0</v>
      </c>
      <c r="BO408" s="220">
        <f>$P$21*COUNTIF($M$19,"*educa?ie fizic*")+$P$24*COUNTIF($M$22,"*educa?ie fizic*")+$P$27*COUNTIF($M$25,"*educa?ie fizic*")+$P$30*COUNTIF($M$28,"*educa?ie fizic*")+$P$33*COUNTIF($M$31,"*educa?ie fizic*")+$P$36*COUNTIF($M$34,"*educa?ie fizic*")+$P$39*COUNTIF($M$37,"*educa?ie fizic*")+$P$42*COUNTIF($M$40,"*educa?ie fizic*")+$P$51*COUNTIF($M$43,"*educa?ie fizic*")+$P$54*COUNTIF($M$52,"*educa?ie fizic*")+$P$57*COUNTIF($M$55,"*educa?ie fizic*")</f>
        <v>0</v>
      </c>
      <c r="BP408" s="215"/>
      <c r="BQ408" s="216"/>
      <c r="BR408" s="228">
        <f>P58</f>
        <v>0</v>
      </c>
      <c r="BS408" s="220"/>
      <c r="BT408" s="220" t="e">
        <f>($R$21+$S$21+$T$21+$U$21)*COUNTIF($M$19,"&lt;&gt;*op?ional*")+($R$24+$S$24+$T$24+$U$24)*COUNTIF($M$22,"&lt;&gt;*op?ional*")+($R$27+$S$27+$T$27+$U$27)*COUNTIF($M$25,"&lt;&gt;*op?ional*")+($R$30+$S$30+$T$30+$U$30)*COUNTIF($M$28,"&lt;&gt;*op?ional*")+($R$33+$S$33+$T$33+$U$33)*COUNTIF($M$31,"&lt;&gt;*op?ional*")+($R$36+$S$36+$T$36+$U$36)*COUNTIF($M$34,"&lt;&gt;*op?ional*")+($R$39+$S$39+$T$39+$U$39)*COUNTIF($M$37,"&lt;&gt;*op?ional*")+($R$42+$S$42+$T$42+$U$42)*COUNTIF($M$40,"&lt;&gt;*op?ional*")+($R$51+$S$51+$T$51+$U$51)*COUNTIF($M$43,"&lt;&gt;*op?ional*")+($R$54+$S$54+$T$54+$U$54)*COUNTIF($M$52,"&lt;&gt;*op?ional*")+($R$57+$S$57+$T$57+$U$57)*COUNTIF($M$55,"&lt;&gt;*op?ional*")</f>
        <v>#VALUE!</v>
      </c>
      <c r="BU408" s="220" t="e">
        <f>($R$21+$S$21+$T$21+$U$21)*COUNTIF($M$19,"*op?ional*")+($R$24+$S$24+$T$24+$U$24)*COUNTIF($M$22,"*op?ional*")+($R$27+$S$27+$T$27+$U$27)*COUNTIF($M$25,"*op?ional*")+($R$30+$S$30+$T$30+$U$30)*COUNTIF($M$28,"*op?ional*")+($R$33+$S$33+$T$33+$U$33)*COUNTIF($M$31,"*op?ional*")+($R$36+$S$36+$T$36+$U$36)*COUNTIF($M$34,"*op?ional*")+($R$39+$S$39+$T$39+$U$39)*COUNTIF($M$37,"*op?ional*")+($R$42+$S$42+$T$42+$U$42)*COUNTIF($M$40,"*op?ional*")+($R$51+$S$51+$T$51+$U$51)*COUNTIF($M$43,"*op?ional*")+($R$54+$S$54+$T$54+$U$54)*COUNTIF($M$52,"*op?ional*")+($R$57+$S$57+$T$57+$U$57)*COUNTIF($M$55,"*op?ional*")</f>
        <v>#VALUE!</v>
      </c>
      <c r="BV408" s="229">
        <f>P366</f>
        <v>0</v>
      </c>
      <c r="BW408" s="215"/>
      <c r="BX408" s="220" t="e">
        <f>($R$21+$S$21+$T$21+$U$21)*COUNTIF($V$21,"DF")+($R$24+$S$24+$T$24+$U$24)*COUNTIF($V$24,"DF")+($R$27+$S$27+$T$27+$U$27)*COUNTIF($V$27,"DF")+($R$30+$S$30+$T$30+$U$30)*COUNTIF($V$30,"DF")+($R$33+$S$33+$T$33+$U$33)*COUNTIF($V$33,"DF")+($R$36+$S$36+$T$36+$U$36)*COUNTIF($V$36,"DF")+($R$39+$S$39+$T$39+$U$39)*COUNTIF($V$39,"DF")+($R$42+$S$42+$T$42+$U$42)*COUNTIF($V$42,"DF")+($R$51+$S$51+$T$51+$U$51)*COUNTIF($V$51,"DF")+($R$54+$S$54+$T$54+$U$54)*COUNTIF($V$54,"DF")+($R$57+$S$57+$T$57+$U$57)*COUNTIF($V$57,"DF")</f>
        <v>#VALUE!</v>
      </c>
      <c r="BY408" s="220" t="e">
        <f>($R$21+$S$21+$T$21+$U$21)*COUNTIF($V$21,"DD")+($R$24+$S$24+$T$24+$U$24)*COUNTIF($V$24,"DD")+($R$27+$S$27+$T$27+$U$27)*COUNTIF($V$27,"DD")+($R$30+$S$30+$T$30+$U$30)*COUNTIF($V$30,"DD")+($R$33+$S$33+$T$33+$U$33)*COUNTIF($V$33,"DD")+($R$36+$S$36+$T$36+$U$36)*COUNTIF($V$36,"DD")+($R$39+$S$39+$T$39+$U$39)*COUNTIF($V$39,"DD")+($R$42+$S$42+$T$42+$U$42)*COUNTIF($V$42,"DD")+($R$51+$S$51+$T$51+$U$51)*COUNTIF($V$51,"DD")+($R$54+$S$54+$T$54+$U$54)*COUNTIF($V$54,"DD")+($R$57+$S$57+$T$57+$U$57)*COUNTIF($V$57,"DD")</f>
        <v>#VALUE!</v>
      </c>
      <c r="BZ408" s="220" t="e">
        <f>($R$21+$S$21+$T$21+$U$21)*COUNTIF($V$21,"DS")+($R$24+$S$24+$T$24+$U$24)*COUNTIF($V$24,"DS")+($R$27+$S$27+$T$27+$U$27)*COUNTIF($V$27,"DS")+($R$30+$S$30+$T$30+$U$30)*COUNTIF($V$30,"DS")+($R$33+$S$33+$T$33+$U$33)*COUNTIF($V$33,"DS")+($R$36+$S$36+$T$36+$U$36)*COUNTIF($V$36,"DS")+($R$39+$S$39+$T$39+$U$39)*COUNTIF($V$39,"DS")+($R$42+$S$42+$T$42+$U$42)*COUNTIF($V$42,"DS")+($R$51+$S$51+$T$51+$U$51)*COUNTIF($V$51,"DS")+($R$54+$S$54+$T$54+$U$54)*COUNTIF($V$54,"DS")+($R$57+$S$57+$T$57+$U$57)*COUNTIF($V$57,"DS")</f>
        <v>#VALUE!</v>
      </c>
      <c r="CA408" s="220" t="e">
        <f>($R$21+$S$21+$T$21+$U$21)*COUNTIF($V$21,"DC")+($R$24+$S$24+$T$24+$U$24)*COUNTIF($V$24,"DC")+($R$27+$S$27+$T$27+$U$27)*COUNTIF($V$27,"DC")+($R$30+$S$30+$T$30+$U$30)*COUNTIF($V$30,"DC")+($R$33+$S$33+$T$33+$U$33)*COUNTIF($V$33,"DC")+($R$36+$S$36+$T$36+$U$36)*COUNTIF($V$36,"DC")+($R$39+$S$39+$T$39+$U$39)*COUNTIF($V$39,"DC")+($R$42+$S$42+$T$42+$U$42)*COUNTIF($V$42,"DC")+($R$51+$S$51+$T$51+$U$51)*COUNTIF($V$51,"DC")+($R$54+$S$54+$T$54+$U$54)*COUNTIF($V$54,"DC")+($R$57+$S$57+$T$57+$U$57)*COUNTIF($V$57,"DC")</f>
        <v>#VALUE!</v>
      </c>
      <c r="CB408" s="215"/>
      <c r="CC408" s="216"/>
      <c r="CD408" s="216"/>
      <c r="CE408" s="216"/>
      <c r="CF408" s="215"/>
      <c r="CG408" s="215"/>
      <c r="CH408" s="215"/>
      <c r="CI408" s="215"/>
      <c r="CJ408" s="215"/>
      <c r="CK408" s="215"/>
      <c r="CL408" s="215"/>
      <c r="CM408" s="215"/>
      <c r="CN408" s="215"/>
      <c r="CO408" s="216"/>
      <c r="CP408" s="216"/>
    </row>
    <row r="409" spans="1:94" s="219" customFormat="1" ht="21" hidden="1" customHeight="1" x14ac:dyDescent="0.25">
      <c r="B409" s="215"/>
      <c r="C409" s="225"/>
      <c r="D409" s="215"/>
      <c r="E409" s="215"/>
      <c r="F409" s="215"/>
      <c r="G409" s="215"/>
      <c r="H409" s="215"/>
      <c r="I409" s="215"/>
      <c r="J409" s="215"/>
      <c r="K409" s="216"/>
      <c r="L409" s="217"/>
      <c r="S409" s="226"/>
      <c r="T409" s="220"/>
      <c r="U409" s="227"/>
      <c r="V409" s="220"/>
      <c r="W409" s="220"/>
      <c r="X409" s="221"/>
      <c r="Y409" s="215"/>
      <c r="Z409" s="215"/>
      <c r="AA409" s="215"/>
      <c r="AB409" s="215"/>
      <c r="AC409" s="215"/>
      <c r="AD409" s="215"/>
      <c r="AE409" s="215"/>
      <c r="AF409" s="215"/>
      <c r="AG409" s="216"/>
      <c r="AH409" s="216"/>
      <c r="AI409" s="215"/>
      <c r="AJ409" s="215"/>
      <c r="AK409" s="215"/>
      <c r="AL409" s="215"/>
      <c r="AM409" s="215"/>
      <c r="AN409" s="215"/>
      <c r="AO409" s="215"/>
      <c r="AP409" s="215"/>
      <c r="AQ409" s="215"/>
      <c r="AR409" s="216"/>
      <c r="AS409" s="216"/>
      <c r="AU409" s="226">
        <v>2</v>
      </c>
      <c r="AV409" s="220">
        <v>3</v>
      </c>
      <c r="AW409" s="227">
        <f>COUNTIF($F$63,"E")+COUNTIF($F$66,"E")+COUNTIF($F$69,"E")+COUNTIF($F$72,"E")+COUNTIF($F$75,"E")+COUNTIF($F$78,"E")+COUNTIF($F$81,"E")+COUNTIF($F$84,"E")+COUNTIF($F$87,"E")+COUNTIF($F$63,"P-E")+COUNTIF($F$66,"P-E")+COUNTIF($F$69,"P-E")+COUNTIF($F$72,"P-E")+COUNTIF($F$75,"P-E")+COUNTIF($F$78,"P-E")+COUNTIF($F$81,"P-E")+COUNTIF($F$84,"P-E")+COUNTIF($F$87,"P-E")</f>
        <v>3</v>
      </c>
      <c r="AX409" s="220">
        <f>COUNTIF($F$63,"D")+COUNTIF($F$66,"D")+COUNTIF($F$69,"D")+COUNTIF($F$72,"D")+COUNTIF($F$75,"D")+COUNTIF($F$78,"D")+COUNTIF($F$81,"D")+COUNTIF($F$84,"D")+COUNTIF($F$87,"D")+COUNTIF($F$63,"P-D")+COUNTIF($F$66,"P-D")+COUNTIF($F$69,"P-D")+COUNTIF($F$72,"P-D")+COUNTIF($F$75,"P-D")+COUNTIF($F$78,"P-D")+COUNTIF($F$81,"P-D")+COUNTIF($F$84,"P-D")+COUNTIF($F$87,"P-D")</f>
        <v>1</v>
      </c>
      <c r="AY409" s="220">
        <f>COUNTIF($F$63,"C")+COUNTIF($F$66,"C")+COUNTIF($F$69,"C")+COUNTIF($F$72,"C")+COUNTIF($F$75,"C")+COUNTIF($F$78,"C")+COUNTIF($F$81,"C")+COUNTIF($F$84,"C")+COUNTIF($F$87,"C")</f>
        <v>1</v>
      </c>
      <c r="AZ409" s="220" t="str">
        <f t="shared" si="3"/>
        <v>3E,1D,1C</v>
      </c>
      <c r="BA409" s="215"/>
      <c r="BB409" s="220"/>
      <c r="BC409" s="220">
        <f>COUNTIF($X$19,"&lt;&gt;*optional*")+COUNTIF($X$22,"&lt;&gt;*optional*")+COUNTIF($X$25,"&lt;&gt;*optional*")+COUNTIF($X$28,"&lt;&gt;*optional*")+COUNTIF($X$31,"&lt;&gt;*optional*")+COUNTIF($X$34,"&lt;&gt;*optional*")+COUNTIF($X$37,"&lt;&gt;*optional*")+COUNTIF($X$40,"&lt;&gt;*optional*")+COUNTIF($X$43,"&lt;&gt;*optional*")+COUNTIF($X$52,"&lt;&gt;*optional*")</f>
        <v>10</v>
      </c>
      <c r="BD409" s="220">
        <f>COUNTIF($X$19,"*optional*")+COUNTIF($X$22,"*optional*")+COUNTIF($X$25,"*optional*")+COUNTIF($X$28,"*optional*")+COUNTIF($X$31,"*optional*")+COUNTIF($X$34,"*optional*")+COUNTIF($X$37,"*optional*")+COUNTIF($X$40,"*optional*")+COUNTIF($X$43,"*optional*")+COUNTIF($X$52,"*optional*")</f>
        <v>0</v>
      </c>
      <c r="BE409" s="216"/>
      <c r="BF409" s="216"/>
      <c r="BG409" s="216"/>
      <c r="BH409" s="220">
        <f t="shared" si="4"/>
        <v>0</v>
      </c>
      <c r="BI409" s="220">
        <f>$AA$21*COUNTIF($X$19,"&lt;&gt;*op?ional*")+$AA$24*COUNTIF($X$22,"&lt;&gt;*op?ional*")+$AA$27*COUNTIF($X$25,"&lt;&gt;*op?ional*")+$AA$30*COUNTIF($X$28,"&lt;&gt;*op?ional*")+$AA$33*COUNTIF($X$31,"&lt;&gt;*op?ional*")+$AA$36*COUNTIF($X$34,"&lt;&gt;*op?ional*")+$AA$39*COUNTIF($X$37,"&lt;&gt;*op?ional*")+$AA$42*COUNTIF($X$40,"&lt;&gt;*op?ional*")+$AA$51*COUNTIF($X$43,"&lt;&gt;*op?ional*")+$AA$54*COUNTIF($X$52,"&lt;&gt;*op?ional*")+$AA$57*COUNTIF($X$55,"&lt;&gt;*op?ional*")</f>
        <v>0</v>
      </c>
      <c r="BJ409" s="220">
        <f>$AA$21*COUNTIF($X$19,"*op?ional*")+$AA$24*COUNTIF($X$22,"*op?ional*")+$AA$27*COUNTIF($X$25,"*op?ional*")+$AA$30*COUNTIF($X$28,"*op?ional*")+$AA$33*COUNTIF($X$31,"*op?ional*")+$AA$36*COUNTIF($X$34,"*op?ional*")+$AA$39*COUNTIF($X$37,"*op?ional*")+$AA$42*COUNTIF($X$40,"*op?ional*")+$AA$51*COUNTIF($X$43,"*op?ional*")+$AA$54*COUNTIF($X$52,"*op?ional*")+$AA$57*COUNTIF($X$55,"*op?ional*")</f>
        <v>0</v>
      </c>
      <c r="BK409" s="215"/>
      <c r="BL409" s="220">
        <f>$AA$21*COUNTIF($X$19,"practic? *")+$AA$24*COUNTIF($X$22,"practic? *")+$AA$27*COUNTIF($X$25,"practic? *")+$AA$30*COUNTIF($X$28,"practic? *")+$AA$33*COUNTIF($X$31,"practic? *")+$AA$36*COUNTIF($X$34,"practic? *")+$AA$39*COUNTIF($X$37,"practic? *")+$AA$42*COUNTIF($X$40,"practic? *")+$AA$51*COUNTIF($X$43,"practic? *")+$AA$54*COUNTIF($X$52,"practic? *")+$AA$57*COUNTIF($X$55,"practic? *")</f>
        <v>0</v>
      </c>
      <c r="BM409" s="220">
        <f>$AA$21*COUNTIF($X$19,"*Elaborare proiect de*")+$AA$24*COUNTIF($X$22,"*Elaborare proiect de*")+$AA$27*COUNTIF($X$25,"*Elaborare proiect de*")+$AA$30*COUNTIF($X$28,"*Elaborare proiect de*")+$AA$33*COUNTIF($X$31,"*Elaborare proiect de*")+$AA$36*COUNTIF($X$34,"*Elaborare proiect de*")+$AA$39*COUNTIF($X$37,"*Elaborare proiect de*")+$AA$42*COUNTIF($X$40,"*Elaborare proiect de*")+$AA$51*COUNTIF($X$43,"*Elaborare proiect de*")+$AA$54*COUNTIF($X$52,"*Elaborare proiect de*")+$AA$57*COUNTIF($X$55,"*Elaborare proiect de*")</f>
        <v>0</v>
      </c>
      <c r="BN409" s="220">
        <f>$AA$21*COUNTIF($X$19,"*Examen de diplom*")+$AA$24*COUNTIF($X$22,"*Examen de diplom*")+$AA$27*COUNTIF($X$25,"*Examen de diplom*")+$AA$30*COUNTIF($X$28,"*Examen de diplom*")+$AA$33*COUNTIF($X$31,"*Examen de diplom*")+$AA$36*COUNTIF($X$34,"*Examen de diplom*")+$AA$39*COUNTIF($X$37,"*Examen de diplom*")+$AA$42*COUNTIF($X$40,"*Examen de diplom*")+$AA$51*COUNTIF($X$43,"*Examen de diplom*")+$AA$54*COUNTIF($X$52,"*Examen de diplom*")+$AA$57*COUNTIF($X$55,"*Examen de diplom*")</f>
        <v>0</v>
      </c>
      <c r="BO409" s="220">
        <f>$AA$21*COUNTIF($X$19,"*educa?ie fizic*")+$AA$24*COUNTIF($X$22,"*educa?ie fizic*")+$AA$27*COUNTIF($X$25,"*educa?ie fizic*")+$AA$30*COUNTIF($X$28,"*educa?ie fizic*")+$AA$33*COUNTIF($X$31,"*educa?ie fizic*")+$AA$36*COUNTIF($X$34,"*educa?ie fizic*")+$AA$39*COUNTIF($X$37,"*educa?ie fizic*")+$AA$42*COUNTIF($X$40,"*educa?ie fizic*")+$AA$51*COUNTIF($X$43,"*educa?ie fizic*")+$AA$54*COUNTIF($X$52,"*educa?ie fizic*")+$AA$57*COUNTIF($X$55,"*educa?ie fizic*")</f>
        <v>0</v>
      </c>
      <c r="BP409" s="215"/>
      <c r="BQ409" s="216"/>
      <c r="BR409" s="228">
        <f>AA58</f>
        <v>0</v>
      </c>
      <c r="BS409" s="220"/>
      <c r="BT409" s="220">
        <f>($AC$21+$AD$21+$AE$21+$AF$21)*COUNTIF($X$19,"&lt;&gt;*op?ional*")+($AC$24+$AD$24+$AE$24+$AF$24)*COUNTIF($X$22,"&lt;&gt;*op?ional*")+($AC$27+$AD$27+$AE$27+$AF$27)*COUNTIF($X$25,"&lt;&gt;*op?ional*")+($AC$30+$AD$30+$AE$30+$AF$30)*COUNTIF($X$28,"&lt;&gt;*op?ional*")+($AC$33+$AD$33+$AE$33+$AF$33)*COUNTIF($X$31,"&lt;&gt;*op?ional*")+($AC$36+$AD$36+$AE$36+$AF$36)*COUNTIF($X$34,"&lt;&gt;*op?ional*")+($AC$39+$AD$39+$AE$39+$AF$39)*COUNTIF($X$37,"&lt;&gt;*op?ional*")+($AC$42+$AD$42+$AE$42+$AF$42)*COUNTIF($X$40,"&lt;&gt;*op?ional*")+($AC$51+$AD$51+$AE$51+$AF$51)*COUNTIF($X$43,"&lt;&gt;*op?ional*")+($AC$54+$AD$54+$AE$54+$AF$54)*COUNTIF($X$52,"&lt;&gt;*op?ional*")+($AC$57+$AD$57+$AE$57+$AF$57)*COUNTIF($X$55,"&lt;&gt;*op?ional*")</f>
        <v>0</v>
      </c>
      <c r="BU409" s="220">
        <f>($AC$21+$AD$21+$AE$21+$AF$21)*COUNTIF($X$19,"*op?ional*")+($AC$24+$AD$24+$AE$24+$AF$24)*COUNTIF($X$22,"*op?ional*")+($AC$27+$AD$27+$AE$27+$AF$27)*COUNTIF($X$25,"*op?ional*")+($AC$30+$AD$30+$AE$30+$AF$30)*COUNTIF($X$28,"*op?ional*")+($AC$33+$AD$33+$AE$33+$AF$33)*COUNTIF($X$31,"*op?ional*")+($AC$36+$AD$36+$AE$36+$AF$36)*COUNTIF($X$34,"*op?ional*")+($AC$39+$AD$39+$AE$39+$AF$39)*COUNTIF($X$37,"*op?ional*")+($AC$42+$AD$42+$AE$42+$AF$42)*COUNTIF($X$40,"*op?ional*")+($AC$51+$AD$51+$AE$51+$AF$51)*COUNTIF($X$43,"*op?ional*")+($AC$54+$AD$54+$AE$54+$AF$54)*COUNTIF($X$52,"*op?ional*")+($AC$57+$AD$57+$AE$57+$AF$57)*COUNTIF($X$55,"*op?ional*")</f>
        <v>0</v>
      </c>
      <c r="BV409" s="229">
        <f>AA366</f>
        <v>0</v>
      </c>
      <c r="BW409" s="215"/>
      <c r="BX409" s="220">
        <f>($AC$21+$AD$21+$AE$21+$AF$21)*COUNTIF($AG$21,"DF")+($AC$24+$AD$24+$AE$24+$AF$24)*COUNTIF($AG$24,"DF")+($AC$27+$AD$27+$AE$27+$AF$27)*COUNTIF($AG$27,"DF")+($AC$30+$AD$30+$AE$30+$AF$30)*COUNTIF($AG$30,"DF")+($AC$33+$AD$33+$AE$33+$AF$33)*COUNTIF($AG$33,"DF")+($AC$36+$AD$36+$AE$36+$AF$36)*COUNTIF($AG$36,"DF")+($AC$39+$AD$39+$AE$39+$AF$39)*COUNTIF($AG$39,"DF")+($AC$42+$AD$42+$AE$42+$AF$42)*COUNTIF($AG$42,"DF")+($AC$51+$AD$51+$AE$51+$AF$51)*COUNTIF($AG$51,"DF")+($AC$54+$AD$54+$AE$54+$AF$54)*COUNTIF($AG$54,"DF")+($AC$57+$AD$57+$AE$57+$AF$57)*COUNTIF($AG$57,"DF")</f>
        <v>0</v>
      </c>
      <c r="BY409" s="220">
        <f>($AC$21+$AD$21+$AE$21+$AF$21)*COUNTIF($AG$21,"DD")+($AC$24+$AD$24+$AE$24+$AF$24)*COUNTIF($AG$24,"DD")+($AC$27+$AD$27+$AE$27+$AF$27)*COUNTIF($AG$27,"DD")+($AC$30+$AD$30+$AE$30+$AF$30)*COUNTIF($AG$30,"DD")+($AC$33+$AD$33+$AE$33+$AF$33)*COUNTIF($AG$33,"DD")+($AC$36+$AD$36+$AE$36+$AF$36)*COUNTIF($AG$36,"DD")+($AC$39+$AD$39+$AE$39+$AF$39)*COUNTIF($AG$39,"DD")+($AC$42+$AD$42+$AE$42+$AF$42)*COUNTIF($AG$42,"DD")+($AC$51+$AD$51+$AE$51+$AF$51)*COUNTIF($AG$51,"DD")+($AC$54+$AD$54+$AE$54+$AF$54)*COUNTIF($AG$54,"DD")+($AC$57+$AD$57+$AE$57+$AF$57)*COUNTIF($AG$57,"DD")</f>
        <v>0</v>
      </c>
      <c r="BZ409" s="220">
        <f>($AC$21+$AD$21+$AE$21+$AF$21)*COUNTIF($AG$21,"DS")+($AC$24+$AD$24+$AE$24+$AF$24)*COUNTIF($AG$24,"DS")+($AC$27+$AD$27+$AE$27+$AF$27)*COUNTIF($AG$27,"DS")+($AC$30+$AD$30+$AE$30+$AF$30)*COUNTIF($AG$30,"DS")+($AC$33+$AD$33+$AE$33+$AF$33)*COUNTIF($AG$33,"DS")+($AC$36+$AD$36+$AE$36+$AF$36)*COUNTIF($AG$36,"DS")+($AC$39+$AD$39+$AE$39+$AF$39)*COUNTIF($AG$39,"DS")+($AC$42+$AD$42+$AE$42+$AF$42)*COUNTIF($AG$42,"DS")+($AC$51+$AD$51+$AE$51+$AF$51)*COUNTIF($AG$51,"DS")+($AC$54+$AD$54+$AE$54+$AF$54)*COUNTIF($AG$54,"DS")+($AC$57+$AD$57+$AE$57+$AF$57)*COUNTIF($AG$57,"DS")</f>
        <v>0</v>
      </c>
      <c r="CA409" s="220">
        <f>($AC$21+$AD$21+$AE$21+$AF$21)*COUNTIF($AG$21,"DC")+($AC$24+$AD$24+$AE$24+$AF$24)*COUNTIF($AG$24,"DC")+($AC$27+$AD$27+$AE$27+$AF$27)*COUNTIF($AG$27,"DC")+($AC$30+$AD$30+$AE$30+$AF$30)*COUNTIF($AG$30,"DC")+($AC$33+$AD$33+$AE$33+$AF$33)*COUNTIF($AG$33,"DC")+($AC$36+$AD$36+$AE$36+$AF$36)*COUNTIF($AG$36,"DC")+($AC$39+$AD$39+$AE$39+$AF$39)*COUNTIF($AG$39,"DC")+($AC$42+$AD$42+$AE$42+$AF$42)*COUNTIF($AG$42,"DC")+($AC$51+$AD$51+$AE$51+$AF$51)*COUNTIF($AG$51,"DC")+($AC$54+$AD$54+$AE$54+$AF$54)*COUNTIF($AG$54,"DC")+($AC$57+$AD$57+$AE$57+$AF$57)*COUNTIF($AG$57,"DC")</f>
        <v>0</v>
      </c>
      <c r="CB409" s="215"/>
      <c r="CC409" s="216"/>
      <c r="CD409" s="216"/>
      <c r="CE409" s="216"/>
      <c r="CF409" s="215"/>
      <c r="CG409" s="215"/>
      <c r="CH409" s="215"/>
      <c r="CI409" s="215"/>
      <c r="CJ409" s="215"/>
      <c r="CK409" s="215"/>
      <c r="CL409" s="215"/>
      <c r="CM409" s="215"/>
      <c r="CN409" s="215"/>
      <c r="CO409" s="216"/>
      <c r="CP409" s="216"/>
    </row>
    <row r="410" spans="1:94" s="219" customFormat="1" ht="21" hidden="1" customHeight="1" x14ac:dyDescent="0.25">
      <c r="B410" s="215"/>
      <c r="C410" s="225"/>
      <c r="D410" s="215"/>
      <c r="E410" s="215"/>
      <c r="F410" s="215"/>
      <c r="G410" s="215"/>
      <c r="H410" s="215"/>
      <c r="I410" s="215"/>
      <c r="J410" s="215"/>
      <c r="K410" s="216"/>
      <c r="L410" s="217"/>
      <c r="S410" s="226"/>
      <c r="T410" s="220"/>
      <c r="U410" s="227"/>
      <c r="V410" s="220"/>
      <c r="W410" s="220"/>
      <c r="X410" s="221"/>
      <c r="Y410" s="215"/>
      <c r="Z410" s="215"/>
      <c r="AA410" s="215"/>
      <c r="AB410" s="215"/>
      <c r="AC410" s="215"/>
      <c r="AD410" s="215"/>
      <c r="AE410" s="215"/>
      <c r="AF410" s="215"/>
      <c r="AG410" s="216"/>
      <c r="AH410" s="216"/>
      <c r="AI410" s="215"/>
      <c r="AJ410" s="215"/>
      <c r="AK410" s="215"/>
      <c r="AL410" s="215"/>
      <c r="AM410" s="215"/>
      <c r="AN410" s="215"/>
      <c r="AO410" s="215"/>
      <c r="AP410" s="215"/>
      <c r="AQ410" s="215"/>
      <c r="AR410" s="216"/>
      <c r="AS410" s="216"/>
      <c r="AU410" s="226">
        <v>2</v>
      </c>
      <c r="AV410" s="220">
        <v>4</v>
      </c>
      <c r="AW410" s="227">
        <f>COUNTIF($R$63,"E")+COUNTIF($R$66,"E")+COUNTIF($R$69,"E")+COUNTIF($R$72,"E")+COUNTIF($R$75,"E")+COUNTIF($R$78,"E")+COUNTIF($R$81,"E")+COUNTIF($R$84,"E")+COUNTIF($R$87,"E")+COUNTIF($R$63,"P-E")+COUNTIF($R$66,"P-E")+COUNTIF($R$69,"P-E")+COUNTIF($R$72,"P-E")+COUNTIF($R$75,"P-E")+COUNTIF($R$78,"P-E")+COUNTIF($R$81,"P-E")+COUNTIF($R$84,"P-E")+COUNTIF($R$87,"P-E")</f>
        <v>1</v>
      </c>
      <c r="AX410" s="220">
        <f>COUNTIF($R$63,"D")+COUNTIF($R$66,"D")+COUNTIF($R$69,"D")+COUNTIF($R$72,"D")+COUNTIF($R$75,"D")+COUNTIF($R$78,"D")+COUNTIF($R$81,"D")+COUNTIF($R$84,"D")+COUNTIF($R$87,"D")+COUNTIF($R$63,"P-D")+COUNTIF($R$66,"P-D")+COUNTIF($R$69,"P-D")+COUNTIF($R$72,"P-D")+COUNTIF($R$75,"P-D")+COUNTIF($R$78,"P-D")+COUNTIF($R$81,"P-D")+COUNTIF($R$84,"P-D")+COUNTIF($R$87,"P-D")</f>
        <v>1</v>
      </c>
      <c r="AY410" s="220">
        <f>COUNTIF($R$63,"C")+COUNTIF($R$66,"C")+COUNTIF($R$69,"C")+COUNTIF($R$72,"C")+COUNTIF($R$75,"C")+COUNTIF($R$78,"C")+COUNTIF($R$81,"C")+COUNTIF($R$84,"C")+COUNTIF($R$87,"C")</f>
        <v>1</v>
      </c>
      <c r="AZ410" s="220" t="str">
        <f t="shared" si="3"/>
        <v>1E,1D,1C</v>
      </c>
      <c r="BA410" s="215"/>
      <c r="BB410" s="220"/>
      <c r="BC410" s="220">
        <f>COUNTIF($AI$19,"&lt;&gt;*optional*")+COUNTIF($AI$22,"&lt;&gt;*optional*")+COUNTIF($AI$25,"&lt;&gt;*optional*")+COUNTIF($AI$28,"&lt;&gt;*optional*")+COUNTIF($AI$31,"&lt;&gt;*optional*")+COUNTIF($AI$34,"&lt;&gt;*optional*")+COUNTIF($AI$37,"&lt;&gt;*optional*")+COUNTIF($AI$40,"&lt;&gt;*optional*")+COUNTIF($AI$43,"&lt;&gt;*optional*")+COUNTIF($AI$52,"&lt;&gt;*optional*")</f>
        <v>10</v>
      </c>
      <c r="BD410" s="220">
        <f>COUNTIF($AI$19,"*optional*")+COUNTIF($AI$22,"*optional*")+COUNTIF($AI$25,"*optional*")+COUNTIF($AI$28,"*optional*")+COUNTIF($AI$31,"*optional*")+COUNTIF($AI$34,"*optional*")+COUNTIF($AI$37,"*optional*")+COUNTIF($AI$40,"*optional*")+COUNTIF($AI$43,"*optional*")+COUNTIF($AI$52,"*optional*")</f>
        <v>0</v>
      </c>
      <c r="BE410" s="216"/>
      <c r="BF410" s="216"/>
      <c r="BG410" s="216"/>
      <c r="BH410" s="220">
        <f t="shared" si="4"/>
        <v>0</v>
      </c>
      <c r="BI410" s="220">
        <f>$AL$21*COUNTIF($AI$19,"&lt;&gt;*op?ional*")+$AL$24*COUNTIF($AI$22,"&lt;&gt;*op?ional*")+$AL$27*COUNTIF($AI$25,"&lt;&gt;*op?ional*")+$AL$30*COUNTIF($AI$28,"&lt;&gt;*op?ional*")+$AL$33*COUNTIF($AI$31,"&lt;&gt;*op?ional*")+$AL$36*COUNTIF($AI$34,"&lt;&gt;*op?ional*")+$AL$39*COUNTIF($AI$37,"&lt;&gt;*op?ional*")+$AL$42*COUNTIF($AI$40,"&lt;&gt;*op?ional*")+$AL$51*COUNTIF($AI$43,"&lt;&gt;*op?ional*")+$AL$54*COUNTIF($AI$52,"&lt;&gt;*op?ional*")+$AL$57*COUNTIF($AI$55,"&lt;&gt;*op?ional*")</f>
        <v>0</v>
      </c>
      <c r="BJ410" s="220">
        <f>$AL$21*COUNTIF($AI$19,"*op?ional*")+$AL$24*COUNTIF($AI$22,"*op?ional*")+$AL$27*COUNTIF($AI$25,"*op?ional*")+$AL$30*COUNTIF($AI$28,"*op?ional*")+$AL$33*COUNTIF($AI$31,"*op?ional*")+$AL$36*COUNTIF($AI$34,"*op?ional*")+$AL$39*COUNTIF($AI$37,"*op?ional*")+$AL$42*COUNTIF($AI$40,"*op?ional*")+$AL$51*COUNTIF($AI$43,"*op?ional*")+$AL$54*COUNTIF($AI$52,"*op?ional*")+$AL$57*COUNTIF($AI$55,"*op?ional*")</f>
        <v>0</v>
      </c>
      <c r="BK410" s="215"/>
      <c r="BL410" s="220">
        <f>$AL$21*COUNTIF($AI$19,"practic? *")+$AL$24*COUNTIF($AI$22,"practic? *")+$AL$27*COUNTIF($AI$25,"practic? *")+$AL$30*COUNTIF($AI$28,"practic? *")+$AL$33*COUNTIF($AI$31,"practic? *")+$AL$36*COUNTIF($AI$34,"practic? *")+$AL$39*COUNTIF($AI$37,"practic? *")+$AL$42*COUNTIF($AI$40,"practic? *")+$AL$51*COUNTIF($AI$43,"practic? *")+$AL$54*COUNTIF($AI$52,"practic? *")+$AL$57*COUNTIF($AI$55,"practic? *")</f>
        <v>0</v>
      </c>
      <c r="BM410" s="220">
        <f>$AL$21*COUNTIF($AI$19,"*Elaborare proiect de*")+$AL$24*COUNTIF($AI$22,"*Elaborare proiect de*")+$AL$27*COUNTIF($AI$25,"*Elaborare proiect de*")+$AL$30*COUNTIF($AI$28,"*Elaborare proiect de*")+$AL$33*COUNTIF($AI$31,"*Elaborare proiect de*")+$AL$36*COUNTIF($AI$34,"*Elaborare proiect de*")+$AL$39*COUNTIF($AI$37,"*Elaborare proiect de*")+$AL$42*COUNTIF($AI$40,"*Elaborare proiect de*")+$AL$51*COUNTIF($AI$43,"*Elaborare proiect de*")+$AL$54*COUNTIF($AI$52,"*Elaborare proiect de*")+$AL$57*COUNTIF($AI$55,"*Elaborare proiect de*")</f>
        <v>0</v>
      </c>
      <c r="BN410" s="220">
        <f>$AL$21*COUNTIF($AI$19,"*Examen de diplom*")+$AL$24*COUNTIF($AI$22,"*Examen de diplom*")+$AL$27*COUNTIF($AI$25,"*Examen de diplom*")+$AL$30*COUNTIF($AI$28,"*Examen de diplom*")+$AL$33*COUNTIF($AI$31,"*Examen de diplom*")+$AL$36*COUNTIF($AI$34,"*Examen de diplom*")+$AL$39*COUNTIF($AI$37,"*Examen de diplom*")+$AL$42*COUNTIF($AI$40,"*Examen de diplom*")+$AL$51*COUNTIF($AI$43,"*Examen de diplom*")+$AL$54*COUNTIF($AI$52,"*Examen de diplom*")+$AL$57*COUNTIF($AI$55,"*Examen de diplom*")</f>
        <v>0</v>
      </c>
      <c r="BO410" s="220">
        <f>$AL$21*COUNTIF($AI$19,"*educa?ie fizic*")+$AL$24*COUNTIF($AI$22,"*educa?ie fizic*")+$AL$27*COUNTIF($AI$25,"*educa?ie fizic*")+$AL$30*COUNTIF($AI$28,"*educa?ie fizic*")+$AL$33*COUNTIF($AI$31,"*educa?ie fizic*")+$AL$36*COUNTIF($AI$34,"*educa?ie fizic*")+$AL$39*COUNTIF($AI$37,"*educa?ie fizic*")+$AL$42*COUNTIF($AI$40,"*educa?ie fizic*")+$AL$51*COUNTIF($AI$43,"*educa?ie fizic*")+$AL$54*COUNTIF($AI$52,"*educa?ie fizic*")+$AL$57*COUNTIF($AI$55,"*educa?ie fizic*")</f>
        <v>0</v>
      </c>
      <c r="BP410" s="215"/>
      <c r="BQ410" s="216"/>
      <c r="BR410" s="228">
        <f>AL58</f>
        <v>0</v>
      </c>
      <c r="BS410" s="220"/>
      <c r="BT410" s="220">
        <f>($AN$21+$AO$21+$AP$21+$AQ$21)*COUNTIF($AI$19,"&lt;&gt;*op?ional*")+($AN$24+$AO$24+$AP$24+$AQ$24)*COUNTIF($AI$22,"&lt;&gt;*op?ional*")+($AN$27+$AO$27+$AP$27+$AQ$27)*COUNTIF($AI$25,"&lt;&gt;*op?ional*")+($AN$30+$AO$30+$AP$30+$AQ$30)*COUNTIF($AI$28,"&lt;&gt;*op?ional*")+($AN$33+$AO$33+$AP$33+$AQ$33)*COUNTIF($AI$31,"&lt;&gt;*op?ional*")+($AN$36+$AO$36+$AP$36+$AQ$36)*COUNTIF($AI$34,"&lt;&gt;*op?ional*")+($AN$39+$AO$39+$AP$39+$AQ$39)*COUNTIF($AI$37,"&lt;&gt;*op?ional*")+($AN$42+$AO$42+$AP$42+$AQ$42)*COUNTIF($AI$40,"&lt;&gt;*op?ional*")+($AN$51+$AO$51+$AP$51+$AQ$51)*COUNTIF($AI$43,"&lt;&gt;*op?ional*")+($AN$54+$AO$54+$AP$54+$AQ$54)*COUNTIF($AI$52,"&lt;&gt;*op?ional*")+($AN$57+$AO$57+$AP$57+$AQ$57)*COUNTIF($AI$55,"&lt;&gt;*op?ional*")</f>
        <v>0</v>
      </c>
      <c r="BU410" s="220">
        <f>($AN$21+$AO$21+$AP$21+$AQ$21)*COUNTIF($AI$19,"*op?ional*")+($AN$24+$AO$24+$AP$24+$AQ$24)*COUNTIF($AI$22,"*op?ional*")+($AN$27+$AO$27+$AP$27+$AQ$27)*COUNTIF($AI$25,"*op?ional*")+($AN$30+$AO$30+$AP$30+$AQ$30)*COUNTIF($AI$28,"*op?ional*")+($AN$33+$AO$33+$AP$33+$AQ$33)*COUNTIF($AI$31,"*op?ional*")+($AN$36+$AO$36+$AP$36+$AQ$36)*COUNTIF($AI$34,"*op?ional*")+($AN$39+$AO$39+$AP$39+$AQ$39)*COUNTIF($AI$37,"*op?ional*")+($AN$42+$AO$42+$AP$42+$AQ$42)*COUNTIF($AI$40,"*op?ional*")+($AN$51+$AO$51+$AP$51+$AQ$51)*COUNTIF($AI$43,"*op?ional*")+($AN$54+$AO$54+$AP$54+$AQ$54)*COUNTIF($AI$52,"*op?ional*")+($AN$57+$AO$57+$AP$57+$AQ$57)*COUNTIF($AI$55,"*op?ional*")</f>
        <v>0</v>
      </c>
      <c r="BV410" s="229">
        <f>AL366</f>
        <v>0</v>
      </c>
      <c r="BW410" s="215"/>
      <c r="BX410" s="220">
        <f>($AN$21+$AO$21+$AP$21+$AQ$21)*COUNTIF($AR$21,"DF")+($AN$24+$AO$24+$AP$24+$AQ$24)*COUNTIF($AR$24,"DF")+($AN$27+$AO$27+$AP$27+$AQ$27)*COUNTIF($AR$27,"DF")+($AN$30+$AO$30+$AP$30+$AQ$30)*COUNTIF($AR$30,"DF")+($AN$33+$AO$33+$AP$33+$AQ$33)*COUNTIF($AR$33,"DF")+($AN$36+$AO$36+$AP$36+$AQ$36)*COUNTIF($AR$36,"DF")+($AN$39+$AO$39+$AP$39+$AQ$39)*COUNTIF($AR$39,"DF")+($AN$42+$AO$42+$AP$42+$AQ$42)*COUNTIF($AR$42,"DF")+($AN$51+$AO$51+$AP$51+$AQ$51)*COUNTIF($AR$51,"DF")+($AN$54+$AO$54+$AP$54+$AQ$54)*COUNTIF($AR$54,"DF")+($AN$57+$AO$57+$AP$57+$AQ$57)*COUNTIF($AR$57,"DF")</f>
        <v>0</v>
      </c>
      <c r="BY410" s="220">
        <f>($AN$21+$AO$21+$AP$21+$AQ$21)*COUNTIF($AR$21,"DD")+($AN$24+$AO$24+$AP$24+$AQ$24)*COUNTIF($AR$24,"DD")+($AN$27+$AO$27+$AP$27+$AQ$27)*COUNTIF($AR$27,"DD")+($AN$30+$AO$30+$AP$30+$AQ$30)*COUNTIF($AR$30,"DD")+($AN$33+$AO$33+$AP$33+$AQ$33)*COUNTIF($AR$33,"DD")+($AN$36+$AO$36+$AP$36+$AQ$36)*COUNTIF($AR$36,"DD")+($AN$39+$AO$39+$AP$39+$AQ$39)*COUNTIF($AR$39,"DD")+($AN$42+$AO$42+$AP$42+$AQ$42)*COUNTIF($AR$42,"DD")+($AN$51+$AO$51+$AP$51+$AQ$51)*COUNTIF($AR$51,"DD")+($AN$54+$AO$54+$AP$54+$AQ$54)*COUNTIF($AR$54,"DD")+($AN$57+$AO$57+$AP$57+$AQ$57)*COUNTIF($AR$57,"DD")</f>
        <v>0</v>
      </c>
      <c r="BZ410" s="220">
        <f>($AN$21+$AO$21+$AP$21+$AQ$21)*COUNTIF($AR$21,"DS")+($AN$24+$AO$24+$AP$24+$AQ$24)*COUNTIF($AR$24,"DS")+($AN$27+$AO$27+$AP$27+$AQ$27)*COUNTIF($AR$27,"DS")+($AN$30+$AO$30+$AP$30+$AQ$30)*COUNTIF($AR$30,"DS")+($AN$33+$AO$33+$AP$33+$AQ$33)*COUNTIF($AR$33,"DS")+($AN$36+$AO$36+$AP$36+$AQ$36)*COUNTIF($AR$36,"DS")+($AN$39+$AO$39+$AP$39+$AQ$39)*COUNTIF($AR$39,"DS")+($AN$42+$AO$42+$AP$42+$AQ$42)*COUNTIF($AR$42,"DS")+($AN$51+$AO$51+$AP$51+$AQ$51)*COUNTIF($AR$51,"DS")+($AN$54+$AO$54+$AP$54+$AQ$54)*COUNTIF($AR$54,"DS")+($AN$57+$AO$57+$AP$57+$AQ$57)*COUNTIF($AR$57,"DS")</f>
        <v>0</v>
      </c>
      <c r="CA410" s="220">
        <f>($AN$21+$AO$21+$AP$21+$AQ$21)*COUNTIF($AR$21,"DC")+($AN$24+$AO$24+$AP$24+$AQ$24)*COUNTIF($AR$24,"DC")+($AN$27+$AO$27+$AP$27+$AQ$27)*COUNTIF($AR$27,"DC")+($AN$30+$AO$30+$AP$30+$AQ$30)*COUNTIF($AR$30,"DC")+($AN$33+$AO$33+$AP$33+$AQ$33)*COUNTIF($AR$33,"DC")+($AN$36+$AO$36+$AP$36+$AQ$36)*COUNTIF($AR$36,"DC")+($AN$39+$AO$39+$AP$39+$AQ$39)*COUNTIF($AR$39,"DC")+($AN$42+$AO$42+$AP$42+$AQ$42)*COUNTIF($AR$42,"DC")+($AN$51+$AO$51+$AP$51+$AQ$51)*COUNTIF($AR$51,"DC")+($AN$54+$AO$54+$AP$54+$AQ$54)*COUNTIF($AR$54,"DC")+($AN$57+$AO$57+$AP$57+$AQ$57)*COUNTIF($AR$57,"DC")</f>
        <v>0</v>
      </c>
      <c r="CB410" s="215"/>
      <c r="CC410" s="216"/>
      <c r="CD410" s="216"/>
      <c r="CE410" s="216"/>
      <c r="CF410" s="215"/>
      <c r="CG410" s="215"/>
      <c r="CH410" s="215"/>
      <c r="CI410" s="215"/>
      <c r="CJ410" s="215"/>
      <c r="CK410" s="215"/>
      <c r="CL410" s="215"/>
      <c r="CM410" s="215"/>
      <c r="CN410" s="215"/>
      <c r="CO410" s="216"/>
      <c r="CP410" s="216"/>
    </row>
    <row r="411" spans="1:94" s="219" customFormat="1" ht="21" hidden="1" customHeight="1" x14ac:dyDescent="0.25">
      <c r="B411" s="215"/>
      <c r="C411" s="215"/>
      <c r="D411" s="215"/>
      <c r="E411" s="215"/>
      <c r="F411" s="215"/>
      <c r="G411" s="215"/>
      <c r="H411" s="215"/>
      <c r="I411" s="215"/>
      <c r="J411" s="215"/>
      <c r="K411" s="216"/>
      <c r="L411" s="217"/>
      <c r="T411" s="215"/>
      <c r="U411" s="215"/>
      <c r="V411" s="215"/>
      <c r="W411" s="215"/>
      <c r="X411" s="218"/>
      <c r="Y411" s="215"/>
      <c r="Z411" s="215"/>
      <c r="AA411" s="215"/>
      <c r="AB411" s="215"/>
      <c r="AC411" s="215"/>
      <c r="AD411" s="215"/>
      <c r="AE411" s="215"/>
      <c r="AF411" s="215"/>
      <c r="AG411" s="216"/>
      <c r="AH411" s="216"/>
      <c r="AI411" s="215"/>
      <c r="AJ411" s="215"/>
      <c r="AK411" s="215"/>
      <c r="AL411" s="215"/>
      <c r="AM411" s="215"/>
      <c r="AN411" s="215"/>
      <c r="AO411" s="215"/>
      <c r="AP411" s="215"/>
      <c r="AQ411" s="215"/>
      <c r="AR411" s="216"/>
      <c r="AS411" s="216"/>
      <c r="AV411" s="215" t="s">
        <v>157</v>
      </c>
      <c r="AW411" s="215">
        <f>SUM(AW407:AW410)</f>
        <v>10</v>
      </c>
      <c r="AX411" s="215">
        <f>SUM(AX407:AX410)</f>
        <v>5</v>
      </c>
      <c r="AY411" s="215">
        <f>SUM(AY407:AY410)</f>
        <v>4</v>
      </c>
      <c r="AZ411" s="215"/>
      <c r="BA411" s="215"/>
      <c r="BB411" s="215"/>
      <c r="BC411" s="215"/>
      <c r="BD411" s="215"/>
      <c r="BE411" s="216"/>
      <c r="BF411" s="216"/>
      <c r="BG411" s="216"/>
      <c r="BH411" s="215">
        <f t="shared" ref="BH411:BO411" si="5">SUM(BH407:BH410)</f>
        <v>0</v>
      </c>
      <c r="BI411" s="215">
        <f t="shared" si="5"/>
        <v>0</v>
      </c>
      <c r="BJ411" s="215">
        <f t="shared" si="5"/>
        <v>0</v>
      </c>
      <c r="BK411" s="215">
        <f t="shared" si="5"/>
        <v>0</v>
      </c>
      <c r="BL411" s="215">
        <f t="shared" si="5"/>
        <v>0</v>
      </c>
      <c r="BM411" s="215">
        <f t="shared" si="5"/>
        <v>0</v>
      </c>
      <c r="BN411" s="215">
        <f t="shared" si="5"/>
        <v>0</v>
      </c>
      <c r="BO411" s="215">
        <f t="shared" si="5"/>
        <v>0</v>
      </c>
      <c r="BP411" s="215"/>
      <c r="BQ411" s="216"/>
      <c r="BR411" s="215">
        <f>SUM(BR407:BR410)</f>
        <v>0</v>
      </c>
      <c r="BS411" s="215">
        <f>SUM(BS407:BS410)</f>
        <v>0</v>
      </c>
      <c r="BT411" s="215" t="e">
        <f>SUM(BT407:BT410)</f>
        <v>#VALUE!</v>
      </c>
      <c r="BU411" s="215" t="e">
        <f>SUM(BU407:BU410)</f>
        <v>#VALUE!</v>
      </c>
      <c r="BV411" s="215">
        <f>SUM(BV407:BV410)</f>
        <v>0</v>
      </c>
      <c r="BW411" s="215"/>
      <c r="BX411" s="215" t="e">
        <f>SUM(BX407:BX410)</f>
        <v>#VALUE!</v>
      </c>
      <c r="BY411" s="215" t="e">
        <f>SUM(BY407:BY410)</f>
        <v>#VALUE!</v>
      </c>
      <c r="BZ411" s="215" t="e">
        <f>SUM(BZ407:BZ410)</f>
        <v>#VALUE!</v>
      </c>
      <c r="CA411" s="215" t="e">
        <f>SUM(CA407:CA410)</f>
        <v>#VALUE!</v>
      </c>
      <c r="CB411" s="215"/>
      <c r="CC411" s="216"/>
      <c r="CD411" s="216"/>
      <c r="CE411" s="216"/>
      <c r="CF411" s="215"/>
      <c r="CG411" s="215"/>
      <c r="CH411" s="215"/>
      <c r="CI411" s="215"/>
      <c r="CJ411" s="215"/>
      <c r="CK411" s="215"/>
      <c r="CL411" s="215"/>
      <c r="CM411" s="215"/>
      <c r="CN411" s="215"/>
      <c r="CO411" s="216"/>
      <c r="CP411" s="216"/>
    </row>
    <row r="412" spans="1:94" s="219" customFormat="1" ht="21" hidden="1" customHeight="1" x14ac:dyDescent="0.25">
      <c r="B412" s="215"/>
      <c r="C412" s="215"/>
      <c r="D412" s="215"/>
      <c r="E412" s="215"/>
      <c r="F412" s="215"/>
      <c r="G412" s="215"/>
      <c r="H412" s="215"/>
      <c r="I412" s="215"/>
      <c r="J412" s="215"/>
      <c r="K412" s="216"/>
      <c r="L412" s="217"/>
      <c r="M412" s="215"/>
      <c r="N412" s="215"/>
      <c r="O412" s="215"/>
      <c r="P412" s="215"/>
      <c r="Q412" s="215"/>
      <c r="R412" s="215"/>
      <c r="S412" s="215"/>
      <c r="T412" s="215"/>
      <c r="U412" s="215"/>
      <c r="V412" s="216"/>
      <c r="W412" s="216"/>
      <c r="X412" s="218"/>
      <c r="Y412" s="215"/>
      <c r="Z412" s="215"/>
      <c r="AA412" s="215"/>
      <c r="AB412" s="215"/>
      <c r="AC412" s="215"/>
      <c r="AD412" s="215"/>
      <c r="AE412" s="215"/>
      <c r="AF412" s="215"/>
      <c r="AG412" s="216"/>
      <c r="AH412" s="216"/>
      <c r="AI412" s="215"/>
      <c r="AJ412" s="215"/>
      <c r="AK412" s="215"/>
      <c r="AL412" s="215"/>
      <c r="AM412" s="215"/>
      <c r="AN412" s="215"/>
      <c r="AO412" s="215"/>
      <c r="AP412" s="215"/>
      <c r="AQ412" s="215"/>
      <c r="AR412" s="216"/>
      <c r="AS412" s="216"/>
      <c r="AV412" s="215"/>
      <c r="AW412" s="215"/>
      <c r="AX412" s="215"/>
      <c r="AY412" s="215"/>
      <c r="AZ412" s="215"/>
      <c r="BA412" s="215"/>
      <c r="BB412" s="215"/>
      <c r="BC412" s="215"/>
      <c r="BD412" s="215"/>
      <c r="BE412" s="216"/>
      <c r="BF412" s="216"/>
      <c r="BG412" s="216"/>
      <c r="BH412" s="215"/>
      <c r="BI412" s="215"/>
      <c r="BJ412" s="215"/>
      <c r="BK412" s="215"/>
      <c r="BL412" s="215"/>
      <c r="BM412" s="215"/>
      <c r="BN412" s="215"/>
      <c r="BO412" s="215"/>
      <c r="BP412" s="215"/>
      <c r="BQ412" s="216"/>
      <c r="BR412" s="215"/>
      <c r="BS412" s="215"/>
      <c r="BT412" s="215"/>
      <c r="BU412" s="215"/>
      <c r="BV412" s="215"/>
      <c r="BW412" s="215"/>
      <c r="BX412" s="215"/>
      <c r="BY412" s="215"/>
      <c r="BZ412" s="215"/>
      <c r="CA412" s="215"/>
      <c r="CB412" s="215"/>
      <c r="CC412" s="216"/>
      <c r="CD412" s="216"/>
      <c r="CE412" s="216"/>
      <c r="CF412" s="215"/>
      <c r="CG412" s="215"/>
      <c r="CH412" s="215"/>
      <c r="CI412" s="215"/>
      <c r="CJ412" s="215"/>
      <c r="CK412" s="215"/>
      <c r="CL412" s="215"/>
      <c r="CM412" s="215"/>
      <c r="CN412" s="215"/>
      <c r="CO412" s="216"/>
      <c r="CP412" s="216"/>
    </row>
    <row r="413" spans="1:94" s="219" customFormat="1" ht="21" hidden="1" customHeight="1" x14ac:dyDescent="0.25">
      <c r="B413" s="215"/>
      <c r="C413" s="215"/>
      <c r="D413" s="215"/>
      <c r="E413" s="215"/>
      <c r="F413" s="215"/>
      <c r="G413" s="215"/>
      <c r="H413" s="215"/>
      <c r="I413" s="215"/>
      <c r="J413" s="215"/>
      <c r="K413" s="216"/>
      <c r="L413" s="217"/>
      <c r="M413" s="215"/>
      <c r="N413" s="215"/>
      <c r="O413" s="215"/>
      <c r="P413" s="215"/>
      <c r="Q413" s="215"/>
      <c r="R413" s="215"/>
      <c r="S413" s="215"/>
      <c r="T413" s="215"/>
      <c r="U413" s="215"/>
      <c r="V413" s="216"/>
      <c r="W413" s="216"/>
      <c r="X413" s="218"/>
      <c r="Y413" s="215"/>
      <c r="Z413" s="215"/>
      <c r="AA413" s="215"/>
      <c r="AB413" s="215"/>
      <c r="AC413" s="215"/>
      <c r="AD413" s="215"/>
      <c r="AE413" s="215"/>
      <c r="AF413" s="215"/>
      <c r="AG413" s="216"/>
      <c r="AH413" s="216"/>
      <c r="AI413" s="215"/>
      <c r="AJ413" s="215"/>
      <c r="AK413" s="215"/>
      <c r="AL413" s="215"/>
      <c r="AM413" s="215"/>
      <c r="AN413" s="215"/>
      <c r="AO413" s="215"/>
      <c r="AP413" s="215"/>
      <c r="AQ413" s="215"/>
      <c r="AR413" s="216"/>
      <c r="AS413" s="216"/>
      <c r="AV413" s="215" t="s">
        <v>158</v>
      </c>
      <c r="AW413" s="215"/>
      <c r="AX413" s="215"/>
      <c r="AY413" s="215"/>
      <c r="AZ413" s="215"/>
      <c r="BA413" s="215"/>
      <c r="BB413" s="215"/>
      <c r="BC413" s="215"/>
      <c r="BD413" s="215"/>
      <c r="BE413" s="216"/>
      <c r="BF413" s="216"/>
      <c r="BG413" s="216"/>
      <c r="BH413" s="215"/>
      <c r="BI413" s="215"/>
      <c r="BJ413" s="215"/>
      <c r="BK413" s="215"/>
      <c r="BL413" s="215"/>
      <c r="BM413" s="215"/>
      <c r="BN413" s="215"/>
      <c r="BO413" s="215"/>
      <c r="BP413" s="215"/>
      <c r="BQ413" s="216"/>
      <c r="BR413" s="216"/>
      <c r="BS413" s="216"/>
      <c r="BT413" s="215"/>
      <c r="BU413" s="215"/>
      <c r="BV413" s="215"/>
      <c r="BW413" s="215"/>
      <c r="BX413" s="215"/>
      <c r="BY413" s="215"/>
      <c r="BZ413" s="215"/>
      <c r="CA413" s="215"/>
      <c r="CB413" s="215"/>
      <c r="CC413" s="216"/>
      <c r="CD413" s="216"/>
      <c r="CE413" s="216"/>
      <c r="CF413" s="215"/>
      <c r="CG413" s="215"/>
      <c r="CH413" s="215"/>
      <c r="CI413" s="215"/>
      <c r="CJ413" s="215"/>
      <c r="CK413" s="215"/>
      <c r="CL413" s="215"/>
      <c r="CM413" s="215"/>
      <c r="CN413" s="215"/>
      <c r="CO413" s="216"/>
      <c r="CP413" s="216"/>
    </row>
    <row r="414" spans="1:94" s="219" customFormat="1" ht="21" hidden="1" customHeight="1" x14ac:dyDescent="0.25">
      <c r="B414" s="215"/>
      <c r="C414" s="215"/>
      <c r="D414" s="215"/>
      <c r="E414" s="215"/>
      <c r="F414" s="215"/>
      <c r="G414" s="215"/>
      <c r="H414" s="215"/>
      <c r="I414" s="215"/>
      <c r="J414" s="215"/>
      <c r="K414" s="216"/>
      <c r="L414" s="217"/>
      <c r="M414" s="215"/>
      <c r="N414" s="215"/>
      <c r="O414" s="215"/>
      <c r="P414" s="215"/>
      <c r="Q414" s="215"/>
      <c r="R414" s="215"/>
      <c r="S414" s="215"/>
      <c r="T414" s="215"/>
      <c r="U414" s="215"/>
      <c r="V414" s="216"/>
      <c r="W414" s="216"/>
      <c r="X414" s="218"/>
      <c r="Y414" s="215"/>
      <c r="Z414" s="215"/>
      <c r="AA414" s="215"/>
      <c r="AB414" s="215"/>
      <c r="AC414" s="215"/>
      <c r="AD414" s="215"/>
      <c r="AE414" s="215"/>
      <c r="AF414" s="215"/>
      <c r="AG414" s="216"/>
      <c r="AH414" s="216"/>
      <c r="AI414" s="215"/>
      <c r="AJ414" s="215"/>
      <c r="AK414" s="215"/>
      <c r="AL414" s="215"/>
      <c r="AM414" s="215"/>
      <c r="AN414" s="215"/>
      <c r="AO414" s="215"/>
      <c r="AP414" s="215"/>
      <c r="AQ414" s="215"/>
      <c r="AR414" s="216"/>
      <c r="AS414" s="216"/>
      <c r="AU414" s="408" t="s">
        <v>140</v>
      </c>
      <c r="AV414" s="408"/>
      <c r="AW414" s="220" t="s">
        <v>141</v>
      </c>
      <c r="AX414" s="220" t="s">
        <v>142</v>
      </c>
      <c r="AY414" s="220" t="s">
        <v>143</v>
      </c>
      <c r="AZ414" s="220" t="s">
        <v>144</v>
      </c>
      <c r="BA414" s="215"/>
      <c r="BB414" s="215"/>
      <c r="BC414" s="215"/>
      <c r="BD414" s="215"/>
      <c r="BE414" s="216"/>
      <c r="BF414" s="216"/>
      <c r="BG414" s="216"/>
      <c r="BH414" s="215"/>
      <c r="BI414" s="215"/>
      <c r="BJ414" s="215"/>
      <c r="BK414" s="215"/>
      <c r="BL414" s="215"/>
      <c r="BM414" s="215"/>
      <c r="BN414" s="215"/>
      <c r="BO414" s="215"/>
      <c r="BP414" s="215"/>
      <c r="BQ414" s="216"/>
      <c r="BR414" s="216"/>
      <c r="BS414" s="216"/>
      <c r="BT414" s="215"/>
      <c r="BU414" s="215"/>
      <c r="BV414" s="215"/>
      <c r="BW414" s="215"/>
      <c r="BX414" s="215"/>
      <c r="BY414" s="215"/>
      <c r="BZ414" s="215"/>
      <c r="CA414" s="215"/>
      <c r="CB414" s="215"/>
      <c r="CC414" s="216"/>
      <c r="CD414" s="216"/>
      <c r="CE414" s="216"/>
      <c r="CF414" s="215"/>
      <c r="CG414" s="215"/>
      <c r="CH414" s="215"/>
      <c r="CI414" s="215"/>
      <c r="CJ414" s="215"/>
      <c r="CK414" s="215"/>
      <c r="CL414" s="215"/>
      <c r="CM414" s="215"/>
      <c r="CN414" s="215"/>
      <c r="CO414" s="216"/>
      <c r="CP414" s="216"/>
    </row>
    <row r="415" spans="1:94" s="219" customFormat="1" ht="21" hidden="1" customHeight="1" x14ac:dyDescent="0.25">
      <c r="B415" s="215"/>
      <c r="C415" s="215"/>
      <c r="D415" s="215"/>
      <c r="E415" s="215"/>
      <c r="F415" s="215"/>
      <c r="G415" s="215"/>
      <c r="H415" s="215"/>
      <c r="I415" s="215"/>
      <c r="J415" s="215"/>
      <c r="K415" s="216"/>
      <c r="L415" s="217"/>
      <c r="M415" s="215"/>
      <c r="N415" s="215"/>
      <c r="O415" s="215"/>
      <c r="P415" s="215"/>
      <c r="Q415" s="215"/>
      <c r="R415" s="215"/>
      <c r="S415" s="215"/>
      <c r="T415" s="215"/>
      <c r="U415" s="215"/>
      <c r="V415" s="216"/>
      <c r="W415" s="216"/>
      <c r="X415" s="218"/>
      <c r="Y415" s="215"/>
      <c r="Z415" s="215"/>
      <c r="AA415" s="215"/>
      <c r="AB415" s="215"/>
      <c r="AC415" s="215"/>
      <c r="AD415" s="215"/>
      <c r="AE415" s="215"/>
      <c r="AF415" s="215"/>
      <c r="AG415" s="216"/>
      <c r="AH415" s="216"/>
      <c r="AI415" s="215"/>
      <c r="AJ415" s="215"/>
      <c r="AK415" s="215"/>
      <c r="AL415" s="215"/>
      <c r="AM415" s="215"/>
      <c r="AN415" s="215"/>
      <c r="AO415" s="215"/>
      <c r="AP415" s="215"/>
      <c r="AQ415" s="215"/>
      <c r="AR415" s="216"/>
      <c r="AS415" s="216"/>
      <c r="AU415" s="226">
        <v>1</v>
      </c>
      <c r="AV415" s="220">
        <v>1</v>
      </c>
      <c r="AW415" s="220"/>
      <c r="AX415" s="220"/>
      <c r="AY415" s="220"/>
      <c r="AZ415" s="220"/>
      <c r="BA415" s="215"/>
      <c r="BB415" s="215"/>
      <c r="BC415" s="215"/>
      <c r="BD415" s="215"/>
      <c r="BE415" s="216"/>
      <c r="BF415" s="216"/>
      <c r="BG415" s="216"/>
      <c r="BH415" s="215"/>
      <c r="BI415" s="215"/>
      <c r="BJ415" s="215"/>
      <c r="BK415" s="215"/>
      <c r="BL415" s="215"/>
      <c r="BM415" s="215"/>
      <c r="BN415" s="215"/>
      <c r="BO415" s="215"/>
      <c r="BP415" s="215"/>
      <c r="BQ415" s="216"/>
      <c r="BR415" s="216"/>
      <c r="BS415" s="216"/>
      <c r="BT415" s="215"/>
      <c r="BU415" s="215"/>
      <c r="BV415" s="215"/>
      <c r="BW415" s="215"/>
      <c r="BX415" s="215"/>
      <c r="BY415" s="215"/>
      <c r="BZ415" s="215"/>
      <c r="CA415" s="215"/>
      <c r="CB415" s="215"/>
      <c r="CC415" s="216"/>
      <c r="CD415" s="216"/>
      <c r="CE415" s="216"/>
      <c r="CF415" s="215"/>
      <c r="CG415" s="215"/>
      <c r="CH415" s="215"/>
      <c r="CI415" s="215"/>
      <c r="CJ415" s="215"/>
      <c r="CK415" s="215"/>
      <c r="CL415" s="215"/>
      <c r="CM415" s="215"/>
      <c r="CN415" s="215"/>
      <c r="CO415" s="216"/>
      <c r="CP415" s="216"/>
    </row>
    <row r="416" spans="1:94" s="219" customFormat="1" ht="21" hidden="1" customHeight="1" x14ac:dyDescent="0.25">
      <c r="B416" s="215"/>
      <c r="C416" s="215"/>
      <c r="D416" s="215"/>
      <c r="E416" s="215"/>
      <c r="F416" s="215"/>
      <c r="G416" s="215"/>
      <c r="H416" s="215"/>
      <c r="I416" s="215"/>
      <c r="J416" s="215"/>
      <c r="K416" s="216"/>
      <c r="L416" s="217"/>
      <c r="M416" s="215"/>
      <c r="N416" s="215"/>
      <c r="O416" s="215"/>
      <c r="P416" s="215"/>
      <c r="Q416" s="215"/>
      <c r="R416" s="215"/>
      <c r="S416" s="215"/>
      <c r="T416" s="215"/>
      <c r="U416" s="215"/>
      <c r="V416" s="216"/>
      <c r="W416" s="216"/>
      <c r="X416" s="218"/>
      <c r="Y416" s="215"/>
      <c r="Z416" s="215"/>
      <c r="AA416" s="215"/>
      <c r="AB416" s="215"/>
      <c r="AC416" s="215"/>
      <c r="AD416" s="215"/>
      <c r="AE416" s="215"/>
      <c r="AF416" s="215"/>
      <c r="AG416" s="216"/>
      <c r="AH416" s="216"/>
      <c r="AI416" s="215"/>
      <c r="AJ416" s="215"/>
      <c r="AK416" s="215"/>
      <c r="AL416" s="215"/>
      <c r="AM416" s="215"/>
      <c r="AN416" s="215"/>
      <c r="AO416" s="215"/>
      <c r="AP416" s="215"/>
      <c r="AQ416" s="215"/>
      <c r="AR416" s="216"/>
      <c r="AS416" s="216"/>
      <c r="AU416" s="226">
        <v>1</v>
      </c>
      <c r="AV416" s="220">
        <v>2</v>
      </c>
      <c r="AW416" s="220"/>
      <c r="AX416" s="220"/>
      <c r="AY416" s="220"/>
      <c r="AZ416" s="220"/>
      <c r="BA416" s="215"/>
      <c r="BB416" s="215"/>
      <c r="BC416" s="215"/>
      <c r="BD416" s="215"/>
      <c r="BE416" s="216"/>
      <c r="BF416" s="216"/>
      <c r="BG416" s="216"/>
      <c r="BH416" s="215"/>
      <c r="BI416" s="215"/>
      <c r="BJ416" s="215"/>
      <c r="BK416" s="215"/>
      <c r="BL416" s="215"/>
      <c r="BM416" s="215"/>
      <c r="BN416" s="215"/>
      <c r="BO416" s="215"/>
      <c r="BP416" s="215"/>
      <c r="BQ416" s="216"/>
      <c r="BR416" s="216"/>
      <c r="BS416" s="216"/>
      <c r="BT416" s="215"/>
      <c r="BU416" s="215"/>
      <c r="BV416" s="215"/>
      <c r="BW416" s="215"/>
      <c r="BX416" s="215"/>
      <c r="BY416" s="215"/>
      <c r="BZ416" s="215"/>
      <c r="CA416" s="215"/>
      <c r="CB416" s="215"/>
      <c r="CC416" s="216"/>
      <c r="CD416" s="216"/>
      <c r="CE416" s="216"/>
      <c r="CF416" s="215"/>
      <c r="CG416" s="215"/>
      <c r="CH416" s="215"/>
      <c r="CI416" s="215"/>
      <c r="CJ416" s="215"/>
      <c r="CK416" s="215"/>
      <c r="CL416" s="215"/>
      <c r="CM416" s="215"/>
      <c r="CN416" s="215"/>
      <c r="CO416" s="216"/>
      <c r="CP416" s="216"/>
    </row>
    <row r="417" spans="2:94" s="219" customFormat="1" ht="21" hidden="1" customHeight="1" x14ac:dyDescent="0.25">
      <c r="B417" s="215"/>
      <c r="C417" s="215"/>
      <c r="D417" s="215"/>
      <c r="E417" s="215"/>
      <c r="F417" s="215"/>
      <c r="G417" s="215"/>
      <c r="H417" s="215"/>
      <c r="I417" s="215"/>
      <c r="J417" s="215"/>
      <c r="K417" s="216"/>
      <c r="L417" s="217"/>
      <c r="M417" s="215"/>
      <c r="N417" s="215"/>
      <c r="O417" s="215"/>
      <c r="P417" s="215"/>
      <c r="Q417" s="215"/>
      <c r="R417" s="215"/>
      <c r="S417" s="215"/>
      <c r="T417" s="215"/>
      <c r="U417" s="215"/>
      <c r="V417" s="216"/>
      <c r="W417" s="216"/>
      <c r="X417" s="218"/>
      <c r="Y417" s="215"/>
      <c r="Z417" s="215"/>
      <c r="AA417" s="215"/>
      <c r="AB417" s="215"/>
      <c r="AC417" s="215"/>
      <c r="AD417" s="215"/>
      <c r="AE417" s="215"/>
      <c r="AF417" s="215"/>
      <c r="AG417" s="216"/>
      <c r="AH417" s="216"/>
      <c r="AI417" s="215"/>
      <c r="AJ417" s="215"/>
      <c r="AK417" s="215"/>
      <c r="AL417" s="215"/>
      <c r="AM417" s="215"/>
      <c r="AN417" s="215"/>
      <c r="AO417" s="215"/>
      <c r="AP417" s="215"/>
      <c r="AQ417" s="215"/>
      <c r="AR417" s="216"/>
      <c r="AS417" s="216"/>
      <c r="AU417" s="226">
        <v>2</v>
      </c>
      <c r="AV417" s="220">
        <v>3</v>
      </c>
      <c r="AW417" s="220"/>
      <c r="AX417" s="220"/>
      <c r="AY417" s="220"/>
      <c r="AZ417" s="220"/>
      <c r="BA417" s="215"/>
      <c r="BB417" s="215"/>
      <c r="BC417" s="215"/>
      <c r="BD417" s="215"/>
      <c r="BE417" s="216"/>
      <c r="BF417" s="216"/>
      <c r="BG417" s="216"/>
      <c r="BH417" s="215"/>
      <c r="BI417" s="215"/>
      <c r="BJ417" s="215"/>
      <c r="BK417" s="215"/>
      <c r="BL417" s="215"/>
      <c r="BM417" s="215"/>
      <c r="BN417" s="215"/>
      <c r="BO417" s="215"/>
      <c r="BP417" s="215"/>
      <c r="BQ417" s="216"/>
      <c r="BR417" s="216"/>
      <c r="BS417" s="216"/>
      <c r="BT417" s="215"/>
      <c r="BU417" s="215"/>
      <c r="BV417" s="215"/>
      <c r="BW417" s="215"/>
      <c r="BX417" s="215"/>
      <c r="BY417" s="215"/>
      <c r="BZ417" s="215"/>
      <c r="CA417" s="215"/>
      <c r="CB417" s="215"/>
      <c r="CC417" s="216"/>
      <c r="CD417" s="216"/>
      <c r="CE417" s="216"/>
      <c r="CF417" s="215"/>
      <c r="CG417" s="215"/>
      <c r="CH417" s="215"/>
      <c r="CI417" s="215"/>
      <c r="CJ417" s="215"/>
      <c r="CK417" s="215"/>
      <c r="CL417" s="215"/>
      <c r="CM417" s="215"/>
      <c r="CN417" s="215"/>
      <c r="CO417" s="216"/>
      <c r="CP417" s="216"/>
    </row>
    <row r="418" spans="2:94" s="219" customFormat="1" ht="21" hidden="1" customHeight="1" x14ac:dyDescent="0.25">
      <c r="B418" s="215"/>
      <c r="C418" s="215"/>
      <c r="D418" s="215"/>
      <c r="E418" s="215"/>
      <c r="F418" s="215"/>
      <c r="G418" s="215"/>
      <c r="H418" s="215"/>
      <c r="I418" s="215"/>
      <c r="J418" s="215"/>
      <c r="K418" s="216"/>
      <c r="L418" s="217"/>
      <c r="M418" s="215"/>
      <c r="N418" s="215"/>
      <c r="O418" s="215"/>
      <c r="P418" s="215"/>
      <c r="Q418" s="215"/>
      <c r="R418" s="215"/>
      <c r="S418" s="215"/>
      <c r="T418" s="215"/>
      <c r="U418" s="215"/>
      <c r="V418" s="216"/>
      <c r="W418" s="216"/>
      <c r="X418" s="218"/>
      <c r="Y418" s="215"/>
      <c r="Z418" s="215"/>
      <c r="AA418" s="215"/>
      <c r="AB418" s="215"/>
      <c r="AC418" s="215"/>
      <c r="AD418" s="215"/>
      <c r="AE418" s="215"/>
      <c r="AF418" s="215"/>
      <c r="AG418" s="216"/>
      <c r="AH418" s="216"/>
      <c r="AI418" s="215"/>
      <c r="AJ418" s="215"/>
      <c r="AK418" s="215"/>
      <c r="AL418" s="215"/>
      <c r="AM418" s="215"/>
      <c r="AN418" s="215"/>
      <c r="AO418" s="215"/>
      <c r="AP418" s="215"/>
      <c r="AQ418" s="215"/>
      <c r="AR418" s="216"/>
      <c r="AS418" s="216"/>
      <c r="AU418" s="226">
        <v>2</v>
      </c>
      <c r="AV418" s="220">
        <v>4</v>
      </c>
      <c r="AW418" s="220"/>
      <c r="AX418" s="220"/>
      <c r="AY418" s="220"/>
      <c r="AZ418" s="220"/>
      <c r="BA418" s="215"/>
      <c r="BB418" s="215"/>
      <c r="BC418" s="215"/>
      <c r="BD418" s="215"/>
      <c r="BE418" s="216"/>
      <c r="BF418" s="216"/>
      <c r="BG418" s="216"/>
      <c r="BH418" s="215"/>
      <c r="BI418" s="215"/>
      <c r="BJ418" s="215"/>
      <c r="BK418" s="215"/>
      <c r="BL418" s="215"/>
      <c r="BM418" s="215"/>
      <c r="BN418" s="215"/>
      <c r="BO418" s="215"/>
      <c r="BP418" s="215"/>
      <c r="BQ418" s="216"/>
      <c r="BR418" s="216"/>
      <c r="BS418" s="216"/>
      <c r="BT418" s="215"/>
      <c r="BU418" s="215"/>
      <c r="BV418" s="215"/>
      <c r="BW418" s="215"/>
      <c r="BX418" s="215"/>
      <c r="BY418" s="215"/>
      <c r="BZ418" s="215"/>
      <c r="CA418" s="215"/>
      <c r="CB418" s="215"/>
      <c r="CC418" s="216"/>
      <c r="CD418" s="216"/>
      <c r="CE418" s="216"/>
      <c r="CF418" s="215"/>
      <c r="CG418" s="215"/>
      <c r="CH418" s="215"/>
      <c r="CI418" s="215"/>
      <c r="CJ418" s="215"/>
      <c r="CK418" s="215"/>
      <c r="CL418" s="215"/>
      <c r="CM418" s="215"/>
      <c r="CN418" s="215"/>
      <c r="CO418" s="216"/>
      <c r="CP418" s="216"/>
    </row>
    <row r="419" spans="2:94" s="219" customFormat="1" ht="21" hidden="1" customHeight="1" x14ac:dyDescent="0.25">
      <c r="B419" s="215"/>
      <c r="C419" s="215"/>
      <c r="D419" s="215"/>
      <c r="E419" s="215"/>
      <c r="F419" s="215"/>
      <c r="G419" s="215"/>
      <c r="H419" s="215"/>
      <c r="I419" s="215"/>
      <c r="J419" s="215"/>
      <c r="K419" s="216"/>
      <c r="L419" s="217"/>
      <c r="M419" s="215"/>
      <c r="N419" s="215"/>
      <c r="O419" s="215"/>
      <c r="P419" s="215"/>
      <c r="Q419" s="215"/>
      <c r="R419" s="215"/>
      <c r="S419" s="215"/>
      <c r="T419" s="215"/>
      <c r="U419" s="215"/>
      <c r="V419" s="216"/>
      <c r="W419" s="216"/>
      <c r="X419" s="218"/>
      <c r="Y419" s="215"/>
      <c r="Z419" s="215"/>
      <c r="AA419" s="215"/>
      <c r="AB419" s="215"/>
      <c r="AC419" s="215"/>
      <c r="AD419" s="215"/>
      <c r="AE419" s="215"/>
      <c r="AF419" s="215"/>
      <c r="AG419" s="216"/>
      <c r="AH419" s="216"/>
      <c r="AI419" s="215"/>
      <c r="AJ419" s="215"/>
      <c r="AK419" s="215"/>
      <c r="AL419" s="215"/>
      <c r="AM419" s="215"/>
      <c r="AN419" s="215"/>
      <c r="AO419" s="215"/>
      <c r="AP419" s="215"/>
      <c r="AQ419" s="215"/>
      <c r="AR419" s="216"/>
      <c r="AS419" s="216"/>
      <c r="AU419" s="226"/>
      <c r="AV419" s="220"/>
      <c r="AW419" s="220"/>
      <c r="AX419" s="220"/>
      <c r="AY419" s="220"/>
      <c r="AZ419" s="220"/>
      <c r="BA419" s="215"/>
      <c r="BB419" s="215"/>
      <c r="BC419" s="215"/>
      <c r="BD419" s="215"/>
      <c r="BE419" s="216"/>
      <c r="BF419" s="216"/>
      <c r="BG419" s="216"/>
      <c r="BH419" s="215"/>
      <c r="BI419" s="215"/>
      <c r="BJ419" s="215"/>
      <c r="BK419" s="215"/>
      <c r="BL419" s="215"/>
      <c r="BM419" s="215"/>
      <c r="BN419" s="215"/>
      <c r="BO419" s="215"/>
      <c r="BP419" s="215"/>
      <c r="BQ419" s="216"/>
      <c r="BR419" s="216"/>
      <c r="BS419" s="216"/>
      <c r="BT419" s="215"/>
      <c r="BU419" s="215"/>
      <c r="BV419" s="215"/>
      <c r="BW419" s="215"/>
      <c r="BX419" s="215"/>
      <c r="BY419" s="215"/>
      <c r="BZ419" s="215"/>
      <c r="CA419" s="215"/>
      <c r="CB419" s="215"/>
      <c r="CC419" s="216"/>
      <c r="CD419" s="216"/>
      <c r="CE419" s="216"/>
      <c r="CF419" s="215"/>
      <c r="CG419" s="215"/>
      <c r="CH419" s="215"/>
      <c r="CI419" s="215"/>
      <c r="CJ419" s="215"/>
      <c r="CK419" s="215"/>
      <c r="CL419" s="215"/>
      <c r="CM419" s="215"/>
      <c r="CN419" s="215"/>
      <c r="CO419" s="216"/>
      <c r="CP419" s="216"/>
    </row>
    <row r="420" spans="2:94" s="219" customFormat="1" ht="21" hidden="1" customHeight="1" x14ac:dyDescent="0.25">
      <c r="B420" s="215"/>
      <c r="C420" s="215"/>
      <c r="D420" s="215"/>
      <c r="E420" s="215"/>
      <c r="F420" s="215"/>
      <c r="G420" s="215"/>
      <c r="H420" s="215"/>
      <c r="I420" s="215"/>
      <c r="J420" s="215"/>
      <c r="K420" s="216"/>
      <c r="L420" s="217"/>
      <c r="M420" s="215"/>
      <c r="N420" s="215"/>
      <c r="O420" s="215"/>
      <c r="P420" s="215"/>
      <c r="Q420" s="215"/>
      <c r="R420" s="215"/>
      <c r="S420" s="215"/>
      <c r="T420" s="215"/>
      <c r="U420" s="215"/>
      <c r="V420" s="216"/>
      <c r="W420" s="216"/>
      <c r="X420" s="218"/>
      <c r="Y420" s="215"/>
      <c r="Z420" s="215"/>
      <c r="AA420" s="215"/>
      <c r="AB420" s="215"/>
      <c r="AC420" s="215"/>
      <c r="AD420" s="215"/>
      <c r="AE420" s="215"/>
      <c r="AF420" s="215"/>
      <c r="AG420" s="216"/>
      <c r="AH420" s="216"/>
      <c r="AI420" s="215"/>
      <c r="AJ420" s="215"/>
      <c r="AK420" s="215"/>
      <c r="AL420" s="215"/>
      <c r="AM420" s="215"/>
      <c r="AN420" s="215"/>
      <c r="AO420" s="215"/>
      <c r="AP420" s="215"/>
      <c r="AQ420" s="215"/>
      <c r="AR420" s="216"/>
      <c r="AS420" s="216"/>
      <c r="AU420" s="226"/>
      <c r="AV420" s="220"/>
      <c r="AW420" s="220"/>
      <c r="AX420" s="220"/>
      <c r="AY420" s="220"/>
      <c r="AZ420" s="220"/>
      <c r="BA420" s="215"/>
      <c r="BB420" s="215"/>
      <c r="BC420" s="215"/>
      <c r="BD420" s="215"/>
      <c r="BE420" s="216"/>
      <c r="BF420" s="216"/>
      <c r="BG420" s="216"/>
      <c r="BH420" s="215"/>
      <c r="BI420" s="215"/>
      <c r="BJ420" s="215"/>
      <c r="BK420" s="215"/>
      <c r="BL420" s="215"/>
      <c r="BM420" s="215"/>
      <c r="BN420" s="215"/>
      <c r="BO420" s="215"/>
      <c r="BP420" s="215"/>
      <c r="BQ420" s="216"/>
      <c r="BR420" s="216"/>
      <c r="BS420" s="216"/>
      <c r="BT420" s="215"/>
      <c r="BU420" s="215"/>
      <c r="BV420" s="215"/>
      <c r="BW420" s="215"/>
      <c r="BX420" s="215"/>
      <c r="BY420" s="215"/>
      <c r="BZ420" s="215"/>
      <c r="CA420" s="215"/>
      <c r="CB420" s="215"/>
      <c r="CC420" s="216"/>
      <c r="CD420" s="216"/>
      <c r="CE420" s="216"/>
      <c r="CF420" s="215"/>
      <c r="CG420" s="215"/>
      <c r="CH420" s="215"/>
      <c r="CI420" s="215"/>
      <c r="CJ420" s="215"/>
      <c r="CK420" s="215"/>
      <c r="CL420" s="215"/>
      <c r="CM420" s="215"/>
      <c r="CN420" s="215"/>
      <c r="CO420" s="216"/>
      <c r="CP420" s="216"/>
    </row>
    <row r="421" spans="2:94" s="219" customFormat="1" ht="21" hidden="1" customHeight="1" x14ac:dyDescent="0.25">
      <c r="B421" s="215"/>
      <c r="C421" s="215"/>
      <c r="D421" s="215"/>
      <c r="E421" s="215"/>
      <c r="F421" s="215"/>
      <c r="G421" s="215"/>
      <c r="H421" s="215"/>
      <c r="I421" s="215"/>
      <c r="J421" s="215"/>
      <c r="K421" s="216"/>
      <c r="L421" s="217"/>
      <c r="M421" s="215"/>
      <c r="N421" s="215"/>
      <c r="O421" s="215"/>
      <c r="P421" s="215"/>
      <c r="Q421" s="215"/>
      <c r="R421" s="215"/>
      <c r="S421" s="215"/>
      <c r="T421" s="215"/>
      <c r="U421" s="215"/>
      <c r="V421" s="216"/>
      <c r="W421" s="216"/>
      <c r="X421" s="218"/>
      <c r="Y421" s="215"/>
      <c r="Z421" s="215"/>
      <c r="AA421" s="215"/>
      <c r="AB421" s="215"/>
      <c r="AC421" s="215"/>
      <c r="AD421" s="215"/>
      <c r="AE421" s="215"/>
      <c r="AF421" s="215"/>
      <c r="AG421" s="216"/>
      <c r="AH421" s="216"/>
      <c r="AI421" s="215"/>
      <c r="AJ421" s="215"/>
      <c r="AK421" s="215"/>
      <c r="AL421" s="215"/>
      <c r="AM421" s="215"/>
      <c r="AN421" s="215"/>
      <c r="AO421" s="215"/>
      <c r="AP421" s="215"/>
      <c r="AQ421" s="215"/>
      <c r="AR421" s="216"/>
      <c r="AS421" s="216"/>
      <c r="AU421" s="226"/>
      <c r="AV421" s="220"/>
      <c r="AW421" s="220"/>
      <c r="AX421" s="220"/>
      <c r="AY421" s="220"/>
      <c r="AZ421" s="220"/>
      <c r="BA421" s="215"/>
      <c r="BB421" s="215"/>
      <c r="BC421" s="215"/>
      <c r="BD421" s="215"/>
      <c r="BE421" s="216"/>
      <c r="BF421" s="216"/>
      <c r="BG421" s="216"/>
      <c r="BH421" s="215"/>
      <c r="BI421" s="215"/>
      <c r="BJ421" s="215"/>
      <c r="BK421" s="215"/>
      <c r="BL421" s="215"/>
      <c r="BM421" s="215"/>
      <c r="BN421" s="215"/>
      <c r="BO421" s="215"/>
      <c r="BP421" s="215"/>
      <c r="BQ421" s="216"/>
      <c r="BR421" s="216"/>
      <c r="BS421" s="216"/>
      <c r="BT421" s="215"/>
      <c r="BU421" s="215"/>
      <c r="BV421" s="215"/>
      <c r="BW421" s="215"/>
      <c r="BX421" s="215"/>
      <c r="BY421" s="215"/>
      <c r="BZ421" s="215"/>
      <c r="CA421" s="215"/>
      <c r="CB421" s="215"/>
      <c r="CC421" s="216"/>
      <c r="CD421" s="216"/>
      <c r="CE421" s="216"/>
      <c r="CF421" s="215"/>
      <c r="CG421" s="215"/>
      <c r="CH421" s="215"/>
      <c r="CI421" s="215"/>
      <c r="CJ421" s="215"/>
      <c r="CK421" s="215"/>
      <c r="CL421" s="215"/>
      <c r="CM421" s="215"/>
      <c r="CN421" s="215"/>
      <c r="CO421" s="216"/>
      <c r="CP421" s="216"/>
    </row>
    <row r="422" spans="2:94" s="219" customFormat="1" ht="21" hidden="1" customHeight="1" x14ac:dyDescent="0.25">
      <c r="B422" s="215"/>
      <c r="C422" s="215"/>
      <c r="D422" s="215"/>
      <c r="E422" s="215"/>
      <c r="F422" s="215"/>
      <c r="G422" s="215"/>
      <c r="H422" s="215"/>
      <c r="I422" s="215"/>
      <c r="J422" s="215"/>
      <c r="K422" s="216"/>
      <c r="L422" s="217"/>
      <c r="M422" s="215"/>
      <c r="N422" s="215"/>
      <c r="O422" s="215"/>
      <c r="P422" s="215"/>
      <c r="Q422" s="215"/>
      <c r="R422" s="215"/>
      <c r="S422" s="215"/>
      <c r="T422" s="215"/>
      <c r="U422" s="215"/>
      <c r="V422" s="216"/>
      <c r="W422" s="216"/>
      <c r="X422" s="218"/>
      <c r="Y422" s="215"/>
      <c r="Z422" s="215"/>
      <c r="AA422" s="215"/>
      <c r="AB422" s="215"/>
      <c r="AC422" s="215"/>
      <c r="AD422" s="215"/>
      <c r="AE422" s="215"/>
      <c r="AF422" s="215"/>
      <c r="AG422" s="216"/>
      <c r="AH422" s="216"/>
      <c r="AI422" s="215"/>
      <c r="AJ422" s="215"/>
      <c r="AK422" s="215"/>
      <c r="AL422" s="215"/>
      <c r="AM422" s="215"/>
      <c r="AN422" s="215"/>
      <c r="AO422" s="215"/>
      <c r="AP422" s="215"/>
      <c r="AQ422" s="215"/>
      <c r="AR422" s="216"/>
      <c r="AS422" s="216"/>
      <c r="AU422" s="226"/>
      <c r="AV422" s="220"/>
      <c r="AW422" s="220"/>
      <c r="AX422" s="220"/>
      <c r="AY422" s="220"/>
      <c r="AZ422" s="220"/>
      <c r="BA422" s="215"/>
      <c r="BB422" s="215"/>
      <c r="BC422" s="215"/>
      <c r="BD422" s="215"/>
      <c r="BE422" s="216"/>
      <c r="BF422" s="216"/>
      <c r="BG422" s="216"/>
      <c r="BH422" s="215"/>
      <c r="BI422" s="215"/>
      <c r="BJ422" s="215"/>
      <c r="BK422" s="215"/>
      <c r="BL422" s="215"/>
      <c r="BM422" s="215"/>
      <c r="BN422" s="215"/>
      <c r="BO422" s="215"/>
      <c r="BP422" s="215"/>
      <c r="BQ422" s="216"/>
      <c r="BR422" s="216"/>
      <c r="BS422" s="216"/>
      <c r="BT422" s="215"/>
      <c r="BU422" s="215"/>
      <c r="BV422" s="215"/>
      <c r="BW422" s="215"/>
      <c r="BX422" s="215"/>
      <c r="BY422" s="215"/>
      <c r="BZ422" s="215"/>
      <c r="CA422" s="215"/>
      <c r="CB422" s="215"/>
      <c r="CC422" s="216"/>
      <c r="CD422" s="216"/>
      <c r="CE422" s="216"/>
      <c r="CF422" s="215"/>
      <c r="CG422" s="215"/>
      <c r="CH422" s="215"/>
      <c r="CI422" s="215"/>
      <c r="CJ422" s="215"/>
      <c r="CK422" s="215"/>
      <c r="CL422" s="215"/>
      <c r="CM422" s="215"/>
      <c r="CN422" s="215"/>
      <c r="CO422" s="216"/>
      <c r="CP422" s="216"/>
    </row>
    <row r="423" spans="2:94" s="219" customFormat="1" ht="21" hidden="1" customHeight="1" x14ac:dyDescent="0.25">
      <c r="B423" s="215"/>
      <c r="C423" s="215"/>
      <c r="D423" s="215"/>
      <c r="E423" s="215"/>
      <c r="F423" s="215"/>
      <c r="G423" s="215"/>
      <c r="H423" s="215"/>
      <c r="I423" s="215"/>
      <c r="J423" s="215"/>
      <c r="K423" s="216"/>
      <c r="L423" s="217"/>
      <c r="M423" s="215"/>
      <c r="N423" s="215"/>
      <c r="O423" s="215"/>
      <c r="P423" s="215"/>
      <c r="Q423" s="215"/>
      <c r="R423" s="215"/>
      <c r="S423" s="215"/>
      <c r="T423" s="215"/>
      <c r="U423" s="215"/>
      <c r="V423" s="216"/>
      <c r="W423" s="216"/>
      <c r="X423" s="218"/>
      <c r="Y423" s="215"/>
      <c r="Z423" s="215"/>
      <c r="AA423" s="215"/>
      <c r="AB423" s="215"/>
      <c r="AC423" s="215"/>
      <c r="AD423" s="215"/>
      <c r="AE423" s="215"/>
      <c r="AF423" s="215"/>
      <c r="AG423" s="216"/>
      <c r="AH423" s="216"/>
      <c r="AI423" s="215"/>
      <c r="AJ423" s="215"/>
      <c r="AK423" s="215"/>
      <c r="AL423" s="215"/>
      <c r="AM423" s="215"/>
      <c r="AN423" s="215"/>
      <c r="AO423" s="215"/>
      <c r="AP423" s="215"/>
      <c r="AQ423" s="215"/>
      <c r="AR423" s="216"/>
      <c r="AS423" s="216"/>
      <c r="AV423" s="215" t="s">
        <v>157</v>
      </c>
      <c r="AW423" s="215">
        <f>SUM(AW415:AW422)</f>
        <v>0</v>
      </c>
      <c r="AX423" s="215">
        <f>SUM(AX415:AX422)</f>
        <v>0</v>
      </c>
      <c r="AY423" s="215">
        <f>SUM(AY415:AY422)</f>
        <v>0</v>
      </c>
      <c r="AZ423" s="215"/>
      <c r="BA423" s="215"/>
      <c r="BB423" s="215"/>
      <c r="BC423" s="215"/>
      <c r="BD423" s="215"/>
      <c r="BE423" s="216"/>
      <c r="BF423" s="216"/>
      <c r="BG423" s="216"/>
      <c r="BH423" s="215"/>
      <c r="BI423" s="215"/>
      <c r="BJ423" s="215"/>
      <c r="BK423" s="215"/>
      <c r="BL423" s="215"/>
      <c r="BM423" s="215"/>
      <c r="BN423" s="215"/>
      <c r="BO423" s="215"/>
      <c r="BP423" s="215"/>
      <c r="BQ423" s="216"/>
      <c r="BR423" s="216"/>
      <c r="BS423" s="216"/>
      <c r="BT423" s="215"/>
      <c r="BU423" s="215"/>
      <c r="BV423" s="215"/>
      <c r="BW423" s="215"/>
      <c r="BX423" s="215"/>
      <c r="BY423" s="215"/>
      <c r="BZ423" s="215"/>
      <c r="CA423" s="215"/>
      <c r="CB423" s="215"/>
      <c r="CC423" s="216"/>
      <c r="CD423" s="216"/>
      <c r="CE423" s="216"/>
      <c r="CF423" s="215"/>
      <c r="CG423" s="215"/>
      <c r="CH423" s="215"/>
      <c r="CI423" s="215"/>
      <c r="CJ423" s="215"/>
      <c r="CK423" s="215"/>
      <c r="CL423" s="215"/>
      <c r="CM423" s="215"/>
      <c r="CN423" s="215"/>
      <c r="CO423" s="216"/>
      <c r="CP423" s="216"/>
    </row>
    <row r="424" spans="2:94" s="219" customFormat="1" ht="21" hidden="1" customHeight="1" x14ac:dyDescent="0.25">
      <c r="B424" s="215"/>
      <c r="C424" s="215"/>
      <c r="D424" s="215"/>
      <c r="E424" s="215"/>
      <c r="F424" s="215"/>
      <c r="G424" s="215"/>
      <c r="H424" s="215"/>
      <c r="I424" s="215"/>
      <c r="J424" s="215"/>
      <c r="K424" s="216"/>
      <c r="L424" s="217"/>
      <c r="M424" s="215"/>
      <c r="N424" s="215"/>
      <c r="O424" s="215"/>
      <c r="P424" s="215"/>
      <c r="Q424" s="215"/>
      <c r="R424" s="215"/>
      <c r="S424" s="215"/>
      <c r="T424" s="215"/>
      <c r="U424" s="215"/>
      <c r="V424" s="216"/>
      <c r="W424" s="216"/>
      <c r="X424" s="218"/>
      <c r="Y424" s="215"/>
      <c r="Z424" s="215"/>
      <c r="AA424" s="215"/>
      <c r="AB424" s="215"/>
      <c r="AC424" s="215"/>
      <c r="AD424" s="215"/>
      <c r="AE424" s="215"/>
      <c r="AF424" s="215"/>
      <c r="AG424" s="216"/>
      <c r="AH424" s="216"/>
      <c r="AI424" s="215"/>
      <c r="AJ424" s="215"/>
      <c r="AK424" s="215"/>
      <c r="AL424" s="215"/>
      <c r="AM424" s="215"/>
      <c r="AN424" s="215"/>
      <c r="AO424" s="215"/>
      <c r="AP424" s="215"/>
      <c r="AQ424" s="215"/>
      <c r="AR424" s="216"/>
      <c r="AS424" s="216"/>
      <c r="AV424" s="215"/>
      <c r="AW424" s="215"/>
      <c r="AX424" s="215"/>
      <c r="AY424" s="215"/>
      <c r="AZ424" s="215"/>
      <c r="BA424" s="215"/>
      <c r="BB424" s="215"/>
      <c r="BC424" s="215"/>
      <c r="BD424" s="215"/>
      <c r="BE424" s="216"/>
      <c r="BF424" s="216"/>
      <c r="BG424" s="216"/>
      <c r="BH424" s="215"/>
      <c r="BI424" s="215"/>
      <c r="BJ424" s="215"/>
      <c r="BK424" s="215"/>
      <c r="BL424" s="215"/>
      <c r="BM424" s="215"/>
      <c r="BN424" s="215"/>
      <c r="BO424" s="215"/>
      <c r="BP424" s="215"/>
      <c r="BQ424" s="216"/>
      <c r="BR424" s="216"/>
      <c r="BS424" s="216"/>
      <c r="BT424" s="215"/>
      <c r="BU424" s="215"/>
      <c r="BV424" s="215"/>
      <c r="BW424" s="215"/>
      <c r="BX424" s="215"/>
      <c r="BY424" s="215"/>
      <c r="BZ424" s="215"/>
      <c r="CA424" s="215"/>
      <c r="CB424" s="215"/>
      <c r="CC424" s="216"/>
      <c r="CD424" s="216"/>
      <c r="CE424" s="216"/>
      <c r="CF424" s="215"/>
      <c r="CG424" s="215"/>
      <c r="CH424" s="215"/>
      <c r="CI424" s="215"/>
      <c r="CJ424" s="215"/>
      <c r="CK424" s="215"/>
      <c r="CL424" s="215"/>
      <c r="CM424" s="215"/>
      <c r="CN424" s="215"/>
      <c r="CO424" s="216"/>
      <c r="CP424" s="216"/>
    </row>
    <row r="425" spans="2:94" s="219" customFormat="1" ht="21" hidden="1" customHeight="1" x14ac:dyDescent="0.25">
      <c r="B425" s="215"/>
      <c r="C425" s="215"/>
      <c r="D425" s="215"/>
      <c r="E425" s="215"/>
      <c r="F425" s="215"/>
      <c r="G425" s="215"/>
      <c r="H425" s="215"/>
      <c r="I425" s="215"/>
      <c r="J425" s="215"/>
      <c r="K425" s="216"/>
      <c r="L425" s="217"/>
      <c r="M425" s="215"/>
      <c r="N425" s="215"/>
      <c r="O425" s="215"/>
      <c r="P425" s="215"/>
      <c r="Q425" s="215"/>
      <c r="R425" s="215"/>
      <c r="S425" s="215"/>
      <c r="T425" s="215"/>
      <c r="U425" s="215"/>
      <c r="V425" s="216"/>
      <c r="W425" s="216"/>
      <c r="X425" s="218"/>
      <c r="Y425" s="215"/>
      <c r="Z425" s="215"/>
      <c r="AA425" s="215"/>
      <c r="AB425" s="215"/>
      <c r="AC425" s="215"/>
      <c r="AD425" s="215"/>
      <c r="AE425" s="215"/>
      <c r="AF425" s="215"/>
      <c r="AG425" s="216"/>
      <c r="AH425" s="216"/>
      <c r="AI425" s="215"/>
      <c r="AJ425" s="215"/>
      <c r="AK425" s="215"/>
      <c r="AL425" s="215"/>
      <c r="AM425" s="215"/>
      <c r="AN425" s="215"/>
      <c r="AO425" s="215"/>
      <c r="AP425" s="215"/>
      <c r="AQ425" s="215"/>
      <c r="AR425" s="216"/>
      <c r="AS425" s="216"/>
      <c r="AV425" s="215"/>
      <c r="AW425" s="215"/>
      <c r="AX425" s="215"/>
      <c r="AY425" s="215"/>
      <c r="AZ425" s="215"/>
      <c r="BA425" s="215"/>
      <c r="BB425" s="215"/>
      <c r="BC425" s="215"/>
      <c r="BD425" s="215"/>
      <c r="BE425" s="216"/>
      <c r="BF425" s="216"/>
      <c r="BG425" s="216"/>
      <c r="BH425" s="215"/>
      <c r="BI425" s="215"/>
      <c r="BJ425" s="215"/>
      <c r="BK425" s="215"/>
      <c r="BL425" s="215"/>
      <c r="BM425" s="215"/>
      <c r="BN425" s="215"/>
      <c r="BO425" s="215"/>
      <c r="BP425" s="215"/>
      <c r="BQ425" s="216"/>
      <c r="BR425" s="216"/>
      <c r="BS425" s="216"/>
      <c r="BT425" s="215"/>
      <c r="BU425" s="215"/>
      <c r="BV425" s="215"/>
      <c r="BW425" s="215"/>
      <c r="BX425" s="215"/>
      <c r="BY425" s="215"/>
      <c r="BZ425" s="215"/>
      <c r="CA425" s="215"/>
      <c r="CB425" s="215"/>
      <c r="CC425" s="216"/>
      <c r="CD425" s="216"/>
      <c r="CE425" s="216"/>
      <c r="CF425" s="215"/>
      <c r="CG425" s="215"/>
      <c r="CH425" s="215"/>
      <c r="CI425" s="215"/>
      <c r="CJ425" s="215"/>
      <c r="CK425" s="215"/>
      <c r="CL425" s="215"/>
      <c r="CM425" s="215"/>
      <c r="CN425" s="215"/>
      <c r="CO425" s="216"/>
      <c r="CP425" s="216"/>
    </row>
    <row r="426" spans="2:94" s="219" customFormat="1" ht="21" hidden="1" customHeight="1" x14ac:dyDescent="0.25">
      <c r="B426" s="215"/>
      <c r="C426" s="215"/>
      <c r="D426" s="215"/>
      <c r="E426" s="215"/>
      <c r="F426" s="215"/>
      <c r="G426" s="215"/>
      <c r="H426" s="215"/>
      <c r="I426" s="215"/>
      <c r="J426" s="215"/>
      <c r="K426" s="216"/>
      <c r="L426" s="217"/>
      <c r="M426" s="215"/>
      <c r="N426" s="215"/>
      <c r="O426" s="215"/>
      <c r="P426" s="215"/>
      <c r="Q426" s="215"/>
      <c r="R426" s="215"/>
      <c r="S426" s="215"/>
      <c r="T426" s="215"/>
      <c r="U426" s="215"/>
      <c r="V426" s="216"/>
      <c r="W426" s="216"/>
      <c r="X426" s="218"/>
      <c r="Y426" s="215"/>
      <c r="Z426" s="215"/>
      <c r="AA426" s="215"/>
      <c r="AB426" s="215"/>
      <c r="AC426" s="215"/>
      <c r="AD426" s="215"/>
      <c r="AE426" s="215"/>
      <c r="AF426" s="215"/>
      <c r="AG426" s="216"/>
      <c r="AH426" s="216"/>
      <c r="AI426" s="215"/>
      <c r="AJ426" s="215"/>
      <c r="AK426" s="215"/>
      <c r="AL426" s="215"/>
      <c r="AM426" s="215"/>
      <c r="AN426" s="215"/>
      <c r="AO426" s="215"/>
      <c r="AP426" s="215"/>
      <c r="AQ426" s="215"/>
      <c r="AR426" s="216"/>
      <c r="AS426" s="216"/>
      <c r="AT426" s="219" t="s">
        <v>236</v>
      </c>
      <c r="AU426" s="219" t="s">
        <v>237</v>
      </c>
      <c r="AV426" s="215"/>
      <c r="AW426" s="215"/>
      <c r="AX426" s="215"/>
      <c r="AY426" s="215"/>
      <c r="AZ426" s="215"/>
      <c r="BA426" s="440" t="s">
        <v>236</v>
      </c>
      <c r="BB426" s="440"/>
      <c r="BC426" s="440"/>
      <c r="BD426" s="440"/>
      <c r="BE426" s="216"/>
      <c r="BF426" s="216"/>
      <c r="BG426" s="219" t="s">
        <v>239</v>
      </c>
      <c r="BH426" s="215"/>
      <c r="BI426" s="215"/>
      <c r="BJ426" s="215"/>
      <c r="BK426" s="215"/>
      <c r="BL426" s="215"/>
      <c r="BM426" s="440" t="s">
        <v>236</v>
      </c>
      <c r="BN426" s="440"/>
      <c r="BO426" s="440"/>
      <c r="BP426" s="440"/>
      <c r="BQ426" s="216"/>
      <c r="BR426" s="219" t="s">
        <v>240</v>
      </c>
      <c r="BS426" s="215"/>
      <c r="BT426" s="215"/>
      <c r="BU426" s="215"/>
      <c r="BV426" s="215"/>
      <c r="BW426" s="215"/>
      <c r="BX426" s="440" t="s">
        <v>236</v>
      </c>
      <c r="BY426" s="440"/>
      <c r="BZ426" s="440"/>
      <c r="CA426" s="440"/>
      <c r="CB426" s="215"/>
      <c r="CC426" s="219" t="s">
        <v>242</v>
      </c>
      <c r="CD426" s="215"/>
      <c r="CE426" s="215"/>
      <c r="CF426" s="215"/>
      <c r="CG426" s="215"/>
      <c r="CH426" s="215"/>
      <c r="CI426" s="440" t="s">
        <v>236</v>
      </c>
      <c r="CJ426" s="440"/>
      <c r="CK426" s="440"/>
      <c r="CL426" s="440"/>
      <c r="CM426" s="440" t="s">
        <v>241</v>
      </c>
      <c r="CN426" s="440"/>
      <c r="CO426" s="440"/>
      <c r="CP426" s="440"/>
    </row>
    <row r="427" spans="2:94" s="219" customFormat="1" ht="21" hidden="1" customHeight="1" x14ac:dyDescent="0.25">
      <c r="B427" s="215"/>
      <c r="C427" s="215"/>
      <c r="D427" s="215"/>
      <c r="E427" s="215"/>
      <c r="F427" s="215"/>
      <c r="G427" s="215"/>
      <c r="H427" s="215"/>
      <c r="I427" s="215"/>
      <c r="J427" s="215"/>
      <c r="K427" s="216"/>
      <c r="L427" s="217"/>
      <c r="M427" s="215"/>
      <c r="N427" s="215"/>
      <c r="O427" s="215"/>
      <c r="P427" s="215"/>
      <c r="Q427" s="215"/>
      <c r="R427" s="215"/>
      <c r="S427" s="215"/>
      <c r="T427" s="215"/>
      <c r="U427" s="215"/>
      <c r="V427" s="216"/>
      <c r="W427" s="216"/>
      <c r="X427" s="218"/>
      <c r="Y427" s="215"/>
      <c r="Z427" s="215"/>
      <c r="AA427" s="215"/>
      <c r="AB427" s="215"/>
      <c r="AC427" s="215"/>
      <c r="AD427" s="215"/>
      <c r="AE427" s="215"/>
      <c r="AF427" s="215"/>
      <c r="AG427" s="216"/>
      <c r="AH427" s="216"/>
      <c r="AI427" s="215"/>
      <c r="AJ427" s="215"/>
      <c r="AK427" s="215"/>
      <c r="AL427" s="215"/>
      <c r="AM427" s="215"/>
      <c r="AN427" s="215"/>
      <c r="AO427" s="215"/>
      <c r="AP427" s="215"/>
      <c r="AQ427" s="215"/>
      <c r="AR427" s="216"/>
      <c r="AS427" s="216"/>
      <c r="AU427" s="226" t="s">
        <v>159</v>
      </c>
      <c r="AV427" s="220">
        <v>1</v>
      </c>
      <c r="AW427" s="220">
        <v>2</v>
      </c>
      <c r="AX427" s="220">
        <v>3</v>
      </c>
      <c r="AY427" s="220">
        <v>4</v>
      </c>
      <c r="AZ427" s="220"/>
      <c r="BA427" s="230">
        <v>1</v>
      </c>
      <c r="BB427" s="230">
        <v>2</v>
      </c>
      <c r="BC427" s="230">
        <v>3</v>
      </c>
      <c r="BD427" s="230">
        <v>4</v>
      </c>
      <c r="BE427" s="216"/>
      <c r="BF427" s="216"/>
      <c r="BG427" s="226" t="s">
        <v>159</v>
      </c>
      <c r="BH427" s="220">
        <v>1</v>
      </c>
      <c r="BI427" s="220">
        <v>2</v>
      </c>
      <c r="BJ427" s="220">
        <v>3</v>
      </c>
      <c r="BK427" s="220">
        <v>4</v>
      </c>
      <c r="BL427" s="220"/>
      <c r="BM427" s="230">
        <v>1</v>
      </c>
      <c r="BN427" s="230">
        <v>2</v>
      </c>
      <c r="BO427" s="230">
        <v>3</v>
      </c>
      <c r="BP427" s="230">
        <v>4</v>
      </c>
      <c r="BQ427" s="216"/>
      <c r="BR427" s="226" t="s">
        <v>159</v>
      </c>
      <c r="BS427" s="220">
        <v>1</v>
      </c>
      <c r="BT427" s="220">
        <v>2</v>
      </c>
      <c r="BU427" s="220">
        <v>3</v>
      </c>
      <c r="BV427" s="220">
        <v>4</v>
      </c>
      <c r="BW427" s="220"/>
      <c r="BX427" s="230">
        <v>1</v>
      </c>
      <c r="BY427" s="230">
        <v>2</v>
      </c>
      <c r="BZ427" s="230">
        <v>3</v>
      </c>
      <c r="CA427" s="230">
        <v>4</v>
      </c>
      <c r="CB427" s="215"/>
      <c r="CC427" s="226" t="s">
        <v>159</v>
      </c>
      <c r="CD427" s="220">
        <v>1</v>
      </c>
      <c r="CE427" s="220">
        <v>2</v>
      </c>
      <c r="CF427" s="220">
        <v>3</v>
      </c>
      <c r="CG427" s="220">
        <v>4</v>
      </c>
      <c r="CH427" s="220"/>
      <c r="CI427" s="230">
        <v>1</v>
      </c>
      <c r="CJ427" s="230">
        <v>2</v>
      </c>
      <c r="CK427" s="230">
        <v>3</v>
      </c>
      <c r="CL427" s="230">
        <v>4</v>
      </c>
      <c r="CM427" s="230">
        <v>1</v>
      </c>
      <c r="CN427" s="230">
        <v>2</v>
      </c>
      <c r="CO427" s="230">
        <v>3</v>
      </c>
      <c r="CP427" s="230">
        <v>4</v>
      </c>
    </row>
    <row r="428" spans="2:94" s="219" customFormat="1" ht="21" hidden="1" customHeight="1" x14ac:dyDescent="0.25">
      <c r="B428" s="215"/>
      <c r="C428" s="215"/>
      <c r="D428" s="215"/>
      <c r="E428" s="215"/>
      <c r="F428" s="215"/>
      <c r="G428" s="215"/>
      <c r="H428" s="215"/>
      <c r="I428" s="215"/>
      <c r="J428" s="215"/>
      <c r="K428" s="216"/>
      <c r="L428" s="217"/>
      <c r="M428" s="215"/>
      <c r="N428" s="215"/>
      <c r="O428" s="215"/>
      <c r="P428" s="215"/>
      <c r="Q428" s="215"/>
      <c r="R428" s="215"/>
      <c r="S428" s="215"/>
      <c r="T428" s="215"/>
      <c r="U428" s="215"/>
      <c r="V428" s="216"/>
      <c r="W428" s="216"/>
      <c r="X428" s="218"/>
      <c r="Y428" s="215"/>
      <c r="Z428" s="215"/>
      <c r="AA428" s="215"/>
      <c r="AB428" s="215"/>
      <c r="AC428" s="215"/>
      <c r="AD428" s="215"/>
      <c r="AE428" s="215"/>
      <c r="AF428" s="215"/>
      <c r="AG428" s="216"/>
      <c r="AH428" s="216"/>
      <c r="AI428" s="215"/>
      <c r="AJ428" s="215"/>
      <c r="AK428" s="215"/>
      <c r="AL428" s="215"/>
      <c r="AM428" s="215"/>
      <c r="AN428" s="215"/>
      <c r="AO428" s="215"/>
      <c r="AP428" s="215"/>
      <c r="AQ428" s="215"/>
      <c r="AR428" s="216"/>
      <c r="AS428" s="216"/>
      <c r="AT428" s="219">
        <v>1</v>
      </c>
      <c r="AU428" s="226"/>
      <c r="AV428" s="220" t="str">
        <f>IF(COUNTIFS($B23,"=practic?*profes*"),$B23,"")</f>
        <v/>
      </c>
      <c r="AW428" s="220" t="str">
        <f>IF(COUNTIFS($N23,"=practic?*profes*"),$N23,"")</f>
        <v/>
      </c>
      <c r="AX428" s="220" t="str">
        <f>IF(COUNTIFS($B61,"=practic?*profes*"),$B61,"")</f>
        <v/>
      </c>
      <c r="AY428" s="220" t="str">
        <f>IF(COUNTIFS($N61,"=practic?*profes*"),$N61,"")</f>
        <v/>
      </c>
      <c r="AZ428" s="220"/>
      <c r="BA428" s="230" t="str">
        <f>IF(AV428="","",K25)</f>
        <v/>
      </c>
      <c r="BB428" s="230" t="str">
        <f>IF(AW428="","",W25)</f>
        <v/>
      </c>
      <c r="BC428" s="230" t="str">
        <f>IF(AX428="","",K63)</f>
        <v/>
      </c>
      <c r="BD428" s="230" t="str">
        <f>IF(AY428="","",W63)</f>
        <v/>
      </c>
      <c r="BE428" s="216"/>
      <c r="BF428" s="216"/>
      <c r="BG428" s="226"/>
      <c r="BH428" s="220" t="str">
        <f>IF(COUNTIFS($B23,"=practic?*cercet*"),$B23,"")</f>
        <v/>
      </c>
      <c r="BI428" s="220" t="str">
        <f>IF(COUNTIFS($N23,"=practic?*cercet*"),$N23,"")</f>
        <v/>
      </c>
      <c r="BJ428" s="220" t="str">
        <f>IF(COUNTIFS($B61,"=practic?*cercet*"),$B61,"")</f>
        <v/>
      </c>
      <c r="BK428" s="220" t="str">
        <f>IF(COUNTIFS($N61,"=practic?*cercet*"),$N61,"")</f>
        <v/>
      </c>
      <c r="BL428" s="220"/>
      <c r="BM428" s="230" t="str">
        <f>IF(BH428="","",K25)</f>
        <v/>
      </c>
      <c r="BN428" s="230" t="str">
        <f>IF(BI428="","",W25)</f>
        <v/>
      </c>
      <c r="BO428" s="230" t="str">
        <f>IF(BJ428="","",K63)</f>
        <v/>
      </c>
      <c r="BP428" s="230" t="str">
        <f>IF(BK428="","",W63)</f>
        <v/>
      </c>
      <c r="BQ428" s="216"/>
      <c r="BR428" s="226"/>
      <c r="BS428" s="220" t="str">
        <f>IF(COUNTIFS($B23,"=practic?*elab*"),$B23,"")</f>
        <v/>
      </c>
      <c r="BT428" s="220" t="str">
        <f>IF(COUNTIFS($N23,"=practic?*elab*"),$N23,"")</f>
        <v/>
      </c>
      <c r="BU428" s="220" t="str">
        <f>IF(COUNTIFS($B61,"=practic?*elab*"),$B61,"")</f>
        <v/>
      </c>
      <c r="BV428" s="220" t="str">
        <f>IF(COUNTIFS($N61,"=practic?*elab*"),$N61,"")</f>
        <v>Practică elaborare disertație 7 săpt. x 26 ore/săptămână</v>
      </c>
      <c r="BW428" s="220"/>
      <c r="BX428" s="230" t="str">
        <f>IF(BS428="","",K25)</f>
        <v/>
      </c>
      <c r="BY428" s="230" t="str">
        <f>IF(BT428="","",W25)</f>
        <v/>
      </c>
      <c r="BZ428" s="230" t="str">
        <f>IF(BU428="","",K63)</f>
        <v/>
      </c>
      <c r="CA428" s="230">
        <f>IF(BV428="","",W63)</f>
        <v>182</v>
      </c>
      <c r="CB428" s="215"/>
      <c r="CC428" s="226"/>
      <c r="CD428" s="220" t="str">
        <f>IF(COUNTIFS($B23,"=examen de di*"),$B23,"")</f>
        <v/>
      </c>
      <c r="CE428" s="220" t="str">
        <f>IF(COUNTIFS($N23,"=examen de di*"),$N23,"")</f>
        <v/>
      </c>
      <c r="CF428" s="220" t="str">
        <f>IF(COUNTIFS($B61,"=examen de di*"),$B61,"")</f>
        <v/>
      </c>
      <c r="CG428" s="220" t="str">
        <f>IF(COUNTIFS($N61,"=examen de di*"),$N61,"")</f>
        <v/>
      </c>
      <c r="CH428" s="220"/>
      <c r="CI428" s="230" t="str">
        <f>IF(CD428="","",E25)</f>
        <v/>
      </c>
      <c r="CJ428" s="230" t="str">
        <f>IF(CE428="","",W25)</f>
        <v/>
      </c>
      <c r="CK428" s="230" t="str">
        <f>IF(CF428="","",E63)</f>
        <v/>
      </c>
      <c r="CL428" s="230" t="str">
        <f>IF(CG428="","",W63)</f>
        <v/>
      </c>
      <c r="CM428" s="230" t="str">
        <f>IF(CD428="","",E25)</f>
        <v/>
      </c>
      <c r="CN428" s="230" t="str">
        <f>IF(CE428="","",Q25)</f>
        <v/>
      </c>
      <c r="CO428" s="230" t="str">
        <f>IF(CF428="","",E63)</f>
        <v/>
      </c>
      <c r="CP428" s="230" t="str">
        <f>IF(CG428="","",Q63)</f>
        <v/>
      </c>
    </row>
    <row r="429" spans="2:94" s="219" customFormat="1" ht="21" hidden="1" customHeight="1" x14ac:dyDescent="0.25">
      <c r="B429" s="215"/>
      <c r="C429" s="215"/>
      <c r="D429" s="215"/>
      <c r="E429" s="215"/>
      <c r="F429" s="215"/>
      <c r="G429" s="215"/>
      <c r="H429" s="215"/>
      <c r="I429" s="215"/>
      <c r="J429" s="215"/>
      <c r="K429" s="216"/>
      <c r="L429" s="217"/>
      <c r="M429" s="215"/>
      <c r="N429" s="215"/>
      <c r="O429" s="215"/>
      <c r="P429" s="215"/>
      <c r="Q429" s="215"/>
      <c r="R429" s="215"/>
      <c r="S429" s="215"/>
      <c r="T429" s="215"/>
      <c r="U429" s="215"/>
      <c r="V429" s="216"/>
      <c r="W429" s="216"/>
      <c r="X429" s="218"/>
      <c r="Y429" s="215"/>
      <c r="Z429" s="215"/>
      <c r="AA429" s="215"/>
      <c r="AB429" s="215"/>
      <c r="AC429" s="215"/>
      <c r="AD429" s="215"/>
      <c r="AE429" s="215"/>
      <c r="AF429" s="215"/>
      <c r="AG429" s="216"/>
      <c r="AH429" s="216"/>
      <c r="AI429" s="215"/>
      <c r="AJ429" s="215"/>
      <c r="AK429" s="215"/>
      <c r="AL429" s="215"/>
      <c r="AM429" s="215"/>
      <c r="AN429" s="215"/>
      <c r="AO429" s="215"/>
      <c r="AP429" s="215"/>
      <c r="AQ429" s="215"/>
      <c r="AR429" s="216"/>
      <c r="AS429" s="216"/>
      <c r="AT429" s="219">
        <v>2</v>
      </c>
      <c r="AU429" s="226"/>
      <c r="AV429" s="220" t="str">
        <f>IF(COUNTIFS($B26,"=practic?*profes*"),$B26,"")</f>
        <v/>
      </c>
      <c r="AW429" s="220" t="str">
        <f>IF(COUNTIFS($N26,"=practic?*profes*"),$N26,"")</f>
        <v/>
      </c>
      <c r="AX429" s="220" t="str">
        <f>IF(COUNTIFS($B64,"=practic?*profes*"),$B64,"")</f>
        <v/>
      </c>
      <c r="AY429" s="220" t="str">
        <f>IF(COUNTIFS($N64,"=practic?*profes*"),$N64,"")</f>
        <v/>
      </c>
      <c r="AZ429" s="220"/>
      <c r="BA429" s="230" t="str">
        <f>IF(AV429="","",K28)</f>
        <v/>
      </c>
      <c r="BB429" s="230" t="str">
        <f>IF(AW429="","",W28)</f>
        <v/>
      </c>
      <c r="BC429" s="230" t="str">
        <f>IF(AX429="","",K66)</f>
        <v/>
      </c>
      <c r="BD429" s="230" t="str">
        <f>IF(AY429="","",W66)</f>
        <v/>
      </c>
      <c r="BE429" s="216"/>
      <c r="BF429" s="216"/>
      <c r="BG429" s="226"/>
      <c r="BH429" s="220" t="str">
        <f>IF(COUNTIFS($B26,"=practic?*cercet*"),$B26,"")</f>
        <v/>
      </c>
      <c r="BI429" s="220" t="str">
        <f>IF(COUNTIFS($N26,"=practic?*cercet*"),$N26,"")</f>
        <v/>
      </c>
      <c r="BJ429" s="220" t="str">
        <f>IF(COUNTIFS($B64,"=practic?*cercet*"),$B64,"")</f>
        <v/>
      </c>
      <c r="BK429" s="220" t="str">
        <f>IF(COUNTIFS($N64,"=practic?*cercet*"),$N64,"")</f>
        <v/>
      </c>
      <c r="BL429" s="220"/>
      <c r="BM429" s="230" t="str">
        <f>IF(BH429="","",K28)</f>
        <v/>
      </c>
      <c r="BN429" s="230" t="str">
        <f>IF(BI429="","",W28)</f>
        <v/>
      </c>
      <c r="BO429" s="230" t="str">
        <f>IF(BJ429="","",K66)</f>
        <v/>
      </c>
      <c r="BP429" s="230" t="str">
        <f>IF(BK429="","",W66)</f>
        <v/>
      </c>
      <c r="BQ429" s="216"/>
      <c r="BR429" s="226"/>
      <c r="BS429" s="220" t="str">
        <f>IF(COUNTIFS($B26,"=practic?*elab*"),$B26,"")</f>
        <v/>
      </c>
      <c r="BT429" s="220" t="str">
        <f>IF(COUNTIFS($N26,"=practic?*elab*"),$N26,"")</f>
        <v/>
      </c>
      <c r="BU429" s="220" t="str">
        <f>IF(COUNTIFS($B64,"=practic?*elab*"),$B64,"")</f>
        <v/>
      </c>
      <c r="BV429" s="220" t="str">
        <f>IF(COUNTIFS($N64,"=practic?*elab*"),$N64,"")</f>
        <v/>
      </c>
      <c r="BW429" s="220"/>
      <c r="BX429" s="230" t="str">
        <f>IF(BS429="","",K28)</f>
        <v/>
      </c>
      <c r="BY429" s="230" t="str">
        <f>IF(BT429="","",W28)</f>
        <v/>
      </c>
      <c r="BZ429" s="230" t="str">
        <f>IF(BU429="","",K66)</f>
        <v/>
      </c>
      <c r="CA429" s="230" t="str">
        <f>IF(BV429="","",W66)</f>
        <v/>
      </c>
      <c r="CB429" s="215"/>
      <c r="CC429" s="226"/>
      <c r="CD429" s="220" t="str">
        <f>IF(COUNTIFS($B26,"=examen de di*"),$B26,"")</f>
        <v/>
      </c>
      <c r="CE429" s="220" t="str">
        <f>IF(COUNTIFS($N26,"=examen de di*"),$N26,"")</f>
        <v/>
      </c>
      <c r="CF429" s="220" t="str">
        <f>IF(COUNTIFS($B64,"=examen de di*"),$B64,"")</f>
        <v/>
      </c>
      <c r="CG429" s="220" t="str">
        <f>IF(COUNTIFS($N64,"=examen de di*"),$N64,"")</f>
        <v/>
      </c>
      <c r="CH429" s="220"/>
      <c r="CI429" s="230" t="str">
        <f>IF(CD429="","",E28)</f>
        <v/>
      </c>
      <c r="CJ429" s="230" t="str">
        <f>IF(CE429="","",W28)</f>
        <v/>
      </c>
      <c r="CK429" s="230" t="str">
        <f>IF(CF429="","",E66)</f>
        <v/>
      </c>
      <c r="CL429" s="230" t="str">
        <f>IF(CG429="","",W66)</f>
        <v/>
      </c>
      <c r="CM429" s="230" t="str">
        <f>IF(CD429="","",E28)</f>
        <v/>
      </c>
      <c r="CN429" s="230" t="str">
        <f>IF(CE429="","",Q28)</f>
        <v/>
      </c>
      <c r="CO429" s="230" t="str">
        <f>IF(CF429="","",E66)</f>
        <v/>
      </c>
      <c r="CP429" s="230" t="str">
        <f>IF(CG429="","",Q66)</f>
        <v/>
      </c>
    </row>
    <row r="430" spans="2:94" s="219" customFormat="1" ht="21" hidden="1" customHeight="1" x14ac:dyDescent="0.25">
      <c r="B430" s="215"/>
      <c r="C430" s="215"/>
      <c r="D430" s="215"/>
      <c r="E430" s="215"/>
      <c r="F430" s="215"/>
      <c r="G430" s="215"/>
      <c r="H430" s="215"/>
      <c r="I430" s="215"/>
      <c r="J430" s="215"/>
      <c r="K430" s="216"/>
      <c r="L430" s="217"/>
      <c r="M430" s="215"/>
      <c r="N430" s="215"/>
      <c r="O430" s="215"/>
      <c r="P430" s="215"/>
      <c r="Q430" s="215"/>
      <c r="R430" s="215"/>
      <c r="S430" s="215"/>
      <c r="T430" s="215"/>
      <c r="U430" s="215"/>
      <c r="V430" s="216"/>
      <c r="W430" s="216"/>
      <c r="X430" s="218"/>
      <c r="Y430" s="215"/>
      <c r="Z430" s="215"/>
      <c r="AA430" s="215"/>
      <c r="AB430" s="215"/>
      <c r="AC430" s="215"/>
      <c r="AD430" s="215"/>
      <c r="AE430" s="215"/>
      <c r="AF430" s="215"/>
      <c r="AG430" s="216"/>
      <c r="AH430" s="216"/>
      <c r="AI430" s="215"/>
      <c r="AJ430" s="215"/>
      <c r="AK430" s="215"/>
      <c r="AL430" s="215"/>
      <c r="AM430" s="215"/>
      <c r="AN430" s="215"/>
      <c r="AO430" s="215"/>
      <c r="AP430" s="215"/>
      <c r="AQ430" s="215"/>
      <c r="AR430" s="216"/>
      <c r="AS430" s="216"/>
      <c r="AT430" s="219">
        <v>3</v>
      </c>
      <c r="AU430" s="226"/>
      <c r="AV430" s="220" t="str">
        <f>IF(COUNTIFS($B29,"=practic?*profes*"),$B29,"")</f>
        <v/>
      </c>
      <c r="AW430" s="220" t="str">
        <f>IF(COUNTIFS($N29,"=practic?*profes*"),$N29,"")</f>
        <v/>
      </c>
      <c r="AX430" s="220" t="str">
        <f>IF(COUNTIFS($B67,"=practic?*profes*"),$B67,"")</f>
        <v/>
      </c>
      <c r="AY430" s="220" t="str">
        <f>IF(COUNTIFS($N67,"=practic?*profes*"),$N67,"")</f>
        <v/>
      </c>
      <c r="AZ430" s="220"/>
      <c r="BA430" s="230" t="str">
        <f>IF(AV430="","",K31)</f>
        <v/>
      </c>
      <c r="BB430" s="230" t="str">
        <f>IF(AW430="","",W31)</f>
        <v/>
      </c>
      <c r="BC430" s="230" t="str">
        <f>IF(AX430="","",K69)</f>
        <v/>
      </c>
      <c r="BD430" s="230" t="str">
        <f>IF(AY430="","",W69)</f>
        <v/>
      </c>
      <c r="BE430" s="216"/>
      <c r="BF430" s="216"/>
      <c r="BG430" s="226"/>
      <c r="BH430" s="220" t="str">
        <f>IF(COUNTIFS($B29,"=practic?*cercet*"),$B29,"")</f>
        <v/>
      </c>
      <c r="BI430" s="220" t="str">
        <f>IF(COUNTIFS($N29,"=practic?*cercet*"),$N29,"")</f>
        <v/>
      </c>
      <c r="BJ430" s="220" t="str">
        <f>IF(COUNTIFS($B67,"=practic?*cercet*"),$B67,"")</f>
        <v/>
      </c>
      <c r="BK430" s="220" t="str">
        <f>IF(COUNTIFS($N67,"=practic?*cercet*"),$N67,"")</f>
        <v/>
      </c>
      <c r="BL430" s="220"/>
      <c r="BM430" s="230" t="str">
        <f>IF(BH430="","",K31)</f>
        <v/>
      </c>
      <c r="BN430" s="230" t="str">
        <f>IF(BI430="","",W31)</f>
        <v/>
      </c>
      <c r="BO430" s="230" t="str">
        <f>IF(BJ430="","",K69)</f>
        <v/>
      </c>
      <c r="BP430" s="230" t="str">
        <f>IF(BK430="","",W69)</f>
        <v/>
      </c>
      <c r="BQ430" s="216"/>
      <c r="BR430" s="226"/>
      <c r="BS430" s="220" t="str">
        <f>IF(COUNTIFS($B29,"=practic?*elab*"),$B29,"")</f>
        <v/>
      </c>
      <c r="BT430" s="220" t="str">
        <f>IF(COUNTIFS($N29,"=practic?*elab*"),$N29,"")</f>
        <v/>
      </c>
      <c r="BU430" s="220" t="str">
        <f>IF(COUNTIFS($B67,"=practic?*elab*"),$B67,"")</f>
        <v/>
      </c>
      <c r="BV430" s="220" t="str">
        <f>IF(COUNTIFS($N67,"=practic?*elab*"),$N67,"")</f>
        <v/>
      </c>
      <c r="BW430" s="220"/>
      <c r="BX430" s="230" t="str">
        <f>IF(BS430="","",K31)</f>
        <v/>
      </c>
      <c r="BY430" s="230" t="str">
        <f>IF(BT430="","",W31)</f>
        <v/>
      </c>
      <c r="BZ430" s="230" t="str">
        <f>IF(BU430="","",K69)</f>
        <v/>
      </c>
      <c r="CA430" s="230" t="str">
        <f>IF(BV430="","",W69)</f>
        <v/>
      </c>
      <c r="CB430" s="215"/>
      <c r="CC430" s="226"/>
      <c r="CD430" s="220" t="str">
        <f>IF(COUNTIFS($B29,"=examen de di*"),$B29,"")</f>
        <v/>
      </c>
      <c r="CE430" s="220" t="str">
        <f>IF(COUNTIFS($N29,"=examen de di*"),$N29,"")</f>
        <v/>
      </c>
      <c r="CF430" s="220" t="str">
        <f>IF(COUNTIFS($B67,"=examen de di*"),$B67,"")</f>
        <v/>
      </c>
      <c r="CG430" s="220" t="str">
        <f>IF(COUNTIFS($N67,"=examen de di*"),$N67,"")</f>
        <v/>
      </c>
      <c r="CH430" s="220"/>
      <c r="CI430" s="230" t="str">
        <f>IF(CD430="","",E31)</f>
        <v/>
      </c>
      <c r="CJ430" s="230" t="str">
        <f>IF(CE430="","",W31)</f>
        <v/>
      </c>
      <c r="CK430" s="230" t="str">
        <f>IF(CF430="","",E69)</f>
        <v/>
      </c>
      <c r="CL430" s="230" t="str">
        <f>IF(CG430="","",W69)</f>
        <v/>
      </c>
      <c r="CM430" s="230" t="str">
        <f>IF(CD430="","",E31)</f>
        <v/>
      </c>
      <c r="CN430" s="230" t="str">
        <f>IF(CE430="","",Q31)</f>
        <v/>
      </c>
      <c r="CO430" s="230" t="str">
        <f>IF(CF430="","",E69)</f>
        <v/>
      </c>
      <c r="CP430" s="230" t="str">
        <f>IF(CG430="","",Q69)</f>
        <v/>
      </c>
    </row>
    <row r="431" spans="2:94" s="219" customFormat="1" ht="21" hidden="1" customHeight="1" x14ac:dyDescent="0.25">
      <c r="B431" s="215"/>
      <c r="C431" s="215"/>
      <c r="D431" s="215"/>
      <c r="E431" s="215"/>
      <c r="F431" s="215"/>
      <c r="G431" s="215"/>
      <c r="H431" s="215"/>
      <c r="I431" s="215"/>
      <c r="J431" s="215"/>
      <c r="K431" s="216"/>
      <c r="L431" s="217"/>
      <c r="M431" s="215"/>
      <c r="N431" s="215"/>
      <c r="O431" s="215"/>
      <c r="P431" s="215"/>
      <c r="Q431" s="215"/>
      <c r="R431" s="215"/>
      <c r="S431" s="215"/>
      <c r="T431" s="215"/>
      <c r="U431" s="215"/>
      <c r="V431" s="216"/>
      <c r="W431" s="216"/>
      <c r="X431" s="218"/>
      <c r="Y431" s="215"/>
      <c r="Z431" s="215"/>
      <c r="AA431" s="215"/>
      <c r="AB431" s="215"/>
      <c r="AC431" s="215"/>
      <c r="AD431" s="215"/>
      <c r="AE431" s="215"/>
      <c r="AF431" s="215"/>
      <c r="AG431" s="216"/>
      <c r="AH431" s="216"/>
      <c r="AI431" s="215"/>
      <c r="AJ431" s="215"/>
      <c r="AK431" s="215"/>
      <c r="AL431" s="215"/>
      <c r="AM431" s="215"/>
      <c r="AN431" s="215"/>
      <c r="AO431" s="215"/>
      <c r="AP431" s="215"/>
      <c r="AQ431" s="215"/>
      <c r="AR431" s="216"/>
      <c r="AS431" s="216"/>
      <c r="AT431" s="219">
        <v>4</v>
      </c>
      <c r="AU431" s="226"/>
      <c r="AV431" s="220" t="str">
        <f>IF(COUNTIFS($B32,"=practic?*profes*"),$B32,"")</f>
        <v/>
      </c>
      <c r="AW431" s="220" t="str">
        <f>IF(COUNTIFS($N32,"=practic?*profes*"),$N32,"")</f>
        <v/>
      </c>
      <c r="AX431" s="220" t="str">
        <f>IF(COUNTIFS($B70,"=practic?*profes*"),$B70,"")</f>
        <v/>
      </c>
      <c r="AY431" s="220" t="str">
        <f>IF(COUNTIFS($N70,"=practic?*profes*"),$N70,"")</f>
        <v/>
      </c>
      <c r="AZ431" s="220"/>
      <c r="BA431" s="230" t="str">
        <f>IF(AV431="","",K34)</f>
        <v/>
      </c>
      <c r="BB431" s="230" t="str">
        <f>IF(AW431="","",W34)</f>
        <v/>
      </c>
      <c r="BC431" s="230" t="str">
        <f>IF(AX431="","",K72)</f>
        <v/>
      </c>
      <c r="BD431" s="230" t="str">
        <f>IF(AY431="","",W72)</f>
        <v/>
      </c>
      <c r="BE431" s="216"/>
      <c r="BF431" s="216"/>
      <c r="BG431" s="226"/>
      <c r="BH431" s="220" t="str">
        <f>IF(COUNTIFS($B32,"=practic?*cercet*"),$B32,"")</f>
        <v/>
      </c>
      <c r="BI431" s="220" t="str">
        <f>IF(COUNTIFS($N32,"=practic?*cercet*"),$N32,"")</f>
        <v/>
      </c>
      <c r="BJ431" s="220" t="str">
        <f>IF(COUNTIFS($B70,"=practic?*cercet*"),$B70,"")</f>
        <v/>
      </c>
      <c r="BK431" s="220" t="str">
        <f>IF(COUNTIFS($N70,"=practic?*cercet*"),$N70,"")</f>
        <v/>
      </c>
      <c r="BL431" s="220"/>
      <c r="BM431" s="230" t="str">
        <f>IF(BH431="","",K34)</f>
        <v/>
      </c>
      <c r="BN431" s="230" t="str">
        <f>IF(BI431="","",W34)</f>
        <v/>
      </c>
      <c r="BO431" s="230" t="str">
        <f>IF(BJ431="","",K72)</f>
        <v/>
      </c>
      <c r="BP431" s="230" t="str">
        <f>IF(BK431="","",W72)</f>
        <v/>
      </c>
      <c r="BQ431" s="216"/>
      <c r="BR431" s="226"/>
      <c r="BS431" s="220" t="str">
        <f>IF(COUNTIFS($B32,"=practic?*elab*"),$B32,"")</f>
        <v/>
      </c>
      <c r="BT431" s="220" t="str">
        <f>IF(COUNTIFS($N32,"=practic?*elab*"),$N32,"")</f>
        <v/>
      </c>
      <c r="BU431" s="220" t="str">
        <f>IF(COUNTIFS($B70,"=practic?*elab*"),$B70,"")</f>
        <v/>
      </c>
      <c r="BV431" s="220" t="str">
        <f>IF(COUNTIFS($N70,"=practic?*elab*"),$N70,"")</f>
        <v/>
      </c>
      <c r="BW431" s="220"/>
      <c r="BX431" s="230" t="str">
        <f>IF(BS431="","",K34)</f>
        <v/>
      </c>
      <c r="BY431" s="230" t="str">
        <f>IF(BT431="","",W34)</f>
        <v/>
      </c>
      <c r="BZ431" s="230" t="str">
        <f>IF(BU431="","",K72)</f>
        <v/>
      </c>
      <c r="CA431" s="230" t="str">
        <f>IF(BV431="","",W72)</f>
        <v/>
      </c>
      <c r="CB431" s="215"/>
      <c r="CC431" s="226"/>
      <c r="CD431" s="220" t="str">
        <f>IF(COUNTIFS($B32,"=examen de di*"),$B32,"")</f>
        <v/>
      </c>
      <c r="CE431" s="220" t="str">
        <f>IF(COUNTIFS($N32,"=examen de di*"),$N32,"")</f>
        <v/>
      </c>
      <c r="CF431" s="220" t="str">
        <f>IF(COUNTIFS($B70,"=examen de di*"),$B70,"")</f>
        <v/>
      </c>
      <c r="CG431" s="220" t="str">
        <f>IF(COUNTIFS($N70,"=examen de di*"),$N70,"")</f>
        <v/>
      </c>
      <c r="CH431" s="220"/>
      <c r="CI431" s="230" t="str">
        <f>IF(CD431="","",E34)</f>
        <v/>
      </c>
      <c r="CJ431" s="230" t="str">
        <f>IF(CE431="","",W34)</f>
        <v/>
      </c>
      <c r="CK431" s="230" t="str">
        <f>IF(CF431="","",E72)</f>
        <v/>
      </c>
      <c r="CL431" s="230" t="str">
        <f>IF(CG431="","",W72)</f>
        <v/>
      </c>
      <c r="CM431" s="230" t="str">
        <f>IF(CD431="","",E34)</f>
        <v/>
      </c>
      <c r="CN431" s="230" t="str">
        <f>IF(CE431="","",Q34)</f>
        <v/>
      </c>
      <c r="CO431" s="230" t="str">
        <f>IF(CF431="","",E72)</f>
        <v/>
      </c>
      <c r="CP431" s="230" t="str">
        <f>IF(CG431="","",Q72)</f>
        <v/>
      </c>
    </row>
    <row r="432" spans="2:94" s="219" customFormat="1" ht="21" hidden="1" customHeight="1" x14ac:dyDescent="0.25">
      <c r="B432" s="215"/>
      <c r="C432" s="215"/>
      <c r="D432" s="215"/>
      <c r="E432" s="215"/>
      <c r="F432" s="215"/>
      <c r="G432" s="215"/>
      <c r="H432" s="215"/>
      <c r="I432" s="215"/>
      <c r="J432" s="215"/>
      <c r="K432" s="216"/>
      <c r="L432" s="217"/>
      <c r="M432" s="215"/>
      <c r="N432" s="215"/>
      <c r="O432" s="215"/>
      <c r="P432" s="215"/>
      <c r="Q432" s="215"/>
      <c r="R432" s="215"/>
      <c r="S432" s="215"/>
      <c r="T432" s="215"/>
      <c r="U432" s="215"/>
      <c r="V432" s="216"/>
      <c r="W432" s="216"/>
      <c r="X432" s="218"/>
      <c r="Y432" s="215"/>
      <c r="Z432" s="215"/>
      <c r="AA432" s="215"/>
      <c r="AB432" s="215"/>
      <c r="AC432" s="215"/>
      <c r="AD432" s="215"/>
      <c r="AE432" s="215"/>
      <c r="AF432" s="215"/>
      <c r="AG432" s="216"/>
      <c r="AH432" s="216"/>
      <c r="AI432" s="215"/>
      <c r="AJ432" s="215"/>
      <c r="AK432" s="215"/>
      <c r="AL432" s="215"/>
      <c r="AM432" s="215"/>
      <c r="AN432" s="215"/>
      <c r="AO432" s="215"/>
      <c r="AP432" s="215"/>
      <c r="AQ432" s="215"/>
      <c r="AR432" s="216"/>
      <c r="AS432" s="216"/>
      <c r="AT432" s="219">
        <v>5</v>
      </c>
      <c r="AU432" s="226"/>
      <c r="AV432" s="220" t="str">
        <f>IF(COUNTIFS($B35,"=practic?*profes*"),$B35,"")</f>
        <v>Practică profesională 1</v>
      </c>
      <c r="AW432" s="220" t="str">
        <f>IF(COUNTIFS($N35,"=practic?*profes*"),$N35,"")</f>
        <v/>
      </c>
      <c r="AX432" s="220" t="str">
        <f>IF(COUNTIFS($B73,"=practic?*profes*"),$B73,"")</f>
        <v>Practică profesională 3</v>
      </c>
      <c r="AY432" s="220" t="str">
        <f>IF(COUNTIFS($N73,"=practic?*profes*"),$N73,"")</f>
        <v/>
      </c>
      <c r="AZ432" s="220"/>
      <c r="BA432" s="230">
        <f>IF(AV432="","",K37)</f>
        <v>168</v>
      </c>
      <c r="BB432" s="230" t="str">
        <f>IF(AW432="","",W37)</f>
        <v/>
      </c>
      <c r="BC432" s="230">
        <f>IF(AX432="","",K75)</f>
        <v>168</v>
      </c>
      <c r="BD432" s="230" t="str">
        <f>IF(AY432="","",W75)</f>
        <v/>
      </c>
      <c r="BE432" s="216"/>
      <c r="BF432" s="216"/>
      <c r="BG432" s="226"/>
      <c r="BH432" s="220" t="str">
        <f>IF(COUNTIFS($B35,"=practic?*cercet*"),$B35,"")</f>
        <v/>
      </c>
      <c r="BI432" s="220" t="str">
        <f>IF(COUNTIFS($N35,"=practic?*cercet*"),$N35,"")</f>
        <v/>
      </c>
      <c r="BJ432" s="220" t="str">
        <f>IF(COUNTIFS($B73,"=practic?*cercet*"),$B73,"")</f>
        <v/>
      </c>
      <c r="BK432" s="220" t="str">
        <f>IF(COUNTIFS($N73,"=practic?*cercet*"),$N73,"")</f>
        <v/>
      </c>
      <c r="BL432" s="220"/>
      <c r="BM432" s="230" t="str">
        <f>IF(BH432="","",K37)</f>
        <v/>
      </c>
      <c r="BN432" s="230" t="str">
        <f>IF(BI432="","",W37)</f>
        <v/>
      </c>
      <c r="BO432" s="230" t="str">
        <f>IF(BJ432="","",K75)</f>
        <v/>
      </c>
      <c r="BP432" s="230" t="str">
        <f>IF(BK432="","",W75)</f>
        <v/>
      </c>
      <c r="BQ432" s="216"/>
      <c r="BR432" s="226"/>
      <c r="BS432" s="220" t="str">
        <f>IF(COUNTIFS($B35,"=practic?*elab*"),$B35,"")</f>
        <v/>
      </c>
      <c r="BT432" s="220" t="str">
        <f>IF(COUNTIFS($N35,"=practic?*elab*"),$N35,"")</f>
        <v/>
      </c>
      <c r="BU432" s="220" t="str">
        <f>IF(COUNTIFS($B73,"=practic?*elab*"),$B73,"")</f>
        <v/>
      </c>
      <c r="BV432" s="220" t="str">
        <f>IF(COUNTIFS($N73,"=practic?*elab*"),$N73,"")</f>
        <v/>
      </c>
      <c r="BW432" s="220"/>
      <c r="BX432" s="230" t="str">
        <f>IF(BS432="","",K37)</f>
        <v/>
      </c>
      <c r="BY432" s="230" t="str">
        <f>IF(BT432="","",W37)</f>
        <v/>
      </c>
      <c r="BZ432" s="230" t="str">
        <f>IF(BU432="","",K75)</f>
        <v/>
      </c>
      <c r="CA432" s="230" t="str">
        <f>IF(BV432="","",W75)</f>
        <v/>
      </c>
      <c r="CB432" s="215"/>
      <c r="CC432" s="226"/>
      <c r="CD432" s="220" t="str">
        <f>IF(COUNTIFS($B35,"=examen de di*"),$B35,"")</f>
        <v/>
      </c>
      <c r="CE432" s="220" t="str">
        <f>IF(COUNTIFS($N35,"=examen de di*"),$N35,"")</f>
        <v/>
      </c>
      <c r="CF432" s="220" t="str">
        <f>IF(COUNTIFS($B73,"=examen de di*"),$B73,"")</f>
        <v/>
      </c>
      <c r="CG432" s="220" t="str">
        <f>IF(COUNTIFS($N73,"=examen de di*"),$N73,"")</f>
        <v/>
      </c>
      <c r="CH432" s="220"/>
      <c r="CI432" s="230" t="str">
        <f>IF(CD432="","",E37)</f>
        <v/>
      </c>
      <c r="CJ432" s="230" t="str">
        <f>IF(CE432="","",W37)</f>
        <v/>
      </c>
      <c r="CK432" s="230" t="str">
        <f>IF(CF432="","",E75)</f>
        <v/>
      </c>
      <c r="CL432" s="230" t="str">
        <f>IF(CG432="","",W75)</f>
        <v/>
      </c>
      <c r="CM432" s="230" t="str">
        <f>IF(CD432="","",E37)</f>
        <v/>
      </c>
      <c r="CN432" s="230" t="str">
        <f>IF(CE432="","",Q37)</f>
        <v/>
      </c>
      <c r="CO432" s="230" t="str">
        <f>IF(CF432="","",E75)</f>
        <v/>
      </c>
      <c r="CP432" s="230" t="str">
        <f>IF(CG432="","",Q75)</f>
        <v/>
      </c>
    </row>
    <row r="433" spans="2:94" s="219" customFormat="1" ht="21" hidden="1" customHeight="1" x14ac:dyDescent="0.25">
      <c r="B433" s="215"/>
      <c r="C433" s="215"/>
      <c r="D433" s="215"/>
      <c r="E433" s="215"/>
      <c r="F433" s="215"/>
      <c r="G433" s="215"/>
      <c r="H433" s="215"/>
      <c r="I433" s="215"/>
      <c r="J433" s="215"/>
      <c r="K433" s="216"/>
      <c r="L433" s="217"/>
      <c r="M433" s="215"/>
      <c r="N433" s="215"/>
      <c r="O433" s="215"/>
      <c r="P433" s="215"/>
      <c r="Q433" s="215"/>
      <c r="R433" s="215"/>
      <c r="S433" s="215"/>
      <c r="T433" s="215"/>
      <c r="U433" s="215"/>
      <c r="V433" s="216"/>
      <c r="W433" s="216"/>
      <c r="X433" s="218"/>
      <c r="Y433" s="215"/>
      <c r="Z433" s="215"/>
      <c r="AA433" s="215"/>
      <c r="AB433" s="215"/>
      <c r="AC433" s="215"/>
      <c r="AD433" s="215"/>
      <c r="AE433" s="215"/>
      <c r="AF433" s="215"/>
      <c r="AG433" s="216"/>
      <c r="AH433" s="216"/>
      <c r="AI433" s="215"/>
      <c r="AJ433" s="215"/>
      <c r="AK433" s="215"/>
      <c r="AL433" s="215"/>
      <c r="AM433" s="215"/>
      <c r="AN433" s="215"/>
      <c r="AO433" s="215"/>
      <c r="AP433" s="215"/>
      <c r="AQ433" s="215"/>
      <c r="AR433" s="216"/>
      <c r="AS433" s="216"/>
      <c r="AT433" s="219">
        <v>6</v>
      </c>
      <c r="AU433" s="226"/>
      <c r="AV433" s="220" t="str">
        <f>IF(COUNTIFS($B38,"=practic?*profes*"),$B38,"")</f>
        <v/>
      </c>
      <c r="AW433" s="220" t="str">
        <f>IF(COUNTIFS($N38,"=practic?*profes*"),$N38,"")</f>
        <v>Practică profesională 2</v>
      </c>
      <c r="AX433" s="220" t="str">
        <f>IF(COUNTIFS($B76,"=practic?*profes*"),$B76,"")</f>
        <v/>
      </c>
      <c r="AY433" s="220" t="str">
        <f>IF(COUNTIFS($N76,"=practic?*profes*"),$N76,"")</f>
        <v/>
      </c>
      <c r="AZ433" s="220"/>
      <c r="BA433" s="230" t="str">
        <f>IF(AV433="","",K40)</f>
        <v/>
      </c>
      <c r="BB433" s="230">
        <f>IF(AW433="","",W40)</f>
        <v>147</v>
      </c>
      <c r="BC433" s="230" t="str">
        <f>IF(AX433="","",K78)</f>
        <v/>
      </c>
      <c r="BD433" s="230" t="str">
        <f>IF(AY433="","",W78)</f>
        <v/>
      </c>
      <c r="BE433" s="216"/>
      <c r="BF433" s="216"/>
      <c r="BG433" s="226"/>
      <c r="BH433" s="220" t="str">
        <f>IF(COUNTIFS($B38,"=practic?*cercet*"),$B38,"")</f>
        <v/>
      </c>
      <c r="BI433" s="220" t="str">
        <f>IF(COUNTIFS($N38,"=practic?*cercet*"),$N38,"")</f>
        <v/>
      </c>
      <c r="BJ433" s="220" t="str">
        <f>IF(COUNTIFS($B76,"=practic?*cercet*"),$B76,"")</f>
        <v/>
      </c>
      <c r="BK433" s="220" t="str">
        <f>IF(COUNTIFS($N76,"=practic?*cercet*"),$N76,"")</f>
        <v/>
      </c>
      <c r="BL433" s="220"/>
      <c r="BM433" s="230" t="str">
        <f>IF(BH433="","",K40)</f>
        <v/>
      </c>
      <c r="BN433" s="230" t="str">
        <f>IF(BI433="","",W40)</f>
        <v/>
      </c>
      <c r="BO433" s="230" t="str">
        <f>IF(BJ433="","",K78)</f>
        <v/>
      </c>
      <c r="BP433" s="230" t="str">
        <f>IF(BK433="","",W78)</f>
        <v/>
      </c>
      <c r="BQ433" s="216"/>
      <c r="BR433" s="226"/>
      <c r="BS433" s="220" t="str">
        <f>IF(COUNTIFS($B38,"=practic?*elab*"),$B38,"")</f>
        <v/>
      </c>
      <c r="BT433" s="220" t="str">
        <f>IF(COUNTIFS($N38,"=practic?*elab*"),$N38,"")</f>
        <v/>
      </c>
      <c r="BU433" s="220" t="str">
        <f>IF(COUNTIFS($B76,"=practic?*elab*"),$B76,"")</f>
        <v/>
      </c>
      <c r="BV433" s="220" t="str">
        <f>IF(COUNTIFS($N76,"=practic?*elab*"),$N76,"")</f>
        <v/>
      </c>
      <c r="BW433" s="220"/>
      <c r="BX433" s="230" t="str">
        <f>IF(BS433="","",K40)</f>
        <v/>
      </c>
      <c r="BY433" s="230" t="str">
        <f>IF(BT433="","",W40)</f>
        <v/>
      </c>
      <c r="BZ433" s="230" t="str">
        <f>IF(BU433="","",K78)</f>
        <v/>
      </c>
      <c r="CA433" s="230" t="str">
        <f>IF(BV433="","",W78)</f>
        <v/>
      </c>
      <c r="CB433" s="215"/>
      <c r="CC433" s="226"/>
      <c r="CD433" s="220" t="str">
        <f>IF(COUNTIFS($B38,"=examen de di*"),$B38,"")</f>
        <v/>
      </c>
      <c r="CE433" s="220" t="str">
        <f>IF(COUNTIFS($N38,"=examen de di*"),$N38,"")</f>
        <v/>
      </c>
      <c r="CF433" s="220" t="str">
        <f>IF(COUNTIFS($B76,"=examen de di*"),$B76,"")</f>
        <v/>
      </c>
      <c r="CG433" s="220" t="str">
        <f>IF(COUNTIFS($N76,"=examen de di*"),$N76,"")</f>
        <v/>
      </c>
      <c r="CH433" s="220"/>
      <c r="CI433" s="230" t="str">
        <f>IF(CD433="","",E40)</f>
        <v/>
      </c>
      <c r="CJ433" s="230" t="str">
        <f>IF(CE433="","",W40)</f>
        <v/>
      </c>
      <c r="CK433" s="230" t="str">
        <f>IF(CF433="","",E78)</f>
        <v/>
      </c>
      <c r="CL433" s="230" t="str">
        <f>IF(CG433="","",W78)</f>
        <v/>
      </c>
      <c r="CM433" s="230" t="str">
        <f>IF(CD433="","",E40)</f>
        <v/>
      </c>
      <c r="CN433" s="230" t="str">
        <f>IF(CE433="","",Q40)</f>
        <v/>
      </c>
      <c r="CO433" s="230" t="str">
        <f>IF(CF433="","",E78)</f>
        <v/>
      </c>
      <c r="CP433" s="230" t="str">
        <f>IF(CG433="","",Q78)</f>
        <v/>
      </c>
    </row>
    <row r="434" spans="2:94" s="219" customFormat="1" ht="21" hidden="1" customHeight="1" x14ac:dyDescent="0.25">
      <c r="B434" s="215"/>
      <c r="C434" s="215"/>
      <c r="D434" s="215"/>
      <c r="E434" s="215"/>
      <c r="F434" s="215"/>
      <c r="G434" s="215"/>
      <c r="H434" s="215"/>
      <c r="I434" s="215"/>
      <c r="J434" s="215"/>
      <c r="K434" s="216"/>
      <c r="L434" s="217"/>
      <c r="M434" s="215"/>
      <c r="N434" s="215"/>
      <c r="O434" s="215"/>
      <c r="P434" s="215"/>
      <c r="Q434" s="215"/>
      <c r="R434" s="215"/>
      <c r="S434" s="215"/>
      <c r="T434" s="215"/>
      <c r="U434" s="215"/>
      <c r="V434" s="216"/>
      <c r="W434" s="216"/>
      <c r="X434" s="218"/>
      <c r="Y434" s="215"/>
      <c r="Z434" s="215"/>
      <c r="AA434" s="215"/>
      <c r="AB434" s="215"/>
      <c r="AC434" s="215"/>
      <c r="AD434" s="215"/>
      <c r="AE434" s="215"/>
      <c r="AF434" s="215"/>
      <c r="AG434" s="216"/>
      <c r="AH434" s="216"/>
      <c r="AI434" s="215"/>
      <c r="AJ434" s="215"/>
      <c r="AK434" s="215"/>
      <c r="AL434" s="215"/>
      <c r="AM434" s="215"/>
      <c r="AN434" s="215"/>
      <c r="AO434" s="215"/>
      <c r="AP434" s="215"/>
      <c r="AQ434" s="215"/>
      <c r="AR434" s="216"/>
      <c r="AS434" s="216"/>
      <c r="AT434" s="219">
        <v>7</v>
      </c>
      <c r="AU434" s="226"/>
      <c r="AV434" s="220" t="str">
        <f>IF(COUNTIFS($B41,"=practic?*profes*"),$B41,"")</f>
        <v/>
      </c>
      <c r="AW434" s="220" t="str">
        <f>IF(COUNTIFS($N41,"=practic?*profes*"),$N41,"")</f>
        <v/>
      </c>
      <c r="AX434" s="220" t="str">
        <f>IF(COUNTIFS($B79,"=practic?*profes*"),$B79,"")</f>
        <v/>
      </c>
      <c r="AY434" s="220" t="str">
        <f>IF(COUNTIFS($N79,"=practic?*profes*"),$N79,"")</f>
        <v/>
      </c>
      <c r="AZ434" s="220"/>
      <c r="BA434" s="230" t="str">
        <f>IF(AV434="","",K43)</f>
        <v/>
      </c>
      <c r="BB434" s="230" t="str">
        <f>IF(AW434="","",W43)</f>
        <v/>
      </c>
      <c r="BC434" s="230" t="str">
        <f>IF(AX434="","",K81)</f>
        <v/>
      </c>
      <c r="BD434" s="230" t="str">
        <f>IF(AY434="","",W81)</f>
        <v/>
      </c>
      <c r="BE434" s="216"/>
      <c r="BF434" s="216"/>
      <c r="BG434" s="226"/>
      <c r="BH434" s="220" t="str">
        <f>IF(COUNTIFS($B41,"=practic?*cercet*"),$B41,"")</f>
        <v/>
      </c>
      <c r="BI434" s="220" t="str">
        <f>IF(COUNTIFS($N41,"=practic?*cercet*"),$N41,"")</f>
        <v/>
      </c>
      <c r="BJ434" s="220" t="str">
        <f>IF(COUNTIFS($B79,"=practic?*cercet*"),$B79,"")</f>
        <v/>
      </c>
      <c r="BK434" s="220" t="str">
        <f>IF(COUNTIFS($N79,"=practic?*cercet*"),$N79,"")</f>
        <v/>
      </c>
      <c r="BL434" s="220"/>
      <c r="BM434" s="230" t="str">
        <f>IF(BH434="","",K43)</f>
        <v/>
      </c>
      <c r="BN434" s="230" t="str">
        <f>IF(BI434="","",W43)</f>
        <v/>
      </c>
      <c r="BO434" s="230" t="str">
        <f>IF(BJ434="","",K81)</f>
        <v/>
      </c>
      <c r="BP434" s="230" t="str">
        <f>IF(BK434="","",W81)</f>
        <v/>
      </c>
      <c r="BQ434" s="216"/>
      <c r="BR434" s="226"/>
      <c r="BS434" s="220" t="str">
        <f>IF(COUNTIFS($B41,"=practic?*elab*"),$B41,"")</f>
        <v/>
      </c>
      <c r="BT434" s="220" t="str">
        <f>IF(COUNTIFS($N41,"=practic?*elab*"),$N41,"")</f>
        <v/>
      </c>
      <c r="BU434" s="220" t="str">
        <f>IF(COUNTIFS($B79,"=practic?*elab*"),$B79,"")</f>
        <v/>
      </c>
      <c r="BV434" s="220" t="str">
        <f>IF(COUNTIFS($N79,"=practic?*elab*"),$N79,"")</f>
        <v/>
      </c>
      <c r="BW434" s="220"/>
      <c r="BX434" s="230" t="str">
        <f>IF(BS434="","",K43)</f>
        <v/>
      </c>
      <c r="BY434" s="230" t="str">
        <f>IF(BT434="","",W43)</f>
        <v/>
      </c>
      <c r="BZ434" s="230" t="str">
        <f>IF(BU434="","",K81)</f>
        <v/>
      </c>
      <c r="CA434" s="230" t="str">
        <f>IF(BV434="","",W81)</f>
        <v/>
      </c>
      <c r="CB434" s="215"/>
      <c r="CC434" s="226"/>
      <c r="CD434" s="220" t="str">
        <f>IF(COUNTIFS($B41,"=examen de di*"),$B41,"")</f>
        <v/>
      </c>
      <c r="CE434" s="220" t="str">
        <f>IF(COUNTIFS($N41,"=examen de di*"),$N41,"")</f>
        <v/>
      </c>
      <c r="CF434" s="220" t="str">
        <f>IF(COUNTIFS($B79,"=examen de di*"),$B79,"")</f>
        <v/>
      </c>
      <c r="CG434" s="220" t="str">
        <f>IF(COUNTIFS($N79,"=examen de di*"),$N79,"")</f>
        <v/>
      </c>
      <c r="CH434" s="220"/>
      <c r="CI434" s="230" t="str">
        <f>IF(CD434="","",E43)</f>
        <v/>
      </c>
      <c r="CJ434" s="230" t="str">
        <f>IF(CE434="","",W43)</f>
        <v/>
      </c>
      <c r="CK434" s="230" t="str">
        <f>IF(CF434="","",E81)</f>
        <v/>
      </c>
      <c r="CL434" s="230" t="str">
        <f>IF(CG434="","",W81)</f>
        <v/>
      </c>
      <c r="CM434" s="230" t="str">
        <f>IF(CD434="","",E43)</f>
        <v/>
      </c>
      <c r="CN434" s="230" t="str">
        <f>IF(CE434="","",Q43)</f>
        <v/>
      </c>
      <c r="CO434" s="230" t="str">
        <f>IF(CF434="","",E81)</f>
        <v/>
      </c>
      <c r="CP434" s="230" t="str">
        <f>IF(CG434="","",Q81)</f>
        <v/>
      </c>
    </row>
    <row r="435" spans="2:94" s="219" customFormat="1" ht="21" hidden="1" customHeight="1" x14ac:dyDescent="0.25">
      <c r="B435" s="215"/>
      <c r="C435" s="215"/>
      <c r="D435" s="215"/>
      <c r="E435" s="215"/>
      <c r="F435" s="215"/>
      <c r="G435" s="215"/>
      <c r="H435" s="215"/>
      <c r="I435" s="215"/>
      <c r="J435" s="215"/>
      <c r="K435" s="216"/>
      <c r="L435" s="217"/>
      <c r="M435" s="215"/>
      <c r="N435" s="215"/>
      <c r="O435" s="215"/>
      <c r="P435" s="215"/>
      <c r="Q435" s="215"/>
      <c r="R435" s="215"/>
      <c r="S435" s="215"/>
      <c r="T435" s="215"/>
      <c r="U435" s="215"/>
      <c r="V435" s="216"/>
      <c r="W435" s="216"/>
      <c r="X435" s="218"/>
      <c r="Y435" s="215"/>
      <c r="Z435" s="215"/>
      <c r="AA435" s="215"/>
      <c r="AB435" s="215"/>
      <c r="AC435" s="215"/>
      <c r="AD435" s="215"/>
      <c r="AE435" s="215"/>
      <c r="AF435" s="215"/>
      <c r="AG435" s="216"/>
      <c r="AH435" s="216"/>
      <c r="AI435" s="215"/>
      <c r="AJ435" s="215"/>
      <c r="AK435" s="215"/>
      <c r="AL435" s="215"/>
      <c r="AM435" s="215"/>
      <c r="AN435" s="215"/>
      <c r="AO435" s="215"/>
      <c r="AP435" s="215"/>
      <c r="AQ435" s="215"/>
      <c r="AR435" s="216"/>
      <c r="AS435" s="216"/>
      <c r="AT435" s="219">
        <v>8</v>
      </c>
      <c r="AU435" s="226"/>
      <c r="AV435" s="220" t="str">
        <f>IF(COUNTIFS($B44,"=practic?*profes*"),$B44,"")</f>
        <v/>
      </c>
      <c r="AW435" s="220" t="str">
        <f>IF(COUNTIFS($N44,"=practic?*profes*"),$N44,"")</f>
        <v/>
      </c>
      <c r="AX435" s="220" t="str">
        <f>IF(COUNTIFS($B82,"=practic?*profes*"),$B82,"")</f>
        <v/>
      </c>
      <c r="AY435" s="220" t="str">
        <f>IF(COUNTIFS($N82,"=practic?*profes*"),$N82,"")</f>
        <v/>
      </c>
      <c r="AZ435" s="220"/>
      <c r="BA435" s="230" t="str">
        <f>IF(AV435="","",K43)</f>
        <v/>
      </c>
      <c r="BB435" s="230" t="str">
        <f>IF(AW435="","",W43)</f>
        <v/>
      </c>
      <c r="BC435" s="230" t="str">
        <f>IF(AX435="","",K84)</f>
        <v/>
      </c>
      <c r="BD435" s="230" t="str">
        <f>IF(AY435="","",W84)</f>
        <v/>
      </c>
      <c r="BE435" s="216"/>
      <c r="BF435" s="216"/>
      <c r="BG435" s="226"/>
      <c r="BH435" s="220" t="str">
        <f>IF(COUNTIFS($B44,"=practic?*cercet*"),$B44,"")</f>
        <v/>
      </c>
      <c r="BI435" s="220" t="str">
        <f>IF(COUNTIFS($N44,"=practic?*cercet*"),$N44,"")</f>
        <v/>
      </c>
      <c r="BJ435" s="220" t="str">
        <f>IF(COUNTIFS($B82,"=practic?*cercet*"),$B82,"")</f>
        <v/>
      </c>
      <c r="BK435" s="220" t="str">
        <f>IF(COUNTIFS($N82,"=practic?*cercet*"),$N82,"")</f>
        <v/>
      </c>
      <c r="BL435" s="220"/>
      <c r="BM435" s="230" t="str">
        <f>IF(BH435="","",K43)</f>
        <v/>
      </c>
      <c r="BN435" s="230" t="str">
        <f>IF(BI435="","",W43)</f>
        <v/>
      </c>
      <c r="BO435" s="230" t="str">
        <f>IF(BJ435="","",K84)</f>
        <v/>
      </c>
      <c r="BP435" s="230" t="str">
        <f>IF(BK435="","",W84)</f>
        <v/>
      </c>
      <c r="BQ435" s="216"/>
      <c r="BR435" s="226"/>
      <c r="BS435" s="220" t="str">
        <f>IF(COUNTIFS($B44,"=practic?*elab*"),$B44,"")</f>
        <v/>
      </c>
      <c r="BT435" s="220" t="str">
        <f>IF(COUNTIFS($N44,"=practic?*elab*"),$N44,"")</f>
        <v/>
      </c>
      <c r="BU435" s="220" t="str">
        <f>IF(COUNTIFS($B82,"=practic?*elab*"),$B82,"")</f>
        <v/>
      </c>
      <c r="BV435" s="220" t="str">
        <f>IF(COUNTIFS($N82,"=practic?*elab*"),$N82,"")</f>
        <v/>
      </c>
      <c r="BW435" s="220"/>
      <c r="BX435" s="230" t="str">
        <f>IF(BS435="","",K43)</f>
        <v/>
      </c>
      <c r="BY435" s="230" t="str">
        <f>IF(BT435="","",W43)</f>
        <v/>
      </c>
      <c r="BZ435" s="230" t="str">
        <f>IF(BU435="","",K84)</f>
        <v/>
      </c>
      <c r="CA435" s="230" t="str">
        <f>IF(BV435="","",W84)</f>
        <v/>
      </c>
      <c r="CB435" s="215"/>
      <c r="CC435" s="226"/>
      <c r="CD435" s="220" t="str">
        <f>IF(COUNTIFS($B44,"=examen de di*"),$B44,"")</f>
        <v/>
      </c>
      <c r="CE435" s="220" t="str">
        <f>IF(COUNTIFS($N44,"=examen de di*"),$N44,"")</f>
        <v/>
      </c>
      <c r="CF435" s="220" t="str">
        <f>IF(COUNTIFS($B82,"=examen de di*"),$B82,"")</f>
        <v/>
      </c>
      <c r="CG435" s="220" t="str">
        <f>IF(COUNTIFS($N82,"=examen de di*"),$N82,"")</f>
        <v/>
      </c>
      <c r="CH435" s="220"/>
      <c r="CI435" s="230" t="str">
        <f>IF(CD435="","",E43)</f>
        <v/>
      </c>
      <c r="CJ435" s="230" t="str">
        <f>IF(CE435="","",W43)</f>
        <v/>
      </c>
      <c r="CK435" s="230" t="str">
        <f>IF(CF435="","",E84)</f>
        <v/>
      </c>
      <c r="CL435" s="230" t="str">
        <f>IF(CG435="","",W84)</f>
        <v/>
      </c>
      <c r="CM435" s="230" t="str">
        <f>IF(CD435="","",E43)</f>
        <v/>
      </c>
      <c r="CN435" s="230" t="str">
        <f>IF(CE435="","",Q43)</f>
        <v/>
      </c>
      <c r="CO435" s="230" t="str">
        <f>IF(CF435="","",E84)</f>
        <v/>
      </c>
      <c r="CP435" s="230" t="str">
        <f>IF(CG435="","",Q84)</f>
        <v/>
      </c>
    </row>
    <row r="436" spans="2:94" s="219" customFormat="1" ht="21" hidden="1" customHeight="1" x14ac:dyDescent="0.25">
      <c r="B436" s="215"/>
      <c r="C436" s="215"/>
      <c r="D436" s="215"/>
      <c r="E436" s="215"/>
      <c r="F436" s="215"/>
      <c r="G436" s="215"/>
      <c r="H436" s="215"/>
      <c r="I436" s="215"/>
      <c r="J436" s="215"/>
      <c r="K436" s="216"/>
      <c r="L436" s="217"/>
      <c r="M436" s="215"/>
      <c r="N436" s="215"/>
      <c r="O436" s="215"/>
      <c r="P436" s="215"/>
      <c r="Q436" s="215"/>
      <c r="R436" s="215"/>
      <c r="S436" s="215"/>
      <c r="T436" s="215"/>
      <c r="U436" s="215"/>
      <c r="V436" s="216"/>
      <c r="W436" s="216"/>
      <c r="X436" s="218"/>
      <c r="Y436" s="215"/>
      <c r="Z436" s="215"/>
      <c r="AA436" s="215"/>
      <c r="AB436" s="215"/>
      <c r="AC436" s="215"/>
      <c r="AD436" s="215"/>
      <c r="AE436" s="215"/>
      <c r="AF436" s="215"/>
      <c r="AG436" s="216"/>
      <c r="AH436" s="216"/>
      <c r="AI436" s="215"/>
      <c r="AJ436" s="215"/>
      <c r="AK436" s="215"/>
      <c r="AL436" s="215"/>
      <c r="AM436" s="215"/>
      <c r="AN436" s="215"/>
      <c r="AO436" s="215"/>
      <c r="AP436" s="215"/>
      <c r="AQ436" s="215"/>
      <c r="AR436" s="216"/>
      <c r="AS436" s="216"/>
      <c r="AT436" s="219">
        <v>9</v>
      </c>
      <c r="AU436" s="226"/>
      <c r="AV436" s="226"/>
      <c r="AW436" s="226"/>
      <c r="AX436" s="226"/>
      <c r="AY436" s="226"/>
      <c r="AZ436" s="220"/>
      <c r="BA436" s="230"/>
      <c r="BB436" s="230"/>
      <c r="BC436" s="230"/>
      <c r="BD436" s="230"/>
      <c r="BE436" s="216"/>
      <c r="BF436" s="216"/>
      <c r="BG436" s="226"/>
      <c r="BH436" s="226"/>
      <c r="BI436" s="226"/>
      <c r="BJ436" s="226"/>
      <c r="BK436" s="226"/>
      <c r="BL436" s="220"/>
      <c r="BM436" s="230"/>
      <c r="BN436" s="230"/>
      <c r="BO436" s="230"/>
      <c r="BP436" s="230"/>
      <c r="BQ436" s="216"/>
      <c r="BR436" s="226"/>
      <c r="BS436" s="226"/>
      <c r="BT436" s="226"/>
      <c r="BU436" s="226"/>
      <c r="BV436" s="226"/>
      <c r="BW436" s="220"/>
      <c r="BX436" s="230"/>
      <c r="BY436" s="230"/>
      <c r="BZ436" s="230"/>
      <c r="CA436" s="230"/>
      <c r="CB436" s="215"/>
      <c r="CC436" s="226"/>
      <c r="CD436" s="226"/>
      <c r="CE436" s="226"/>
      <c r="CF436" s="226"/>
      <c r="CG436" s="226"/>
      <c r="CH436" s="220"/>
      <c r="CI436" s="230"/>
      <c r="CJ436" s="230"/>
      <c r="CK436" s="230"/>
      <c r="CL436" s="230"/>
      <c r="CM436" s="230"/>
      <c r="CN436" s="230"/>
      <c r="CO436" s="230"/>
      <c r="CP436" s="230"/>
    </row>
    <row r="437" spans="2:94" s="219" customFormat="1" ht="21" hidden="1" customHeight="1" x14ac:dyDescent="0.25">
      <c r="B437" s="215"/>
      <c r="C437" s="215"/>
      <c r="D437" s="215"/>
      <c r="E437" s="215"/>
      <c r="F437" s="215"/>
      <c r="G437" s="215"/>
      <c r="H437" s="215"/>
      <c r="I437" s="215"/>
      <c r="J437" s="215"/>
      <c r="K437" s="216"/>
      <c r="L437" s="217"/>
      <c r="M437" s="215"/>
      <c r="N437" s="215"/>
      <c r="O437" s="215"/>
      <c r="P437" s="215"/>
      <c r="Q437" s="215"/>
      <c r="R437" s="215"/>
      <c r="S437" s="215"/>
      <c r="T437" s="215"/>
      <c r="U437" s="215"/>
      <c r="V437" s="216"/>
      <c r="W437" s="216"/>
      <c r="X437" s="218"/>
      <c r="Y437" s="215"/>
      <c r="Z437" s="215"/>
      <c r="AA437" s="215"/>
      <c r="AB437" s="215"/>
      <c r="AC437" s="215"/>
      <c r="AD437" s="215"/>
      <c r="AE437" s="215"/>
      <c r="AF437" s="215"/>
      <c r="AG437" s="216"/>
      <c r="AH437" s="216"/>
      <c r="AI437" s="215"/>
      <c r="AJ437" s="215"/>
      <c r="AK437" s="215"/>
      <c r="AL437" s="215"/>
      <c r="AM437" s="215"/>
      <c r="AN437" s="215"/>
      <c r="AO437" s="215"/>
      <c r="AP437" s="215"/>
      <c r="AQ437" s="215"/>
      <c r="AR437" s="216"/>
      <c r="AS437" s="216"/>
      <c r="AU437" s="441" t="s">
        <v>238</v>
      </c>
      <c r="AV437" s="442"/>
      <c r="AW437" s="442"/>
      <c r="AX437" s="442"/>
      <c r="AY437" s="443"/>
      <c r="AZ437" s="220"/>
      <c r="BA437" s="230">
        <f>SUM(BA428:BA436)</f>
        <v>168</v>
      </c>
      <c r="BB437" s="230">
        <f t="shared" ref="BB437:BD437" si="6">SUM(BB428:BB436)</f>
        <v>147</v>
      </c>
      <c r="BC437" s="230">
        <f t="shared" si="6"/>
        <v>168</v>
      </c>
      <c r="BD437" s="230">
        <f t="shared" si="6"/>
        <v>0</v>
      </c>
      <c r="BE437" s="216"/>
      <c r="BF437" s="216"/>
      <c r="BG437" s="441" t="s">
        <v>238</v>
      </c>
      <c r="BH437" s="442"/>
      <c r="BI437" s="442"/>
      <c r="BJ437" s="442"/>
      <c r="BK437" s="443"/>
      <c r="BL437" s="220"/>
      <c r="BM437" s="230">
        <f>SUM(BM428:BM436)</f>
        <v>0</v>
      </c>
      <c r="BN437" s="230">
        <f t="shared" ref="BN437" si="7">SUM(BN428:BN436)</f>
        <v>0</v>
      </c>
      <c r="BO437" s="230">
        <f t="shared" ref="BO437" si="8">SUM(BO428:BO436)</f>
        <v>0</v>
      </c>
      <c r="BP437" s="230">
        <f t="shared" ref="BP437" si="9">SUM(BP428:BP436)</f>
        <v>0</v>
      </c>
      <c r="BQ437" s="216"/>
      <c r="BR437" s="441" t="s">
        <v>238</v>
      </c>
      <c r="BS437" s="442"/>
      <c r="BT437" s="442"/>
      <c r="BU437" s="442"/>
      <c r="BV437" s="443"/>
      <c r="BW437" s="220"/>
      <c r="BX437" s="230">
        <f>SUM(BX428:BX436)</f>
        <v>0</v>
      </c>
      <c r="BY437" s="230">
        <f t="shared" ref="BY437" si="10">SUM(BY428:BY436)</f>
        <v>0</v>
      </c>
      <c r="BZ437" s="230">
        <f t="shared" ref="BZ437" si="11">SUM(BZ428:BZ436)</f>
        <v>0</v>
      </c>
      <c r="CA437" s="230">
        <f t="shared" ref="CA437" si="12">SUM(CA428:CA436)</f>
        <v>182</v>
      </c>
      <c r="CB437" s="215"/>
      <c r="CC437" s="441" t="s">
        <v>238</v>
      </c>
      <c r="CD437" s="442"/>
      <c r="CE437" s="442"/>
      <c r="CF437" s="442"/>
      <c r="CG437" s="443"/>
      <c r="CH437" s="220"/>
      <c r="CI437" s="230">
        <f>SUM(CI428:CI436)</f>
        <v>0</v>
      </c>
      <c r="CJ437" s="230">
        <f t="shared" ref="CJ437" si="13">SUM(CJ428:CJ436)</f>
        <v>0</v>
      </c>
      <c r="CK437" s="230">
        <f t="shared" ref="CK437" si="14">SUM(CK428:CK436)</f>
        <v>0</v>
      </c>
      <c r="CL437" s="230">
        <f t="shared" ref="CL437" si="15">SUM(CL428:CL436)</f>
        <v>0</v>
      </c>
      <c r="CM437" s="230">
        <f>SUM(CM428:CM436)</f>
        <v>0</v>
      </c>
      <c r="CN437" s="230">
        <f t="shared" ref="CN437" si="16">SUM(CN428:CN436)</f>
        <v>0</v>
      </c>
      <c r="CO437" s="230">
        <f t="shared" ref="CO437" si="17">SUM(CO428:CO436)</f>
        <v>0</v>
      </c>
      <c r="CP437" s="230">
        <f t="shared" ref="CP437" si="18">SUM(CP428:CP436)</f>
        <v>0</v>
      </c>
    </row>
    <row r="438" spans="2:94" s="219" customFormat="1" ht="21" hidden="1" customHeight="1" x14ac:dyDescent="0.25">
      <c r="B438" s="215"/>
      <c r="C438" s="215"/>
      <c r="D438" s="215"/>
      <c r="E438" s="215"/>
      <c r="F438" s="215"/>
      <c r="G438" s="215"/>
      <c r="H438" s="215"/>
      <c r="I438" s="215"/>
      <c r="J438" s="215"/>
      <c r="K438" s="216"/>
      <c r="L438" s="217"/>
      <c r="M438" s="215"/>
      <c r="N438" s="215"/>
      <c r="O438" s="215"/>
      <c r="P438" s="215"/>
      <c r="Q438" s="215"/>
      <c r="R438" s="215"/>
      <c r="S438" s="215"/>
      <c r="T438" s="215"/>
      <c r="U438" s="215"/>
      <c r="V438" s="216"/>
      <c r="W438" s="216"/>
      <c r="X438" s="218"/>
      <c r="Y438" s="215"/>
      <c r="Z438" s="215"/>
      <c r="AA438" s="215"/>
      <c r="AB438" s="215"/>
      <c r="AC438" s="215"/>
      <c r="AD438" s="215"/>
      <c r="AE438" s="215"/>
      <c r="AF438" s="215"/>
      <c r="AG438" s="216"/>
      <c r="AH438" s="216"/>
      <c r="AI438" s="215"/>
      <c r="AJ438" s="215"/>
      <c r="AK438" s="215"/>
      <c r="AL438" s="215"/>
      <c r="AM438" s="215"/>
      <c r="AN438" s="215"/>
      <c r="AO438" s="215"/>
      <c r="AP438" s="215"/>
      <c r="AQ438" s="215"/>
      <c r="AR438" s="216"/>
      <c r="AS438" s="216"/>
      <c r="AZ438" s="215"/>
      <c r="BA438" s="215"/>
      <c r="BB438" s="215"/>
      <c r="BC438" s="215"/>
      <c r="BD438" s="215"/>
      <c r="BE438" s="216"/>
      <c r="BF438" s="216"/>
      <c r="BG438" s="216"/>
      <c r="BH438" s="216"/>
      <c r="BI438" s="216"/>
      <c r="BJ438" s="216"/>
      <c r="BK438" s="216"/>
      <c r="BL438" s="216"/>
      <c r="BM438" s="215"/>
      <c r="BN438" s="215"/>
      <c r="BO438" s="215"/>
      <c r="BP438" s="215"/>
      <c r="BQ438" s="216"/>
      <c r="BR438" s="216"/>
      <c r="BS438" s="216"/>
      <c r="BT438" s="215"/>
      <c r="BU438" s="215"/>
      <c r="BV438" s="215"/>
      <c r="BW438" s="215"/>
      <c r="BX438" s="215"/>
      <c r="BY438" s="215"/>
      <c r="BZ438" s="215"/>
      <c r="CA438" s="215"/>
      <c r="CB438" s="215"/>
      <c r="CC438" s="216"/>
      <c r="CD438" s="216"/>
      <c r="CE438" s="216"/>
      <c r="CF438" s="215"/>
      <c r="CG438" s="215"/>
      <c r="CH438" s="215"/>
      <c r="CI438" s="215"/>
      <c r="CJ438" s="215"/>
      <c r="CK438" s="215"/>
      <c r="CL438" s="215"/>
      <c r="CM438" s="215"/>
      <c r="CN438" s="215"/>
      <c r="CO438" s="216"/>
      <c r="CP438" s="216"/>
    </row>
    <row r="439" spans="2:94" s="219" customFormat="1" ht="21" hidden="1" customHeight="1" x14ac:dyDescent="0.25">
      <c r="B439" s="215"/>
      <c r="C439" s="215"/>
      <c r="D439" s="215"/>
      <c r="E439" s="215"/>
      <c r="F439" s="215"/>
      <c r="G439" s="215"/>
      <c r="H439" s="215"/>
      <c r="I439" s="215"/>
      <c r="J439" s="215"/>
      <c r="K439" s="216"/>
      <c r="L439" s="217"/>
      <c r="M439" s="215"/>
      <c r="N439" s="215"/>
      <c r="O439" s="215"/>
      <c r="P439" s="215"/>
      <c r="Q439" s="215"/>
      <c r="R439" s="215"/>
      <c r="S439" s="215"/>
      <c r="T439" s="215"/>
      <c r="U439" s="215"/>
      <c r="V439" s="216"/>
      <c r="W439" s="216"/>
      <c r="X439" s="218"/>
      <c r="Y439" s="215"/>
      <c r="Z439" s="215"/>
      <c r="AA439" s="215"/>
      <c r="AB439" s="215"/>
      <c r="AC439" s="215"/>
      <c r="AD439" s="215"/>
      <c r="AE439" s="215"/>
      <c r="AF439" s="215"/>
      <c r="AG439" s="216"/>
      <c r="AH439" s="216"/>
      <c r="AI439" s="215"/>
      <c r="AJ439" s="215"/>
      <c r="AK439" s="215"/>
      <c r="AL439" s="215"/>
      <c r="AM439" s="215"/>
      <c r="AN439" s="215"/>
      <c r="AO439" s="215"/>
      <c r="AP439" s="215"/>
      <c r="AQ439" s="215"/>
      <c r="AR439" s="216"/>
      <c r="AS439" s="216"/>
      <c r="AZ439" s="215"/>
      <c r="BA439" s="215"/>
      <c r="BB439" s="215"/>
      <c r="BC439" s="215"/>
      <c r="BD439" s="215"/>
      <c r="BE439" s="216"/>
      <c r="BF439" s="216"/>
      <c r="BG439" s="216"/>
      <c r="BH439" s="216"/>
      <c r="BI439" s="216"/>
      <c r="BJ439" s="216"/>
      <c r="BK439" s="215"/>
      <c r="BL439" s="215"/>
      <c r="BM439" s="215"/>
      <c r="BN439" s="215"/>
      <c r="BO439" s="215"/>
      <c r="BP439" s="215"/>
      <c r="BQ439" s="216"/>
      <c r="BR439" s="216"/>
      <c r="BS439" s="216"/>
      <c r="BT439" s="215"/>
      <c r="BU439" s="215"/>
      <c r="BV439" s="215"/>
      <c r="BW439" s="215"/>
      <c r="BX439" s="215"/>
      <c r="BY439" s="215"/>
      <c r="BZ439" s="215"/>
      <c r="CA439" s="215"/>
      <c r="CB439" s="215"/>
      <c r="CC439" s="216"/>
      <c r="CD439" s="216"/>
      <c r="CE439" s="216"/>
      <c r="CF439" s="215"/>
      <c r="CG439" s="215"/>
      <c r="CH439" s="215"/>
      <c r="CI439" s="215"/>
      <c r="CJ439" s="215"/>
      <c r="CK439" s="215"/>
      <c r="CL439" s="215"/>
      <c r="CM439" s="215"/>
      <c r="CN439" s="215"/>
      <c r="CO439" s="216"/>
      <c r="CP439" s="216"/>
    </row>
    <row r="440" spans="2:94" s="219" customFormat="1" ht="21" hidden="1" customHeight="1" x14ac:dyDescent="0.25">
      <c r="B440" s="215"/>
      <c r="C440" s="215"/>
      <c r="D440" s="215"/>
      <c r="E440" s="215"/>
      <c r="F440" s="215"/>
      <c r="G440" s="215"/>
      <c r="H440" s="215"/>
      <c r="I440" s="215"/>
      <c r="J440" s="215"/>
      <c r="K440" s="216"/>
      <c r="L440" s="217"/>
      <c r="M440" s="215"/>
      <c r="N440" s="215"/>
      <c r="O440" s="215"/>
      <c r="P440" s="215"/>
      <c r="Q440" s="215"/>
      <c r="R440" s="215"/>
      <c r="S440" s="215"/>
      <c r="T440" s="215"/>
      <c r="U440" s="215"/>
      <c r="V440" s="216"/>
      <c r="W440" s="216"/>
      <c r="X440" s="218"/>
      <c r="Y440" s="215"/>
      <c r="Z440" s="215"/>
      <c r="AA440" s="215"/>
      <c r="AB440" s="215"/>
      <c r="AC440" s="215"/>
      <c r="AD440" s="215"/>
      <c r="AE440" s="215"/>
      <c r="AF440" s="215"/>
      <c r="AG440" s="216"/>
      <c r="AH440" s="216"/>
      <c r="AI440" s="215"/>
      <c r="AJ440" s="215"/>
      <c r="AK440" s="215"/>
      <c r="AL440" s="215"/>
      <c r="AM440" s="215"/>
      <c r="AN440" s="215"/>
      <c r="AO440" s="215"/>
      <c r="AP440" s="215"/>
      <c r="AQ440" s="215"/>
      <c r="AR440" s="216"/>
      <c r="AS440" s="216"/>
      <c r="AU440" s="226" t="s">
        <v>159</v>
      </c>
      <c r="AV440" s="220">
        <v>5</v>
      </c>
      <c r="AW440" s="220">
        <v>6</v>
      </c>
      <c r="AX440" s="220">
        <v>7</v>
      </c>
      <c r="AY440" s="220">
        <v>8</v>
      </c>
      <c r="AZ440" s="220"/>
      <c r="BA440" s="231">
        <v>5</v>
      </c>
      <c r="BB440" s="231">
        <v>6</v>
      </c>
      <c r="BC440" s="231">
        <v>7</v>
      </c>
      <c r="BD440" s="231">
        <v>8</v>
      </c>
      <c r="BE440" s="216"/>
      <c r="BF440" s="216"/>
      <c r="BG440" s="216"/>
      <c r="BH440" s="232">
        <v>5</v>
      </c>
      <c r="BI440" s="232">
        <v>6</v>
      </c>
      <c r="BJ440" s="220">
        <v>7</v>
      </c>
      <c r="BK440" s="220">
        <v>8</v>
      </c>
      <c r="BL440" s="215"/>
      <c r="BM440" s="215"/>
      <c r="BN440" s="215"/>
      <c r="BO440" s="215"/>
      <c r="BP440" s="215"/>
      <c r="BQ440" s="216"/>
      <c r="BR440" s="216"/>
      <c r="BS440" s="216"/>
      <c r="BT440" s="215"/>
      <c r="BU440" s="215"/>
      <c r="BV440" s="215"/>
      <c r="BW440" s="215"/>
      <c r="BX440" s="215"/>
      <c r="BY440" s="215"/>
      <c r="BZ440" s="215"/>
      <c r="CA440" s="215"/>
      <c r="CB440" s="215"/>
      <c r="CC440" s="216"/>
      <c r="CD440" s="216"/>
      <c r="CE440" s="216"/>
      <c r="CF440" s="215"/>
      <c r="CG440" s="215"/>
      <c r="CH440" s="215"/>
      <c r="CI440" s="215"/>
      <c r="CJ440" s="215"/>
      <c r="CK440" s="215"/>
      <c r="CL440" s="215"/>
      <c r="CM440" s="215"/>
      <c r="CN440" s="215"/>
      <c r="CO440" s="216"/>
      <c r="CP440" s="216"/>
    </row>
    <row r="441" spans="2:94" s="219" customFormat="1" ht="21" hidden="1" customHeight="1" x14ac:dyDescent="0.25">
      <c r="B441" s="215"/>
      <c r="C441" s="215"/>
      <c r="D441" s="215"/>
      <c r="E441" s="215"/>
      <c r="F441" s="215"/>
      <c r="G441" s="215"/>
      <c r="H441" s="215"/>
      <c r="I441" s="215"/>
      <c r="J441" s="215"/>
      <c r="K441" s="216"/>
      <c r="L441" s="217"/>
      <c r="M441" s="215"/>
      <c r="N441" s="215"/>
      <c r="O441" s="215"/>
      <c r="P441" s="215"/>
      <c r="Q441" s="215"/>
      <c r="R441" s="215"/>
      <c r="S441" s="215"/>
      <c r="T441" s="215"/>
      <c r="U441" s="215"/>
      <c r="V441" s="216"/>
      <c r="W441" s="216"/>
      <c r="X441" s="218"/>
      <c r="Y441" s="215"/>
      <c r="Z441" s="215"/>
      <c r="AA441" s="215"/>
      <c r="AB441" s="215"/>
      <c r="AC441" s="215"/>
      <c r="AD441" s="215"/>
      <c r="AE441" s="215"/>
      <c r="AF441" s="215"/>
      <c r="AG441" s="216"/>
      <c r="AH441" s="216"/>
      <c r="AI441" s="215"/>
      <c r="AJ441" s="215"/>
      <c r="AK441" s="215"/>
      <c r="AL441" s="215"/>
      <c r="AM441" s="215"/>
      <c r="AN441" s="215"/>
      <c r="AO441" s="215"/>
      <c r="AP441" s="215"/>
      <c r="AQ441" s="215"/>
      <c r="AR441" s="216"/>
      <c r="AS441" s="216"/>
      <c r="AU441" s="226"/>
      <c r="AV441" s="226"/>
      <c r="AW441" s="226"/>
      <c r="AX441" s="226"/>
      <c r="AY441" s="226"/>
      <c r="AZ441" s="220"/>
      <c r="BA441" s="230"/>
      <c r="BB441" s="230"/>
      <c r="BC441" s="230"/>
      <c r="BD441" s="233"/>
      <c r="BE441" s="216"/>
      <c r="BF441" s="216"/>
      <c r="BG441" s="216"/>
      <c r="BH441" s="220"/>
      <c r="BI441" s="220"/>
      <c r="BJ441" s="220"/>
      <c r="BK441" s="220"/>
      <c r="BL441" s="220"/>
      <c r="BM441" s="215"/>
      <c r="BN441" s="215"/>
      <c r="BO441" s="215"/>
      <c r="BP441" s="215"/>
      <c r="BQ441" s="216"/>
      <c r="BR441" s="216"/>
      <c r="BS441" s="216"/>
      <c r="BT441" s="215"/>
      <c r="BU441" s="215"/>
      <c r="BV441" s="215"/>
      <c r="BW441" s="215"/>
      <c r="BX441" s="215"/>
      <c r="BY441" s="215"/>
      <c r="BZ441" s="215"/>
      <c r="CA441" s="215"/>
      <c r="CB441" s="215"/>
      <c r="CC441" s="216"/>
      <c r="CD441" s="216"/>
      <c r="CE441" s="216"/>
      <c r="CF441" s="215"/>
      <c r="CG441" s="215"/>
      <c r="CH441" s="215"/>
      <c r="CI441" s="215"/>
      <c r="CJ441" s="215"/>
      <c r="CK441" s="215"/>
      <c r="CL441" s="215"/>
      <c r="CM441" s="215"/>
      <c r="CN441" s="215"/>
      <c r="CO441" s="216"/>
      <c r="CP441" s="216"/>
    </row>
    <row r="442" spans="2:94" s="219" customFormat="1" ht="21" hidden="1" customHeight="1" x14ac:dyDescent="0.25">
      <c r="B442" s="215"/>
      <c r="C442" s="215"/>
      <c r="D442" s="215"/>
      <c r="E442" s="215"/>
      <c r="F442" s="215"/>
      <c r="G442" s="215"/>
      <c r="H442" s="215"/>
      <c r="I442" s="215"/>
      <c r="J442" s="215"/>
      <c r="K442" s="216"/>
      <c r="L442" s="217"/>
      <c r="M442" s="215"/>
      <c r="N442" s="215"/>
      <c r="O442" s="215"/>
      <c r="P442" s="215"/>
      <c r="Q442" s="215"/>
      <c r="R442" s="215"/>
      <c r="S442" s="215"/>
      <c r="T442" s="215"/>
      <c r="U442" s="215"/>
      <c r="V442" s="216"/>
      <c r="W442" s="216"/>
      <c r="X442" s="218"/>
      <c r="Y442" s="215"/>
      <c r="Z442" s="215"/>
      <c r="AA442" s="215"/>
      <c r="AB442" s="215"/>
      <c r="AC442" s="215"/>
      <c r="AD442" s="215"/>
      <c r="AE442" s="215"/>
      <c r="AF442" s="215"/>
      <c r="AG442" s="216"/>
      <c r="AH442" s="216"/>
      <c r="AI442" s="215"/>
      <c r="AJ442" s="215"/>
      <c r="AK442" s="215"/>
      <c r="AL442" s="215"/>
      <c r="AM442" s="215"/>
      <c r="AN442" s="215"/>
      <c r="AO442" s="215"/>
      <c r="AP442" s="215"/>
      <c r="AQ442" s="215"/>
      <c r="AR442" s="216"/>
      <c r="AS442" s="216"/>
      <c r="AU442" s="226"/>
      <c r="AV442" s="226"/>
      <c r="AW442" s="226"/>
      <c r="AX442" s="226"/>
      <c r="AY442" s="226"/>
      <c r="AZ442" s="220"/>
      <c r="BA442" s="230"/>
      <c r="BB442" s="230"/>
      <c r="BC442" s="230"/>
      <c r="BD442" s="233"/>
      <c r="BE442" s="216"/>
      <c r="BF442" s="216"/>
      <c r="BG442" s="216"/>
      <c r="BH442" s="220"/>
      <c r="BI442" s="220"/>
      <c r="BJ442" s="220"/>
      <c r="BK442" s="220"/>
      <c r="BL442" s="220"/>
      <c r="BM442" s="215"/>
      <c r="BN442" s="215"/>
      <c r="BO442" s="215"/>
      <c r="BP442" s="215"/>
      <c r="BQ442" s="216"/>
      <c r="BR442" s="216"/>
      <c r="BS442" s="216"/>
      <c r="BT442" s="215"/>
      <c r="BU442" s="215"/>
      <c r="BV442" s="215"/>
      <c r="BW442" s="215"/>
      <c r="BX442" s="215"/>
      <c r="BY442" s="215"/>
      <c r="BZ442" s="215"/>
      <c r="CA442" s="215"/>
      <c r="CB442" s="215"/>
      <c r="CC442" s="216"/>
      <c r="CD442" s="216"/>
      <c r="CE442" s="216"/>
      <c r="CF442" s="215"/>
      <c r="CG442" s="215"/>
      <c r="CH442" s="215"/>
      <c r="CI442" s="215"/>
      <c r="CJ442" s="215"/>
      <c r="CK442" s="215"/>
      <c r="CL442" s="215"/>
      <c r="CM442" s="215"/>
      <c r="CN442" s="215"/>
      <c r="CO442" s="216"/>
      <c r="CP442" s="216"/>
    </row>
    <row r="443" spans="2:94" s="219" customFormat="1" ht="21" hidden="1" customHeight="1" x14ac:dyDescent="0.25">
      <c r="B443" s="215"/>
      <c r="C443" s="215"/>
      <c r="D443" s="215"/>
      <c r="E443" s="215"/>
      <c r="F443" s="215"/>
      <c r="G443" s="215"/>
      <c r="H443" s="215"/>
      <c r="I443" s="215"/>
      <c r="J443" s="215"/>
      <c r="K443" s="216"/>
      <c r="L443" s="217"/>
      <c r="M443" s="215"/>
      <c r="N443" s="215"/>
      <c r="O443" s="215"/>
      <c r="P443" s="215"/>
      <c r="Q443" s="215"/>
      <c r="R443" s="215"/>
      <c r="S443" s="215"/>
      <c r="T443" s="215"/>
      <c r="U443" s="215"/>
      <c r="V443" s="216"/>
      <c r="W443" s="216"/>
      <c r="X443" s="218"/>
      <c r="Y443" s="215"/>
      <c r="Z443" s="215"/>
      <c r="AA443" s="215"/>
      <c r="AB443" s="215"/>
      <c r="AC443" s="215"/>
      <c r="AD443" s="215"/>
      <c r="AE443" s="215"/>
      <c r="AF443" s="215"/>
      <c r="AG443" s="216"/>
      <c r="AH443" s="216"/>
      <c r="AI443" s="215"/>
      <c r="AJ443" s="215"/>
      <c r="AK443" s="215"/>
      <c r="AL443" s="215"/>
      <c r="AM443" s="215"/>
      <c r="AN443" s="215"/>
      <c r="AO443" s="215"/>
      <c r="AP443" s="215"/>
      <c r="AQ443" s="215"/>
      <c r="AR443" s="216"/>
      <c r="AS443" s="216"/>
      <c r="AU443" s="226"/>
      <c r="AV443" s="226"/>
      <c r="AW443" s="226"/>
      <c r="AX443" s="226"/>
      <c r="AY443" s="226"/>
      <c r="AZ443" s="220"/>
      <c r="BA443" s="230"/>
      <c r="BB443" s="230"/>
      <c r="BC443" s="230"/>
      <c r="BD443" s="233"/>
      <c r="BE443" s="216"/>
      <c r="BF443" s="216"/>
      <c r="BG443" s="216"/>
      <c r="BH443" s="220"/>
      <c r="BI443" s="220"/>
      <c r="BJ443" s="220"/>
      <c r="BK443" s="220"/>
      <c r="BL443" s="220"/>
      <c r="BM443" s="215"/>
      <c r="BN443" s="215"/>
      <c r="BO443" s="215"/>
      <c r="BP443" s="215"/>
      <c r="BQ443" s="216"/>
      <c r="BR443" s="216"/>
      <c r="BS443" s="216"/>
      <c r="BT443" s="215"/>
      <c r="BU443" s="215"/>
      <c r="BV443" s="215"/>
      <c r="BW443" s="215"/>
      <c r="BX443" s="215"/>
      <c r="BY443" s="215"/>
      <c r="BZ443" s="215"/>
      <c r="CA443" s="215"/>
      <c r="CB443" s="215"/>
      <c r="CC443" s="216"/>
      <c r="CD443" s="216"/>
      <c r="CE443" s="216"/>
      <c r="CF443" s="215"/>
      <c r="CG443" s="215"/>
      <c r="CH443" s="215"/>
      <c r="CI443" s="215"/>
      <c r="CJ443" s="215"/>
      <c r="CK443" s="215"/>
      <c r="CL443" s="215"/>
      <c r="CM443" s="215"/>
      <c r="CN443" s="215"/>
      <c r="CO443" s="216"/>
      <c r="CP443" s="216"/>
    </row>
    <row r="444" spans="2:94" s="219" customFormat="1" ht="21" hidden="1" customHeight="1" x14ac:dyDescent="0.25">
      <c r="B444" s="215"/>
      <c r="C444" s="215"/>
      <c r="D444" s="215"/>
      <c r="E444" s="215"/>
      <c r="F444" s="215"/>
      <c r="G444" s="215"/>
      <c r="H444" s="215"/>
      <c r="I444" s="215"/>
      <c r="J444" s="215"/>
      <c r="K444" s="216"/>
      <c r="L444" s="217"/>
      <c r="M444" s="215"/>
      <c r="N444" s="215"/>
      <c r="O444" s="215"/>
      <c r="P444" s="215"/>
      <c r="Q444" s="215"/>
      <c r="R444" s="215"/>
      <c r="S444" s="215"/>
      <c r="T444" s="215"/>
      <c r="U444" s="215"/>
      <c r="V444" s="216"/>
      <c r="W444" s="216"/>
      <c r="X444" s="218"/>
      <c r="Y444" s="215"/>
      <c r="Z444" s="215"/>
      <c r="AA444" s="215"/>
      <c r="AB444" s="215"/>
      <c r="AC444" s="215"/>
      <c r="AD444" s="215"/>
      <c r="AE444" s="215"/>
      <c r="AF444" s="215"/>
      <c r="AG444" s="216"/>
      <c r="AH444" s="216"/>
      <c r="AI444" s="215"/>
      <c r="AJ444" s="215"/>
      <c r="AK444" s="215"/>
      <c r="AL444" s="215"/>
      <c r="AM444" s="215"/>
      <c r="AN444" s="215"/>
      <c r="AO444" s="215"/>
      <c r="AP444" s="215"/>
      <c r="AQ444" s="215"/>
      <c r="AR444" s="216"/>
      <c r="AS444" s="216"/>
      <c r="AU444" s="226"/>
      <c r="AV444" s="226"/>
      <c r="AW444" s="226"/>
      <c r="AX444" s="226"/>
      <c r="AY444" s="226"/>
      <c r="AZ444" s="220"/>
      <c r="BA444" s="230"/>
      <c r="BB444" s="230"/>
      <c r="BC444" s="230"/>
      <c r="BD444" s="233"/>
      <c r="BE444" s="216"/>
      <c r="BF444" s="216"/>
      <c r="BG444" s="216"/>
      <c r="BH444" s="220"/>
      <c r="BI444" s="220"/>
      <c r="BJ444" s="220"/>
      <c r="BK444" s="220"/>
      <c r="BL444" s="220"/>
      <c r="BM444" s="215"/>
      <c r="BN444" s="215"/>
      <c r="BO444" s="215"/>
      <c r="BP444" s="215"/>
      <c r="BQ444" s="216"/>
      <c r="BR444" s="216"/>
      <c r="BS444" s="216"/>
      <c r="BT444" s="215"/>
      <c r="BU444" s="215"/>
      <c r="BV444" s="215"/>
      <c r="BW444" s="215"/>
      <c r="BX444" s="215"/>
      <c r="BY444" s="215"/>
      <c r="BZ444" s="215"/>
      <c r="CA444" s="215"/>
      <c r="CB444" s="215"/>
      <c r="CC444" s="216"/>
      <c r="CD444" s="216"/>
      <c r="CE444" s="216"/>
      <c r="CF444" s="215"/>
      <c r="CG444" s="215"/>
      <c r="CH444" s="215"/>
      <c r="CI444" s="215"/>
      <c r="CJ444" s="215"/>
      <c r="CK444" s="215"/>
      <c r="CL444" s="215"/>
      <c r="CM444" s="215"/>
      <c r="CN444" s="215"/>
      <c r="CO444" s="216"/>
      <c r="CP444" s="216"/>
    </row>
    <row r="445" spans="2:94" s="219" customFormat="1" ht="21" hidden="1" customHeight="1" x14ac:dyDescent="0.25">
      <c r="B445" s="215"/>
      <c r="C445" s="215"/>
      <c r="D445" s="215"/>
      <c r="E445" s="215"/>
      <c r="F445" s="215"/>
      <c r="G445" s="215"/>
      <c r="H445" s="215"/>
      <c r="I445" s="215"/>
      <c r="J445" s="215"/>
      <c r="K445" s="216"/>
      <c r="L445" s="217"/>
      <c r="M445" s="215"/>
      <c r="N445" s="215"/>
      <c r="O445" s="215"/>
      <c r="P445" s="215"/>
      <c r="Q445" s="215"/>
      <c r="R445" s="215"/>
      <c r="S445" s="215"/>
      <c r="T445" s="215"/>
      <c r="U445" s="215"/>
      <c r="V445" s="216"/>
      <c r="W445" s="216"/>
      <c r="X445" s="218"/>
      <c r="Y445" s="215"/>
      <c r="Z445" s="215"/>
      <c r="AA445" s="215"/>
      <c r="AB445" s="215"/>
      <c r="AC445" s="215"/>
      <c r="AD445" s="215"/>
      <c r="AE445" s="215"/>
      <c r="AF445" s="215"/>
      <c r="AG445" s="216"/>
      <c r="AH445" s="216"/>
      <c r="AI445" s="215"/>
      <c r="AJ445" s="215"/>
      <c r="AK445" s="215"/>
      <c r="AL445" s="215"/>
      <c r="AM445" s="215"/>
      <c r="AN445" s="215"/>
      <c r="AO445" s="215"/>
      <c r="AP445" s="215"/>
      <c r="AQ445" s="215"/>
      <c r="AR445" s="216"/>
      <c r="AS445" s="216"/>
      <c r="AU445" s="226"/>
      <c r="AV445" s="226"/>
      <c r="AW445" s="226"/>
      <c r="AX445" s="226"/>
      <c r="AY445" s="226"/>
      <c r="AZ445" s="220"/>
      <c r="BA445" s="230"/>
      <c r="BB445" s="230"/>
      <c r="BC445" s="230"/>
      <c r="BD445" s="233"/>
      <c r="BE445" s="216"/>
      <c r="BF445" s="216"/>
      <c r="BG445" s="216"/>
      <c r="BH445" s="220"/>
      <c r="BI445" s="220"/>
      <c r="BJ445" s="220"/>
      <c r="BK445" s="220"/>
      <c r="BL445" s="220"/>
      <c r="BM445" s="215"/>
      <c r="BN445" s="215"/>
      <c r="BO445" s="215"/>
      <c r="BP445" s="215"/>
      <c r="BQ445" s="216"/>
      <c r="BR445" s="216"/>
      <c r="BS445" s="216"/>
      <c r="BT445" s="215"/>
      <c r="BU445" s="215"/>
      <c r="BV445" s="215"/>
      <c r="BW445" s="215"/>
      <c r="BX445" s="215"/>
      <c r="BY445" s="215"/>
      <c r="BZ445" s="215"/>
      <c r="CA445" s="215"/>
      <c r="CB445" s="215"/>
      <c r="CC445" s="216"/>
      <c r="CD445" s="216"/>
      <c r="CE445" s="216"/>
      <c r="CF445" s="215"/>
      <c r="CG445" s="215"/>
      <c r="CH445" s="215"/>
      <c r="CI445" s="215"/>
      <c r="CJ445" s="215"/>
      <c r="CK445" s="215"/>
      <c r="CL445" s="215"/>
      <c r="CM445" s="215"/>
      <c r="CN445" s="215"/>
      <c r="CO445" s="216"/>
      <c r="CP445" s="216"/>
    </row>
    <row r="446" spans="2:94" s="219" customFormat="1" ht="21" hidden="1" customHeight="1" x14ac:dyDescent="0.25">
      <c r="B446" s="215"/>
      <c r="C446" s="215"/>
      <c r="D446" s="215"/>
      <c r="E446" s="215"/>
      <c r="F446" s="215"/>
      <c r="G446" s="215"/>
      <c r="H446" s="215"/>
      <c r="I446" s="215"/>
      <c r="J446" s="215"/>
      <c r="K446" s="216"/>
      <c r="L446" s="217"/>
      <c r="M446" s="215"/>
      <c r="N446" s="215"/>
      <c r="O446" s="215"/>
      <c r="P446" s="215"/>
      <c r="Q446" s="215"/>
      <c r="R446" s="215"/>
      <c r="S446" s="215"/>
      <c r="T446" s="215"/>
      <c r="U446" s="215"/>
      <c r="V446" s="216"/>
      <c r="W446" s="216"/>
      <c r="X446" s="218"/>
      <c r="Y446" s="215"/>
      <c r="Z446" s="215"/>
      <c r="AA446" s="215"/>
      <c r="AB446" s="215"/>
      <c r="AC446" s="215"/>
      <c r="AD446" s="215"/>
      <c r="AE446" s="215"/>
      <c r="AF446" s="215"/>
      <c r="AG446" s="216"/>
      <c r="AH446" s="216"/>
      <c r="AI446" s="215"/>
      <c r="AJ446" s="215"/>
      <c r="AK446" s="215"/>
      <c r="AL446" s="215"/>
      <c r="AM446" s="215"/>
      <c r="AN446" s="215"/>
      <c r="AO446" s="215"/>
      <c r="AP446" s="215"/>
      <c r="AQ446" s="215"/>
      <c r="AR446" s="216"/>
      <c r="AS446" s="216"/>
      <c r="AU446" s="226"/>
      <c r="AV446" s="226"/>
      <c r="AW446" s="226"/>
      <c r="AX446" s="226"/>
      <c r="AY446" s="226"/>
      <c r="AZ446" s="220"/>
      <c r="BA446" s="230"/>
      <c r="BB446" s="230"/>
      <c r="BC446" s="230"/>
      <c r="BD446" s="233"/>
      <c r="BE446" s="216"/>
      <c r="BF446" s="216"/>
      <c r="BG446" s="216"/>
      <c r="BH446" s="220"/>
      <c r="BI446" s="220"/>
      <c r="BJ446" s="220"/>
      <c r="BK446" s="220"/>
      <c r="BL446" s="220"/>
      <c r="BM446" s="215"/>
      <c r="BN446" s="215"/>
      <c r="BO446" s="215"/>
      <c r="BP446" s="215"/>
      <c r="BQ446" s="216"/>
      <c r="BR446" s="216"/>
      <c r="BS446" s="216"/>
      <c r="BT446" s="215"/>
      <c r="BU446" s="215"/>
      <c r="BV446" s="215"/>
      <c r="BW446" s="215"/>
      <c r="BX446" s="215"/>
      <c r="BY446" s="215"/>
      <c r="BZ446" s="215"/>
      <c r="CA446" s="215"/>
      <c r="CB446" s="215"/>
      <c r="CC446" s="216"/>
      <c r="CD446" s="216"/>
      <c r="CE446" s="216"/>
      <c r="CF446" s="215"/>
      <c r="CG446" s="215"/>
      <c r="CH446" s="215"/>
      <c r="CI446" s="215"/>
      <c r="CJ446" s="215"/>
      <c r="CK446" s="215"/>
      <c r="CL446" s="215"/>
      <c r="CM446" s="215"/>
      <c r="CN446" s="215"/>
      <c r="CO446" s="216"/>
      <c r="CP446" s="216"/>
    </row>
    <row r="447" spans="2:94" s="219" customFormat="1" ht="21" hidden="1" customHeight="1" x14ac:dyDescent="0.25">
      <c r="B447" s="215"/>
      <c r="C447" s="215"/>
      <c r="D447" s="215"/>
      <c r="E447" s="215"/>
      <c r="F447" s="215"/>
      <c r="G447" s="215"/>
      <c r="H447" s="215"/>
      <c r="I447" s="215"/>
      <c r="J447" s="215"/>
      <c r="K447" s="216"/>
      <c r="L447" s="217"/>
      <c r="M447" s="215"/>
      <c r="N447" s="215"/>
      <c r="O447" s="215"/>
      <c r="P447" s="215"/>
      <c r="Q447" s="215"/>
      <c r="R447" s="215"/>
      <c r="S447" s="215"/>
      <c r="T447" s="215"/>
      <c r="U447" s="215"/>
      <c r="V447" s="216"/>
      <c r="W447" s="216"/>
      <c r="X447" s="218"/>
      <c r="Y447" s="215"/>
      <c r="Z447" s="215"/>
      <c r="AA447" s="215"/>
      <c r="AB447" s="215"/>
      <c r="AC447" s="215"/>
      <c r="AD447" s="215"/>
      <c r="AE447" s="215"/>
      <c r="AF447" s="215"/>
      <c r="AG447" s="216"/>
      <c r="AH447" s="216"/>
      <c r="AI447" s="215"/>
      <c r="AJ447" s="215"/>
      <c r="AK447" s="215"/>
      <c r="AL447" s="215"/>
      <c r="AM447" s="215"/>
      <c r="AN447" s="215"/>
      <c r="AO447" s="215"/>
      <c r="AP447" s="215"/>
      <c r="AQ447" s="215"/>
      <c r="AR447" s="216"/>
      <c r="AS447" s="216"/>
      <c r="AU447" s="226"/>
      <c r="AV447" s="226"/>
      <c r="AW447" s="226"/>
      <c r="AX447" s="226"/>
      <c r="AY447" s="226"/>
      <c r="AZ447" s="220"/>
      <c r="BA447" s="230"/>
      <c r="BB447" s="230"/>
      <c r="BC447" s="230"/>
      <c r="BD447" s="233"/>
      <c r="BE447" s="216"/>
      <c r="BF447" s="216"/>
      <c r="BG447" s="216"/>
      <c r="BH447" s="220"/>
      <c r="BI447" s="220"/>
      <c r="BJ447" s="220"/>
      <c r="BK447" s="220"/>
      <c r="BL447" s="220"/>
      <c r="BM447" s="215"/>
      <c r="BN447" s="215"/>
      <c r="BO447" s="215"/>
      <c r="BP447" s="215"/>
      <c r="BQ447" s="216"/>
      <c r="BR447" s="216"/>
      <c r="BS447" s="216"/>
      <c r="BT447" s="215"/>
      <c r="BU447" s="215"/>
      <c r="BV447" s="215"/>
      <c r="BW447" s="215"/>
      <c r="BX447" s="215"/>
      <c r="BY447" s="215"/>
      <c r="BZ447" s="215"/>
      <c r="CA447" s="215"/>
      <c r="CB447" s="215"/>
      <c r="CC447" s="216"/>
      <c r="CD447" s="216"/>
      <c r="CE447" s="216"/>
      <c r="CF447" s="215"/>
      <c r="CG447" s="215"/>
      <c r="CH447" s="215"/>
      <c r="CI447" s="215"/>
      <c r="CJ447" s="215"/>
      <c r="CK447" s="215"/>
      <c r="CL447" s="215"/>
      <c r="CM447" s="215"/>
      <c r="CN447" s="215"/>
      <c r="CO447" s="216"/>
      <c r="CP447" s="216"/>
    </row>
    <row r="448" spans="2:94" s="219" customFormat="1" ht="21" hidden="1" customHeight="1" x14ac:dyDescent="0.25">
      <c r="B448" s="215"/>
      <c r="C448" s="215"/>
      <c r="D448" s="215"/>
      <c r="E448" s="215"/>
      <c r="F448" s="215"/>
      <c r="G448" s="215"/>
      <c r="H448" s="215"/>
      <c r="I448" s="215"/>
      <c r="J448" s="215"/>
      <c r="K448" s="216"/>
      <c r="L448" s="217"/>
      <c r="M448" s="215"/>
      <c r="N448" s="215"/>
      <c r="O448" s="215"/>
      <c r="P448" s="215"/>
      <c r="Q448" s="215"/>
      <c r="R448" s="215"/>
      <c r="S448" s="215"/>
      <c r="T448" s="215"/>
      <c r="U448" s="215"/>
      <c r="V448" s="216"/>
      <c r="W448" s="216"/>
      <c r="X448" s="218"/>
      <c r="Y448" s="215"/>
      <c r="Z448" s="215"/>
      <c r="AA448" s="215"/>
      <c r="AB448" s="215"/>
      <c r="AC448" s="215"/>
      <c r="AD448" s="215"/>
      <c r="AE448" s="215"/>
      <c r="AF448" s="215"/>
      <c r="AG448" s="216"/>
      <c r="AH448" s="216"/>
      <c r="AI448" s="215"/>
      <c r="AJ448" s="215"/>
      <c r="AK448" s="215"/>
      <c r="AL448" s="215"/>
      <c r="AM448" s="215"/>
      <c r="AN448" s="215"/>
      <c r="AO448" s="215"/>
      <c r="AP448" s="215"/>
      <c r="AQ448" s="215"/>
      <c r="AR448" s="216"/>
      <c r="AS448" s="216"/>
      <c r="AU448" s="226"/>
      <c r="AV448" s="226"/>
      <c r="AW448" s="226"/>
      <c r="AX448" s="226"/>
      <c r="AY448" s="226"/>
      <c r="AZ448" s="220"/>
      <c r="BA448" s="230"/>
      <c r="BB448" s="230"/>
      <c r="BC448" s="230"/>
      <c r="BD448" s="233"/>
      <c r="BE448" s="216"/>
      <c r="BF448" s="216"/>
      <c r="BG448" s="216"/>
      <c r="BH448" s="220"/>
      <c r="BI448" s="220"/>
      <c r="BJ448" s="220"/>
      <c r="BK448" s="220"/>
      <c r="BL448" s="220"/>
      <c r="BM448" s="215"/>
      <c r="BN448" s="215"/>
      <c r="BO448" s="215"/>
      <c r="BP448" s="215"/>
      <c r="BQ448" s="216"/>
      <c r="BR448" s="216"/>
      <c r="BS448" s="216"/>
      <c r="BT448" s="215"/>
      <c r="BU448" s="215"/>
      <c r="BV448" s="215"/>
      <c r="BW448" s="215"/>
      <c r="BX448" s="215"/>
      <c r="BY448" s="215"/>
      <c r="BZ448" s="215"/>
      <c r="CA448" s="215"/>
      <c r="CB448" s="215"/>
      <c r="CC448" s="216"/>
      <c r="CD448" s="216"/>
      <c r="CE448" s="216"/>
      <c r="CF448" s="215"/>
      <c r="CG448" s="215"/>
      <c r="CH448" s="215"/>
      <c r="CI448" s="215"/>
      <c r="CJ448" s="215"/>
      <c r="CK448" s="215"/>
      <c r="CL448" s="215"/>
      <c r="CM448" s="215"/>
      <c r="CN448" s="215"/>
      <c r="CO448" s="216"/>
      <c r="CP448" s="216"/>
    </row>
    <row r="449" spans="1:94" s="219" customFormat="1" ht="21" hidden="1" customHeight="1" x14ac:dyDescent="0.25">
      <c r="B449" s="215"/>
      <c r="C449" s="215"/>
      <c r="D449" s="215"/>
      <c r="E449" s="215"/>
      <c r="F449" s="215"/>
      <c r="G449" s="215"/>
      <c r="H449" s="215"/>
      <c r="I449" s="215"/>
      <c r="J449" s="215"/>
      <c r="K449" s="216"/>
      <c r="L449" s="217"/>
      <c r="M449" s="215"/>
      <c r="N449" s="215"/>
      <c r="O449" s="215"/>
      <c r="P449" s="215"/>
      <c r="Q449" s="215"/>
      <c r="R449" s="215"/>
      <c r="S449" s="215"/>
      <c r="T449" s="215"/>
      <c r="U449" s="215"/>
      <c r="V449" s="216"/>
      <c r="W449" s="216"/>
      <c r="X449" s="218"/>
      <c r="Y449" s="215"/>
      <c r="Z449" s="215"/>
      <c r="AA449" s="215"/>
      <c r="AB449" s="215"/>
      <c r="AC449" s="215"/>
      <c r="AD449" s="215"/>
      <c r="AE449" s="215"/>
      <c r="AF449" s="215"/>
      <c r="AG449" s="216"/>
      <c r="AH449" s="216"/>
      <c r="AI449" s="215"/>
      <c r="AJ449" s="215"/>
      <c r="AK449" s="215"/>
      <c r="AL449" s="215"/>
      <c r="AM449" s="215"/>
      <c r="AN449" s="215"/>
      <c r="AO449" s="215"/>
      <c r="AP449" s="215"/>
      <c r="AQ449" s="215"/>
      <c r="AR449" s="216"/>
      <c r="AS449" s="216"/>
      <c r="AU449" s="226"/>
      <c r="AV449" s="226"/>
      <c r="AW449" s="226"/>
      <c r="AX449" s="226"/>
      <c r="AY449" s="226"/>
      <c r="AZ449" s="220"/>
      <c r="BA449" s="230"/>
      <c r="BB449" s="230"/>
      <c r="BC449" s="230"/>
      <c r="BD449" s="233"/>
      <c r="BE449" s="216"/>
      <c r="BF449" s="216"/>
      <c r="BG449" s="216"/>
      <c r="BH449" s="220"/>
      <c r="BI449" s="220"/>
      <c r="BJ449" s="220"/>
      <c r="BK449" s="220"/>
      <c r="BL449" s="220"/>
      <c r="BM449" s="215"/>
      <c r="BN449" s="215"/>
      <c r="BO449" s="215"/>
      <c r="BP449" s="215"/>
      <c r="BQ449" s="216"/>
      <c r="BR449" s="216"/>
      <c r="BS449" s="216"/>
      <c r="BT449" s="215"/>
      <c r="BU449" s="215"/>
      <c r="BV449" s="215"/>
      <c r="BW449" s="215"/>
      <c r="BX449" s="215"/>
      <c r="BY449" s="215"/>
      <c r="BZ449" s="215"/>
      <c r="CA449" s="215"/>
      <c r="CB449" s="215"/>
      <c r="CC449" s="216"/>
      <c r="CD449" s="216"/>
      <c r="CE449" s="216"/>
      <c r="CF449" s="215"/>
      <c r="CG449" s="215"/>
      <c r="CH449" s="215"/>
      <c r="CI449" s="215"/>
      <c r="CJ449" s="215"/>
      <c r="CK449" s="215"/>
      <c r="CL449" s="215"/>
      <c r="CM449" s="215"/>
      <c r="CN449" s="215"/>
      <c r="CO449" s="216"/>
      <c r="CP449" s="216"/>
    </row>
    <row r="450" spans="1:94" s="219" customFormat="1" ht="21" hidden="1" customHeight="1" x14ac:dyDescent="0.25">
      <c r="B450" s="215"/>
      <c r="C450" s="215"/>
      <c r="D450" s="215"/>
      <c r="E450" s="215"/>
      <c r="F450" s="215"/>
      <c r="G450" s="215"/>
      <c r="H450" s="215"/>
      <c r="I450" s="215"/>
      <c r="J450" s="215"/>
      <c r="K450" s="216"/>
      <c r="L450" s="217"/>
      <c r="M450" s="215"/>
      <c r="N450" s="215"/>
      <c r="O450" s="215"/>
      <c r="P450" s="215"/>
      <c r="Q450" s="215"/>
      <c r="R450" s="215"/>
      <c r="S450" s="215"/>
      <c r="T450" s="215"/>
      <c r="U450" s="215"/>
      <c r="V450" s="216"/>
      <c r="W450" s="216"/>
      <c r="X450" s="218"/>
      <c r="Y450" s="215"/>
      <c r="Z450" s="215"/>
      <c r="AA450" s="215"/>
      <c r="AB450" s="215"/>
      <c r="AC450" s="215"/>
      <c r="AD450" s="215"/>
      <c r="AE450" s="215"/>
      <c r="AF450" s="215"/>
      <c r="AG450" s="216"/>
      <c r="AH450" s="216"/>
      <c r="AI450" s="215"/>
      <c r="AJ450" s="215"/>
      <c r="AK450" s="215"/>
      <c r="AL450" s="215"/>
      <c r="AM450" s="215"/>
      <c r="AN450" s="215"/>
      <c r="AO450" s="215"/>
      <c r="AP450" s="215"/>
      <c r="AQ450" s="215"/>
      <c r="AR450" s="216"/>
      <c r="AS450" s="216"/>
      <c r="AU450" s="226"/>
      <c r="AV450" s="226"/>
      <c r="AW450" s="226"/>
      <c r="AX450" s="226"/>
      <c r="AY450" s="226"/>
      <c r="AZ450" s="220"/>
      <c r="BA450" s="230"/>
      <c r="BB450" s="230"/>
      <c r="BC450" s="230"/>
      <c r="BD450" s="233"/>
      <c r="BE450" s="216"/>
      <c r="BF450" s="216"/>
      <c r="BG450" s="216"/>
      <c r="BH450" s="220"/>
      <c r="BI450" s="220"/>
      <c r="BJ450" s="220"/>
      <c r="BK450" s="220"/>
      <c r="BL450" s="220"/>
      <c r="BM450" s="215"/>
      <c r="BN450" s="215"/>
      <c r="BO450" s="215"/>
      <c r="BP450" s="215"/>
      <c r="BQ450" s="216"/>
      <c r="BR450" s="216"/>
      <c r="BS450" s="216"/>
      <c r="BT450" s="215"/>
      <c r="BU450" s="215"/>
      <c r="BV450" s="215"/>
      <c r="BW450" s="215"/>
      <c r="BX450" s="215"/>
      <c r="BY450" s="215"/>
      <c r="BZ450" s="215"/>
      <c r="CA450" s="215"/>
      <c r="CB450" s="215"/>
      <c r="CC450" s="216"/>
      <c r="CD450" s="216"/>
      <c r="CE450" s="216"/>
      <c r="CF450" s="215"/>
      <c r="CG450" s="215"/>
      <c r="CH450" s="215"/>
      <c r="CI450" s="215"/>
      <c r="CJ450" s="215"/>
      <c r="CK450" s="215"/>
      <c r="CL450" s="215"/>
      <c r="CM450" s="215"/>
      <c r="CN450" s="215"/>
      <c r="CO450" s="216"/>
      <c r="CP450" s="216"/>
    </row>
    <row r="451" spans="1:94" s="219" customFormat="1" ht="21" hidden="1" customHeight="1" x14ac:dyDescent="0.25">
      <c r="B451" s="215"/>
      <c r="C451" s="215"/>
      <c r="D451" s="215"/>
      <c r="E451" s="215"/>
      <c r="F451" s="215"/>
      <c r="G451" s="215"/>
      <c r="H451" s="215"/>
      <c r="I451" s="215"/>
      <c r="J451" s="215"/>
      <c r="K451" s="216"/>
      <c r="L451" s="217"/>
      <c r="M451" s="215"/>
      <c r="N451" s="215"/>
      <c r="O451" s="215"/>
      <c r="P451" s="215"/>
      <c r="Q451" s="215"/>
      <c r="R451" s="215"/>
      <c r="S451" s="215"/>
      <c r="T451" s="215"/>
      <c r="U451" s="215"/>
      <c r="V451" s="216"/>
      <c r="W451" s="216"/>
      <c r="X451" s="218"/>
      <c r="Y451" s="215"/>
      <c r="Z451" s="215"/>
      <c r="AA451" s="215"/>
      <c r="AB451" s="215"/>
      <c r="AC451" s="215"/>
      <c r="AD451" s="215"/>
      <c r="AE451" s="215"/>
      <c r="AF451" s="215"/>
      <c r="AG451" s="216"/>
      <c r="AH451" s="216"/>
      <c r="AI451" s="215"/>
      <c r="AJ451" s="215"/>
      <c r="AK451" s="215"/>
      <c r="AL451" s="215"/>
      <c r="AM451" s="215"/>
      <c r="AN451" s="215"/>
      <c r="AO451" s="215"/>
      <c r="AP451" s="215"/>
      <c r="AQ451" s="215"/>
      <c r="AR451" s="216"/>
      <c r="AS451" s="216"/>
      <c r="AV451" s="219" t="str">
        <f>IF(ISNUMBER(SEARCH("Practic",B52)),B52,"")</f>
        <v/>
      </c>
      <c r="AW451" s="215"/>
      <c r="AX451" s="215"/>
      <c r="AY451" s="215"/>
      <c r="AZ451" s="215"/>
      <c r="BA451" s="215"/>
      <c r="BB451" s="215"/>
      <c r="BC451" s="215"/>
      <c r="BD451" s="215"/>
      <c r="BE451" s="216"/>
      <c r="BF451" s="216"/>
      <c r="BG451" s="216"/>
      <c r="BH451" s="216">
        <f>SUM(BH441:BH450)</f>
        <v>0</v>
      </c>
      <c r="BI451" s="216">
        <f>SUM(BI441:BI450)</f>
        <v>0</v>
      </c>
      <c r="BJ451" s="216">
        <f>SUM(BJ441:BJ450)</f>
        <v>0</v>
      </c>
      <c r="BK451" s="216">
        <f>SUM(BK441:BK450)</f>
        <v>0</v>
      </c>
      <c r="BL451" s="216"/>
      <c r="BM451" s="215"/>
      <c r="BN451" s="215"/>
      <c r="BO451" s="215"/>
      <c r="BP451" s="215"/>
      <c r="BQ451" s="216"/>
      <c r="BR451" s="216"/>
      <c r="BS451" s="216"/>
      <c r="BT451" s="215"/>
      <c r="BU451" s="215"/>
      <c r="BV451" s="215"/>
      <c r="BW451" s="215"/>
      <c r="BX451" s="215"/>
      <c r="BY451" s="215"/>
      <c r="BZ451" s="215"/>
      <c r="CA451" s="215"/>
      <c r="CB451" s="215"/>
      <c r="CC451" s="216"/>
      <c r="CD451" s="216"/>
      <c r="CE451" s="216"/>
      <c r="CF451" s="215"/>
      <c r="CG451" s="215"/>
      <c r="CH451" s="215"/>
      <c r="CI451" s="215"/>
      <c r="CJ451" s="215"/>
      <c r="CK451" s="215"/>
      <c r="CL451" s="215"/>
      <c r="CM451" s="215"/>
      <c r="CN451" s="215"/>
      <c r="CO451" s="216"/>
      <c r="CP451" s="216"/>
    </row>
    <row r="452" spans="1:94" s="219" customFormat="1" ht="21" hidden="1" customHeight="1" x14ac:dyDescent="0.25">
      <c r="B452" s="215"/>
      <c r="C452" s="215"/>
      <c r="D452" s="215"/>
      <c r="E452" s="215"/>
      <c r="F452" s="215"/>
      <c r="G452" s="215"/>
      <c r="H452" s="215"/>
      <c r="I452" s="215"/>
      <c r="J452" s="215"/>
      <c r="K452" s="216"/>
      <c r="L452" s="217"/>
      <c r="M452" s="215"/>
      <c r="N452" s="215"/>
      <c r="O452" s="215"/>
      <c r="P452" s="215"/>
      <c r="Q452" s="215"/>
      <c r="R452" s="215"/>
      <c r="S452" s="215"/>
      <c r="T452" s="215"/>
      <c r="U452" s="215"/>
      <c r="V452" s="216"/>
      <c r="W452" s="216"/>
      <c r="X452" s="218"/>
      <c r="Y452" s="215"/>
      <c r="Z452" s="215"/>
      <c r="AA452" s="215"/>
      <c r="AB452" s="215"/>
      <c r="AC452" s="215"/>
      <c r="AD452" s="215"/>
      <c r="AE452" s="215"/>
      <c r="AF452" s="215"/>
      <c r="AG452" s="216"/>
      <c r="AH452" s="216"/>
      <c r="AI452" s="215"/>
      <c r="AJ452" s="215"/>
      <c r="AK452" s="215"/>
      <c r="AL452" s="215"/>
      <c r="AM452" s="215"/>
      <c r="AN452" s="215"/>
      <c r="AO452" s="215"/>
      <c r="AP452" s="215"/>
      <c r="AQ452" s="215"/>
      <c r="AR452" s="216"/>
      <c r="AS452" s="216"/>
      <c r="AV452" s="219" t="str">
        <f>IF(ISNUMBER(SEARCH("Practic",B43)),B43,"")</f>
        <v/>
      </c>
      <c r="AW452" s="215"/>
      <c r="AX452" s="215"/>
      <c r="AY452" s="215"/>
      <c r="AZ452" s="215"/>
      <c r="BA452" s="215"/>
      <c r="BB452" s="215"/>
      <c r="BC452" s="215"/>
      <c r="BD452" s="215"/>
      <c r="BE452" s="216"/>
      <c r="BF452" s="216"/>
      <c r="BG452" s="216"/>
      <c r="BH452" s="215"/>
      <c r="BI452" s="215"/>
      <c r="BJ452" s="215"/>
      <c r="BK452" s="215"/>
      <c r="BL452" s="215"/>
      <c r="BM452" s="215"/>
      <c r="BN452" s="215"/>
      <c r="BO452" s="215"/>
      <c r="BP452" s="215"/>
      <c r="BQ452" s="216"/>
      <c r="BR452" s="216"/>
      <c r="BS452" s="216"/>
      <c r="BT452" s="215"/>
      <c r="BU452" s="215"/>
      <c r="BV452" s="215"/>
      <c r="BW452" s="215"/>
      <c r="BX452" s="215"/>
      <c r="BY452" s="215"/>
      <c r="BZ452" s="215"/>
      <c r="CA452" s="215"/>
      <c r="CB452" s="215"/>
      <c r="CC452" s="216"/>
      <c r="CD452" s="216"/>
      <c r="CE452" s="216"/>
      <c r="CF452" s="215"/>
      <c r="CG452" s="215"/>
      <c r="CH452" s="215"/>
      <c r="CI452" s="215"/>
      <c r="CJ452" s="215"/>
      <c r="CK452" s="215"/>
      <c r="CL452" s="215"/>
      <c r="CM452" s="215"/>
      <c r="CN452" s="215"/>
      <c r="CO452" s="216"/>
      <c r="CP452" s="216"/>
    </row>
    <row r="453" spans="1:94" s="219" customFormat="1" ht="21" hidden="1" customHeight="1" x14ac:dyDescent="0.25">
      <c r="B453" s="215"/>
      <c r="C453" s="215"/>
      <c r="D453" s="215"/>
      <c r="E453" s="215"/>
      <c r="F453" s="215"/>
      <c r="G453" s="215"/>
      <c r="H453" s="215"/>
      <c r="I453" s="215"/>
      <c r="J453" s="215"/>
      <c r="K453" s="216"/>
      <c r="L453" s="217"/>
      <c r="M453" s="215"/>
      <c r="N453" s="215"/>
      <c r="O453" s="215"/>
      <c r="P453" s="215"/>
      <c r="Q453" s="215"/>
      <c r="R453" s="215"/>
      <c r="S453" s="215"/>
      <c r="T453" s="215"/>
      <c r="U453" s="215"/>
      <c r="V453" s="216"/>
      <c r="W453" s="216"/>
      <c r="X453" s="218"/>
      <c r="Y453" s="215"/>
      <c r="Z453" s="215"/>
      <c r="AA453" s="215"/>
      <c r="AB453" s="215"/>
      <c r="AC453" s="215"/>
      <c r="AD453" s="215"/>
      <c r="AE453" s="215"/>
      <c r="AF453" s="215"/>
      <c r="AG453" s="216"/>
      <c r="AH453" s="216"/>
      <c r="AI453" s="215"/>
      <c r="AJ453" s="215"/>
      <c r="AK453" s="215"/>
      <c r="AL453" s="215"/>
      <c r="AM453" s="215"/>
      <c r="AN453" s="215"/>
      <c r="AO453" s="215"/>
      <c r="AP453" s="215"/>
      <c r="AQ453" s="215"/>
      <c r="AR453" s="216"/>
      <c r="AS453" s="216"/>
      <c r="AW453" s="215"/>
      <c r="AX453" s="215"/>
      <c r="AY453" s="215"/>
      <c r="AZ453" s="215"/>
      <c r="BA453" s="215"/>
      <c r="BB453" s="215"/>
      <c r="BC453" s="215"/>
      <c r="BD453" s="215"/>
      <c r="BE453" s="216"/>
      <c r="BF453" s="216"/>
      <c r="BG453" s="216"/>
      <c r="BH453" s="215"/>
      <c r="BI453" s="215"/>
      <c r="BJ453" s="215"/>
      <c r="BK453" s="215"/>
      <c r="BL453" s="215"/>
      <c r="BM453" s="215"/>
      <c r="BN453" s="215"/>
      <c r="BO453" s="215"/>
      <c r="BP453" s="215"/>
      <c r="BQ453" s="216"/>
      <c r="BR453" s="216"/>
      <c r="BS453" s="216"/>
      <c r="BT453" s="215"/>
      <c r="BU453" s="215"/>
      <c r="BV453" s="215"/>
      <c r="BW453" s="215"/>
      <c r="BX453" s="215"/>
      <c r="BY453" s="215"/>
      <c r="BZ453" s="215"/>
      <c r="CA453" s="215"/>
      <c r="CB453" s="215"/>
      <c r="CC453" s="216"/>
      <c r="CD453" s="216"/>
      <c r="CE453" s="216"/>
      <c r="CF453" s="215"/>
      <c r="CG453" s="215"/>
      <c r="CH453" s="215"/>
      <c r="CI453" s="215"/>
      <c r="CJ453" s="215"/>
      <c r="CK453" s="215"/>
      <c r="CL453" s="215"/>
      <c r="CM453" s="215"/>
      <c r="CN453" s="215"/>
      <c r="CO453" s="216"/>
      <c r="CP453" s="216"/>
    </row>
    <row r="454" spans="1:94" s="219" customFormat="1" ht="21" hidden="1" customHeight="1" x14ac:dyDescent="0.25">
      <c r="B454" s="215"/>
      <c r="C454" s="215"/>
      <c r="D454" s="215"/>
      <c r="E454" s="215"/>
      <c r="F454" s="215"/>
      <c r="G454" s="215"/>
      <c r="H454" s="215"/>
      <c r="I454" s="215"/>
      <c r="J454" s="215"/>
      <c r="K454" s="216"/>
      <c r="L454" s="217"/>
      <c r="M454" s="215"/>
      <c r="N454" s="215"/>
      <c r="O454" s="215"/>
      <c r="P454" s="215"/>
      <c r="Q454" s="215"/>
      <c r="R454" s="215"/>
      <c r="S454" s="215"/>
      <c r="T454" s="215"/>
      <c r="U454" s="215"/>
      <c r="V454" s="216"/>
      <c r="W454" s="216"/>
      <c r="X454" s="218"/>
      <c r="Y454" s="215"/>
      <c r="Z454" s="215"/>
      <c r="AA454" s="215"/>
      <c r="AB454" s="215"/>
      <c r="AC454" s="215"/>
      <c r="AD454" s="215"/>
      <c r="AE454" s="215"/>
      <c r="AF454" s="215"/>
      <c r="AG454" s="216"/>
      <c r="AH454" s="216"/>
      <c r="AI454" s="215"/>
      <c r="AJ454" s="215"/>
      <c r="AK454" s="215"/>
      <c r="AL454" s="215"/>
      <c r="AM454" s="215"/>
      <c r="AN454" s="215"/>
      <c r="AO454" s="215"/>
      <c r="AP454" s="215"/>
      <c r="AQ454" s="215"/>
      <c r="AR454" s="216"/>
      <c r="AS454" s="216"/>
      <c r="AW454" s="215"/>
      <c r="AX454" s="215"/>
      <c r="AY454" s="215"/>
      <c r="AZ454" s="215"/>
      <c r="BA454" s="215"/>
      <c r="BB454" s="215"/>
      <c r="BC454" s="215"/>
      <c r="BD454" s="215"/>
      <c r="BE454" s="216"/>
      <c r="BF454" s="216"/>
      <c r="BG454" s="216"/>
      <c r="BH454" s="215"/>
      <c r="BI454" s="215"/>
      <c r="BJ454" s="215"/>
      <c r="BK454" s="215"/>
      <c r="BL454" s="215"/>
      <c r="BM454" s="215"/>
      <c r="BN454" s="215"/>
      <c r="BO454" s="215"/>
      <c r="BP454" s="215"/>
      <c r="BQ454" s="216"/>
      <c r="BR454" s="216"/>
      <c r="BS454" s="216"/>
      <c r="BT454" s="215"/>
      <c r="BU454" s="215"/>
      <c r="BV454" s="215"/>
      <c r="BW454" s="215"/>
      <c r="BX454" s="215"/>
      <c r="BY454" s="215"/>
      <c r="BZ454" s="215"/>
      <c r="CA454" s="215"/>
      <c r="CB454" s="215"/>
      <c r="CC454" s="216"/>
      <c r="CD454" s="216"/>
      <c r="CE454" s="216"/>
      <c r="CF454" s="215"/>
      <c r="CG454" s="215"/>
      <c r="CH454" s="215"/>
      <c r="CI454" s="215"/>
      <c r="CJ454" s="215"/>
      <c r="CK454" s="215"/>
      <c r="CL454" s="215"/>
      <c r="CM454" s="215"/>
      <c r="CN454" s="215"/>
      <c r="CO454" s="216"/>
      <c r="CP454" s="216"/>
    </row>
    <row r="455" spans="1:94" s="219" customFormat="1" ht="21" hidden="1" customHeight="1" x14ac:dyDescent="0.25">
      <c r="B455" s="215"/>
      <c r="C455" s="215"/>
      <c r="D455" s="215"/>
      <c r="E455" s="215"/>
      <c r="F455" s="215"/>
      <c r="G455" s="215"/>
      <c r="H455" s="215"/>
      <c r="I455" s="215"/>
      <c r="J455" s="215"/>
      <c r="K455" s="216"/>
      <c r="L455" s="217"/>
      <c r="M455" s="215"/>
      <c r="N455" s="215"/>
      <c r="O455" s="215"/>
      <c r="P455" s="215"/>
      <c r="Q455" s="215"/>
      <c r="R455" s="215"/>
      <c r="S455" s="215"/>
      <c r="T455" s="215"/>
      <c r="U455" s="215"/>
      <c r="V455" s="216"/>
      <c r="W455" s="216"/>
      <c r="X455" s="218"/>
      <c r="Y455" s="215"/>
      <c r="Z455" s="215"/>
      <c r="AA455" s="215"/>
      <c r="AB455" s="215"/>
      <c r="AC455" s="215"/>
      <c r="AD455" s="215"/>
      <c r="AE455" s="215"/>
      <c r="AF455" s="215"/>
      <c r="AG455" s="216"/>
      <c r="AH455" s="216"/>
      <c r="AI455" s="215"/>
      <c r="AJ455" s="215"/>
      <c r="AK455" s="215"/>
      <c r="AL455" s="215"/>
      <c r="AM455" s="215"/>
      <c r="AN455" s="215"/>
      <c r="AO455" s="215"/>
      <c r="AP455" s="215"/>
      <c r="AQ455" s="215"/>
      <c r="AR455" s="216"/>
      <c r="AS455" s="216"/>
      <c r="AW455" s="215"/>
      <c r="AX455" s="215"/>
      <c r="AY455" s="215"/>
      <c r="AZ455" s="215"/>
      <c r="BA455" s="215"/>
      <c r="BB455" s="215"/>
      <c r="BC455" s="215"/>
      <c r="BD455" s="215"/>
      <c r="BE455" s="216"/>
      <c r="BF455" s="216"/>
      <c r="BG455" s="216"/>
      <c r="BH455" s="215"/>
      <c r="BI455" s="215"/>
      <c r="BJ455" s="215"/>
      <c r="BK455" s="215"/>
      <c r="BL455" s="215"/>
      <c r="BM455" s="215"/>
      <c r="BN455" s="215"/>
      <c r="BO455" s="215"/>
      <c r="BP455" s="215"/>
      <c r="BQ455" s="216"/>
      <c r="BR455" s="216"/>
      <c r="BS455" s="216"/>
      <c r="BT455" s="215"/>
      <c r="BU455" s="215"/>
      <c r="BV455" s="215"/>
      <c r="BW455" s="215"/>
      <c r="BX455" s="215"/>
      <c r="BY455" s="215"/>
      <c r="BZ455" s="215"/>
      <c r="CA455" s="215"/>
      <c r="CB455" s="215"/>
      <c r="CC455" s="216"/>
      <c r="CD455" s="216"/>
      <c r="CE455" s="216"/>
      <c r="CF455" s="215"/>
      <c r="CG455" s="215"/>
      <c r="CH455" s="215"/>
      <c r="CI455" s="215"/>
      <c r="CJ455" s="215"/>
      <c r="CK455" s="215"/>
      <c r="CL455" s="215"/>
      <c r="CM455" s="215"/>
      <c r="CN455" s="215"/>
      <c r="CO455" s="216"/>
      <c r="CP455" s="216"/>
    </row>
    <row r="456" spans="1:94" s="219" customFormat="1" ht="21" hidden="1" customHeight="1" x14ac:dyDescent="0.25">
      <c r="B456" s="215"/>
      <c r="C456" s="215"/>
      <c r="D456" s="215"/>
      <c r="E456" s="215"/>
      <c r="F456" s="215"/>
      <c r="G456" s="215"/>
      <c r="H456" s="215"/>
      <c r="I456" s="215"/>
      <c r="J456" s="215"/>
      <c r="K456" s="216"/>
      <c r="L456" s="217"/>
      <c r="M456" s="215"/>
      <c r="N456" s="215"/>
      <c r="O456" s="215"/>
      <c r="P456" s="215"/>
      <c r="Q456" s="215"/>
      <c r="R456" s="215"/>
      <c r="S456" s="215"/>
      <c r="T456" s="215"/>
      <c r="U456" s="215"/>
      <c r="V456" s="216"/>
      <c r="W456" s="216"/>
      <c r="X456" s="218"/>
      <c r="Y456" s="215"/>
      <c r="Z456" s="215"/>
      <c r="AA456" s="215"/>
      <c r="AB456" s="215"/>
      <c r="AC456" s="215"/>
      <c r="AD456" s="215"/>
      <c r="AE456" s="215"/>
      <c r="AF456" s="215"/>
      <c r="AG456" s="216"/>
      <c r="AH456" s="216"/>
      <c r="AI456" s="215"/>
      <c r="AJ456" s="215"/>
      <c r="AK456" s="215"/>
      <c r="AL456" s="215"/>
      <c r="AM456" s="215"/>
      <c r="AN456" s="215"/>
      <c r="AO456" s="215"/>
      <c r="AP456" s="215"/>
      <c r="AQ456" s="215"/>
      <c r="AR456" s="216"/>
      <c r="AS456" s="216"/>
      <c r="AU456" s="219" t="str">
        <f>IF(ISNUMBER(SEARCH("Practic",B53)),B53,"")</f>
        <v/>
      </c>
      <c r="AV456" s="215"/>
      <c r="AW456" s="215"/>
      <c r="AX456" s="215"/>
      <c r="AY456" s="215"/>
      <c r="AZ456" s="215"/>
      <c r="BA456" s="215"/>
      <c r="BB456" s="215"/>
      <c r="BC456" s="215"/>
      <c r="BD456" s="215"/>
      <c r="BE456" s="216"/>
      <c r="BF456" s="216"/>
      <c r="BG456" s="216"/>
      <c r="BH456" s="215"/>
      <c r="BI456" s="215"/>
      <c r="BJ456" s="215"/>
      <c r="BK456" s="215"/>
      <c r="BL456" s="215"/>
      <c r="BM456" s="215"/>
      <c r="BN456" s="215"/>
      <c r="BO456" s="215"/>
      <c r="BP456" s="215"/>
      <c r="BQ456" s="216"/>
      <c r="BR456" s="216"/>
      <c r="BS456" s="216"/>
      <c r="BT456" s="215"/>
      <c r="BU456" s="215"/>
      <c r="BV456" s="215"/>
      <c r="BW456" s="215"/>
      <c r="BX456" s="215"/>
      <c r="BY456" s="215"/>
      <c r="BZ456" s="215"/>
      <c r="CA456" s="215"/>
      <c r="CB456" s="215"/>
      <c r="CC456" s="216"/>
      <c r="CD456" s="216"/>
      <c r="CE456" s="216"/>
      <c r="CF456" s="215"/>
      <c r="CG456" s="215"/>
      <c r="CH456" s="215"/>
      <c r="CI456" s="215"/>
      <c r="CJ456" s="215"/>
      <c r="CK456" s="215"/>
      <c r="CL456" s="215"/>
      <c r="CM456" s="215"/>
      <c r="CN456" s="215"/>
      <c r="CO456" s="216"/>
      <c r="CP456" s="216"/>
    </row>
    <row r="457" spans="1:94" s="219" customFormat="1" ht="21" hidden="1" customHeight="1" x14ac:dyDescent="0.25">
      <c r="B457" s="215"/>
      <c r="C457" s="215"/>
      <c r="D457" s="215"/>
      <c r="E457" s="215"/>
      <c r="F457" s="215"/>
      <c r="G457" s="215"/>
      <c r="H457" s="215"/>
      <c r="I457" s="215"/>
      <c r="J457" s="215"/>
      <c r="K457" s="216"/>
      <c r="L457" s="217"/>
      <c r="M457" s="215"/>
      <c r="N457" s="215"/>
      <c r="O457" s="215"/>
      <c r="P457" s="215"/>
      <c r="Q457" s="215"/>
      <c r="R457" s="215"/>
      <c r="S457" s="215"/>
      <c r="T457" s="215"/>
      <c r="U457" s="215"/>
      <c r="V457" s="216"/>
      <c r="W457" s="216"/>
      <c r="X457" s="218"/>
      <c r="Y457" s="215"/>
      <c r="Z457" s="215"/>
      <c r="AA457" s="215"/>
      <c r="AB457" s="215"/>
      <c r="AC457" s="215"/>
      <c r="AD457" s="215"/>
      <c r="AE457" s="215"/>
      <c r="AF457" s="215"/>
      <c r="AG457" s="216"/>
      <c r="AH457" s="216"/>
      <c r="AI457" s="215"/>
      <c r="AJ457" s="215"/>
      <c r="AK457" s="215"/>
      <c r="AL457" s="215"/>
      <c r="AM457" s="215"/>
      <c r="AN457" s="215"/>
      <c r="AO457" s="215"/>
      <c r="AP457" s="215"/>
      <c r="AQ457" s="215"/>
      <c r="AR457" s="216"/>
      <c r="AS457" s="216"/>
      <c r="AU457" s="219" t="str">
        <f>IF(ISNUMBER(SEARCH("Practic",B54)),B54,"")</f>
        <v/>
      </c>
      <c r="AV457" s="215"/>
      <c r="AW457" s="215"/>
      <c r="AX457" s="215"/>
      <c r="AY457" s="215"/>
      <c r="AZ457" s="215"/>
      <c r="BA457" s="215"/>
      <c r="BB457" s="215"/>
      <c r="BC457" s="215"/>
      <c r="BD457" s="215"/>
      <c r="BE457" s="216"/>
      <c r="BF457" s="216"/>
      <c r="BG457" s="216"/>
      <c r="BH457" s="215"/>
      <c r="BI457" s="215"/>
      <c r="BJ457" s="215"/>
      <c r="BK457" s="215"/>
      <c r="BL457" s="215"/>
      <c r="BM457" s="215"/>
      <c r="BN457" s="215"/>
      <c r="BO457" s="215"/>
      <c r="BP457" s="215"/>
      <c r="BQ457" s="216"/>
      <c r="BR457" s="216"/>
      <c r="BS457" s="216"/>
      <c r="BT457" s="215"/>
      <c r="BU457" s="215"/>
      <c r="BV457" s="215"/>
      <c r="BW457" s="215"/>
      <c r="BX457" s="215"/>
      <c r="BY457" s="215"/>
      <c r="BZ457" s="215"/>
      <c r="CA457" s="215"/>
      <c r="CB457" s="215"/>
      <c r="CC457" s="216"/>
      <c r="CD457" s="216"/>
      <c r="CE457" s="216"/>
      <c r="CF457" s="215"/>
      <c r="CG457" s="215"/>
      <c r="CH457" s="215"/>
      <c r="CI457" s="215"/>
      <c r="CJ457" s="215"/>
      <c r="CK457" s="215"/>
      <c r="CL457" s="215"/>
      <c r="CM457" s="215"/>
      <c r="CN457" s="215"/>
      <c r="CO457" s="216"/>
      <c r="CP457" s="216"/>
    </row>
    <row r="458" spans="1:94" s="219" customFormat="1" ht="21" hidden="1" customHeight="1" x14ac:dyDescent="0.25">
      <c r="B458" s="215"/>
      <c r="C458" s="215"/>
      <c r="D458" s="215"/>
      <c r="E458" s="215"/>
      <c r="F458" s="215"/>
      <c r="G458" s="215"/>
      <c r="H458" s="215"/>
      <c r="I458" s="215"/>
      <c r="J458" s="215"/>
      <c r="K458" s="216"/>
      <c r="L458" s="217"/>
      <c r="M458" s="215"/>
      <c r="N458" s="215"/>
      <c r="O458" s="215"/>
      <c r="P458" s="215"/>
      <c r="Q458" s="215"/>
      <c r="R458" s="215"/>
      <c r="S458" s="215"/>
      <c r="T458" s="215"/>
      <c r="U458" s="215"/>
      <c r="V458" s="216"/>
      <c r="W458" s="216"/>
      <c r="X458" s="218"/>
      <c r="Y458" s="215"/>
      <c r="Z458" s="215"/>
      <c r="AA458" s="215"/>
      <c r="AB458" s="215"/>
      <c r="AC458" s="215"/>
      <c r="AD458" s="215"/>
      <c r="AE458" s="215"/>
      <c r="AF458" s="215"/>
      <c r="AG458" s="216"/>
      <c r="AH458" s="216"/>
      <c r="AI458" s="215"/>
      <c r="AJ458" s="215"/>
      <c r="AK458" s="215"/>
      <c r="AL458" s="215"/>
      <c r="AM458" s="215"/>
      <c r="AN458" s="215"/>
      <c r="AO458" s="215"/>
      <c r="AP458" s="215"/>
      <c r="AQ458" s="215"/>
      <c r="AR458" s="216"/>
      <c r="AS458" s="216"/>
      <c r="AU458" s="219" t="s">
        <v>160</v>
      </c>
      <c r="AV458" s="215" t="s">
        <v>161</v>
      </c>
      <c r="AW458" s="215" t="s">
        <v>162</v>
      </c>
      <c r="AX458" s="215"/>
      <c r="AY458" s="215"/>
      <c r="AZ458" s="215"/>
      <c r="BA458" s="215"/>
      <c r="BB458" s="215"/>
      <c r="BC458" s="215"/>
      <c r="BD458" s="215"/>
      <c r="BE458" s="216"/>
      <c r="BF458" s="216"/>
      <c r="BG458" s="216"/>
      <c r="BH458" s="215"/>
      <c r="BI458" s="215"/>
      <c r="BJ458" s="215"/>
      <c r="BK458" s="215"/>
      <c r="BL458" s="215"/>
      <c r="BM458" s="215"/>
      <c r="BN458" s="215"/>
      <c r="BO458" s="215"/>
      <c r="BP458" s="215"/>
      <c r="BQ458" s="216"/>
      <c r="BR458" s="216"/>
      <c r="BS458" s="216"/>
      <c r="BT458" s="215"/>
      <c r="BU458" s="215"/>
      <c r="BV458" s="215"/>
      <c r="BW458" s="215"/>
      <c r="BX458" s="215"/>
      <c r="BY458" s="215"/>
      <c r="BZ458" s="215"/>
      <c r="CA458" s="215"/>
      <c r="CB458" s="215"/>
      <c r="CC458" s="216"/>
      <c r="CD458" s="216"/>
      <c r="CE458" s="216"/>
      <c r="CF458" s="215"/>
      <c r="CG458" s="215"/>
      <c r="CH458" s="215"/>
      <c r="CI458" s="215"/>
      <c r="CJ458" s="215"/>
      <c r="CK458" s="215"/>
      <c r="CL458" s="215"/>
      <c r="CM458" s="215"/>
      <c r="CN458" s="215"/>
      <c r="CO458" s="216"/>
      <c r="CP458" s="216"/>
    </row>
    <row r="459" spans="1:94" s="219" customFormat="1" ht="21" hidden="1" customHeight="1" x14ac:dyDescent="0.25">
      <c r="B459" s="215"/>
      <c r="C459" s="215"/>
      <c r="D459" s="215"/>
      <c r="E459" s="215"/>
      <c r="F459" s="215"/>
      <c r="G459" s="215"/>
      <c r="H459" s="215"/>
      <c r="I459" s="215"/>
      <c r="J459" s="215"/>
      <c r="K459" s="216"/>
      <c r="L459" s="217"/>
      <c r="M459" s="215"/>
      <c r="N459" s="215"/>
      <c r="O459" s="215"/>
      <c r="P459" s="215"/>
      <c r="Q459" s="215"/>
      <c r="R459" s="215"/>
      <c r="S459" s="215"/>
      <c r="T459" s="215"/>
      <c r="U459" s="215"/>
      <c r="V459" s="216"/>
      <c r="W459" s="216"/>
      <c r="X459" s="218"/>
      <c r="Y459" s="215"/>
      <c r="Z459" s="215"/>
      <c r="AA459" s="215"/>
      <c r="AB459" s="215"/>
      <c r="AC459" s="215"/>
      <c r="AD459" s="215"/>
      <c r="AE459" s="215"/>
      <c r="AF459" s="215"/>
      <c r="AG459" s="216"/>
      <c r="AH459" s="216"/>
      <c r="AI459" s="215"/>
      <c r="AJ459" s="215"/>
      <c r="AK459" s="215"/>
      <c r="AL459" s="215"/>
      <c r="AM459" s="215"/>
      <c r="AN459" s="215"/>
      <c r="AO459" s="215"/>
      <c r="AP459" s="215"/>
      <c r="AQ459" s="215"/>
      <c r="AR459" s="216"/>
      <c r="AS459" s="216"/>
      <c r="AV459" s="215"/>
      <c r="AW459" s="215"/>
      <c r="AX459" s="215"/>
      <c r="AY459" s="215"/>
      <c r="AZ459" s="215"/>
      <c r="BA459" s="215"/>
      <c r="BB459" s="215"/>
      <c r="BC459" s="215"/>
      <c r="BD459" s="215"/>
      <c r="BE459" s="216"/>
      <c r="BF459" s="216"/>
      <c r="BG459" s="216"/>
      <c r="BH459" s="215"/>
      <c r="BI459" s="215"/>
      <c r="BJ459" s="215"/>
      <c r="BK459" s="215"/>
      <c r="BL459" s="215"/>
      <c r="BM459" s="215"/>
      <c r="BN459" s="215"/>
      <c r="BO459" s="215"/>
      <c r="BP459" s="215"/>
      <c r="BQ459" s="216"/>
      <c r="BR459" s="216"/>
      <c r="BS459" s="216"/>
      <c r="BT459" s="215"/>
      <c r="BU459" s="215"/>
      <c r="BV459" s="215"/>
      <c r="BW459" s="215"/>
      <c r="BX459" s="215"/>
      <c r="BY459" s="215"/>
      <c r="BZ459" s="215"/>
      <c r="CA459" s="215"/>
      <c r="CB459" s="215"/>
      <c r="CC459" s="216"/>
      <c r="CD459" s="216"/>
      <c r="CE459" s="216"/>
      <c r="CF459" s="215"/>
      <c r="CG459" s="215"/>
      <c r="CH459" s="215"/>
      <c r="CI459" s="215"/>
      <c r="CJ459" s="215"/>
      <c r="CK459" s="215"/>
      <c r="CL459" s="215"/>
      <c r="CM459" s="215"/>
      <c r="CN459" s="215"/>
      <c r="CO459" s="216"/>
      <c r="CP459" s="216"/>
    </row>
    <row r="460" spans="1:94" s="219" customFormat="1" ht="21" hidden="1" customHeight="1" x14ac:dyDescent="0.25">
      <c r="B460" s="215"/>
      <c r="C460" s="215"/>
      <c r="D460" s="215"/>
      <c r="E460" s="215"/>
      <c r="F460" s="215"/>
      <c r="G460" s="215"/>
      <c r="H460" s="215"/>
      <c r="I460" s="215"/>
      <c r="J460" s="215"/>
      <c r="K460" s="216"/>
      <c r="L460" s="217"/>
      <c r="M460" s="215"/>
      <c r="N460" s="215"/>
      <c r="O460" s="215"/>
      <c r="P460" s="215"/>
      <c r="Q460" s="215"/>
      <c r="R460" s="215"/>
      <c r="S460" s="215"/>
      <c r="T460" s="215"/>
      <c r="U460" s="215"/>
      <c r="V460" s="216"/>
      <c r="W460" s="216"/>
      <c r="X460" s="218"/>
      <c r="Y460" s="215"/>
      <c r="Z460" s="215"/>
      <c r="AA460" s="215"/>
      <c r="AB460" s="215"/>
      <c r="AC460" s="215"/>
      <c r="AD460" s="215"/>
      <c r="AE460" s="215"/>
      <c r="AF460" s="215"/>
      <c r="AG460" s="216"/>
      <c r="AH460" s="216"/>
      <c r="AI460" s="215"/>
      <c r="AJ460" s="215"/>
      <c r="AK460" s="215"/>
      <c r="AL460" s="215"/>
      <c r="AM460" s="215"/>
      <c r="AN460" s="215"/>
      <c r="AO460" s="215"/>
      <c r="AP460" s="215"/>
      <c r="AQ460" s="215"/>
      <c r="AR460" s="216"/>
      <c r="AS460" s="216"/>
      <c r="AV460" s="215"/>
      <c r="AW460" s="215"/>
      <c r="AX460" s="215"/>
      <c r="AY460" s="215"/>
      <c r="AZ460" s="215"/>
      <c r="BA460" s="215"/>
      <c r="BB460" s="215"/>
      <c r="BC460" s="215"/>
      <c r="BD460" s="215"/>
      <c r="BE460" s="216"/>
      <c r="BF460" s="216"/>
      <c r="BG460" s="216"/>
      <c r="BH460" s="215"/>
      <c r="BI460" s="215"/>
      <c r="BJ460" s="215"/>
      <c r="BK460" s="215"/>
      <c r="BL460" s="215"/>
      <c r="BM460" s="215"/>
      <c r="BN460" s="215"/>
      <c r="BO460" s="215"/>
      <c r="BP460" s="215"/>
      <c r="BQ460" s="216"/>
      <c r="BR460" s="216"/>
      <c r="BS460" s="216"/>
      <c r="BT460" s="215"/>
      <c r="BU460" s="215"/>
      <c r="BV460" s="215"/>
      <c r="BW460" s="215"/>
      <c r="BX460" s="215"/>
      <c r="BY460" s="215"/>
      <c r="BZ460" s="215"/>
      <c r="CA460" s="215"/>
      <c r="CB460" s="215"/>
      <c r="CC460" s="216"/>
      <c r="CD460" s="216"/>
      <c r="CE460" s="216"/>
      <c r="CF460" s="215"/>
      <c r="CG460" s="215"/>
      <c r="CH460" s="215"/>
      <c r="CI460" s="215"/>
      <c r="CJ460" s="215"/>
      <c r="CK460" s="215"/>
      <c r="CL460" s="215"/>
      <c r="CM460" s="215"/>
      <c r="CN460" s="215"/>
      <c r="CO460" s="216"/>
      <c r="CP460" s="216"/>
    </row>
    <row r="461" spans="1:94" s="219" customFormat="1" ht="21" hidden="1" customHeight="1" x14ac:dyDescent="0.25">
      <c r="B461" s="215"/>
      <c r="C461" s="215"/>
      <c r="D461" s="215"/>
      <c r="E461" s="215"/>
      <c r="F461" s="215"/>
      <c r="G461" s="215"/>
      <c r="H461" s="215"/>
      <c r="I461" s="215"/>
      <c r="J461" s="215"/>
      <c r="K461" s="216"/>
      <c r="L461" s="217"/>
      <c r="M461" s="215"/>
      <c r="N461" s="215"/>
      <c r="O461" s="215"/>
      <c r="P461" s="215"/>
      <c r="Q461" s="215"/>
      <c r="R461" s="215"/>
      <c r="S461" s="215"/>
      <c r="T461" s="215"/>
      <c r="U461" s="215"/>
      <c r="V461" s="216"/>
      <c r="W461" s="216"/>
      <c r="X461" s="218"/>
      <c r="Y461" s="215"/>
      <c r="Z461" s="215"/>
      <c r="AA461" s="215"/>
      <c r="AB461" s="215"/>
      <c r="AC461" s="215"/>
      <c r="AD461" s="215"/>
      <c r="AE461" s="215"/>
      <c r="AF461" s="215"/>
      <c r="AG461" s="216"/>
      <c r="AH461" s="216"/>
      <c r="AI461" s="215"/>
      <c r="AJ461" s="215"/>
      <c r="AK461" s="215"/>
      <c r="AL461" s="215"/>
      <c r="AM461" s="215"/>
      <c r="AN461" s="215"/>
      <c r="AO461" s="215"/>
      <c r="AP461" s="215"/>
      <c r="AQ461" s="215"/>
      <c r="AR461" s="216"/>
      <c r="AS461" s="216"/>
      <c r="AU461" s="234" t="s">
        <v>163</v>
      </c>
      <c r="AV461" s="235" t="str">
        <f>Coperta!A3</f>
        <v>Universitatea Politehnica Timişoara</v>
      </c>
      <c r="AW461" s="215"/>
      <c r="AX461" s="215"/>
      <c r="AY461" s="215"/>
      <c r="AZ461" s="215"/>
      <c r="BA461" s="215"/>
      <c r="BB461" s="215"/>
      <c r="BC461" s="215"/>
      <c r="BD461" s="215"/>
      <c r="BE461" s="216"/>
      <c r="BF461" s="216"/>
      <c r="BG461" s="216"/>
      <c r="BH461" s="215"/>
      <c r="BI461" s="215"/>
      <c r="BJ461" s="215"/>
      <c r="BK461" s="215"/>
      <c r="BL461" s="215"/>
      <c r="BM461" s="215"/>
      <c r="BN461" s="215"/>
      <c r="BO461" s="215"/>
      <c r="BP461" s="215"/>
      <c r="BQ461" s="216"/>
      <c r="BR461" s="216"/>
      <c r="BS461" s="216"/>
      <c r="BT461" s="215"/>
      <c r="BU461" s="215"/>
      <c r="BV461" s="215"/>
      <c r="BW461" s="215"/>
      <c r="BX461" s="215"/>
      <c r="BY461" s="215"/>
      <c r="BZ461" s="215"/>
      <c r="CA461" s="215"/>
      <c r="CB461" s="215"/>
      <c r="CC461" s="216"/>
      <c r="CD461" s="216"/>
      <c r="CE461" s="216"/>
      <c r="CF461" s="215"/>
      <c r="CG461" s="215"/>
      <c r="CH461" s="215"/>
      <c r="CI461" s="215"/>
      <c r="CJ461" s="215"/>
      <c r="CK461" s="215"/>
      <c r="CL461" s="215"/>
      <c r="CM461" s="215"/>
      <c r="CN461" s="215"/>
      <c r="CO461" s="216"/>
      <c r="CP461" s="216"/>
    </row>
    <row r="462" spans="1:94" s="219" customFormat="1" ht="21" hidden="1" customHeight="1" x14ac:dyDescent="0.25">
      <c r="B462" s="215"/>
      <c r="C462" s="215"/>
      <c r="D462" s="215"/>
      <c r="E462" s="215"/>
      <c r="F462" s="215"/>
      <c r="G462" s="215"/>
      <c r="H462" s="215"/>
      <c r="I462" s="215"/>
      <c r="J462" s="215"/>
      <c r="K462" s="216"/>
      <c r="L462" s="217"/>
      <c r="M462" s="215"/>
      <c r="N462" s="215"/>
      <c r="O462" s="215"/>
      <c r="P462" s="215"/>
      <c r="Q462" s="215"/>
      <c r="R462" s="215"/>
      <c r="S462" s="215"/>
      <c r="T462" s="215"/>
      <c r="U462" s="215"/>
      <c r="V462" s="216"/>
      <c r="W462" s="216"/>
      <c r="X462" s="218"/>
      <c r="Y462" s="215"/>
      <c r="Z462" s="215"/>
      <c r="AA462" s="215"/>
      <c r="AB462" s="215"/>
      <c r="AC462" s="215"/>
      <c r="AD462" s="215"/>
      <c r="AE462" s="215"/>
      <c r="AF462" s="215"/>
      <c r="AG462" s="216"/>
      <c r="AH462" s="216"/>
      <c r="AI462" s="215"/>
      <c r="AJ462" s="215"/>
      <c r="AK462" s="215"/>
      <c r="AL462" s="215"/>
      <c r="AM462" s="215"/>
      <c r="AN462" s="215"/>
      <c r="AO462" s="215"/>
      <c r="AP462" s="215"/>
      <c r="AQ462" s="215"/>
      <c r="AR462" s="216"/>
      <c r="AS462" s="216"/>
      <c r="AU462" s="234" t="s">
        <v>101</v>
      </c>
      <c r="AV462" s="235" t="str">
        <f>Coperta!A$4</f>
        <v>Facultatea MECANICĂ</v>
      </c>
      <c r="AW462" s="215"/>
      <c r="AX462" s="215"/>
      <c r="AY462" s="215"/>
      <c r="AZ462" s="236"/>
      <c r="BA462" s="215"/>
      <c r="BB462" s="215"/>
      <c r="BC462" s="215"/>
      <c r="BD462" s="215"/>
      <c r="BE462" s="216"/>
      <c r="BF462" s="216"/>
      <c r="BG462" s="216"/>
      <c r="BH462" s="215"/>
      <c r="BI462" s="215"/>
      <c r="BJ462" s="215"/>
      <c r="BK462" s="215"/>
      <c r="BL462" s="215"/>
      <c r="BM462" s="215"/>
      <c r="BN462" s="215"/>
      <c r="BO462" s="215"/>
      <c r="BP462" s="215"/>
      <c r="BQ462" s="216"/>
      <c r="BR462" s="216"/>
      <c r="BS462" s="216"/>
      <c r="BT462" s="215"/>
      <c r="BU462" s="215"/>
      <c r="BV462" s="215"/>
      <c r="BW462" s="215"/>
      <c r="BX462" s="215"/>
      <c r="BY462" s="215"/>
      <c r="BZ462" s="215"/>
      <c r="CA462" s="215"/>
      <c r="CB462" s="215"/>
      <c r="CC462" s="216"/>
      <c r="CD462" s="216"/>
      <c r="CE462" s="216"/>
      <c r="CF462" s="215"/>
      <c r="CG462" s="215"/>
      <c r="CH462" s="215"/>
      <c r="CI462" s="215"/>
      <c r="CJ462" s="215"/>
      <c r="CK462" s="215"/>
      <c r="CL462" s="215"/>
      <c r="CM462" s="215"/>
      <c r="CN462" s="215"/>
      <c r="CO462" s="216"/>
      <c r="CP462" s="216"/>
    </row>
    <row r="463" spans="1:94" s="219" customFormat="1" ht="21" hidden="1" customHeight="1" x14ac:dyDescent="0.25">
      <c r="A463" s="237"/>
      <c r="B463" s="236"/>
      <c r="C463" s="236"/>
      <c r="D463" s="236"/>
      <c r="E463" s="236"/>
      <c r="F463" s="236"/>
      <c r="G463" s="236"/>
      <c r="H463" s="236"/>
      <c r="I463" s="236"/>
      <c r="J463" s="236"/>
      <c r="K463" s="238"/>
      <c r="L463" s="239"/>
      <c r="M463" s="236"/>
      <c r="N463" s="236"/>
      <c r="O463" s="236"/>
      <c r="P463" s="236"/>
      <c r="Q463" s="236"/>
      <c r="R463" s="236"/>
      <c r="S463" s="236"/>
      <c r="T463" s="236"/>
      <c r="U463" s="236"/>
      <c r="V463" s="238"/>
      <c r="W463" s="238"/>
      <c r="X463" s="240"/>
      <c r="Y463" s="236"/>
      <c r="Z463" s="236"/>
      <c r="AA463" s="236"/>
      <c r="AB463" s="236"/>
      <c r="AC463" s="236"/>
      <c r="AD463" s="236"/>
      <c r="AE463" s="236"/>
      <c r="AF463" s="236"/>
      <c r="AG463" s="238"/>
      <c r="AH463" s="238"/>
      <c r="AI463" s="236"/>
      <c r="AJ463" s="236"/>
      <c r="AK463" s="236"/>
      <c r="AL463" s="236"/>
      <c r="AM463" s="236"/>
      <c r="AN463" s="236"/>
      <c r="AO463" s="236"/>
      <c r="AP463" s="236"/>
      <c r="AQ463" s="236"/>
      <c r="AR463" s="238"/>
      <c r="AS463" s="238"/>
      <c r="AU463" s="234" t="s">
        <v>164</v>
      </c>
      <c r="AV463" s="235" t="str">
        <f>IF($H$12="L","Licenta","Master")</f>
        <v>Master</v>
      </c>
      <c r="AW463" s="215"/>
      <c r="AX463" s="215"/>
      <c r="AY463" s="215"/>
      <c r="AZ463" s="215"/>
      <c r="BA463" s="215"/>
      <c r="BB463" s="215"/>
      <c r="BC463" s="215"/>
      <c r="BD463" s="215"/>
      <c r="BE463" s="216"/>
      <c r="BF463" s="216"/>
      <c r="BG463" s="216"/>
      <c r="BH463" s="215"/>
      <c r="BI463" s="215"/>
      <c r="BJ463" s="215"/>
      <c r="BK463" s="215"/>
      <c r="BL463" s="215"/>
      <c r="BM463" s="215"/>
      <c r="BN463" s="215"/>
      <c r="BO463" s="215"/>
      <c r="BP463" s="215"/>
      <c r="BQ463" s="216"/>
      <c r="BR463" s="216"/>
      <c r="BS463" s="216"/>
      <c r="BT463" s="215"/>
      <c r="BU463" s="215"/>
      <c r="BV463" s="215"/>
      <c r="BW463" s="215"/>
      <c r="BX463" s="215"/>
      <c r="BY463" s="215"/>
      <c r="BZ463" s="215"/>
      <c r="CA463" s="215"/>
      <c r="CB463" s="215"/>
      <c r="CC463" s="216"/>
      <c r="CD463" s="216"/>
      <c r="CE463" s="216"/>
      <c r="CF463" s="215"/>
      <c r="CG463" s="215"/>
      <c r="CH463" s="215"/>
      <c r="CI463" s="215"/>
      <c r="CJ463" s="215"/>
      <c r="CK463" s="215"/>
      <c r="CL463" s="215"/>
      <c r="CM463" s="215"/>
      <c r="CN463" s="215"/>
      <c r="CO463" s="216"/>
      <c r="CP463" s="216"/>
    </row>
    <row r="464" spans="1:94" s="219" customFormat="1" ht="21" hidden="1" customHeight="1" x14ac:dyDescent="0.25">
      <c r="A464" s="237"/>
      <c r="B464" s="236"/>
      <c r="C464" s="236"/>
      <c r="D464" s="236"/>
      <c r="E464" s="236"/>
      <c r="F464" s="236"/>
      <c r="G464" s="236"/>
      <c r="H464" s="236"/>
      <c r="I464" s="236"/>
      <c r="J464" s="236"/>
      <c r="K464" s="238"/>
      <c r="L464" s="239"/>
      <c r="M464" s="236"/>
      <c r="N464" s="236"/>
      <c r="O464" s="236"/>
      <c r="P464" s="236"/>
      <c r="Q464" s="236"/>
      <c r="R464" s="236"/>
      <c r="S464" s="236"/>
      <c r="T464" s="236"/>
      <c r="U464" s="236"/>
      <c r="V464" s="238"/>
      <c r="W464" s="238"/>
      <c r="X464" s="240"/>
      <c r="Y464" s="236"/>
      <c r="Z464" s="236"/>
      <c r="AA464" s="236"/>
      <c r="AB464" s="236"/>
      <c r="AC464" s="236"/>
      <c r="AD464" s="236"/>
      <c r="AE464" s="236"/>
      <c r="AF464" s="236"/>
      <c r="AG464" s="238"/>
      <c r="AH464" s="238"/>
      <c r="AI464" s="236"/>
      <c r="AJ464" s="236"/>
      <c r="AK464" s="236"/>
      <c r="AL464" s="236"/>
      <c r="AM464" s="236"/>
      <c r="AN464" s="236"/>
      <c r="AO464" s="236"/>
      <c r="AP464" s="236"/>
      <c r="AQ464" s="236"/>
      <c r="AR464" s="238"/>
      <c r="AS464" s="238"/>
      <c r="AU464" s="234" t="s">
        <v>165</v>
      </c>
      <c r="AV464" s="235" t="str">
        <f>Coperta!J$25</f>
        <v>TEHNICI AVANSATE ÎN TRANSPORTUL RUTIER</v>
      </c>
      <c r="AW464" s="215"/>
      <c r="AX464" s="215"/>
      <c r="AY464" s="215"/>
      <c r="AZ464" s="215"/>
      <c r="BA464" s="215"/>
      <c r="BB464" s="215"/>
      <c r="BC464" s="215"/>
      <c r="BD464" s="215"/>
      <c r="BE464" s="216"/>
      <c r="BF464" s="216"/>
      <c r="BG464" s="216"/>
      <c r="BH464" s="215"/>
      <c r="BI464" s="215"/>
      <c r="BJ464" s="215"/>
      <c r="BK464" s="215"/>
      <c r="BL464" s="215"/>
      <c r="BM464" s="215"/>
      <c r="BN464" s="215"/>
      <c r="BO464" s="215"/>
      <c r="BP464" s="215"/>
      <c r="BQ464" s="216"/>
      <c r="BR464" s="216"/>
      <c r="BS464" s="216"/>
      <c r="BT464" s="215"/>
      <c r="BU464" s="215"/>
      <c r="BV464" s="215"/>
      <c r="BW464" s="215"/>
      <c r="BX464" s="215"/>
      <c r="BY464" s="215"/>
      <c r="BZ464" s="215"/>
      <c r="CA464" s="215"/>
      <c r="CB464" s="215"/>
      <c r="CC464" s="216"/>
      <c r="CD464" s="216"/>
      <c r="CE464" s="216"/>
      <c r="CF464" s="215"/>
      <c r="CG464" s="215"/>
      <c r="CH464" s="215"/>
      <c r="CI464" s="215"/>
      <c r="CJ464" s="215"/>
      <c r="CK464" s="215"/>
      <c r="CL464" s="215"/>
      <c r="CM464" s="215"/>
      <c r="CN464" s="215"/>
      <c r="CO464" s="216"/>
      <c r="CP464" s="216"/>
    </row>
    <row r="465" spans="1:94" s="219" customFormat="1" ht="21" hidden="1" customHeight="1" x14ac:dyDescent="0.25">
      <c r="A465" s="237"/>
      <c r="B465" s="236"/>
      <c r="C465" s="236"/>
      <c r="D465" s="236"/>
      <c r="E465" s="236"/>
      <c r="F465" s="236"/>
      <c r="G465" s="236"/>
      <c r="H465" s="236"/>
      <c r="I465" s="236"/>
      <c r="J465" s="236"/>
      <c r="K465" s="238"/>
      <c r="L465" s="239"/>
      <c r="M465" s="236"/>
      <c r="N465" s="236"/>
      <c r="O465" s="236"/>
      <c r="P465" s="236"/>
      <c r="Q465" s="236"/>
      <c r="R465" s="236"/>
      <c r="S465" s="236"/>
      <c r="T465" s="236"/>
      <c r="U465" s="236"/>
      <c r="V465" s="238"/>
      <c r="W465" s="238"/>
      <c r="X465" s="240"/>
      <c r="Y465" s="236"/>
      <c r="Z465" s="236"/>
      <c r="AA465" s="236"/>
      <c r="AB465" s="236"/>
      <c r="AC465" s="236"/>
      <c r="AD465" s="236"/>
      <c r="AE465" s="236"/>
      <c r="AF465" s="236"/>
      <c r="AG465" s="238"/>
      <c r="AH465" s="238"/>
      <c r="AI465" s="236"/>
      <c r="AJ465" s="236"/>
      <c r="AK465" s="236"/>
      <c r="AL465" s="236"/>
      <c r="AM465" s="236"/>
      <c r="AN465" s="236"/>
      <c r="AO465" s="236"/>
      <c r="AP465" s="236"/>
      <c r="AQ465" s="236"/>
      <c r="AR465" s="238"/>
      <c r="AS465" s="238"/>
      <c r="AV465" s="215"/>
      <c r="AW465" s="215"/>
      <c r="AX465" s="215"/>
      <c r="AY465" s="215"/>
      <c r="AZ465" s="215"/>
      <c r="BA465" s="215"/>
      <c r="BB465" s="215"/>
      <c r="BC465" s="215"/>
      <c r="BD465" s="215"/>
      <c r="BE465" s="216"/>
      <c r="BF465" s="216"/>
      <c r="BG465" s="216"/>
      <c r="BH465" s="215"/>
      <c r="BI465" s="215"/>
      <c r="BJ465" s="215"/>
      <c r="BK465" s="215"/>
      <c r="BL465" s="215"/>
      <c r="BM465" s="215"/>
      <c r="BN465" s="215"/>
      <c r="BO465" s="215"/>
      <c r="BP465" s="215"/>
      <c r="BQ465" s="216"/>
      <c r="BR465" s="216"/>
      <c r="BS465" s="216"/>
      <c r="BT465" s="215"/>
      <c r="BU465" s="215"/>
      <c r="BV465" s="215"/>
      <c r="BW465" s="215"/>
      <c r="BX465" s="215"/>
      <c r="BY465" s="215"/>
      <c r="BZ465" s="215"/>
      <c r="CA465" s="215"/>
      <c r="CB465" s="215"/>
      <c r="CC465" s="216"/>
      <c r="CD465" s="216"/>
      <c r="CE465" s="216"/>
      <c r="CF465" s="215"/>
      <c r="CG465" s="215"/>
      <c r="CH465" s="215"/>
      <c r="CI465" s="215"/>
      <c r="CJ465" s="215"/>
      <c r="CK465" s="215"/>
      <c r="CL465" s="215"/>
      <c r="CM465" s="215"/>
      <c r="CN465" s="215"/>
      <c r="CO465" s="216"/>
      <c r="CP465" s="216"/>
    </row>
    <row r="466" spans="1:94" s="219" customFormat="1" ht="21" hidden="1" customHeight="1" x14ac:dyDescent="0.25">
      <c r="B466" s="215"/>
      <c r="C466" s="215"/>
      <c r="D466" s="215"/>
      <c r="E466" s="215"/>
      <c r="F466" s="215"/>
      <c r="G466" s="215"/>
      <c r="H466" s="215"/>
      <c r="I466" s="215"/>
      <c r="J466" s="215"/>
      <c r="K466" s="216"/>
      <c r="L466" s="217"/>
      <c r="M466" s="215"/>
      <c r="N466" s="215"/>
      <c r="O466" s="215"/>
      <c r="P466" s="215"/>
      <c r="Q466" s="215"/>
      <c r="R466" s="215"/>
      <c r="S466" s="215"/>
      <c r="T466" s="215"/>
      <c r="U466" s="215"/>
      <c r="V466" s="216"/>
      <c r="W466" s="216"/>
      <c r="X466" s="218"/>
      <c r="Y466" s="215"/>
      <c r="Z466" s="215"/>
      <c r="AA466" s="215"/>
      <c r="AB466" s="215"/>
      <c r="AC466" s="215"/>
      <c r="AD466" s="215"/>
      <c r="AE466" s="215"/>
      <c r="AF466" s="215"/>
      <c r="AG466" s="216"/>
      <c r="AH466" s="216"/>
      <c r="AI466" s="215"/>
      <c r="AJ466" s="215"/>
      <c r="AK466" s="215"/>
      <c r="AL466" s="215"/>
      <c r="AM466" s="215"/>
      <c r="AN466" s="215"/>
      <c r="AO466" s="215"/>
      <c r="AP466" s="215"/>
      <c r="AQ466" s="215"/>
      <c r="AR466" s="216"/>
      <c r="AS466" s="216"/>
      <c r="AT466" s="446" t="s">
        <v>166</v>
      </c>
      <c r="AU466" s="449"/>
      <c r="AV466" s="449"/>
      <c r="AW466" s="449"/>
      <c r="AX466" s="449"/>
      <c r="AY466" s="449"/>
      <c r="AZ466" s="449"/>
      <c r="BA466" s="449"/>
      <c r="BB466" s="449"/>
      <c r="BC466" s="449"/>
      <c r="BD466" s="449"/>
      <c r="BE466" s="449"/>
      <c r="BF466" s="449"/>
      <c r="BG466" s="449"/>
      <c r="BH466" s="449"/>
      <c r="BI466" s="449"/>
      <c r="BJ466" s="449"/>
      <c r="BK466" s="449"/>
      <c r="BL466" s="449"/>
      <c r="BM466" s="449"/>
      <c r="BN466" s="449"/>
      <c r="BO466" s="449"/>
      <c r="BP466" s="449"/>
      <c r="BQ466" s="449"/>
      <c r="BR466" s="450"/>
      <c r="BS466" s="220"/>
      <c r="BU466" s="215"/>
      <c r="BV466" s="215"/>
      <c r="BW466" s="215"/>
      <c r="BX466" s="220" t="s">
        <v>243</v>
      </c>
      <c r="BY466" s="220"/>
      <c r="BZ466" s="215"/>
      <c r="CA466" s="215"/>
      <c r="CB466" s="215"/>
      <c r="CC466" s="216"/>
      <c r="CD466" s="216"/>
      <c r="CE466" s="216"/>
      <c r="CF466" s="215"/>
      <c r="CG466" s="215"/>
      <c r="CH466" s="215"/>
      <c r="CI466" s="215"/>
      <c r="CJ466" s="215"/>
      <c r="CK466" s="215"/>
      <c r="CL466" s="215"/>
      <c r="CM466" s="215"/>
      <c r="CN466" s="215"/>
      <c r="CO466" s="216"/>
      <c r="CP466" s="216"/>
    </row>
    <row r="467" spans="1:94" s="241" customFormat="1" ht="62.4" hidden="1" x14ac:dyDescent="0.3">
      <c r="X467" s="242"/>
      <c r="AT467" s="243" t="s">
        <v>167</v>
      </c>
      <c r="AU467" s="243" t="s">
        <v>168</v>
      </c>
      <c r="AV467" s="243" t="s">
        <v>169</v>
      </c>
      <c r="AW467" s="243" t="s">
        <v>170</v>
      </c>
      <c r="AX467" s="243" t="s">
        <v>171</v>
      </c>
      <c r="AY467" s="243" t="s">
        <v>172</v>
      </c>
      <c r="AZ467" s="243" t="s">
        <v>173</v>
      </c>
      <c r="BA467" s="243" t="s">
        <v>174</v>
      </c>
      <c r="BB467" s="243" t="s">
        <v>175</v>
      </c>
      <c r="BC467" s="243" t="s">
        <v>176</v>
      </c>
      <c r="BD467" s="243" t="s">
        <v>177</v>
      </c>
      <c r="BE467" s="243" t="s">
        <v>178</v>
      </c>
      <c r="BF467" s="243" t="s">
        <v>179</v>
      </c>
      <c r="BG467" s="244" t="s">
        <v>180</v>
      </c>
      <c r="BH467" s="244" t="s">
        <v>181</v>
      </c>
      <c r="BI467" s="243" t="s">
        <v>254</v>
      </c>
      <c r="BJ467" s="244" t="s">
        <v>183</v>
      </c>
      <c r="BK467" s="244" t="s">
        <v>184</v>
      </c>
      <c r="BL467" s="243" t="s">
        <v>255</v>
      </c>
      <c r="BM467" s="243" t="s">
        <v>186</v>
      </c>
      <c r="BN467" s="243" t="s">
        <v>187</v>
      </c>
      <c r="BO467" s="243" t="s">
        <v>188</v>
      </c>
      <c r="BP467" s="243" t="s">
        <v>189</v>
      </c>
      <c r="BQ467" s="243" t="s">
        <v>190</v>
      </c>
      <c r="BR467" s="243" t="s">
        <v>191</v>
      </c>
      <c r="BS467" s="244" t="s">
        <v>235</v>
      </c>
      <c r="BU467" s="245"/>
      <c r="BV467" s="245"/>
      <c r="BW467" s="245"/>
      <c r="BX467" s="243"/>
      <c r="BY467" s="243" t="s">
        <v>244</v>
      </c>
      <c r="BZ467" s="245"/>
      <c r="CA467" s="245"/>
      <c r="CB467" s="245"/>
      <c r="CC467" s="245"/>
      <c r="CD467" s="245"/>
      <c r="CE467" s="245"/>
      <c r="CF467" s="245"/>
      <c r="CG467" s="245"/>
      <c r="CH467" s="245"/>
      <c r="CI467" s="245"/>
      <c r="CJ467" s="245"/>
      <c r="CK467" s="245"/>
      <c r="CL467" s="245"/>
      <c r="CM467" s="245"/>
      <c r="CN467" s="245"/>
      <c r="CO467" s="245"/>
      <c r="CP467" s="245"/>
    </row>
    <row r="468" spans="1:94" s="219" customFormat="1" ht="21" hidden="1" customHeight="1" x14ac:dyDescent="0.25">
      <c r="A468" s="237"/>
      <c r="B468" s="236"/>
      <c r="C468" s="236"/>
      <c r="D468" s="236"/>
      <c r="E468" s="236"/>
      <c r="F468" s="236"/>
      <c r="G468" s="236"/>
      <c r="H468" s="236"/>
      <c r="I468" s="236"/>
      <c r="J468" s="236"/>
      <c r="K468" s="238"/>
      <c r="L468" s="239"/>
      <c r="M468" s="236"/>
      <c r="N468" s="236"/>
      <c r="O468" s="236"/>
      <c r="P468" s="236"/>
      <c r="Q468" s="236"/>
      <c r="R468" s="236"/>
      <c r="S468" s="236"/>
      <c r="T468" s="236"/>
      <c r="U468" s="236"/>
      <c r="V468" s="238"/>
      <c r="W468" s="238"/>
      <c r="X468" s="240"/>
      <c r="Y468" s="236"/>
      <c r="Z468" s="236"/>
      <c r="AA468" s="236"/>
      <c r="AB468" s="236"/>
      <c r="AC468" s="236"/>
      <c r="AD468" s="236"/>
      <c r="AE468" s="236"/>
      <c r="AF468" s="236"/>
      <c r="AG468" s="238"/>
      <c r="AH468" s="238"/>
      <c r="AI468" s="236"/>
      <c r="AJ468" s="236"/>
      <c r="AK468" s="236"/>
      <c r="AL468" s="236"/>
      <c r="AM468" s="236"/>
      <c r="AN468" s="236"/>
      <c r="AO468" s="236"/>
      <c r="AP468" s="236"/>
      <c r="AQ468" s="236"/>
      <c r="AR468" s="238"/>
      <c r="AS468" s="238"/>
      <c r="AT468" s="246" t="str">
        <f>$B$25</f>
        <v>M410.20.01.A1</v>
      </c>
      <c r="AU468" s="222">
        <v>1</v>
      </c>
      <c r="AV468" s="222" t="str">
        <f>IF(COUNTIFS($B$23,"&lt;&gt;"&amp;"",$B$23,"&lt;&gt;*op?ional*",$B$23,"&lt;&gt;*Disciplin? facultativ?*"),$B$23,"")</f>
        <v>Proiectarea avansată a sistemelor de transport rutier 1</v>
      </c>
      <c r="AW468" s="222">
        <f>IF($AV468="","",ROUND(RIGHT($B$22,1)/2,0))</f>
        <v>1</v>
      </c>
      <c r="AX468" s="222" t="str">
        <f>IF($AV468="","",RIGHT($B$22,1))</f>
        <v>1</v>
      </c>
      <c r="AY468" s="222" t="str">
        <f>IF($AV468="","",$F$25)</f>
        <v>E</v>
      </c>
      <c r="AZ468" s="222" t="str">
        <f>IF($AV468="","","DI")</f>
        <v>DI</v>
      </c>
      <c r="BA468" s="222">
        <f>IF(COUNTIFS($B$23,"&lt;&gt;"&amp;"",$B$23,"&lt;&gt;practic?*",$B$23,"&lt;&gt;*Elaborare proiect de diplom?*",$B$23,"&lt;&gt;*op?ional*",$B$23,"&lt;&gt;*Disciplin? facultativ?*", $B$23,"&lt;&gt;*Examen de diplom?*"),ROUND($G$25/14,1),"")</f>
        <v>2</v>
      </c>
      <c r="BB468" s="222">
        <f>IF(COUNTIFS($B$23,"&lt;&gt;"&amp;"",$B$23,"&lt;&gt;practic?*",$B$23,"&lt;&gt;*Elaborare proiect de diplom?*",$B$23,"&lt;&gt;*op?ional*",$B$23,"&lt;&gt;*Disciplin? facultativ?*", $B$23,"&lt;&gt;*Examen de diplom?*"),ROUND(($H$25+$I$25+$J$25)/14,1),"")</f>
        <v>2</v>
      </c>
      <c r="BC468" s="222">
        <f>IF(COUNTIFS($B$23,"&lt;&gt;"&amp;"",$B$23,"&lt;&gt;practic?*",$B$23,"&lt;&gt;*Elaborare proiect de diplom?*",$B$23,"&lt;&gt;*op?ional*",$B$23,"&lt;&gt;*Disciplin? facultativ?*", $B$23,"&lt;&gt;*Examen de diplom?*"),ROUND(($G$25+$H$25+$I$25+$J$25)/14,1),"")</f>
        <v>4</v>
      </c>
      <c r="BD468" s="224">
        <f>IF(COUNTIFS($B$23,"&lt;&gt;"&amp;"",$B$23,"&lt;&gt;practic?*",$B$23,"&lt;&gt;*Elaborare proiect de diplom?*",$B$23,"&lt;&gt;*op?ional*",$B$23,"&lt;&gt;*Disciplin? facultativ?*", $B$23,"&lt;&gt;*Examen de diplom?*"),$G$25,"")</f>
        <v>28</v>
      </c>
      <c r="BE468" s="222">
        <f>IF(COUNTIFS($B$23,"&lt;&gt;"&amp;"",$B$23,"&lt;&gt;practic?*",$B$23,"&lt;&gt;*Elaborare proiect de diplom?*",$B$23,"&lt;&gt;*op?ional*",$B$23,"&lt;&gt;*Disciplin? facultativ?*", $B$23,"&lt;&gt;*Examen de diplom?*"),($H$25+$I$25+$J$25),"")</f>
        <v>28</v>
      </c>
      <c r="BF468" s="222">
        <f>IF(COUNTIFS($B$23,"&lt;&gt;"&amp;"",$B$23,"&lt;&gt;practic?*",$B$23,"&lt;&gt;*Elaborare proiect de diplom?*",$B$23,"&lt;&gt;*op?ional*",$B$23,"&lt;&gt;*Disciplin? facultativ?*", $B$23,"&lt;&gt;*Examen de diplom?*"),($G$25+$H$25+$I$25+$J$25),"")</f>
        <v>56</v>
      </c>
      <c r="BG468" s="222"/>
      <c r="BH468" s="222" t="str">
        <f>IF(COUNTIF($AV468,"=*Elaborare proiect de diplom?*"),ROUND($J$21/14,1),"")</f>
        <v/>
      </c>
      <c r="BI468" s="224">
        <f>ROUND(BL468/14,1)</f>
        <v>0</v>
      </c>
      <c r="BJ468" s="222"/>
      <c r="BK468" s="222" t="str">
        <f>IF(COUNTIF($AV468,"=*Elaborare proiect de diplom?*"),$J$21,"")</f>
        <v/>
      </c>
      <c r="BL468" s="224">
        <f>IF(COUNTIFS($B$23,"&lt;&gt;"&amp;"",$B$23,"&lt;&gt;practic?*",$B$23,"&lt;&gt;*Elaborare proiect de diplom?*",$B$23,"&lt;&gt;*op?ional*",$B$23,"&lt;&gt;*Disciplin? facultativ?*", $B$23,"&lt;&gt;*Examen de diplom?*"),$K$25,"")</f>
        <v>0</v>
      </c>
      <c r="BM468" s="224">
        <f>ROUND(BN468/14,1)</f>
        <v>3.5</v>
      </c>
      <c r="BN468" s="224">
        <f>IF(COUNTIFS($B$23,"&lt;&gt;"&amp;"",$B$23,"&lt;&gt;practic?*",$B$23,"&lt;&gt;*Elaborare proiect de diplom?*",$B$23,"&lt;&gt;*op?ional*",$B$23,"&lt;&gt;*Disciplin? facultativ?*", $B$23,"&lt;&gt;*Examen de diplom?*"),$M$25,"")</f>
        <v>49</v>
      </c>
      <c r="BO468" s="222">
        <f>IF($AV$468="","",$E$25)</f>
        <v>7</v>
      </c>
      <c r="BP468" s="224" t="str">
        <f>IF(COUNTIFS($B$23,"&lt;&gt;"&amp;"",$B$23,"&lt;&gt;practic?*",$B$23,"&lt;&gt;*op?ional*",$B$23,"&lt;&gt;*Disciplin? facultativ?*",$B$23,"&lt;&gt;*Examen de diplom?*"),$L$25,"")</f>
        <v>DA</v>
      </c>
      <c r="BQ468" s="224">
        <f>IF($AV468="","",IF($BC468&lt;&gt;"",$BC468,0)+IF($BI468&lt;&gt;"",$BI468,0)+IF($BM468&lt;&gt;"",$BM468,0))</f>
        <v>7.5</v>
      </c>
      <c r="BR468" s="222">
        <f>IF($AV$468="","",IF($BF$468&lt;&gt;"",$BF$468,0)+IF($BL$468&lt;&gt;"",$BL$468,0)+IF($BN$468&lt;&gt;"",$BN$468,0))</f>
        <v>105</v>
      </c>
      <c r="BS468" s="226">
        <f>IF(SUM(BA468:BB468)&gt;0,1,0)</f>
        <v>1</v>
      </c>
      <c r="BU468" s="215"/>
      <c r="BV468" s="215"/>
      <c r="BW468" s="215"/>
      <c r="BX468" s="220">
        <f>SUM(G25:J25)</f>
        <v>56</v>
      </c>
      <c r="BY468" s="408">
        <f>COUNTIF(BX468:BX475,"&gt;0")</f>
        <v>4</v>
      </c>
      <c r="BZ468" s="215"/>
      <c r="CA468" s="215"/>
      <c r="CB468" s="215"/>
      <c r="CC468" s="216"/>
      <c r="CD468" s="216"/>
      <c r="CE468" s="216"/>
      <c r="CF468" s="215"/>
      <c r="CG468" s="215"/>
      <c r="CH468" s="215"/>
      <c r="CI468" s="215"/>
      <c r="CJ468" s="215"/>
      <c r="CK468" s="215"/>
      <c r="CL468" s="215"/>
      <c r="CM468" s="215"/>
      <c r="CN468" s="215"/>
      <c r="CO468" s="216"/>
      <c r="CP468" s="216"/>
    </row>
    <row r="469" spans="1:94" s="219" customFormat="1" ht="21" hidden="1" customHeight="1" x14ac:dyDescent="0.25">
      <c r="A469" s="237"/>
      <c r="B469" s="236"/>
      <c r="C469" s="236"/>
      <c r="D469" s="236"/>
      <c r="E469" s="236"/>
      <c r="F469" s="236"/>
      <c r="G469" s="236"/>
      <c r="H469" s="236"/>
      <c r="I469" s="236"/>
      <c r="J469" s="236"/>
      <c r="K469" s="238"/>
      <c r="L469" s="239"/>
      <c r="M469" s="236"/>
      <c r="N469" s="236"/>
      <c r="O469" s="236"/>
      <c r="P469" s="236"/>
      <c r="Q469" s="236"/>
      <c r="R469" s="236"/>
      <c r="S469" s="236"/>
      <c r="T469" s="236"/>
      <c r="U469" s="236"/>
      <c r="V469" s="238"/>
      <c r="W469" s="238"/>
      <c r="X469" s="240"/>
      <c r="Y469" s="236"/>
      <c r="Z469" s="236"/>
      <c r="AA469" s="236"/>
      <c r="AB469" s="236"/>
      <c r="AC469" s="236"/>
      <c r="AD469" s="236"/>
      <c r="AE469" s="236"/>
      <c r="AF469" s="236"/>
      <c r="AG469" s="238"/>
      <c r="AH469" s="238"/>
      <c r="AI469" s="236"/>
      <c r="AJ469" s="236"/>
      <c r="AK469" s="236"/>
      <c r="AL469" s="236"/>
      <c r="AM469" s="236"/>
      <c r="AN469" s="236"/>
      <c r="AO469" s="236"/>
      <c r="AP469" s="236"/>
      <c r="AQ469" s="236"/>
      <c r="AR469" s="238"/>
      <c r="AS469" s="238"/>
      <c r="AT469" s="246" t="str">
        <f>$B$28</f>
        <v>M410.20.01.A2</v>
      </c>
      <c r="AU469" s="220">
        <v>2</v>
      </c>
      <c r="AV469" s="222" t="str">
        <f>IF(COUNTIFS($B$26,"&lt;&gt;"&amp;"",$B$26,"&lt;&gt;*op?ional*",$B$26,"&lt;&gt;*Disciplin? facultativ?*"),$B$26,"")</f>
        <v>Sisteme inteligente avansate în transportul rutier</v>
      </c>
      <c r="AW469" s="222">
        <f t="shared" ref="AW469:AW476" si="19">IF($AV469="","",ROUND(RIGHT($B$22,1)/2,0))</f>
        <v>1</v>
      </c>
      <c r="AX469" s="222" t="str">
        <f t="shared" ref="AX469:AX476" si="20">IF($AV469="","",RIGHT($B$22,1))</f>
        <v>1</v>
      </c>
      <c r="AY469" s="222" t="str">
        <f>IF($AV469="","",$F$28)</f>
        <v>E</v>
      </c>
      <c r="AZ469" s="222" t="str">
        <f t="shared" ref="AZ469:AZ476" si="21">IF($AV469="","","DI")</f>
        <v>DI</v>
      </c>
      <c r="BA469" s="222">
        <f>IF(COUNTIFS($B$26,"&lt;&gt;"&amp;"",$B$26,"&lt;&gt;practic?*",$B$26,"&lt;&gt;*Elaborare proiect de diplom?*",$B$26,"&lt;&gt;*op?ional*",$B$26,"&lt;&gt;*Disciplin? facultativ?*", $B$26,"&lt;&gt;*Examen de diplom?*"),ROUND($G$28/14,1),"")</f>
        <v>2</v>
      </c>
      <c r="BB469" s="222">
        <f>IF(COUNTIFS($B$26,"&lt;&gt;"&amp;"",$B$26,"&lt;&gt;practic?*",$B$26,"&lt;&gt;*Elaborare proiect de diplom?*",$B$26,"&lt;&gt;*op?ional*",$B$26,"&lt;&gt;*Disciplin? facultativ?*", $B$26,"&lt;&gt;*Examen de diplom?*"),ROUND(($H$28+$I$28+$J$28)/14,1),"")</f>
        <v>2</v>
      </c>
      <c r="BC469" s="222">
        <f>IF(COUNTIFS($B$26,"&lt;&gt;"&amp;"",$B$26,"&lt;&gt;practic?*",$B$26,"&lt;&gt;*Elaborare proiect de diplom?*",$B$26,"&lt;&gt;*op?ional*",$B$26,"&lt;&gt;*Disciplin? facultativ?*", $B$26,"&lt;&gt;*Examen de diplom?*"),ROUND(($G$28+$H$28+$I$28+$J$28)/14,1),"")</f>
        <v>4</v>
      </c>
      <c r="BD469" s="224">
        <f>IF(COUNTIFS($B$26,"&lt;&gt;"&amp;"",$B$26,"&lt;&gt;practic?*",$B$26,"&lt;&gt;*Elaborare proiect de diplom?*",$B$26,"&lt;&gt;*op?ional*",$B$26,"&lt;&gt;*Disciplin? facultativ?*", $B$26,"&lt;&gt;*Examen de diplom?*"),$G$28,"")</f>
        <v>28</v>
      </c>
      <c r="BE469" s="222">
        <f>IF(COUNTIFS($B$26,"&lt;&gt;"&amp;"",$B$26,"&lt;&gt;practic?*",$B$26,"&lt;&gt;*Elaborare proiect de diplom?*",$B$26,"&lt;&gt;*op?ional*",$B$26,"&lt;&gt;*Disciplin? facultativ?*", $B$26,"&lt;&gt;*Examen de diplom?*"),($H$28+$I$28+$J$28),"")</f>
        <v>28</v>
      </c>
      <c r="BF469" s="222">
        <f>IF(COUNTIFS($B$26,"&lt;&gt;"&amp;"",$B$26,"&lt;&gt;practic?*",$B$26,"&lt;&gt;*Elaborare proiect de diplom?*",$B$26,"&lt;&gt;*op?ional*",$B$26,"&lt;&gt;*Disciplin? facultativ?*", $B$26,"&lt;&gt;*Examen de diplom?*"),($G$28+$H$28+$I$28+$J$28),"")</f>
        <v>56</v>
      </c>
      <c r="BG469" s="220"/>
      <c r="BH469" s="222" t="str">
        <f>IF(COUNTIF($AV469,"=*Elaborare proiect de diplom?*"),ROUND($J$24/14,1),"")</f>
        <v/>
      </c>
      <c r="BI469" s="224">
        <f t="shared" ref="BI469:BI476" si="22">ROUND(BL469/14,1)</f>
        <v>0</v>
      </c>
      <c r="BJ469" s="220"/>
      <c r="BK469" s="222" t="str">
        <f>IF(COUNTIF($AV469,"=*Elaborare proiect de diplom?*"),$J$24,"")</f>
        <v/>
      </c>
      <c r="BL469" s="224">
        <f>IF(COUNTIFS($B$26,"&lt;&gt;"&amp;"",$B$26,"&lt;&gt;practic?*",$B$26,"&lt;&gt;*Elaborare proiect de diplom?*",$B$26,"&lt;&gt;*op?ional*",$B$26,"&lt;&gt;*Disciplin? facultativ?*", $B$26,"&lt;&gt;*Examen de diplom?*"),$K$28,"")</f>
        <v>0</v>
      </c>
      <c r="BM469" s="224">
        <f t="shared" ref="BM469:BM476" si="23">ROUND(BN469/14,1)</f>
        <v>3.5</v>
      </c>
      <c r="BN469" s="224">
        <f>IF(COUNTIFS($B$26,"&lt;&gt;"&amp;"",$B$26,"&lt;&gt;practic?*",$B$26,"&lt;&gt;*Elaborare proiect de diplom?*",$B$26,"&lt;&gt;*op?ional*",$B$26,"&lt;&gt;*Disciplin? facultativ?*", $B$26,"&lt;&gt;*Examen de diplom?*"),$M$28,"")</f>
        <v>49</v>
      </c>
      <c r="BO469" s="220">
        <f>IF($AV$469="","",$E$28)</f>
        <v>7</v>
      </c>
      <c r="BP469" s="232" t="str">
        <f>IF(COUNTIFS($B$22,"&lt;&gt;"&amp;"",$B$22,"&lt;&gt;practic?*",$B$22,"&lt;&gt;*op?ional*",$B$22,"&lt;&gt;*Disciplin? facultativ?*",$B$22,"&lt;&gt;*Examen de diplom?*"),$L$28,"")</f>
        <v>DA</v>
      </c>
      <c r="BQ469" s="224">
        <f t="shared" ref="BQ469:BQ476" si="24">IF($AV469="","",IF($BC469&lt;&gt;"",$BC469,0)+IF($BI469&lt;&gt;"",$BI469,0)+IF($BM469&lt;&gt;"",$BM469,0))</f>
        <v>7.5</v>
      </c>
      <c r="BR469" s="220">
        <f>IF($AV$469="","",IF($BF$469&lt;&gt;"",$BF$469,0)+IF($BL$469&lt;&gt;"",$BL$469,0)+IF($BN$469&lt;&gt;"",$BN$469,0))</f>
        <v>105</v>
      </c>
      <c r="BS469" s="226">
        <f t="shared" ref="BS469:BS476" si="25">IF(SUM(BA469:BB469)&gt;0,1,0)</f>
        <v>1</v>
      </c>
      <c r="BU469" s="215"/>
      <c r="BV469" s="215"/>
      <c r="BW469" s="215"/>
      <c r="BX469" s="220">
        <f>SUM(G28:J28)</f>
        <v>56</v>
      </c>
      <c r="BY469" s="408"/>
      <c r="BZ469" s="215"/>
      <c r="CA469" s="215"/>
      <c r="CB469" s="215"/>
      <c r="CC469" s="216"/>
      <c r="CD469" s="216"/>
      <c r="CE469" s="216"/>
      <c r="CF469" s="215"/>
      <c r="CG469" s="215"/>
      <c r="CH469" s="215"/>
      <c r="CI469" s="215"/>
      <c r="CJ469" s="215"/>
      <c r="CK469" s="215"/>
      <c r="CL469" s="215"/>
      <c r="CM469" s="215"/>
      <c r="CN469" s="215"/>
      <c r="CO469" s="216"/>
      <c r="CP469" s="216"/>
    </row>
    <row r="470" spans="1:94" s="219" customFormat="1" ht="21" hidden="1" customHeight="1" x14ac:dyDescent="0.25">
      <c r="A470" s="237"/>
      <c r="B470" s="236"/>
      <c r="C470" s="236"/>
      <c r="D470" s="236"/>
      <c r="E470" s="236"/>
      <c r="F470" s="236"/>
      <c r="G470" s="236"/>
      <c r="H470" s="236"/>
      <c r="I470" s="236"/>
      <c r="J470" s="236"/>
      <c r="K470" s="238"/>
      <c r="L470" s="239"/>
      <c r="M470" s="236"/>
      <c r="N470" s="236"/>
      <c r="O470" s="236"/>
      <c r="P470" s="236"/>
      <c r="Q470" s="236"/>
      <c r="R470" s="236"/>
      <c r="S470" s="236"/>
      <c r="T470" s="236"/>
      <c r="U470" s="236"/>
      <c r="V470" s="238"/>
      <c r="W470" s="238"/>
      <c r="X470" s="240"/>
      <c r="Y470" s="236"/>
      <c r="Z470" s="236"/>
      <c r="AA470" s="236"/>
      <c r="AB470" s="236"/>
      <c r="AC470" s="236"/>
      <c r="AD470" s="236"/>
      <c r="AE470" s="236"/>
      <c r="AF470" s="236"/>
      <c r="AG470" s="238"/>
      <c r="AH470" s="238"/>
      <c r="AI470" s="236"/>
      <c r="AJ470" s="236"/>
      <c r="AK470" s="236"/>
      <c r="AL470" s="236"/>
      <c r="AM470" s="236"/>
      <c r="AN470" s="236"/>
      <c r="AO470" s="236"/>
      <c r="AP470" s="236"/>
      <c r="AQ470" s="236"/>
      <c r="AR470" s="238"/>
      <c r="AS470" s="238"/>
      <c r="AT470" s="246" t="str">
        <f>$B$31</f>
        <v>M410.20.01.A3</v>
      </c>
      <c r="AU470" s="220">
        <v>3</v>
      </c>
      <c r="AV470" s="222" t="str">
        <f>IF(COUNTIFS($B$29,"&lt;&gt;"&amp;"",$B$29,"&lt;&gt;*op?ional*",$B$29,"&lt;&gt;*Disciplin? facultativ?*"),$B$29,"")</f>
        <v>Transportul și protecția mediului</v>
      </c>
      <c r="AW470" s="222">
        <f t="shared" si="19"/>
        <v>1</v>
      </c>
      <c r="AX470" s="222" t="str">
        <f t="shared" si="20"/>
        <v>1</v>
      </c>
      <c r="AY470" s="222" t="str">
        <f>IF($AV470="","",$F$31)</f>
        <v>E</v>
      </c>
      <c r="AZ470" s="222" t="str">
        <f t="shared" si="21"/>
        <v>DI</v>
      </c>
      <c r="BA470" s="222">
        <f>IF(COUNTIFS($B$29,"&lt;&gt;"&amp;"",$B$29,"&lt;&gt;practic?*",$B$29,"&lt;&gt;*Elaborare proiect de diplom?*",$B$29,"&lt;&gt;*op?ional*",$B$29,"&lt;&gt;*Disciplin? facultativ?*", $B$29,"&lt;&gt;*Examen de diplom?*"),ROUND($G$31/14,1),"")</f>
        <v>2</v>
      </c>
      <c r="BB470" s="222">
        <f>IF(COUNTIFS($B$29,"&lt;&gt;"&amp;"",$B$29,"&lt;&gt;practic?*",$B$29,"&lt;&gt;*Elaborare proiect de diplom?*",$B$29,"&lt;&gt;*op?ional*",$B$29,"&lt;&gt;*Disciplin? facultativ?*", $B$29,"&lt;&gt;*Examen de diplom?*"),ROUND(($H$31+$I$31+$J$31)/14,1),"")</f>
        <v>2</v>
      </c>
      <c r="BC470" s="222">
        <f>IF(COUNTIFS($B$29,"&lt;&gt;"&amp;"",$B$29,"&lt;&gt;practic?*",$B$29,"&lt;&gt;*Elaborare proiect de diplom?*",$B$29,"&lt;&gt;*op?ional*",$B$29,"&lt;&gt;*Disciplin? facultativ?*", $B$29,"&lt;&gt;*Examen de diplom?*"),ROUND(($G$31+$H$31+$I$31+$J$31)/14,1),"")</f>
        <v>4</v>
      </c>
      <c r="BD470" s="224">
        <f>IF(COUNTIFS($B$29,"&lt;&gt;"&amp;"",$B$29,"&lt;&gt;practic?*",$B$29,"&lt;&gt;*Elaborare proiect de diplom?*",$B$29,"&lt;&gt;*op?ional*",$B$29,"&lt;&gt;*Disciplin? facultativ?*", $B$29,"&lt;&gt;*Examen de diplom?*"),$G$31,"")</f>
        <v>28</v>
      </c>
      <c r="BE470" s="222">
        <f>IF(COUNTIFS($B$29,"&lt;&gt;"&amp;"",$B$29,"&lt;&gt;practic?*",$B$29,"&lt;&gt;*Elaborare proiect de diplom?*",$B$29,"&lt;&gt;*op?ional*",$B$29,"&lt;&gt;*Disciplin? facultativ?*", $B$29,"&lt;&gt;*Examen de diplom?*"),($H$31+$I$31+$J$31),"")</f>
        <v>28</v>
      </c>
      <c r="BF470" s="222">
        <f>IF(COUNTIFS($B$29,"&lt;&gt;"&amp;"",$B$29,"&lt;&gt;practic?*",$B$29,"&lt;&gt;*Elaborare proiect de diplom?*",$B$29,"&lt;&gt;*op?ional*",$B$29,"&lt;&gt;*Disciplin? facultativ?*", $B$29,"&lt;&gt;*Examen de diplom?*"),($G$31+$H$31+$I$31+$J$31),"")</f>
        <v>56</v>
      </c>
      <c r="BG470" s="220"/>
      <c r="BH470" s="222" t="str">
        <f>IF(COUNTIF($AV470,"=*Elaborare proiect de diplom?*"),ROUND($J$27/14,1),"")</f>
        <v/>
      </c>
      <c r="BI470" s="224">
        <f t="shared" si="22"/>
        <v>0</v>
      </c>
      <c r="BJ470" s="220"/>
      <c r="BK470" s="222" t="str">
        <f>IF(COUNTIF($AV470,"=*Elaborare proiect de diplom?*"),$J$27,"")</f>
        <v/>
      </c>
      <c r="BL470" s="224">
        <f>IF(COUNTIFS($B$29,"&lt;&gt;"&amp;"",$B$29,"&lt;&gt;practic?*",$B$29,"&lt;&gt;*Elaborare proiect de diplom?*",$B$29,"&lt;&gt;*op?ional*",$B$29,"&lt;&gt;*Disciplin? facultativ?*", $B$29,"&lt;&gt;*Examen de diplom?*"),$K$31,"")</f>
        <v>0</v>
      </c>
      <c r="BM470" s="224">
        <f t="shared" si="23"/>
        <v>3.5</v>
      </c>
      <c r="BN470" s="224">
        <f>IF(COUNTIFS($B$29,"&lt;&gt;"&amp;"",$B$29,"&lt;&gt;practic?*",$B$29,"&lt;&gt;*Elaborare proiect de diplom?*",$B$29,"&lt;&gt;*op?ional*",$B$29,"&lt;&gt;*Disciplin? facultativ?*", $B$29,"&lt;&gt;*Examen de diplom?*"),$M$31,"")</f>
        <v>49</v>
      </c>
      <c r="BO470" s="220">
        <f>IF($AV$470="","",$E$31)</f>
        <v>6</v>
      </c>
      <c r="BP470" s="232" t="str">
        <f>IF(COUNTIFS($B$25,"&lt;&gt;"&amp;"",$B$25,"&lt;&gt;practic?*",$B$25,"&lt;&gt;*op?ional*",$B$25,"&lt;&gt;*Disciplin? facultativ?*",$B$25,"&lt;&gt;*Examen de diplom?*"),$L$31,"")</f>
        <v>DA</v>
      </c>
      <c r="BQ470" s="224">
        <f t="shared" si="24"/>
        <v>7.5</v>
      </c>
      <c r="BR470" s="220">
        <f>IF($AV$470="","",IF($BF$470&lt;&gt;"",$BF$470,0)+IF($BL$470&lt;&gt;"",$BL$470,0)+IF($BN$470&lt;&gt;"",$BN$470,0))</f>
        <v>105</v>
      </c>
      <c r="BS470" s="226">
        <f t="shared" si="25"/>
        <v>1</v>
      </c>
      <c r="BU470" s="215"/>
      <c r="BV470" s="215"/>
      <c r="BW470" s="215"/>
      <c r="BX470" s="220">
        <f>SUM(G31:J31)</f>
        <v>56</v>
      </c>
      <c r="BY470" s="408"/>
      <c r="BZ470" s="215"/>
      <c r="CA470" s="215"/>
      <c r="CB470" s="215"/>
      <c r="CC470" s="216"/>
      <c r="CD470" s="216"/>
      <c r="CE470" s="216"/>
      <c r="CF470" s="215"/>
      <c r="CG470" s="215"/>
      <c r="CH470" s="215"/>
      <c r="CI470" s="215"/>
      <c r="CJ470" s="215"/>
      <c r="CK470" s="215"/>
      <c r="CL470" s="215"/>
      <c r="CM470" s="215"/>
      <c r="CN470" s="215"/>
      <c r="CO470" s="216"/>
      <c r="CP470" s="216"/>
    </row>
    <row r="471" spans="1:94" s="219" customFormat="1" ht="21" hidden="1" customHeight="1" x14ac:dyDescent="0.25">
      <c r="A471" s="237"/>
      <c r="B471" s="236"/>
      <c r="C471" s="236"/>
      <c r="D471" s="236"/>
      <c r="E471" s="236"/>
      <c r="F471" s="236"/>
      <c r="G471" s="236"/>
      <c r="H471" s="236"/>
      <c r="I471" s="236"/>
      <c r="J471" s="236"/>
      <c r="K471" s="238"/>
      <c r="L471" s="239"/>
      <c r="M471" s="236"/>
      <c r="N471" s="236"/>
      <c r="O471" s="236"/>
      <c r="P471" s="236"/>
      <c r="Q471" s="236"/>
      <c r="R471" s="236"/>
      <c r="S471" s="236"/>
      <c r="T471" s="236"/>
      <c r="U471" s="236"/>
      <c r="V471" s="238"/>
      <c r="W471" s="238"/>
      <c r="X471" s="240"/>
      <c r="Y471" s="236"/>
      <c r="Z471" s="236"/>
      <c r="AA471" s="236"/>
      <c r="AB471" s="236"/>
      <c r="AC471" s="236"/>
      <c r="AD471" s="236"/>
      <c r="AE471" s="236"/>
      <c r="AF471" s="236"/>
      <c r="AG471" s="238"/>
      <c r="AH471" s="238"/>
      <c r="AI471" s="236"/>
      <c r="AJ471" s="236"/>
      <c r="AK471" s="236"/>
      <c r="AL471" s="236"/>
      <c r="AM471" s="236"/>
      <c r="AN471" s="236"/>
      <c r="AO471" s="236"/>
      <c r="AP471" s="236"/>
      <c r="AQ471" s="236"/>
      <c r="AR471" s="238"/>
      <c r="AS471" s="238"/>
      <c r="AT471" s="246" t="str">
        <f>$B$34</f>
        <v>M410.20.01.V4-ij</v>
      </c>
      <c r="AU471" s="220">
        <v>4</v>
      </c>
      <c r="AV471" s="222" t="str">
        <f>IF(COUNTIFS($B$32,"&lt;&gt;"&amp;"",$B$32,"&lt;&gt;*op?ional*",$B$32,"&lt;&gt;*Disciplin? facultativ?*"),$B$32,"")</f>
        <v/>
      </c>
      <c r="AW471" s="222" t="str">
        <f t="shared" si="19"/>
        <v/>
      </c>
      <c r="AX471" s="222" t="str">
        <f t="shared" si="20"/>
        <v/>
      </c>
      <c r="AY471" s="222" t="str">
        <f>IF($AV471="","",$F$34)</f>
        <v/>
      </c>
      <c r="AZ471" s="222" t="str">
        <f t="shared" si="21"/>
        <v/>
      </c>
      <c r="BA471" s="222" t="str">
        <f>IF(COUNTIFS($B$32,"&lt;&gt;"&amp;"",$B$32,"&lt;&gt;practic?*",$B$32,"&lt;&gt;*Elaborare proiect de diplom?*",$B$32,"&lt;&gt;*op?ional*",$B$32,"&lt;&gt;*Disciplin? facultativ?*", $B$32,"&lt;&gt;*Examen de diplom?*"),ROUND($G$34/14,1),"")</f>
        <v/>
      </c>
      <c r="BB471" s="222" t="str">
        <f>IF(COUNTIFS($B$32,"&lt;&gt;"&amp;"",$B$32,"&lt;&gt;practic?*",$B$32,"&lt;&gt;*Elaborare proiect de diplom?*",$B$32,"&lt;&gt;*op?ional*",$B$32,"&lt;&gt;*Disciplin? facultativ?*", $B$32,"&lt;&gt;*Examen de diplom?*"),ROUND(($H$34+$I$34+$J$34)/14,1),"")</f>
        <v/>
      </c>
      <c r="BC471" s="222" t="str">
        <f>IF(COUNTIFS($B$32,"&lt;&gt;"&amp;"",$B$32,"&lt;&gt;practic?*",$B$32,"&lt;&gt;*Elaborare proiect de diplom?*",$B$32,"&lt;&gt;*op?ional*",$B$32,"&lt;&gt;*Disciplin? facultativ?*", $B$32,"&lt;&gt;*Examen de diplom?*"),ROUND(($G$34+$H$34+$I$34+$J$34)/14,1),"")</f>
        <v/>
      </c>
      <c r="BD471" s="224" t="str">
        <f>IF(COUNTIFS($B$32,"&lt;&gt;"&amp;"",$B$32,"&lt;&gt;practic?*",$B$32,"&lt;&gt;*Elaborare proiect de diplom?*",$B$32,"&lt;&gt;*op?ional*",$B$32,"&lt;&gt;*Disciplin? facultativ?*", $B$32,"&lt;&gt;*Examen de diplom?*"),$G$34,"")</f>
        <v/>
      </c>
      <c r="BE471" s="222" t="str">
        <f>IF(COUNTIFS($B$32,"&lt;&gt;"&amp;"",$B$32,"&lt;&gt;practic?*",$B$32,"&lt;&gt;*Elaborare proiect de diplom?*",$B$32,"&lt;&gt;*op?ional*",$B$32,"&lt;&gt;*Disciplin? facultativ?*", $B$32,"&lt;&gt;*Examen de diplom?*"),($H$34+$I$34+$J$34),"")</f>
        <v/>
      </c>
      <c r="BF471" s="222" t="str">
        <f>IF(COUNTIFS($B$32,"&lt;&gt;"&amp;"",$B$32,"&lt;&gt;practic?*",$B$32,"&lt;&gt;*Elaborare proiect de diplom?*",$B$32,"&lt;&gt;*op?ional*",$B$32,"&lt;&gt;*Disciplin? facultativ?*", $B$32,"&lt;&gt;*Examen de diplom?*"),($G$34+$H$34+$I$34+$J$34),"")</f>
        <v/>
      </c>
      <c r="BG471" s="220"/>
      <c r="BH471" s="222" t="str">
        <f>IF(COUNTIF($AV471,"=*Elaborare proiect de diplom?*"),ROUND($J$30/14,1),"")</f>
        <v/>
      </c>
      <c r="BI471" s="224" t="e">
        <f t="shared" si="22"/>
        <v>#VALUE!</v>
      </c>
      <c r="BJ471" s="220"/>
      <c r="BK471" s="222" t="str">
        <f>IF(COUNTIF($AV471,"=*Elaborare proiect de diplom?*"),$J$30,"")</f>
        <v/>
      </c>
      <c r="BL471" s="224" t="str">
        <f>IF(COUNTIFS($B$32,"&lt;&gt;"&amp;"",$B$32,"&lt;&gt;practic?*",$B$32,"&lt;&gt;*Elaborare proiect de diplom?*",$B$32,"&lt;&gt;*op?ional*",$B$32,"&lt;&gt;*Disciplin? facultativ?*", $B$32,"&lt;&gt;*Examen de diplom?*"),$K$34,"")</f>
        <v/>
      </c>
      <c r="BM471" s="224" t="e">
        <f t="shared" si="23"/>
        <v>#VALUE!</v>
      </c>
      <c r="BN471" s="224" t="str">
        <f>IF(COUNTIFS($B$32,"&lt;&gt;"&amp;"",$B$32,"&lt;&gt;practic?*",$B$32,"&lt;&gt;*Elaborare proiect de diplom?*",$B$32,"&lt;&gt;*op?ional*",$B$32,"&lt;&gt;*Disciplin? facultativ?*", $B$32,"&lt;&gt;*Examen de diplom?*"),$M$34,"")</f>
        <v/>
      </c>
      <c r="BO471" s="220" t="str">
        <f>IF($AV$471="","",$E$34)</f>
        <v/>
      </c>
      <c r="BP471" s="232" t="str">
        <f>IF(COUNTIFS($B$28,"&lt;&gt;"&amp;"",$B$28,"&lt;&gt;practic?*",$B$28,"&lt;&gt;*op?ional*",$B$28,"&lt;&gt;*Disciplin? facultativ?*",$B$28,"&lt;&gt;*Examen de diplom?*"),$L$34,"")</f>
        <v>DCAV</v>
      </c>
      <c r="BQ471" s="224" t="str">
        <f t="shared" si="24"/>
        <v/>
      </c>
      <c r="BR471" s="220" t="str">
        <f>IF($AV$471="","",IF($BF$471&lt;&gt;"",$BF$471,0)+IF($BL$471&lt;&gt;"",$BL$471,0)+IF($BN$471&lt;&gt;"",$BN$471,0))</f>
        <v/>
      </c>
      <c r="BS471" s="226">
        <f t="shared" si="25"/>
        <v>0</v>
      </c>
      <c r="BU471" s="215"/>
      <c r="BV471" s="215"/>
      <c r="BW471" s="215"/>
      <c r="BX471" s="220">
        <f>SUM(G34:J34)</f>
        <v>28</v>
      </c>
      <c r="BY471" s="408"/>
      <c r="BZ471" s="215"/>
      <c r="CA471" s="215"/>
      <c r="CB471" s="215"/>
      <c r="CC471" s="216"/>
      <c r="CD471" s="216"/>
      <c r="CE471" s="216"/>
      <c r="CF471" s="215"/>
      <c r="CG471" s="215"/>
      <c r="CH471" s="215"/>
      <c r="CI471" s="215"/>
      <c r="CJ471" s="215"/>
      <c r="CK471" s="215"/>
      <c r="CL471" s="215"/>
      <c r="CM471" s="215"/>
      <c r="CN471" s="215"/>
      <c r="CO471" s="216"/>
      <c r="CP471" s="216"/>
    </row>
    <row r="472" spans="1:94" s="219" customFormat="1" ht="21" hidden="1" customHeight="1" x14ac:dyDescent="0.25">
      <c r="B472" s="215"/>
      <c r="C472" s="215"/>
      <c r="D472" s="215"/>
      <c r="E472" s="215"/>
      <c r="F472" s="215"/>
      <c r="G472" s="215"/>
      <c r="H472" s="215"/>
      <c r="I472" s="215"/>
      <c r="J472" s="215"/>
      <c r="K472" s="216"/>
      <c r="L472" s="217"/>
      <c r="M472" s="215"/>
      <c r="N472" s="215"/>
      <c r="O472" s="215"/>
      <c r="P472" s="215"/>
      <c r="Q472" s="215"/>
      <c r="R472" s="215"/>
      <c r="S472" s="215"/>
      <c r="T472" s="215"/>
      <c r="U472" s="215"/>
      <c r="V472" s="216"/>
      <c r="W472" s="216"/>
      <c r="X472" s="218"/>
      <c r="Y472" s="215"/>
      <c r="Z472" s="215"/>
      <c r="AA472" s="215"/>
      <c r="AB472" s="215"/>
      <c r="AC472" s="215"/>
      <c r="AD472" s="215"/>
      <c r="AE472" s="215"/>
      <c r="AF472" s="215"/>
      <c r="AG472" s="216"/>
      <c r="AH472" s="216"/>
      <c r="AI472" s="215"/>
      <c r="AJ472" s="215"/>
      <c r="AK472" s="215"/>
      <c r="AL472" s="215"/>
      <c r="AM472" s="215"/>
      <c r="AN472" s="215"/>
      <c r="AO472" s="215"/>
      <c r="AP472" s="215"/>
      <c r="AQ472" s="215"/>
      <c r="AR472" s="216"/>
      <c r="AS472" s="216"/>
      <c r="AT472" s="246" t="str">
        <f>$B$37</f>
        <v>M410.20.01.S5</v>
      </c>
      <c r="AU472" s="220">
        <v>5</v>
      </c>
      <c r="AV472" s="222" t="str">
        <f>IF(COUNTIFS($B$35,"&lt;&gt;"&amp;"",$B$35,"&lt;&gt;*op?ional*",$B$35,"&lt;&gt;*Disciplin? facultativ?*"),$B$35,"")</f>
        <v>Practică profesională 1</v>
      </c>
      <c r="AW472" s="222">
        <f t="shared" si="19"/>
        <v>1</v>
      </c>
      <c r="AX472" s="222" t="str">
        <f t="shared" si="20"/>
        <v>1</v>
      </c>
      <c r="AY472" s="222" t="str">
        <f>IF($AV472="","",$F$37)</f>
        <v>C</v>
      </c>
      <c r="AZ472" s="222" t="str">
        <f t="shared" si="21"/>
        <v>DI</v>
      </c>
      <c r="BA472" s="222" t="str">
        <f>IF(COUNTIFS($B$35,"&lt;&gt;"&amp;"",$B$35,"&lt;&gt;practic?*",$B$35,"&lt;&gt;*Elaborare proiect de diplom?*",$B$35,"&lt;&gt;*op?ional*",$B$35,"&lt;&gt;*Disciplin? facultativ?*", $B$35,"&lt;&gt;*Examen de diplom?*"),ROUND($G$37/14,1),"")</f>
        <v/>
      </c>
      <c r="BB472" s="222" t="str">
        <f>IF(COUNTIFS($B$35,"&lt;&gt;"&amp;"",$B$35,"&lt;&gt;practic?*",$B$35,"&lt;&gt;*Elaborare proiect de diplom?*",$B$35,"&lt;&gt;*op?ional*",$B$35,"&lt;&gt;*Disciplin? facultativ?*", $B$35,"&lt;&gt;*Examen de diplom?*"),ROUND(($H$37+$I$37+$J$37)/14,1),"")</f>
        <v/>
      </c>
      <c r="BC472" s="222" t="str">
        <f>IF(COUNTIFS($B$35,"&lt;&gt;"&amp;"",$B$35,"&lt;&gt;practic?*",$B$35,"&lt;&gt;*Elaborare proiect de diplom?*",$B$35,"&lt;&gt;*op?ional*",$B$35,"&lt;&gt;*Disciplin? facultativ?*", $B$35,"&lt;&gt;*Examen de diplom?*"),ROUND(($G$37+$H$37+$I$37+$J$37)/14,1),"")</f>
        <v/>
      </c>
      <c r="BD472" s="224" t="str">
        <f>IF(COUNTIFS($B$35,"&lt;&gt;"&amp;"",$B$35,"&lt;&gt;practic?*",$B$35,"&lt;&gt;*Elaborare proiect de diplom?*",$B$35,"&lt;&gt;*op?ional*",$B$35,"&lt;&gt;*Disciplin? facultativ?*", $B$35,"&lt;&gt;*Examen de diplom?*"),$G$37,"")</f>
        <v/>
      </c>
      <c r="BE472" s="222" t="str">
        <f>IF(COUNTIFS($B$35,"&lt;&gt;"&amp;"",$B$35,"&lt;&gt;practic?*",$B$35,"&lt;&gt;*Elaborare proiect de diplom?*",$B$35,"&lt;&gt;*op?ional*",$B$35,"&lt;&gt;*Disciplin? facultativ?*", $B$35,"&lt;&gt;*Examen de diplom?*"),($H$37+$I$37+$J$37),"")</f>
        <v/>
      </c>
      <c r="BF472" s="222" t="str">
        <f>IF(COUNTIFS($B$35,"&lt;&gt;"&amp;"",$B$35,"&lt;&gt;practic?*",$B$35,"&lt;&gt;*Elaborare proiect de diplom?*",$B$35,"&lt;&gt;*op?ional*",$B$35,"&lt;&gt;*Disciplin? facultativ?*", $B$35,"&lt;&gt;*Examen de diplom?*"),($G$37+$H$37+$I$37+$J$37),"")</f>
        <v/>
      </c>
      <c r="BG472" s="220"/>
      <c r="BH472" s="222" t="str">
        <f>IF(COUNTIF($AV472,"=*Elaborare proiect de diplom?*"),ROUND($J$33/14,1),"")</f>
        <v/>
      </c>
      <c r="BI472" s="224" t="e">
        <f t="shared" si="22"/>
        <v>#VALUE!</v>
      </c>
      <c r="BJ472" s="220"/>
      <c r="BK472" s="222" t="str">
        <f>IF(COUNTIF($AV472,"=*Elaborare proiect de diplom?*"),$J$33,"")</f>
        <v/>
      </c>
      <c r="BL472" s="224" t="str">
        <f>IF(COUNTIFS($B$35,"&lt;&gt;"&amp;"",$B$35,"&lt;&gt;practic?*",$B$35,"&lt;&gt;*Elaborare proiect de diplom?*",$B$35,"&lt;&gt;*op?ional*",$B$35,"&lt;&gt;*Disciplin? facultativ?*", $B$35,"&lt;&gt;*Examen de diplom?*"),$K$37,"")</f>
        <v/>
      </c>
      <c r="BM472" s="224" t="e">
        <f t="shared" si="23"/>
        <v>#VALUE!</v>
      </c>
      <c r="BN472" s="224" t="str">
        <f>IF(COUNTIFS($B$35,"&lt;&gt;"&amp;"",$B$35,"&lt;&gt;practic?*",$B$35,"&lt;&gt;*Elaborare proiect de diplom?*",$B$35,"&lt;&gt;*op?ional*",$B$35,"&lt;&gt;*Disciplin? facultativ?*", $B$35,"&lt;&gt;*Examen de diplom?*"),$M$37,"")</f>
        <v/>
      </c>
      <c r="BO472" s="220">
        <f>IF($AV$472="","",$E$33)</f>
        <v>0</v>
      </c>
      <c r="BP472" s="232" t="str">
        <f>IF(COUNTIFS($B$31,"&lt;&gt;"&amp;"",$B$31,"&lt;&gt;practic?*",$B$31,"&lt;&gt;*op?ional*",$B$31,"&lt;&gt;*Disciplin? facultativ?*",$B$31,"&lt;&gt;*Examen de diplom?*"),$L$37,"")</f>
        <v>DS</v>
      </c>
      <c r="BQ472" s="224" t="e">
        <f t="shared" si="24"/>
        <v>#VALUE!</v>
      </c>
      <c r="BR472" s="220">
        <f>IF($AV$472="","",IF($BF$472&lt;&gt;"",$BF$472,0)+IF($BL$472&lt;&gt;"",$BL$472,0)+IF($BN$472&lt;&gt;"",$BN$472,0))</f>
        <v>0</v>
      </c>
      <c r="BS472" s="226">
        <f t="shared" si="25"/>
        <v>0</v>
      </c>
      <c r="BU472" s="215"/>
      <c r="BV472" s="215"/>
      <c r="BW472" s="215"/>
      <c r="BX472" s="220">
        <f>SUM(G37:J37)</f>
        <v>0</v>
      </c>
      <c r="BY472" s="408"/>
      <c r="BZ472" s="215"/>
      <c r="CA472" s="215"/>
      <c r="CB472" s="215"/>
      <c r="CC472" s="216"/>
      <c r="CD472" s="216"/>
      <c r="CE472" s="216"/>
      <c r="CF472" s="215"/>
      <c r="CG472" s="215"/>
      <c r="CH472" s="215"/>
      <c r="CI472" s="215"/>
      <c r="CJ472" s="215"/>
      <c r="CK472" s="215"/>
      <c r="CL472" s="215"/>
      <c r="CM472" s="215"/>
      <c r="CN472" s="215"/>
      <c r="CO472" s="216"/>
      <c r="CP472" s="216"/>
    </row>
    <row r="473" spans="1:94" s="219" customFormat="1" ht="21" hidden="1" customHeight="1" x14ac:dyDescent="0.25">
      <c r="B473" s="215"/>
      <c r="C473" s="215"/>
      <c r="D473" s="215"/>
      <c r="E473" s="215"/>
      <c r="F473" s="215"/>
      <c r="G473" s="215"/>
      <c r="H473" s="215"/>
      <c r="I473" s="215"/>
      <c r="J473" s="215"/>
      <c r="K473" s="216"/>
      <c r="L473" s="217"/>
      <c r="M473" s="215"/>
      <c r="N473" s="215"/>
      <c r="O473" s="215"/>
      <c r="P473" s="215"/>
      <c r="Q473" s="215"/>
      <c r="R473" s="215"/>
      <c r="S473" s="215"/>
      <c r="T473" s="215"/>
      <c r="U473" s="215"/>
      <c r="V473" s="216"/>
      <c r="W473" s="216"/>
      <c r="X473" s="218"/>
      <c r="Y473" s="215"/>
      <c r="Z473" s="215"/>
      <c r="AA473" s="215"/>
      <c r="AB473" s="215"/>
      <c r="AC473" s="215"/>
      <c r="AD473" s="215"/>
      <c r="AE473" s="215"/>
      <c r="AF473" s="215"/>
      <c r="AG473" s="216"/>
      <c r="AH473" s="216"/>
      <c r="AI473" s="215"/>
      <c r="AJ473" s="215"/>
      <c r="AK473" s="215"/>
      <c r="AL473" s="215"/>
      <c r="AM473" s="215"/>
      <c r="AN473" s="215"/>
      <c r="AO473" s="215"/>
      <c r="AP473" s="215"/>
      <c r="AQ473" s="215"/>
      <c r="AR473" s="216"/>
      <c r="AS473" s="216"/>
      <c r="AT473" s="246" t="str">
        <f>$B$40</f>
        <v/>
      </c>
      <c r="AU473" s="220">
        <v>6</v>
      </c>
      <c r="AV473" s="222" t="str">
        <f>IF(COUNTIFS($B$38,"&lt;&gt;"&amp;"",$B$38,"&lt;&gt;*op?ional*",$B$38,"&lt;&gt;*Disciplin? facultativ?*"),$B$38,"")</f>
        <v/>
      </c>
      <c r="AW473" s="222" t="str">
        <f t="shared" si="19"/>
        <v/>
      </c>
      <c r="AX473" s="222" t="str">
        <f t="shared" si="20"/>
        <v/>
      </c>
      <c r="AY473" s="222" t="str">
        <f>IF($AV473="","",$F$40)</f>
        <v/>
      </c>
      <c r="AZ473" s="222" t="str">
        <f t="shared" si="21"/>
        <v/>
      </c>
      <c r="BA473" s="222" t="str">
        <f>IF(COUNTIFS($B$38,"&lt;&gt;"&amp;"",$B$38,"&lt;&gt;practic?*",$B$38,"&lt;&gt;*Elaborare proiect de diplom?*",$B$38,"&lt;&gt;*op?ional*",$B$38,"&lt;&gt;*Disciplin? facultativ?*", $B$38,"&lt;&gt;*Examen de diplom?*"),ROUND($G$40/14,1),"")</f>
        <v/>
      </c>
      <c r="BB473" s="222" t="str">
        <f>IF(COUNTIFS($B$38,"&lt;&gt;"&amp;"",$B$38,"&lt;&gt;practic?*",$B$38,"&lt;&gt;*Elaborare proiect de diplom?*",$B$38,"&lt;&gt;*op?ional*",$B$38,"&lt;&gt;*Disciplin? facultativ?*", $B$38,"&lt;&gt;*Examen de diplom?*"),ROUND(($H$40+$I$40+$J$40)/14,1),"")</f>
        <v/>
      </c>
      <c r="BC473" s="222" t="str">
        <f>IF(COUNTIFS($B$38,"&lt;&gt;"&amp;"",$B$38,"&lt;&gt;practic?*",$B$38,"&lt;&gt;*Elaborare proiect de diplom?*",$B$38,"&lt;&gt;*op?ional*",$B$38,"&lt;&gt;*Disciplin? facultativ?*", $B$38,"&lt;&gt;*Examen de diplom?*"),ROUND(($G$40+$H$40+$I$40+$J$40)/14,1),"")</f>
        <v/>
      </c>
      <c r="BD473" s="224" t="str">
        <f>IF(COUNTIFS($B$38,"&lt;&gt;"&amp;"",$B$38,"&lt;&gt;practic?*",$B$38,"&lt;&gt;*Elaborare proiect de diplom?*",$B$38,"&lt;&gt;*op?ional*",$B$38,"&lt;&gt;*Disciplin? facultativ?*", $B$38,"&lt;&gt;*Examen de diplom?*"),$G$40,"")</f>
        <v/>
      </c>
      <c r="BE473" s="222" t="str">
        <f>IF(COUNTIFS($B$38,"&lt;&gt;"&amp;"",$B$38,"&lt;&gt;practic?*",$B$38,"&lt;&gt;*Elaborare proiect de diplom?*",$B$38,"&lt;&gt;*op?ional*",$B$38,"&lt;&gt;*Disciplin? facultativ?*", $B$38,"&lt;&gt;*Examen de diplom?*"),($H$40+$I$40+$J$40),"")</f>
        <v/>
      </c>
      <c r="BF473" s="222" t="str">
        <f>IF(COUNTIFS($B$38,"&lt;&gt;"&amp;"",$B$38,"&lt;&gt;practic?*",$B$38,"&lt;&gt;*Elaborare proiect de diplom?*",$B$38,"&lt;&gt;*op?ional*",$B$38,"&lt;&gt;*Disciplin? facultativ?*", $B$38,"&lt;&gt;*Examen de diplom?*"),($G$40+$H$40+$I$40+$J$40),"")</f>
        <v/>
      </c>
      <c r="BG473" s="220"/>
      <c r="BH473" s="222" t="str">
        <f>IF(COUNTIF($AV473,"=*Elaborare proiect de diplom?*"),ROUND($J$36/14,1),"")</f>
        <v/>
      </c>
      <c r="BI473" s="224" t="e">
        <f t="shared" si="22"/>
        <v>#VALUE!</v>
      </c>
      <c r="BJ473" s="220"/>
      <c r="BK473" s="222" t="str">
        <f>IF(COUNTIF($AV473,"=*Elaborare proiect de diplom?*"),$J$36,"")</f>
        <v/>
      </c>
      <c r="BL473" s="224" t="str">
        <f>IF(COUNTIFS($B$38,"&lt;&gt;"&amp;"",$B$38,"&lt;&gt;practic?*",$B$38,"&lt;&gt;*Elaborare proiect de diplom?*",$B$38,"&lt;&gt;*op?ional*",$B$38,"&lt;&gt;*Disciplin? facultativ?*", $B$38,"&lt;&gt;*Examen de diplom?*"),$K$40,"")</f>
        <v/>
      </c>
      <c r="BM473" s="224" t="e">
        <f t="shared" si="23"/>
        <v>#VALUE!</v>
      </c>
      <c r="BN473" s="224" t="str">
        <f>IF(COUNTIFS($B$38,"&lt;&gt;"&amp;"",$B$38,"&lt;&gt;practic?*",$B$38,"&lt;&gt;*Elaborare proiect de diplom?*",$B$38,"&lt;&gt;*op?ional*",$B$38,"&lt;&gt;*Disciplin? facultativ?*", $B$38,"&lt;&gt;*Examen de diplom?*"),$M$40,"")</f>
        <v/>
      </c>
      <c r="BO473" s="220" t="str">
        <f>IF($AV$473="","",$E$36)</f>
        <v/>
      </c>
      <c r="BP473" s="232">
        <f>IF(COUNTIFS($B$34,"&lt;&gt;"&amp;"",$B$34,"&lt;&gt;practic?*",$B$34,"&lt;&gt;*op?ional*",$B$34,"&lt;&gt;*Disciplin? facultativ?*",$B$34,"&lt;&gt;*Examen de diplom?*"),$L$40,"")</f>
        <v>0</v>
      </c>
      <c r="BQ473" s="224" t="str">
        <f t="shared" si="24"/>
        <v/>
      </c>
      <c r="BR473" s="220" t="str">
        <f>IF($AV$473="","",IF($BF$473&lt;&gt;"",$BF$473,0)+IF($BL$473&lt;&gt;"",$BL$473,0)+IF($BN$473&lt;&gt;"",$BN$473,0))</f>
        <v/>
      </c>
      <c r="BS473" s="226">
        <f t="shared" si="25"/>
        <v>0</v>
      </c>
      <c r="BU473" s="215"/>
      <c r="BV473" s="215"/>
      <c r="BW473" s="215"/>
      <c r="BX473" s="220">
        <f>SUM(G40:J40)</f>
        <v>0</v>
      </c>
      <c r="BY473" s="408"/>
      <c r="BZ473" s="215"/>
      <c r="CA473" s="215"/>
      <c r="CB473" s="215"/>
      <c r="CC473" s="216"/>
      <c r="CD473" s="216"/>
      <c r="CE473" s="216"/>
      <c r="CF473" s="215"/>
      <c r="CG473" s="215"/>
      <c r="CH473" s="215"/>
      <c r="CI473" s="215"/>
      <c r="CJ473" s="215"/>
      <c r="CK473" s="215"/>
      <c r="CL473" s="215"/>
      <c r="CM473" s="215"/>
      <c r="CN473" s="215"/>
      <c r="CO473" s="216"/>
      <c r="CP473" s="216"/>
    </row>
    <row r="474" spans="1:94" s="219" customFormat="1" ht="21" hidden="1" customHeight="1" x14ac:dyDescent="0.25">
      <c r="B474" s="215"/>
      <c r="C474" s="215"/>
      <c r="D474" s="215"/>
      <c r="E474" s="215"/>
      <c r="F474" s="215"/>
      <c r="G474" s="215"/>
      <c r="H474" s="215"/>
      <c r="I474" s="215"/>
      <c r="J474" s="215"/>
      <c r="K474" s="216"/>
      <c r="L474" s="217"/>
      <c r="M474" s="215"/>
      <c r="N474" s="215"/>
      <c r="O474" s="215"/>
      <c r="P474" s="215"/>
      <c r="Q474" s="215"/>
      <c r="R474" s="215"/>
      <c r="S474" s="215"/>
      <c r="T474" s="215"/>
      <c r="U474" s="215"/>
      <c r="V474" s="216"/>
      <c r="W474" s="216"/>
      <c r="X474" s="218"/>
      <c r="Y474" s="215"/>
      <c r="Z474" s="215"/>
      <c r="AA474" s="215"/>
      <c r="AB474" s="215"/>
      <c r="AC474" s="215"/>
      <c r="AD474" s="215"/>
      <c r="AE474" s="215"/>
      <c r="AF474" s="215"/>
      <c r="AG474" s="216"/>
      <c r="AH474" s="216"/>
      <c r="AI474" s="215"/>
      <c r="AJ474" s="215"/>
      <c r="AK474" s="215"/>
      <c r="AL474" s="215"/>
      <c r="AM474" s="215"/>
      <c r="AN474" s="215"/>
      <c r="AO474" s="215"/>
      <c r="AP474" s="215"/>
      <c r="AQ474" s="215"/>
      <c r="AR474" s="216"/>
      <c r="AS474" s="216"/>
      <c r="AT474" s="246" t="str">
        <f>$B$43</f>
        <v/>
      </c>
      <c r="AU474" s="220">
        <v>7</v>
      </c>
      <c r="AV474" s="222" t="str">
        <f>IF(COUNTIFS($B$41,"&lt;&gt;"&amp;"",$B$41,"&lt;&gt;*op?ional*",$B$41,"&lt;&gt;*Disciplin? facultativ?*"),$B$41,"")</f>
        <v/>
      </c>
      <c r="AW474" s="222" t="str">
        <f t="shared" si="19"/>
        <v/>
      </c>
      <c r="AX474" s="222" t="str">
        <f t="shared" si="20"/>
        <v/>
      </c>
      <c r="AY474" s="222" t="str">
        <f>IF($AV474="","",$F$43)</f>
        <v/>
      </c>
      <c r="AZ474" s="222" t="str">
        <f t="shared" si="21"/>
        <v/>
      </c>
      <c r="BA474" s="222" t="str">
        <f>IF(COUNTIFS($B$41,"&lt;&gt;"&amp;"",$B$41,"&lt;&gt;practic?*",$B$41,"&lt;&gt;*Elaborare proiect de diplom?*",$B$41,"&lt;&gt;*op?ional*",$B$41,"&lt;&gt;*Disciplin? facultativ?*", $B$41,"&lt;&gt;*Examen de diplom?*"),ROUND($G$43/14,1),"")</f>
        <v/>
      </c>
      <c r="BB474" s="222" t="str">
        <f>IF(COUNTIFS($B$41,"&lt;&gt;"&amp;"",$B$41,"&lt;&gt;practic?*",$B$41,"&lt;&gt;*Elaborare proiect de diplom?*",$B$41,"&lt;&gt;*op?ional*",$B$41,"&lt;&gt;*Disciplin? facultativ?*", $B$41,"&lt;&gt;*Examen de diplom?*"),ROUND(($H$43+$I$43+$J$43)/14,1),"")</f>
        <v/>
      </c>
      <c r="BC474" s="222" t="str">
        <f>IF(COUNTIFS($B$41,"&lt;&gt;"&amp;"",$B$41,"&lt;&gt;practic?*",$B$41,"&lt;&gt;*Elaborare proiect de diplom?*",$B$41,"&lt;&gt;*op?ional*",$B$41,"&lt;&gt;*Disciplin? facultativ?*", $B$41,"&lt;&gt;*Examen de diplom?*"),ROUND(($G$43+$H$43+$I$43+$J$43)/14,1),"")</f>
        <v/>
      </c>
      <c r="BD474" s="224" t="str">
        <f>IF(COUNTIFS($B$41,"&lt;&gt;"&amp;"",$B$41,"&lt;&gt;practic?*",$B$41,"&lt;&gt;*Elaborare proiect de diplom?*",$B$41,"&lt;&gt;*op?ional*",$B$41,"&lt;&gt;*Disciplin? facultativ?*", $B$41,"&lt;&gt;*Examen de diplom?*"),$G$43,"")</f>
        <v/>
      </c>
      <c r="BE474" s="222" t="str">
        <f>IF(COUNTIFS($B$41,"&lt;&gt;"&amp;"",$B$41,"&lt;&gt;practic?*",$B$41,"&lt;&gt;*Elaborare proiect de diplom?*",$B$41,"&lt;&gt;*op?ional*",$B$41,"&lt;&gt;*Disciplin? facultativ?*", $B$41,"&lt;&gt;*Examen de diplom?*"),($H$43+$I$43+$J$43),"")</f>
        <v/>
      </c>
      <c r="BF474" s="222" t="str">
        <f>IF(COUNTIFS($B$41,"&lt;&gt;"&amp;"",$B$41,"&lt;&gt;practic?*",$B$41,"&lt;&gt;*Elaborare proiect de diplom?*",$B$41,"&lt;&gt;*op?ional*",$B$41,"&lt;&gt;*Disciplin? facultativ?*", $B$41,"&lt;&gt;*Examen de diplom?*"),($G$43+$H$43+$I$43+$J$43),"")</f>
        <v/>
      </c>
      <c r="BG474" s="220"/>
      <c r="BH474" s="222" t="str">
        <f>IF(COUNTIF($AV474,"=*Elaborare proiect de diplom?*"),ROUND($J$39/14,1),"")</f>
        <v/>
      </c>
      <c r="BI474" s="224" t="e">
        <f t="shared" si="22"/>
        <v>#VALUE!</v>
      </c>
      <c r="BJ474" s="220"/>
      <c r="BK474" s="222" t="str">
        <f>IF(COUNTIF($AV474,"=*Elaborare proiect de diplom?*"),$J$39,"")</f>
        <v/>
      </c>
      <c r="BL474" s="224" t="str">
        <f>IF(COUNTIFS($B$41,"&lt;&gt;"&amp;"",$B$41,"&lt;&gt;practic?*",$B$41,"&lt;&gt;*Elaborare proiect de diplom?*",$B$41,"&lt;&gt;*op?ional*",$B$41,"&lt;&gt;*Disciplin? facultativ?*", $B$41,"&lt;&gt;*Examen de diplom?*"),$K$43,"")</f>
        <v/>
      </c>
      <c r="BM474" s="224" t="e">
        <f t="shared" si="23"/>
        <v>#VALUE!</v>
      </c>
      <c r="BN474" s="224" t="str">
        <f>IF(COUNTIFS($B$41,"&lt;&gt;"&amp;"",$B$41,"&lt;&gt;practic?*",$B$41,"&lt;&gt;*Elaborare proiect de diplom?*",$B$41,"&lt;&gt;*op?ional*",$B$41,"&lt;&gt;*Disciplin? facultativ?*", $B$41,"&lt;&gt;*Examen de diplom?*"),$M$43,"")</f>
        <v/>
      </c>
      <c r="BO474" s="220" t="str">
        <f>IF($AV$474="","",$E$39)</f>
        <v/>
      </c>
      <c r="BP474" s="232">
        <f>IF(COUNTIFS($B$37,"&lt;&gt;"&amp;"",$B$37,"&lt;&gt;practic?*",$B$37,"&lt;&gt;*op?ional*",$B$37,"&lt;&gt;*Disciplin? facultativ?*",$B$37,"&lt;&gt;*Examen de diplom?*"),$L$43,"")</f>
        <v>0</v>
      </c>
      <c r="BQ474" s="224" t="str">
        <f t="shared" si="24"/>
        <v/>
      </c>
      <c r="BR474" s="220" t="str">
        <f>IF($AV$474="","",IF($BF$474&lt;&gt;"",$BF$474,0)+IF($BL$474&lt;&gt;"",$BL$474,0)+IF($BN$474&lt;&gt;"",$BN$474,0))</f>
        <v/>
      </c>
      <c r="BS474" s="226">
        <f t="shared" si="25"/>
        <v>0</v>
      </c>
      <c r="BU474" s="215"/>
      <c r="BV474" s="215"/>
      <c r="BW474" s="215"/>
      <c r="BX474" s="220">
        <f>SUM(G43:J43)</f>
        <v>0</v>
      </c>
      <c r="BY474" s="408"/>
      <c r="BZ474" s="215"/>
      <c r="CA474" s="215"/>
      <c r="CB474" s="215"/>
      <c r="CC474" s="216"/>
      <c r="CD474" s="216"/>
      <c r="CE474" s="216"/>
      <c r="CF474" s="215"/>
      <c r="CG474" s="215"/>
      <c r="CH474" s="215"/>
      <c r="CI474" s="215"/>
      <c r="CJ474" s="215"/>
      <c r="CK474" s="215"/>
      <c r="CL474" s="215"/>
      <c r="CM474" s="215"/>
      <c r="CN474" s="215"/>
      <c r="CO474" s="216"/>
      <c r="CP474" s="216"/>
    </row>
    <row r="475" spans="1:94" s="219" customFormat="1" ht="21" hidden="1" customHeight="1" x14ac:dyDescent="0.25">
      <c r="B475" s="215"/>
      <c r="C475" s="215"/>
      <c r="D475" s="215"/>
      <c r="E475" s="215"/>
      <c r="F475" s="215"/>
      <c r="G475" s="215"/>
      <c r="H475" s="215"/>
      <c r="I475" s="215"/>
      <c r="J475" s="215"/>
      <c r="K475" s="216"/>
      <c r="L475" s="217"/>
      <c r="M475" s="215"/>
      <c r="N475" s="215"/>
      <c r="O475" s="215"/>
      <c r="P475" s="215"/>
      <c r="Q475" s="215"/>
      <c r="R475" s="215"/>
      <c r="S475" s="215"/>
      <c r="T475" s="215"/>
      <c r="U475" s="215"/>
      <c r="V475" s="216"/>
      <c r="W475" s="216"/>
      <c r="X475" s="218"/>
      <c r="Y475" s="215"/>
      <c r="Z475" s="215"/>
      <c r="AA475" s="215"/>
      <c r="AB475" s="215"/>
      <c r="AC475" s="215"/>
      <c r="AD475" s="215"/>
      <c r="AE475" s="215"/>
      <c r="AF475" s="215"/>
      <c r="AG475" s="216"/>
      <c r="AH475" s="216"/>
      <c r="AI475" s="215"/>
      <c r="AJ475" s="215"/>
      <c r="AK475" s="215"/>
      <c r="AL475" s="215"/>
      <c r="AM475" s="215"/>
      <c r="AN475" s="215"/>
      <c r="AO475" s="215"/>
      <c r="AP475" s="215"/>
      <c r="AQ475" s="215"/>
      <c r="AR475" s="216"/>
      <c r="AS475" s="216"/>
      <c r="AT475" s="246" t="str">
        <f>$B$46</f>
        <v/>
      </c>
      <c r="AU475" s="220">
        <v>8</v>
      </c>
      <c r="AV475" s="222" t="str">
        <f>IF(COUNTIFS($B$44,"&lt;&gt;"&amp;"",$B$44,"&lt;&gt;*op?ional*",$B$44,"&lt;&gt;*Disciplin? facultativ?*"),$B$44,"")</f>
        <v/>
      </c>
      <c r="AW475" s="222" t="str">
        <f t="shared" si="19"/>
        <v/>
      </c>
      <c r="AX475" s="222" t="str">
        <f t="shared" si="20"/>
        <v/>
      </c>
      <c r="AY475" s="222" t="str">
        <f>IF($AV475="","",$F$46)</f>
        <v/>
      </c>
      <c r="AZ475" s="222" t="str">
        <f t="shared" si="21"/>
        <v/>
      </c>
      <c r="BA475" s="222" t="str">
        <f>IF(COUNTIFS($B$44,"&lt;&gt;"&amp;"",$B$44,"&lt;&gt;practic?*",$B$44,"&lt;&gt;*Elaborare proiect de diplom?*",$B$44,"&lt;&gt;*op?ional*",$B$44,"&lt;&gt;*Disciplin? facultativ?*", $B$44,"&lt;&gt;*Examen de diplom?*"),ROUND($G$46/14,1),"")</f>
        <v/>
      </c>
      <c r="BB475" s="222" t="str">
        <f>IF(COUNTIFS($B$44,"&lt;&gt;"&amp;"",$B$44,"&lt;&gt;practic?*",$B$44,"&lt;&gt;*Elaborare proiect de diplom?*",$B$44,"&lt;&gt;*op?ional*",$B$44,"&lt;&gt;*Disciplin? facultativ?*", $B$44,"&lt;&gt;*Examen de diplom?*"),ROUND(($H$46+$I$46+$J$46)/14,1),"")</f>
        <v/>
      </c>
      <c r="BC475" s="222" t="str">
        <f>IF(COUNTIFS($B$44,"&lt;&gt;"&amp;"",$B$44,"&lt;&gt;practic?*",$B$44,"&lt;&gt;*Elaborare proiect de diplom?*",$B$44,"&lt;&gt;*op?ional*",$B$44,"&lt;&gt;*Disciplin? facultativ?*", $B$44,"&lt;&gt;*Examen de diplom?*"),ROUND(($G$46+$H$46+$I$46+$J$46)/14,1),"")</f>
        <v/>
      </c>
      <c r="BD475" s="224" t="str">
        <f>IF(COUNTIFS($B$44,"&lt;&gt;"&amp;"",$B$44,"&lt;&gt;practic?*",$B$44,"&lt;&gt;*Elaborare proiect de diplom?*",$B$44,"&lt;&gt;*op?ional*",$B$44,"&lt;&gt;*Disciplin? facultativ?*", $B$44,"&lt;&gt;*Examen de diplom?*"),$G$46,"")</f>
        <v/>
      </c>
      <c r="BE475" s="222" t="str">
        <f>IF(COUNTIFS($B$44,"&lt;&gt;"&amp;"",$B$44,"&lt;&gt;practic?*",$B$44,"&lt;&gt;*Elaborare proiect de diplom?*",$B$44,"&lt;&gt;*op?ional*",$B$44,"&lt;&gt;*Disciplin? facultativ?*", $B$44,"&lt;&gt;*Examen de diplom?*"),($H$46+$I$46+$J$46),"")</f>
        <v/>
      </c>
      <c r="BF475" s="222" t="str">
        <f>IF(COUNTIFS($B$44,"&lt;&gt;"&amp;"",$B$44,"&lt;&gt;practic?*",$B$44,"&lt;&gt;*Elaborare proiect de diplom?*",$B$44,"&lt;&gt;*op?ional*",$B$44,"&lt;&gt;*Disciplin? facultativ?*", $B$44,"&lt;&gt;*Examen de diplom?*"),($G$46+$H$46+$I$46+$J$46),"")</f>
        <v/>
      </c>
      <c r="BG475" s="220"/>
      <c r="BH475" s="222" t="str">
        <f>IF(COUNTIF($AV475,"=*Elaborare proiect de diplom?*"),ROUND($J$42/14,1),"")</f>
        <v/>
      </c>
      <c r="BI475" s="224" t="e">
        <f t="shared" si="22"/>
        <v>#VALUE!</v>
      </c>
      <c r="BJ475" s="220"/>
      <c r="BK475" s="222" t="str">
        <f>IF(COUNTIF($AV475,"=*Elaborare proiect de diplom?*"),$J$42,"")</f>
        <v/>
      </c>
      <c r="BL475" s="224" t="str">
        <f>IF(COUNTIFS($B$44,"&lt;&gt;"&amp;"",$B$44,"&lt;&gt;practic?*",$B$44,"&lt;&gt;*Elaborare proiect de diplom?*",$B$44,"&lt;&gt;*op?ional*",$B$44,"&lt;&gt;*Disciplin? facultativ?*", $B$44,"&lt;&gt;*Examen de diplom?*"),$K$46,"")</f>
        <v/>
      </c>
      <c r="BM475" s="224" t="e">
        <f t="shared" si="23"/>
        <v>#VALUE!</v>
      </c>
      <c r="BN475" s="224" t="str">
        <f>IF(COUNTIFS($B$44,"&lt;&gt;"&amp;"",$B$44,"&lt;&gt;practic?*",$B$44,"&lt;&gt;*Elaborare proiect de diplom?*",$B$44,"&lt;&gt;*op?ional*",$B$44,"&lt;&gt;*Disciplin? facultativ?*", $B$44,"&lt;&gt;*Examen de diplom?*"),$M$46,"")</f>
        <v/>
      </c>
      <c r="BO475" s="220" t="str">
        <f>IF($AV$475="","",$E$42)</f>
        <v/>
      </c>
      <c r="BP475" s="232">
        <f>IF(COUNTIFS($B$40,"&lt;&gt;"&amp;"",$B$40,"&lt;&gt;practic?*",$B$40,"&lt;&gt;*op?ional*",$B$40,"&lt;&gt;*Disciplin? facultativ?*",$B$40,"&lt;&gt;*Examen de diplom?*"),$L$46,"")</f>
        <v>0</v>
      </c>
      <c r="BQ475" s="224" t="str">
        <f t="shared" si="24"/>
        <v/>
      </c>
      <c r="BR475" s="220" t="str">
        <f>IF($AV$475="","",IF($BF$475&lt;&gt;"",$BF$475,0)+IF($BL$475&lt;&gt;"",$BL$475,0)+IF($BN$475&lt;&gt;"",$BN$475,0))</f>
        <v/>
      </c>
      <c r="BS475" s="226">
        <f t="shared" si="25"/>
        <v>0</v>
      </c>
      <c r="BU475" s="215"/>
      <c r="BV475" s="215"/>
      <c r="BW475" s="215"/>
      <c r="BX475" s="220">
        <f>SUM(G47:J47)</f>
        <v>0</v>
      </c>
      <c r="BY475" s="408"/>
      <c r="BZ475" s="215"/>
      <c r="CA475" s="215"/>
      <c r="CB475" s="215"/>
      <c r="CC475" s="216"/>
      <c r="CD475" s="216"/>
      <c r="CE475" s="216"/>
      <c r="CF475" s="215"/>
      <c r="CG475" s="215"/>
      <c r="CH475" s="215"/>
      <c r="CI475" s="215"/>
      <c r="CJ475" s="215"/>
      <c r="CK475" s="215"/>
      <c r="CL475" s="215"/>
      <c r="CM475" s="215"/>
      <c r="CN475" s="215"/>
      <c r="CO475" s="216"/>
      <c r="CP475" s="216"/>
    </row>
    <row r="476" spans="1:94" s="219" customFormat="1" ht="21" hidden="1" customHeight="1" x14ac:dyDescent="0.25">
      <c r="B476" s="215"/>
      <c r="C476" s="215"/>
      <c r="D476" s="215"/>
      <c r="E476" s="215"/>
      <c r="F476" s="215"/>
      <c r="G476" s="215"/>
      <c r="H476" s="215"/>
      <c r="I476" s="215"/>
      <c r="J476" s="215"/>
      <c r="K476" s="216"/>
      <c r="L476" s="217"/>
      <c r="M476" s="215"/>
      <c r="N476" s="215"/>
      <c r="O476" s="215"/>
      <c r="P476" s="215"/>
      <c r="Q476" s="215"/>
      <c r="R476" s="215"/>
      <c r="S476" s="215"/>
      <c r="T476" s="215"/>
      <c r="U476" s="215"/>
      <c r="V476" s="216"/>
      <c r="W476" s="216"/>
      <c r="X476" s="218"/>
      <c r="Y476" s="215"/>
      <c r="Z476" s="215"/>
      <c r="AA476" s="215"/>
      <c r="AB476" s="215"/>
      <c r="AC476" s="215"/>
      <c r="AD476" s="215"/>
      <c r="AE476" s="215"/>
      <c r="AF476" s="215"/>
      <c r="AG476" s="216"/>
      <c r="AH476" s="216"/>
      <c r="AI476" s="215"/>
      <c r="AJ476" s="215"/>
      <c r="AK476" s="215"/>
      <c r="AL476" s="215"/>
      <c r="AM476" s="215"/>
      <c r="AN476" s="215"/>
      <c r="AO476" s="215"/>
      <c r="AP476" s="215"/>
      <c r="AQ476" s="215"/>
      <c r="AR476" s="216"/>
      <c r="AS476" s="216"/>
      <c r="AT476" s="246" t="str">
        <f>$B$49</f>
        <v/>
      </c>
      <c r="AU476" s="220">
        <v>9</v>
      </c>
      <c r="AV476" s="222" t="str">
        <f>IF(COUNTIFS($B$47,"&lt;&gt;"&amp;"",$B$47,"&lt;&gt;*op?ional*",$B$47,"&lt;&gt;*Disciplin? facultativ?*"),$B$47,"")</f>
        <v/>
      </c>
      <c r="AW476" s="222" t="str">
        <f t="shared" si="19"/>
        <v/>
      </c>
      <c r="AX476" s="222" t="str">
        <f t="shared" si="20"/>
        <v/>
      </c>
      <c r="AY476" s="222" t="str">
        <f>IF($AV476="","",$F$49)</f>
        <v/>
      </c>
      <c r="AZ476" s="222" t="str">
        <f t="shared" si="21"/>
        <v/>
      </c>
      <c r="BA476" s="222" t="str">
        <f>IF(COUNTIFS($B$47,"&lt;&gt;"&amp;"",$B$47,"&lt;&gt;practic?*",$B$47,"&lt;&gt;*Elaborare proiect de diplom?*",$B$47,"&lt;&gt;*op?ional*",$B$47,"&lt;&gt;*Disciplin? facultativ?*", $B$47,"&lt;&gt;*Examen de diplom?*"),ROUND($G$49/14,1),"")</f>
        <v/>
      </c>
      <c r="BB476" s="222" t="str">
        <f>IF(COUNTIFS($B$47,"&lt;&gt;"&amp;"",$B$47,"&lt;&gt;practic?*",$B$47,"&lt;&gt;*Elaborare proiect de diplom?*",$B$47,"&lt;&gt;*op?ional*",$B$47,"&lt;&gt;*Disciplin? facultativ?*", $B$47,"&lt;&gt;*Examen de diplom?*"),ROUND(($H$49+$I$49+$J$49)/14,1),"")</f>
        <v/>
      </c>
      <c r="BC476" s="222" t="str">
        <f>IF(COUNTIFS($B$47,"&lt;&gt;"&amp;"",$B$47,"&lt;&gt;practic?*",$B$47,"&lt;&gt;*Elaborare proiect de diplom?*",$B$47,"&lt;&gt;*op?ional*",$B$47,"&lt;&gt;*Disciplin? facultativ?*", $B$47,"&lt;&gt;*Examen de diplom?*"),ROUND(($G$49+$H$49+$I$49+$J$49)/14,1),"")</f>
        <v/>
      </c>
      <c r="BD476" s="224" t="str">
        <f>IF(COUNTIFS($B$47,"&lt;&gt;"&amp;"",$B$47,"&lt;&gt;practic?*",$B$47,"&lt;&gt;*Elaborare proiect de diplom?*",$B$47,"&lt;&gt;*op?ional*",$B$47,"&lt;&gt;*Disciplin? facultativ?*", $B$47,"&lt;&gt;*Examen de diplom?*"),$G$49,"")</f>
        <v/>
      </c>
      <c r="BE476" s="222" t="str">
        <f>IF(COUNTIFS($B$47,"&lt;&gt;"&amp;"",$B$47,"&lt;&gt;practic?*",$B$47,"&lt;&gt;*Elaborare proiect de diplom?*",$B$47,"&lt;&gt;*op?ional*",$B$47,"&lt;&gt;*Disciplin? facultativ?*", $B$47,"&lt;&gt;*Examen de diplom?*"),($H$49+$I$49+$J$49),"")</f>
        <v/>
      </c>
      <c r="BF476" s="222" t="str">
        <f>IF(COUNTIFS($B$47,"&lt;&gt;"&amp;"",$B$47,"&lt;&gt;practic?*",$B$47,"&lt;&gt;*Elaborare proiect de diplom?*",$B$47,"&lt;&gt;*op?ional*",$B$47,"&lt;&gt;*Disciplin? facultativ?*", $B$47,"&lt;&gt;*Examen de diplom?*"),($G$49+$H$49+$I$49+$J$49),"")</f>
        <v/>
      </c>
      <c r="BG476" s="220"/>
      <c r="BH476" s="222" t="str">
        <f>IF(COUNTIF($AV476,"=*Elaborare proiect de diplom?*"),ROUND($J$51/14,1),"")</f>
        <v/>
      </c>
      <c r="BI476" s="224" t="e">
        <f t="shared" si="22"/>
        <v>#VALUE!</v>
      </c>
      <c r="BJ476" s="220"/>
      <c r="BK476" s="222" t="str">
        <f>IF(COUNTIF($AV476,"=*Elaborare proiect de diplom?*"),$J$51,"")</f>
        <v/>
      </c>
      <c r="BL476" s="224" t="str">
        <f>IF(COUNTIFS($B$47,"&lt;&gt;"&amp;"",$B$47,"&lt;&gt;practic?*",$B$47,"&lt;&gt;*Elaborare proiect de diplom?*",$B$47,"&lt;&gt;*op?ional*",$B$47,"&lt;&gt;*Disciplin? facultativ?*", $B$47,"&lt;&gt;*Examen de diplom?*"),$K$49,"")</f>
        <v/>
      </c>
      <c r="BM476" s="224" t="e">
        <f t="shared" si="23"/>
        <v>#VALUE!</v>
      </c>
      <c r="BN476" s="224" t="str">
        <f>IF(COUNTIFS($B$47,"&lt;&gt;"&amp;"",$B$47,"&lt;&gt;practic?*",$B$47,"&lt;&gt;*Elaborare proiect de diplom?*",$B$47,"&lt;&gt;*op?ional*",$B$47,"&lt;&gt;*Disciplin? facultativ?*", $B$47,"&lt;&gt;*Examen de diplom?*"),$M$49,"")</f>
        <v/>
      </c>
      <c r="BO476" s="220" t="str">
        <f>IF($AV$476="","",$E$51)</f>
        <v/>
      </c>
      <c r="BP476" s="232">
        <f>IF(COUNTIFS($B$43,"&lt;&gt;"&amp;"",$B$43,"&lt;&gt;practic?*",$B$43,"&lt;&gt;*op?ional*",$B$43,"&lt;&gt;*Disciplin? facultativ?*",$B$43,"&lt;&gt;*Examen de diplom?*"),$L$49,"")</f>
        <v>0</v>
      </c>
      <c r="BQ476" s="224" t="str">
        <f t="shared" si="24"/>
        <v/>
      </c>
      <c r="BR476" s="220" t="str">
        <f>IF($AV$476="","",IF($BF$476&lt;&gt;"",$BF$476,0)+IF($BL$476&lt;&gt;"",$BL$476,0)+IF($BN$476&lt;&gt;"",$BN$476,0))</f>
        <v/>
      </c>
      <c r="BS476" s="226">
        <f t="shared" si="25"/>
        <v>0</v>
      </c>
      <c r="BU476" s="215"/>
      <c r="BV476" s="215"/>
      <c r="BW476" s="215"/>
      <c r="BX476" s="220"/>
      <c r="BY476" s="408"/>
      <c r="BZ476" s="215"/>
      <c r="CA476" s="215"/>
      <c r="CB476" s="215"/>
      <c r="CC476" s="216"/>
      <c r="CD476" s="216"/>
      <c r="CE476" s="216"/>
      <c r="CF476" s="215"/>
      <c r="CG476" s="215"/>
      <c r="CH476" s="215"/>
      <c r="CI476" s="215"/>
      <c r="CJ476" s="215"/>
      <c r="CK476" s="215"/>
      <c r="CL476" s="215"/>
      <c r="CM476" s="215"/>
      <c r="CN476" s="215"/>
      <c r="CO476" s="216"/>
      <c r="CP476" s="216"/>
    </row>
    <row r="477" spans="1:94" s="219" customFormat="1" ht="21" hidden="1" customHeight="1" x14ac:dyDescent="0.25">
      <c r="B477" s="215"/>
      <c r="C477" s="215"/>
      <c r="D477" s="215"/>
      <c r="E477" s="215"/>
      <c r="F477" s="215"/>
      <c r="G477" s="215"/>
      <c r="H477" s="215"/>
      <c r="I477" s="215"/>
      <c r="J477" s="215"/>
      <c r="K477" s="216"/>
      <c r="L477" s="217"/>
      <c r="M477" s="215"/>
      <c r="N477" s="215"/>
      <c r="O477" s="215"/>
      <c r="P477" s="215"/>
      <c r="Q477" s="215"/>
      <c r="R477" s="215"/>
      <c r="S477" s="215"/>
      <c r="T477" s="215"/>
      <c r="U477" s="215"/>
      <c r="V477" s="216"/>
      <c r="W477" s="216"/>
      <c r="X477" s="218"/>
      <c r="Y477" s="215"/>
      <c r="Z477" s="215"/>
      <c r="AA477" s="215"/>
      <c r="AB477" s="215"/>
      <c r="AC477" s="215"/>
      <c r="AD477" s="215"/>
      <c r="AE477" s="215"/>
      <c r="AF477" s="215"/>
      <c r="AG477" s="216"/>
      <c r="AH477" s="216"/>
      <c r="AI477" s="215"/>
      <c r="AJ477" s="215"/>
      <c r="AK477" s="215"/>
      <c r="AL477" s="215"/>
      <c r="AM477" s="215"/>
      <c r="AN477" s="215"/>
      <c r="AO477" s="215"/>
      <c r="AP477" s="215"/>
      <c r="AQ477" s="215"/>
      <c r="AR477" s="216"/>
      <c r="AS477" s="216"/>
      <c r="AT477" s="446" t="s">
        <v>192</v>
      </c>
      <c r="AU477" s="447"/>
      <c r="AV477" s="447"/>
      <c r="AW477" s="447"/>
      <c r="AX477" s="447"/>
      <c r="AY477" s="447"/>
      <c r="AZ477" s="447"/>
      <c r="BA477" s="447"/>
      <c r="BB477" s="447"/>
      <c r="BC477" s="447"/>
      <c r="BD477" s="447"/>
      <c r="BE477" s="447"/>
      <c r="BF477" s="447"/>
      <c r="BG477" s="447"/>
      <c r="BH477" s="447"/>
      <c r="BI477" s="447"/>
      <c r="BJ477" s="447"/>
      <c r="BK477" s="447"/>
      <c r="BL477" s="447"/>
      <c r="BM477" s="447"/>
      <c r="BN477" s="447"/>
      <c r="BO477" s="447"/>
      <c r="BP477" s="447"/>
      <c r="BQ477" s="447"/>
      <c r="BR477" s="448"/>
      <c r="BS477" s="220"/>
      <c r="BU477" s="215"/>
      <c r="BV477" s="215"/>
      <c r="BW477" s="215"/>
      <c r="BX477" s="220"/>
      <c r="BY477" s="220"/>
      <c r="BZ477" s="215"/>
      <c r="CA477" s="215"/>
      <c r="CB477" s="215"/>
      <c r="CC477" s="216"/>
      <c r="CD477" s="216"/>
      <c r="CE477" s="216"/>
      <c r="CF477" s="215"/>
      <c r="CG477" s="215"/>
      <c r="CH477" s="215"/>
      <c r="CI477" s="215"/>
      <c r="CJ477" s="215"/>
      <c r="CK477" s="215"/>
      <c r="CL477" s="215"/>
      <c r="CM477" s="215"/>
      <c r="CN477" s="215"/>
      <c r="CO477" s="216"/>
      <c r="CP477" s="216"/>
    </row>
    <row r="478" spans="1:94" s="219" customFormat="1" ht="21" hidden="1" customHeight="1" x14ac:dyDescent="0.25">
      <c r="B478" s="215"/>
      <c r="C478" s="215"/>
      <c r="D478" s="215"/>
      <c r="E478" s="215"/>
      <c r="F478" s="215"/>
      <c r="G478" s="215"/>
      <c r="H478" s="215"/>
      <c r="I478" s="215"/>
      <c r="J478" s="215"/>
      <c r="K478" s="216"/>
      <c r="L478" s="217"/>
      <c r="M478" s="215"/>
      <c r="N478" s="215"/>
      <c r="O478" s="215"/>
      <c r="P478" s="215"/>
      <c r="Q478" s="215"/>
      <c r="R478" s="215"/>
      <c r="S478" s="215"/>
      <c r="T478" s="215"/>
      <c r="U478" s="215"/>
      <c r="V478" s="216"/>
      <c r="W478" s="216"/>
      <c r="X478" s="218"/>
      <c r="Y478" s="215"/>
      <c r="Z478" s="215"/>
      <c r="AA478" s="215"/>
      <c r="AB478" s="215"/>
      <c r="AC478" s="215"/>
      <c r="AD478" s="215"/>
      <c r="AE478" s="215"/>
      <c r="AF478" s="215"/>
      <c r="AG478" s="216"/>
      <c r="AH478" s="216"/>
      <c r="AI478" s="215"/>
      <c r="AJ478" s="215"/>
      <c r="AK478" s="215"/>
      <c r="AL478" s="215"/>
      <c r="AM478" s="215"/>
      <c r="AN478" s="215"/>
      <c r="AO478" s="215"/>
      <c r="AP478" s="215"/>
      <c r="AQ478" s="215"/>
      <c r="AR478" s="216"/>
      <c r="AS478" s="216"/>
      <c r="AT478" s="246" t="str">
        <f>$N$25</f>
        <v>M410.20.02.S1</v>
      </c>
      <c r="AU478" s="222">
        <v>1</v>
      </c>
      <c r="AV478" s="222" t="str">
        <f>IF(COUNTIFS($N$23,"&lt;&gt;"&amp;"",$N$23,"&lt;&gt;*op?ional*",$N$23,"&lt;&gt;*Disciplin? facultativ?*"),$N$23,"")</f>
        <v>Proiectarea avansată a sistemelor de transport rutier 2</v>
      </c>
      <c r="AW478" s="222">
        <f t="shared" ref="AW478:AW486" si="26">IF($AV478="","",ROUND(RIGHT($N$22,1)/2,0))</f>
        <v>1</v>
      </c>
      <c r="AX478" s="222" t="str">
        <f t="shared" ref="AX478:AX486" si="27">IF($AV478="","",RIGHT($N$22,1))</f>
        <v>2</v>
      </c>
      <c r="AY478" s="222" t="str">
        <f>IF($AV478="","",$R$25)</f>
        <v>E</v>
      </c>
      <c r="AZ478" s="222" t="str">
        <f>IF($AV478="","","DI")</f>
        <v>DI</v>
      </c>
      <c r="BA478" s="222">
        <f>IF(COUNTIFS($N$23,"&lt;&gt;"&amp;"",$N$23,"&lt;&gt;practic?*",$N$23,"&lt;&gt;*Elaborare proiect de diplom?*",$N$23,"&lt;&gt;*op?ional*",$N$23,"&lt;&gt;*Disciplin? facultativ?*", $N$23,"&lt;&gt;*Examen de diplom?*"),ROUND($S$25/14,1),"")</f>
        <v>2</v>
      </c>
      <c r="BB478" s="222">
        <f>IF(COUNTIFS($N$23,"&lt;&gt;"&amp;"",$N$23,"&lt;&gt;practic?*",$N$23,"&lt;&gt;*Elaborare proiect de diplom?*",$N$23,"&lt;&gt;*op?ional*",$N$23,"&lt;&gt;*Disciplin? facultativ?*", $N$23,"&lt;&gt;*Examen de diplom?*"),ROUND(($T$25+$U$25+$V$25)/14,1),"")</f>
        <v>2</v>
      </c>
      <c r="BC478" s="222">
        <f>IF(COUNTIFS($N$23,"&lt;&gt;"&amp;"",$N$23,"&lt;&gt;practic?*",$N$23,"&lt;&gt;*Elaborare proiect de diplom?*",$N$23,"&lt;&gt;*op?ional*",$N$23,"&lt;&gt;*Disciplin? facultativ?*", $N$23,"&lt;&gt;*Examen de diplom?*"),ROUND(($S$25+$T$25+$U$25+$V$25)/14,1),"")</f>
        <v>4</v>
      </c>
      <c r="BD478" s="224">
        <f>IF(COUNTIFS($N$23,"&lt;&gt;"&amp;"",$N$23,"&lt;&gt;practic?*",$N$23,"&lt;&gt;*Elaborare proiect de diplom?*",$N$23,"&lt;&gt;*op?ional*",$N$23,"&lt;&gt;*Disciplin? facultativ?*", $N$23,"&lt;&gt;*Examen de diplom?*"),$S$25,"")</f>
        <v>28</v>
      </c>
      <c r="BE478" s="222">
        <f>IF(COUNTIFS($N$23,"&lt;&gt;"&amp;"",$N$23,"&lt;&gt;practic?*",$N$23,"&lt;&gt;*Elaborare proiect de diplom?*",$N$23,"&lt;&gt;*op?ional*",$N$23,"&lt;&gt;*Disciplin? facultativ?*", $N$23,"&lt;&gt;*Examen de diplom?*"),($T$25+$U$25+$V$25),"")</f>
        <v>28</v>
      </c>
      <c r="BF478" s="222">
        <f>IF(COUNTIFS($N$23,"&lt;&gt;"&amp;"",$N$23,"&lt;&gt;practic?*",$N$23,"&lt;&gt;*Elaborare proiect de diplom?*",$N$23,"&lt;&gt;*op?ional*",$N$23,"&lt;&gt;*Disciplin? facultativ?*", $N$23,"&lt;&gt;*Examen de diplom?*"),($S$25+$T$25+$U$25+$V$25),"")</f>
        <v>56</v>
      </c>
      <c r="BG478" s="222"/>
      <c r="BH478" s="222" t="str">
        <f>IF(COUNTIF($AV478,"=*Elaborare proiect de diplom?*"),ROUND($V$21/14,1),"")</f>
        <v/>
      </c>
      <c r="BI478" s="224">
        <f>ROUND(BL478/14,1)</f>
        <v>0</v>
      </c>
      <c r="BJ478" s="222"/>
      <c r="BK478" s="222" t="str">
        <f>IF(COUNTIF($AV478,"=*Elaborare proiect de diplom?*"),$V$21,"")</f>
        <v/>
      </c>
      <c r="BL478" s="224">
        <f>IF(COUNTIFS($B$23,"&lt;&gt;"&amp;"",$B$23,"&lt;&gt;practic?*",$B$23,"&lt;&gt;*Elaborare proiect de diplom?*",$B$23,"&lt;&gt;*op?ional*",$B$23,"&lt;&gt;*Disciplin? facultativ?*", $B$23,"&lt;&gt;*Examen de diplom?*"),$W$25,"")</f>
        <v>0</v>
      </c>
      <c r="BM478" s="224">
        <f>ROUND(BN478/14,1)</f>
        <v>3</v>
      </c>
      <c r="BN478" s="224">
        <f>IF(COUNTIFS($B$23,"&lt;&gt;"&amp;"",$B$23,"&lt;&gt;practic?*",$B$23,"&lt;&gt;*Elaborare proiect de diplom?*",$B$23,"&lt;&gt;*op?ional*",$B$23,"&lt;&gt;*Disciplin? facultativ?*", $B$23,"&lt;&gt;*Examen de diplom?*"),$Y$25,"")</f>
        <v>42</v>
      </c>
      <c r="BO478" s="222">
        <f>IF($AV478="","",$E$25)</f>
        <v>7</v>
      </c>
      <c r="BP478" s="224" t="str">
        <f>IF(COUNTIFS($B$23,"&lt;&gt;"&amp;"",$B$23,"&lt;&gt;practic?*",$B$23,"&lt;&gt;*op?ional*",$B$23,"&lt;&gt;*Disciplin? facultativ?*",$B$23,"&lt;&gt;*Examen de diplom?*"),$X$25,"")</f>
        <v>DS</v>
      </c>
      <c r="BQ478" s="224">
        <f>IF($AV478="","",IF($BC478&lt;&gt;"",$BC478,0)+IF($BI478&lt;&gt;"",$BI478,0)+IF($BM478&lt;&gt;"",$BM478,0))</f>
        <v>7</v>
      </c>
      <c r="BR478" s="222">
        <f>IF($AV$468="","",IF($NF$468&lt;&gt;"",$NF$468,0)+IF($NL$468&lt;&gt;"",$NL$468,0)+IF($NN$468&lt;&gt;"",$NN$468,0))</f>
        <v>0</v>
      </c>
      <c r="BS478" s="226">
        <f>IF(SUM(BA478:BB478)&gt;0,1,0)</f>
        <v>1</v>
      </c>
      <c r="BU478" s="215"/>
      <c r="BV478" s="215"/>
      <c r="BW478" s="215"/>
      <c r="BX478" s="220">
        <f>SUM(S25:V25)</f>
        <v>56</v>
      </c>
      <c r="BY478" s="408">
        <f>COUNTIF(BX478:BX485,"&gt;0")</f>
        <v>5</v>
      </c>
      <c r="BZ478" s="215"/>
      <c r="CA478" s="215"/>
      <c r="CB478" s="215"/>
      <c r="CC478" s="216"/>
      <c r="CD478" s="216"/>
      <c r="CE478" s="216"/>
      <c r="CF478" s="215"/>
      <c r="CG478" s="215"/>
      <c r="CH478" s="215"/>
      <c r="CI478" s="215"/>
      <c r="CJ478" s="215"/>
      <c r="CK478" s="215"/>
      <c r="CL478" s="215"/>
      <c r="CM478" s="215"/>
      <c r="CN478" s="215"/>
      <c r="CO478" s="216"/>
      <c r="CP478" s="216"/>
    </row>
    <row r="479" spans="1:94" s="219" customFormat="1" ht="21" hidden="1" customHeight="1" x14ac:dyDescent="0.25">
      <c r="B479" s="215"/>
      <c r="C479" s="215"/>
      <c r="D479" s="215"/>
      <c r="E479" s="215"/>
      <c r="F479" s="215"/>
      <c r="G479" s="215"/>
      <c r="H479" s="215"/>
      <c r="I479" s="215"/>
      <c r="J479" s="215"/>
      <c r="K479" s="216"/>
      <c r="L479" s="217"/>
      <c r="M479" s="215"/>
      <c r="N479" s="215"/>
      <c r="O479" s="215"/>
      <c r="P479" s="215"/>
      <c r="Q479" s="215"/>
      <c r="R479" s="215"/>
      <c r="S479" s="215"/>
      <c r="T479" s="215"/>
      <c r="U479" s="215"/>
      <c r="V479" s="216"/>
      <c r="W479" s="216"/>
      <c r="X479" s="218"/>
      <c r="Y479" s="215"/>
      <c r="Z479" s="215"/>
      <c r="AA479" s="215"/>
      <c r="AB479" s="215"/>
      <c r="AC479" s="215"/>
      <c r="AD479" s="215"/>
      <c r="AE479" s="215"/>
      <c r="AF479" s="215"/>
      <c r="AG479" s="216"/>
      <c r="AH479" s="216"/>
      <c r="AI479" s="215"/>
      <c r="AJ479" s="215"/>
      <c r="AK479" s="215"/>
      <c r="AL479" s="215"/>
      <c r="AM479" s="215"/>
      <c r="AN479" s="215"/>
      <c r="AO479" s="215"/>
      <c r="AP479" s="215"/>
      <c r="AQ479" s="215"/>
      <c r="AR479" s="216"/>
      <c r="AS479" s="216"/>
      <c r="AT479" s="226" t="str">
        <f>$N$28</f>
        <v>M410.20.02.S2</v>
      </c>
      <c r="AU479" s="220">
        <v>2</v>
      </c>
      <c r="AV479" s="222" t="str">
        <f>IF(COUNTIFS($N$26,"&lt;&gt;"&amp;"",$N$26,"&lt;&gt;*op?ional*",$N$26,"&lt;&gt;*Disciplin? facultativ?*"),$N$26,"")</f>
        <v>Interoperabilitatea rețelelor de transport *</v>
      </c>
      <c r="AW479" s="222">
        <f t="shared" si="26"/>
        <v>1</v>
      </c>
      <c r="AX479" s="222" t="str">
        <f t="shared" si="27"/>
        <v>2</v>
      </c>
      <c r="AY479" s="222" t="str">
        <f>IF($AV479="","",$R$28)</f>
        <v>E</v>
      </c>
      <c r="AZ479" s="222" t="str">
        <f t="shared" ref="AZ479:AZ486" si="28">IF($AV479="","","DI")</f>
        <v>DI</v>
      </c>
      <c r="BA479" s="222">
        <f>IF(COUNTIFS($N$26,"&lt;&gt;"&amp;"",$N$26,"&lt;&gt;practic?*",$N$26,"&lt;&gt;*Elaborare proiect de diplom?*",$N$26,"&lt;&gt;*op?ional*",$N$26,"&lt;&gt;*Disciplin? facultativ?*", $N$26,"&lt;&gt;*Examen de diplom?*"),ROUND($S$28/14,1),"")</f>
        <v>2</v>
      </c>
      <c r="BB479" s="222">
        <f>IF(COUNTIFS($N$26,"&lt;&gt;"&amp;"",$N$26,"&lt;&gt;practic?*",$N$26,"&lt;&gt;*Elaborare proiect de diplom?*",$N$26,"&lt;&gt;*op?ional*",$N$26,"&lt;&gt;*Disciplin? facultativ?*", $N$26,"&lt;&gt;*Examen de diplom?*"),ROUND(($T$28+$U$28+$V$28)/14,1),"")</f>
        <v>2</v>
      </c>
      <c r="BC479" s="222">
        <f>IF(COUNTIFS($N$26,"&lt;&gt;"&amp;"",$N$26,"&lt;&gt;practic?*",$N$26,"&lt;&gt;*Elaborare proiect de diplom?*",$N$26,"&lt;&gt;*op?ional*",$N$26,"&lt;&gt;*Disciplin? facultativ?*", $N$26,"&lt;&gt;*Examen de diplom?*"),ROUND(($S$28+$T$28+$U$28+$V$28)/14,1),"")</f>
        <v>4</v>
      </c>
      <c r="BD479" s="224">
        <f>IF(COUNTIFS($N$26,"&lt;&gt;"&amp;"",$N$26,"&lt;&gt;practic?*",$N$26,"&lt;&gt;*Elaborare proiect de diplom?*",$N$26,"&lt;&gt;*op?ional*",$N$26,"&lt;&gt;*Disciplin? facultativ?*", $N$26,"&lt;&gt;*Examen de diplom?*"),$S$28,"")</f>
        <v>28</v>
      </c>
      <c r="BE479" s="222">
        <f>IF(COUNTIFS($N$26,"&lt;&gt;"&amp;"",$N$26,"&lt;&gt;practic?*",$N$26,"&lt;&gt;*Elaborare proiect de diplom?*",$N$26,"&lt;&gt;*op?ional*",$N$26,"&lt;&gt;*Disciplin? facultativ?*", $N$26,"&lt;&gt;*Examen de diplom?*"),($T$28+$U$28+$V$28),"")</f>
        <v>28</v>
      </c>
      <c r="BF479" s="222">
        <f>IF(COUNTIFS($N$26,"&lt;&gt;"&amp;"",$N$26,"&lt;&gt;practic?*",$N$26,"&lt;&gt;*Elaborare proiect de diplom?*",$N$26,"&lt;&gt;*op?ional*",$N$26,"&lt;&gt;*Disciplin? facultativ?*", $N$26,"&lt;&gt;*Examen de diplom?*"),($S$28+$T$28+$U$28+$V$28),"")</f>
        <v>56</v>
      </c>
      <c r="BG479" s="220"/>
      <c r="BH479" s="222" t="str">
        <f>IF(COUNTIF($AV479,"=*Elaborare proiect de diplom?*"),ROUND($V$24/14,1),"")</f>
        <v/>
      </c>
      <c r="BI479" s="224">
        <f t="shared" ref="BI479:BI486" si="29">ROUND(BL479/14,1)</f>
        <v>0</v>
      </c>
      <c r="BJ479" s="220"/>
      <c r="BK479" s="222" t="str">
        <f>IF(COUNTIF($AV479,"=*Elaborare proiect de diplom?*"),$V$24,"")</f>
        <v/>
      </c>
      <c r="BL479" s="224">
        <f>IF(COUNTIFS($B$26,"&lt;&gt;"&amp;"",$B$26,"&lt;&gt;practic?*",$B$26,"&lt;&gt;*Elaborare proiect de diplom?*",$B$26,"&lt;&gt;*op?ional*",$B$26,"&lt;&gt;*Disciplin? facultativ?*", $B$26,"&lt;&gt;*Examen de diplom?*"),$W$28,"")</f>
        <v>0</v>
      </c>
      <c r="BM479" s="224">
        <f t="shared" ref="BM479:BM486" si="30">ROUND(BN479/14,1)</f>
        <v>3</v>
      </c>
      <c r="BN479" s="224">
        <f>IF(COUNTIFS($B$26,"&lt;&gt;"&amp;"",$B$26,"&lt;&gt;practic?*",$B$26,"&lt;&gt;*Elaborare proiect de diplom?*",$B$26,"&lt;&gt;*op?ional*",$B$26,"&lt;&gt;*Disciplin? facultativ?*", $B$26,"&lt;&gt;*Examen de diplom?*"),$Y$28,"")</f>
        <v>42</v>
      </c>
      <c r="BO479" s="222">
        <f t="shared" ref="BO479:BO486" si="31">IF($AV479="","",$E$25)</f>
        <v>7</v>
      </c>
      <c r="BP479" s="232" t="str">
        <f>IF(COUNTIFS($B$22,"&lt;&gt;"&amp;"",$B$22,"&lt;&gt;practic?*",$B$22,"&lt;&gt;*op?ional*",$B$22,"&lt;&gt;*Disciplin? facultativ?*",$B$22,"&lt;&gt;*Examen de diplom?*"),$X$28,"")</f>
        <v>DS</v>
      </c>
      <c r="BQ479" s="224">
        <f t="shared" ref="BQ479:BQ486" si="32">IF($AV479="","",IF($BC479&lt;&gt;"",$BC479,0)+IF($BI479&lt;&gt;"",$BI479,0)+IF($BM479&lt;&gt;"",$BM479,0))</f>
        <v>7</v>
      </c>
      <c r="BR479" s="220">
        <f>IF($AV$469="","",IF($NF$469&lt;&gt;"",$NF$469,0)+IF($NL$469&lt;&gt;"",$NL$469,0)+IF($NN$469&lt;&gt;"",$NN$469,0))</f>
        <v>0</v>
      </c>
      <c r="BS479" s="226">
        <f t="shared" ref="BS479:BS532" si="33">IF(SUM(BA479:BB479)&gt;0,1,0)</f>
        <v>1</v>
      </c>
      <c r="BU479" s="215"/>
      <c r="BV479" s="215"/>
      <c r="BW479" s="215"/>
      <c r="BX479" s="220">
        <f>SUM(S28:V28)</f>
        <v>56</v>
      </c>
      <c r="BY479" s="408"/>
      <c r="BZ479" s="215"/>
      <c r="CA479" s="215"/>
      <c r="CB479" s="215"/>
      <c r="CC479" s="216"/>
      <c r="CD479" s="216"/>
      <c r="CE479" s="216"/>
      <c r="CF479" s="215"/>
      <c r="CG479" s="215"/>
      <c r="CH479" s="215"/>
      <c r="CI479" s="215"/>
      <c r="CJ479" s="215"/>
      <c r="CK479" s="215"/>
      <c r="CL479" s="215"/>
      <c r="CM479" s="215"/>
      <c r="CN479" s="215"/>
      <c r="CO479" s="216"/>
      <c r="CP479" s="216"/>
    </row>
    <row r="480" spans="1:94" s="219" customFormat="1" ht="21" hidden="1" customHeight="1" x14ac:dyDescent="0.25">
      <c r="B480" s="215"/>
      <c r="C480" s="215"/>
      <c r="D480" s="215"/>
      <c r="E480" s="215"/>
      <c r="F480" s="215"/>
      <c r="G480" s="215"/>
      <c r="H480" s="215"/>
      <c r="I480" s="215"/>
      <c r="J480" s="215"/>
      <c r="K480" s="216"/>
      <c r="L480" s="217"/>
      <c r="M480" s="215"/>
      <c r="N480" s="215"/>
      <c r="O480" s="215"/>
      <c r="P480" s="215"/>
      <c r="Q480" s="215"/>
      <c r="R480" s="215"/>
      <c r="S480" s="215"/>
      <c r="T480" s="215"/>
      <c r="U480" s="215"/>
      <c r="V480" s="216"/>
      <c r="W480" s="216"/>
      <c r="X480" s="218"/>
      <c r="Y480" s="215"/>
      <c r="Z480" s="215"/>
      <c r="AA480" s="215"/>
      <c r="AB480" s="215"/>
      <c r="AC480" s="215"/>
      <c r="AD480" s="215"/>
      <c r="AE480" s="215"/>
      <c r="AF480" s="215"/>
      <c r="AG480" s="216"/>
      <c r="AH480" s="216"/>
      <c r="AI480" s="215"/>
      <c r="AJ480" s="215"/>
      <c r="AK480" s="215"/>
      <c r="AL480" s="215"/>
      <c r="AM480" s="215"/>
      <c r="AN480" s="215"/>
      <c r="AO480" s="215"/>
      <c r="AP480" s="215"/>
      <c r="AQ480" s="215"/>
      <c r="AR480" s="216"/>
      <c r="AS480" s="216"/>
      <c r="AT480" s="226" t="str">
        <f>$N$31</f>
        <v>M410.20.02.A3</v>
      </c>
      <c r="AU480" s="220">
        <v>3</v>
      </c>
      <c r="AV480" s="222" t="str">
        <f>IF(COUNTIFS($N$29,"&lt;&gt;"&amp;"",$N$29,"&lt;&gt;*op?ional*",$N$29,"&lt;&gt;*Disciplin? facultativ?*"),$N$29,"")</f>
        <v>Transport public urban, periurban și regional</v>
      </c>
      <c r="AW480" s="222">
        <f t="shared" si="26"/>
        <v>1</v>
      </c>
      <c r="AX480" s="222" t="str">
        <f t="shared" si="27"/>
        <v>2</v>
      </c>
      <c r="AY480" s="222" t="str">
        <f>IF($AV480="","",$R$31)</f>
        <v>E</v>
      </c>
      <c r="AZ480" s="222" t="str">
        <f t="shared" si="28"/>
        <v>DI</v>
      </c>
      <c r="BA480" s="222">
        <f>IF(COUNTIFS($N$29,"&lt;&gt;"&amp;"",$N$29,"&lt;&gt;practic?*",$N$29,"&lt;&gt;*Elaborare proiect de diplom?*",$N$29,"&lt;&gt;*op?ional*",$N$29,"&lt;&gt;*Disciplin? facultativ?*", $N$29,"&lt;&gt;*Examen de diplom?*"),ROUND($S$31/14,1),"")</f>
        <v>2</v>
      </c>
      <c r="BB480" s="222">
        <f>IF(COUNTIFS($N$29,"&lt;&gt;"&amp;"",$N$29,"&lt;&gt;practic?*",$N$29,"&lt;&gt;*Elaborare proiect de diplom?*",$N$29,"&lt;&gt;*op?ional*",$N$29,"&lt;&gt;*Disciplin? facultativ?*", $N$29,"&lt;&gt;*Examen de diplom?*"),ROUND(($T$31+$U$31+$V$31)/14,1),"")</f>
        <v>2</v>
      </c>
      <c r="BC480" s="222">
        <f>IF(COUNTIFS($N$29,"&lt;&gt;"&amp;"",$N$29,"&lt;&gt;practic?*",$N$29,"&lt;&gt;*Elaborare proiect de diplom?*",$N$29,"&lt;&gt;*op?ional*",$N$29,"&lt;&gt;*Disciplin? facultativ?*", $N$29,"&lt;&gt;*Examen de diplom?*"),ROUND(($S$31+$T$31+$U$31+$V$31)/14,1),"")</f>
        <v>4</v>
      </c>
      <c r="BD480" s="224">
        <f>IF(COUNTIFS($N$29,"&lt;&gt;"&amp;"",$N$29,"&lt;&gt;practic?*",$N$29,"&lt;&gt;*Elaborare proiect de diplom?*",$N$29,"&lt;&gt;*op?ional*",$N$29,"&lt;&gt;*Disciplin? facultativ?*", $N$29,"&lt;&gt;*Examen de diplom?*"),$S$31,"")</f>
        <v>28</v>
      </c>
      <c r="BE480" s="222">
        <f>IF(COUNTIFS($N$29,"&lt;&gt;"&amp;"",$N$29,"&lt;&gt;practic?*",$N$29,"&lt;&gt;*Elaborare proiect de diplom?*",$N$29,"&lt;&gt;*op?ional*",$N$29,"&lt;&gt;*Disciplin? facultativ?*", $N$29,"&lt;&gt;*Examen de diplom?*"),($T$31+$U$31+$V$31),"")</f>
        <v>28</v>
      </c>
      <c r="BF480" s="222">
        <f>IF(COUNTIFS($N$29,"&lt;&gt;"&amp;"",$N$29,"&lt;&gt;practic?*",$N$29,"&lt;&gt;*Elaborare proiect de diplom?*",$N$29,"&lt;&gt;*op?ional*",$N$29,"&lt;&gt;*Disciplin? facultativ?*", $N$29,"&lt;&gt;*Examen de diplom?*"),($S$31+$T$31+$U$31+$V$31),"")</f>
        <v>56</v>
      </c>
      <c r="BG480" s="220"/>
      <c r="BH480" s="222" t="str">
        <f>IF(COUNTIF($AV480,"=*Elaborare proiect de diplom?*"),ROUND($V$27/14,1),"")</f>
        <v/>
      </c>
      <c r="BI480" s="224">
        <f t="shared" si="29"/>
        <v>0</v>
      </c>
      <c r="BJ480" s="220"/>
      <c r="BK480" s="222" t="str">
        <f>IF(COUNTIF($AV480,"=*Elaborare proiect de diplom?*"),$V$27,"")</f>
        <v/>
      </c>
      <c r="BL480" s="224">
        <f>IF(COUNTIFS($B$29,"&lt;&gt;"&amp;"",$B$29,"&lt;&gt;practic?*",$B$29,"&lt;&gt;*Elaborare proiect de diplom?*",$B$29,"&lt;&gt;*op?ional*",$B$29,"&lt;&gt;*Disciplin? facultativ?*", $B$29,"&lt;&gt;*Examen de diplom?*"),$W$31,"")</f>
        <v>0</v>
      </c>
      <c r="BM480" s="224">
        <f t="shared" si="30"/>
        <v>3.5</v>
      </c>
      <c r="BN480" s="224">
        <f>IF(COUNTIFS($B$29,"&lt;&gt;"&amp;"",$B$29,"&lt;&gt;practic?*",$B$29,"&lt;&gt;*Elaborare proiect de diplom?*",$B$29,"&lt;&gt;*op?ional*",$B$29,"&lt;&gt;*Disciplin? facultativ?*", $B$29,"&lt;&gt;*Examen de diplom?*"),$Y$31,"")</f>
        <v>49</v>
      </c>
      <c r="BO480" s="222">
        <f t="shared" si="31"/>
        <v>7</v>
      </c>
      <c r="BP480" s="232" t="str">
        <f>IF(COUNTIFS($B$25,"&lt;&gt;"&amp;"",$B$25,"&lt;&gt;practic?*",$B$25,"&lt;&gt;*op?ional*",$B$25,"&lt;&gt;*Disciplin? facultativ?*",$B$25,"&lt;&gt;*Examen de diplom?*"),$X$31,"")</f>
        <v>DA</v>
      </c>
      <c r="BQ480" s="224">
        <f t="shared" si="32"/>
        <v>7.5</v>
      </c>
      <c r="BR480" s="220">
        <f>IF($AV$470="","",IF($NF$470&lt;&gt;"",$NF$470,0)+IF($NL$470&lt;&gt;"",$NL$470,0)+IF($NN$470&lt;&gt;"",$NN$470,0))</f>
        <v>0</v>
      </c>
      <c r="BS480" s="226">
        <f t="shared" si="33"/>
        <v>1</v>
      </c>
      <c r="BU480" s="215"/>
      <c r="BV480" s="215"/>
      <c r="BW480" s="215"/>
      <c r="BX480" s="220">
        <f>SUM(S31:V31)</f>
        <v>56</v>
      </c>
      <c r="BY480" s="408"/>
      <c r="BZ480" s="215"/>
      <c r="CA480" s="215"/>
      <c r="CB480" s="215"/>
      <c r="CC480" s="216"/>
      <c r="CD480" s="216"/>
      <c r="CE480" s="216"/>
      <c r="CF480" s="215"/>
      <c r="CG480" s="215"/>
      <c r="CH480" s="215"/>
      <c r="CI480" s="215"/>
      <c r="CJ480" s="215"/>
      <c r="CK480" s="215"/>
      <c r="CL480" s="215"/>
      <c r="CM480" s="215"/>
      <c r="CN480" s="215"/>
      <c r="CO480" s="216"/>
      <c r="CP480" s="216"/>
    </row>
    <row r="481" spans="2:94" s="219" customFormat="1" ht="21" hidden="1" customHeight="1" x14ac:dyDescent="0.25">
      <c r="B481" s="215"/>
      <c r="C481" s="215"/>
      <c r="D481" s="215"/>
      <c r="E481" s="215"/>
      <c r="F481" s="215"/>
      <c r="G481" s="215"/>
      <c r="H481" s="215"/>
      <c r="I481" s="215"/>
      <c r="J481" s="215"/>
      <c r="K481" s="216"/>
      <c r="L481" s="217"/>
      <c r="M481" s="215"/>
      <c r="N481" s="215"/>
      <c r="O481" s="215"/>
      <c r="P481" s="215"/>
      <c r="Q481" s="215"/>
      <c r="R481" s="215"/>
      <c r="S481" s="215"/>
      <c r="T481" s="215"/>
      <c r="U481" s="215"/>
      <c r="V481" s="216"/>
      <c r="W481" s="216"/>
      <c r="X481" s="218"/>
      <c r="Y481" s="215"/>
      <c r="Z481" s="215"/>
      <c r="AA481" s="215"/>
      <c r="AB481" s="215"/>
      <c r="AC481" s="215"/>
      <c r="AD481" s="215"/>
      <c r="AE481" s="215"/>
      <c r="AF481" s="215"/>
      <c r="AG481" s="216"/>
      <c r="AH481" s="216"/>
      <c r="AI481" s="215"/>
      <c r="AJ481" s="215"/>
      <c r="AK481" s="215"/>
      <c r="AL481" s="215"/>
      <c r="AM481" s="215"/>
      <c r="AN481" s="215"/>
      <c r="AO481" s="215"/>
      <c r="AP481" s="215"/>
      <c r="AQ481" s="215"/>
      <c r="AR481" s="216"/>
      <c r="AS481" s="216"/>
      <c r="AT481" s="226" t="str">
        <f>$N$34</f>
        <v>M410.20.02.V4-ij</v>
      </c>
      <c r="AU481" s="222">
        <v>4</v>
      </c>
      <c r="AV481" s="222" t="str">
        <f>IF(COUNTIFS($N$32,"&lt;&gt;"&amp;"",$N$32,"&lt;&gt;*op?ional*",$N$32,"&lt;&gt;*Disciplin? facultativ?*"),$N$32,"")</f>
        <v/>
      </c>
      <c r="AW481" s="222" t="str">
        <f t="shared" si="26"/>
        <v/>
      </c>
      <c r="AX481" s="222" t="str">
        <f t="shared" si="27"/>
        <v/>
      </c>
      <c r="AY481" s="222" t="str">
        <f>IF($AV481="","",$R$34)</f>
        <v/>
      </c>
      <c r="AZ481" s="222" t="str">
        <f t="shared" si="28"/>
        <v/>
      </c>
      <c r="BA481" s="222" t="str">
        <f>IF(COUNTIFS($N$32,"&lt;&gt;"&amp;"",$N$32,"&lt;&gt;practic?*",$N$32,"&lt;&gt;*Elaborare proiect de diplom?*",$N$32,"&lt;&gt;*op?ional*",$N$32,"&lt;&gt;*Disciplin? facultativ?*", $N$32,"&lt;&gt;*Examen de diplom?*"),ROUND($S$34/14,1),"")</f>
        <v/>
      </c>
      <c r="BB481" s="222" t="str">
        <f>IF(COUNTIFS($N$32,"&lt;&gt;"&amp;"",$N$32,"&lt;&gt;practic?*",$N$32,"&lt;&gt;*Elaborare proiect de diplom?*",$N$32,"&lt;&gt;*op?ional*",$N$32,"&lt;&gt;*Disciplin? facultativ?*", $N$32,"&lt;&gt;*Examen de diplom?*"),ROUND(($T$34+$U$34+$V$34)/14,1),"")</f>
        <v/>
      </c>
      <c r="BC481" s="222" t="str">
        <f>IF(COUNTIFS($N$32,"&lt;&gt;"&amp;"",$N$32,"&lt;&gt;practic?*",$N$32,"&lt;&gt;*Elaborare proiect de diplom?*",$N$32,"&lt;&gt;*op?ional*",$N$32,"&lt;&gt;*Disciplin? facultativ?*", $N$32,"&lt;&gt;*Examen de diplom?*"),ROUND(($S$34+$T$34+$U$34+$V$34)/14,1),"")</f>
        <v/>
      </c>
      <c r="BD481" s="224" t="str">
        <f>IF(COUNTIFS($N$32,"&lt;&gt;"&amp;"",$N$32,"&lt;&gt;practic?*",$N$32,"&lt;&gt;*Elaborare proiect de diplom?*",$N$32,"&lt;&gt;*op?ional*",$N$32,"&lt;&gt;*Disciplin? facultativ?*", $N$32,"&lt;&gt;*Examen de diplom?*"),$S$34,"")</f>
        <v/>
      </c>
      <c r="BE481" s="222" t="str">
        <f>IF(COUNTIFS($N$32,"&lt;&gt;"&amp;"",$N$32,"&lt;&gt;practic?*",$N$32,"&lt;&gt;*Elaborare proiect de diplom?*",$N$32,"&lt;&gt;*op?ional*",$N$32,"&lt;&gt;*Disciplin? facultativ?*", $N$32,"&lt;&gt;*Examen de diplom?*"),($T$34+$U$34+$V$34),"")</f>
        <v/>
      </c>
      <c r="BF481" s="222" t="str">
        <f>IF(COUNTIFS($N$32,"&lt;&gt;"&amp;"",$N$32,"&lt;&gt;practic?*",$N$32,"&lt;&gt;*Elaborare proiect de diplom?*",$N$32,"&lt;&gt;*op?ional*",$N$32,"&lt;&gt;*Disciplin? facultativ?*", $N$32,"&lt;&gt;*Examen de diplom?*"),($S$34+$T$34+$U$34+$V$34),"")</f>
        <v/>
      </c>
      <c r="BG481" s="220"/>
      <c r="BH481" s="222" t="str">
        <f>IF(COUNTIF($AV481,"=*Elaborare proiect de diplom?*"),ROUND($V$30/14,1),"")</f>
        <v/>
      </c>
      <c r="BI481" s="224" t="e">
        <f t="shared" si="29"/>
        <v>#VALUE!</v>
      </c>
      <c r="BJ481" s="220"/>
      <c r="BK481" s="222" t="str">
        <f>IF(COUNTIF($AV481,"=*Elaborare proiect de diplom?*"),$V$30,"")</f>
        <v/>
      </c>
      <c r="BL481" s="224" t="str">
        <f>IF(COUNTIFS($B$32,"&lt;&gt;"&amp;"",$B$32,"&lt;&gt;practic?*",$B$32,"&lt;&gt;*Elaborare proiect de diplom?*",$B$32,"&lt;&gt;*op?ional*",$B$32,"&lt;&gt;*Disciplin? facultativ?*", $B$32,"&lt;&gt;*Examen de diplom?*"),$W$34,"")</f>
        <v/>
      </c>
      <c r="BM481" s="224" t="e">
        <f t="shared" si="30"/>
        <v>#VALUE!</v>
      </c>
      <c r="BN481" s="224" t="str">
        <f>IF(COUNTIFS($B$32,"&lt;&gt;"&amp;"",$B$32,"&lt;&gt;practic?*",$B$32,"&lt;&gt;*Elaborare proiect de diplom?*",$B$32,"&lt;&gt;*op?ional*",$B$32,"&lt;&gt;*Disciplin? facultativ?*", $B$32,"&lt;&gt;*Examen de diplom?*"),$Y$34,"")</f>
        <v/>
      </c>
      <c r="BO481" s="222" t="str">
        <f t="shared" si="31"/>
        <v/>
      </c>
      <c r="BP481" s="232" t="str">
        <f>IF(COUNTIFS($B$28,"&lt;&gt;"&amp;"",$B$28,"&lt;&gt;practic?*",$B$28,"&lt;&gt;*op?ional*",$B$28,"&lt;&gt;*Disciplin? facultativ?*",$B$28,"&lt;&gt;*Examen de diplom?*"),$X$34,"")</f>
        <v>DCAV</v>
      </c>
      <c r="BQ481" s="224" t="str">
        <f t="shared" si="32"/>
        <v/>
      </c>
      <c r="BR481" s="220" t="str">
        <f>IF($AV$471="","",IF($NF$471&lt;&gt;"",$NF$471,0)+IF($NL$471&lt;&gt;"",$NL$471,0)+IF($NN$471&lt;&gt;"",$NN$471,0))</f>
        <v/>
      </c>
      <c r="BS481" s="226">
        <f t="shared" si="33"/>
        <v>0</v>
      </c>
      <c r="BU481" s="215"/>
      <c r="BV481" s="215"/>
      <c r="BW481" s="215"/>
      <c r="BX481" s="220">
        <f>SUM(S34:V34)</f>
        <v>28</v>
      </c>
      <c r="BY481" s="408"/>
      <c r="BZ481" s="215"/>
      <c r="CA481" s="215"/>
      <c r="CB481" s="215"/>
      <c r="CC481" s="216"/>
      <c r="CD481" s="216"/>
      <c r="CE481" s="216"/>
      <c r="CF481" s="215"/>
      <c r="CG481" s="215"/>
      <c r="CH481" s="215"/>
      <c r="CI481" s="215"/>
      <c r="CJ481" s="215"/>
      <c r="CK481" s="215"/>
      <c r="CL481" s="215"/>
      <c r="CM481" s="215"/>
      <c r="CN481" s="215"/>
      <c r="CO481" s="216"/>
      <c r="CP481" s="216"/>
    </row>
    <row r="482" spans="2:94" s="219" customFormat="1" ht="21" hidden="1" customHeight="1" x14ac:dyDescent="0.25">
      <c r="B482" s="215"/>
      <c r="C482" s="215"/>
      <c r="D482" s="215"/>
      <c r="E482" s="215"/>
      <c r="F482" s="215"/>
      <c r="G482" s="215"/>
      <c r="H482" s="215"/>
      <c r="I482" s="215"/>
      <c r="J482" s="215"/>
      <c r="K482" s="216"/>
      <c r="L482" s="217"/>
      <c r="M482" s="215"/>
      <c r="N482" s="215"/>
      <c r="O482" s="215"/>
      <c r="P482" s="215"/>
      <c r="Q482" s="215"/>
      <c r="R482" s="215"/>
      <c r="S482" s="215"/>
      <c r="T482" s="215"/>
      <c r="U482" s="215"/>
      <c r="V482" s="216"/>
      <c r="W482" s="216"/>
      <c r="X482" s="218"/>
      <c r="Y482" s="215"/>
      <c r="Z482" s="215"/>
      <c r="AA482" s="215"/>
      <c r="AB482" s="215"/>
      <c r="AC482" s="215"/>
      <c r="AD482" s="215"/>
      <c r="AE482" s="215"/>
      <c r="AF482" s="215"/>
      <c r="AG482" s="216"/>
      <c r="AH482" s="216"/>
      <c r="AI482" s="215"/>
      <c r="AJ482" s="215"/>
      <c r="AK482" s="215"/>
      <c r="AL482" s="215"/>
      <c r="AM482" s="215"/>
      <c r="AN482" s="215"/>
      <c r="AO482" s="215"/>
      <c r="AP482" s="215"/>
      <c r="AQ482" s="215"/>
      <c r="AR482" s="216"/>
      <c r="AS482" s="216"/>
      <c r="AT482" s="226" t="str">
        <f>$N$37</f>
        <v>M410.20.02.C5</v>
      </c>
      <c r="AU482" s="220">
        <v>5</v>
      </c>
      <c r="AV482" s="222" t="str">
        <f>IF(COUNTIFS($N$35,"&lt;&gt;"&amp;"",$N$35,"&lt;&gt;*op?ional*",$N$35,"&lt;&gt;*Disciplin? facultativ?*"),$N$35,"")</f>
        <v>Etică și integritate academică</v>
      </c>
      <c r="AW482" s="222">
        <f t="shared" si="26"/>
        <v>1</v>
      </c>
      <c r="AX482" s="222" t="str">
        <f t="shared" si="27"/>
        <v>2</v>
      </c>
      <c r="AY482" s="222" t="str">
        <f>IF($AV482="","",$R$37)</f>
        <v>D</v>
      </c>
      <c r="AZ482" s="222" t="str">
        <f t="shared" si="28"/>
        <v>DI</v>
      </c>
      <c r="BA482" s="222">
        <f>IF(COUNTIFS($N$35,"&lt;&gt;"&amp;"",$N$35,"&lt;&gt;practic?*",$N$35,"&lt;&gt;*Elaborare proiect de diplom?*",$N$35,"&lt;&gt;*op?ional*",$N$35,"&lt;&gt;*Disciplin? facultativ?*", $N$35,"&lt;&gt;*Examen de diplom?*"),ROUND($S$37/14,1),"")</f>
        <v>1</v>
      </c>
      <c r="BB482" s="222">
        <f>IF(COUNTIFS($N$35,"&lt;&gt;"&amp;"",$N$35,"&lt;&gt;practic?*",$N$35,"&lt;&gt;*Elaborare proiect de diplom?*",$N$35,"&lt;&gt;*op?ional*",$N$35,"&lt;&gt;*Disciplin? facultativ?*", $N$35,"&lt;&gt;*Examen de diplom?*"),ROUND(($T$37+$U$37+$V$37)/14,1),"")</f>
        <v>0.5</v>
      </c>
      <c r="BC482" s="222">
        <f>IF(COUNTIFS($N$35,"&lt;&gt;"&amp;"",$N$35,"&lt;&gt;practic?*",$N$35,"&lt;&gt;*Elaborare proiect de diplom?*",$N$35,"&lt;&gt;*op?ional*",$N$35,"&lt;&gt;*Disciplin? facultativ?*", $N$35,"&lt;&gt;*Examen de diplom?*"),ROUND(($S$37+$T$37+$U$37+$V$37)/14,1),"")</f>
        <v>1.5</v>
      </c>
      <c r="BD482" s="224">
        <f>IF(COUNTIFS($N$35,"&lt;&gt;"&amp;"",$N$35,"&lt;&gt;practic?*",$N$35,"&lt;&gt;*Elaborare proiect de diplom?*",$N$35,"&lt;&gt;*op?ional*",$N$35,"&lt;&gt;*Disciplin? facultativ?*", $N$35,"&lt;&gt;*Examen de diplom?*"),$S$37,"")</f>
        <v>14</v>
      </c>
      <c r="BE482" s="222">
        <f>IF(COUNTIFS($N$35,"&lt;&gt;"&amp;"",$N$35,"&lt;&gt;practic?*",$N$35,"&lt;&gt;*Elaborare proiect de diplom?*",$N$35,"&lt;&gt;*op?ional*",$N$35,"&lt;&gt;*Disciplin? facultativ?*", $N$35,"&lt;&gt;*Examen de diplom?*"),($T$37+$U$37+$V$37),"")</f>
        <v>7</v>
      </c>
      <c r="BF482" s="222">
        <f>IF(COUNTIFS($N$35,"&lt;&gt;"&amp;"",$N$35,"&lt;&gt;practic?*",$N$35,"&lt;&gt;*Elaborare proiect de diplom?*",$N$35,"&lt;&gt;*op?ional*",$N$35,"&lt;&gt;*Disciplin? facultativ?*", $N$35,"&lt;&gt;*Examen de diplom?*"),($S$37+$T$37+$U$37+$V$37),"")</f>
        <v>21</v>
      </c>
      <c r="BG482" s="220"/>
      <c r="BH482" s="222" t="str">
        <f>IF(COUNTIF($AV482,"=*Elaborare proiect de diplom?*"),ROUND($V$33/14,1),"")</f>
        <v/>
      </c>
      <c r="BI482" s="224" t="e">
        <f t="shared" si="29"/>
        <v>#VALUE!</v>
      </c>
      <c r="BJ482" s="220"/>
      <c r="BK482" s="222" t="str">
        <f>IF(COUNTIF($AV482,"=*Elaborare proiect de diplom?*"),$V$33,"")</f>
        <v/>
      </c>
      <c r="BL482" s="224" t="str">
        <f>IF(COUNTIFS($B$35,"&lt;&gt;"&amp;"",$B$35,"&lt;&gt;practic?*",$B$35,"&lt;&gt;*Elaborare proiect de diplom?*",$B$35,"&lt;&gt;*op?ional*",$B$35,"&lt;&gt;*Disciplin? facultativ?*", $B$35,"&lt;&gt;*Examen de diplom?*"),$W$37,"")</f>
        <v/>
      </c>
      <c r="BM482" s="224" t="e">
        <f t="shared" si="30"/>
        <v>#VALUE!</v>
      </c>
      <c r="BN482" s="224" t="str">
        <f>IF(COUNTIFS($B$35,"&lt;&gt;"&amp;"",$B$35,"&lt;&gt;practic?*",$B$35,"&lt;&gt;*Elaborare proiect de diplom?*",$B$35,"&lt;&gt;*op?ional*",$B$35,"&lt;&gt;*Disciplin? facultativ?*", $B$35,"&lt;&gt;*Examen de diplom?*"),$Y$37,"")</f>
        <v/>
      </c>
      <c r="BO482" s="222">
        <f t="shared" si="31"/>
        <v>7</v>
      </c>
      <c r="BP482" s="232" t="str">
        <f>IF(COUNTIFS($B$31,"&lt;&gt;"&amp;"",$B$31,"&lt;&gt;practic?*",$B$31,"&lt;&gt;*op?ional*",$B$31,"&lt;&gt;*Disciplin? facultativ?*",$B$31,"&lt;&gt;*Examen de diplom?*"),$X$37,"")</f>
        <v>DC</v>
      </c>
      <c r="BQ482" s="224" t="e">
        <f t="shared" si="32"/>
        <v>#VALUE!</v>
      </c>
      <c r="BR482" s="220">
        <f>IF($AV$472="","",IF($NF$472&lt;&gt;"",$NF$472,0)+IF($NL$472&lt;&gt;"",$NL$472,0)+IF($NN$472&lt;&gt;"",$NN$472,0))</f>
        <v>0</v>
      </c>
      <c r="BS482" s="226">
        <f t="shared" si="33"/>
        <v>1</v>
      </c>
      <c r="BU482" s="215"/>
      <c r="BV482" s="215"/>
      <c r="BW482" s="215"/>
      <c r="BX482" s="220">
        <f>SUM(S37:V37)</f>
        <v>21</v>
      </c>
      <c r="BY482" s="408"/>
      <c r="BZ482" s="215"/>
      <c r="CA482" s="215"/>
      <c r="CB482" s="215"/>
      <c r="CC482" s="216"/>
      <c r="CD482" s="216"/>
      <c r="CE482" s="216"/>
      <c r="CF482" s="215"/>
      <c r="CG482" s="215"/>
      <c r="CH482" s="215"/>
      <c r="CI482" s="215"/>
      <c r="CJ482" s="215"/>
      <c r="CK482" s="215"/>
      <c r="CL482" s="215"/>
      <c r="CM482" s="215"/>
      <c r="CN482" s="215"/>
      <c r="CO482" s="216"/>
      <c r="CP482" s="216"/>
    </row>
    <row r="483" spans="2:94" s="219" customFormat="1" ht="21" hidden="1" customHeight="1" x14ac:dyDescent="0.25">
      <c r="B483" s="215"/>
      <c r="C483" s="215"/>
      <c r="D483" s="215"/>
      <c r="E483" s="215"/>
      <c r="F483" s="215"/>
      <c r="G483" s="215"/>
      <c r="H483" s="215"/>
      <c r="I483" s="215"/>
      <c r="J483" s="215"/>
      <c r="K483" s="216"/>
      <c r="L483" s="217"/>
      <c r="M483" s="215"/>
      <c r="N483" s="215"/>
      <c r="O483" s="215"/>
      <c r="P483" s="215"/>
      <c r="Q483" s="215"/>
      <c r="R483" s="215"/>
      <c r="S483" s="215"/>
      <c r="T483" s="215"/>
      <c r="U483" s="215"/>
      <c r="V483" s="216"/>
      <c r="W483" s="216"/>
      <c r="X483" s="218"/>
      <c r="Y483" s="215"/>
      <c r="Z483" s="215"/>
      <c r="AA483" s="215"/>
      <c r="AB483" s="215"/>
      <c r="AC483" s="215"/>
      <c r="AD483" s="215"/>
      <c r="AE483" s="215"/>
      <c r="AF483" s="215"/>
      <c r="AG483" s="216"/>
      <c r="AH483" s="216"/>
      <c r="AI483" s="215"/>
      <c r="AJ483" s="215"/>
      <c r="AK483" s="215"/>
      <c r="AL483" s="215"/>
      <c r="AM483" s="215"/>
      <c r="AN483" s="215"/>
      <c r="AO483" s="215"/>
      <c r="AP483" s="215"/>
      <c r="AQ483" s="215"/>
      <c r="AR483" s="216"/>
      <c r="AS483" s="216"/>
      <c r="AT483" s="226" t="str">
        <f>$N$40</f>
        <v>M410.20.02.S6</v>
      </c>
      <c r="AU483" s="220">
        <v>6</v>
      </c>
      <c r="AV483" s="222" t="str">
        <f>IF(COUNTIFS($N$38,"&lt;&gt;"&amp;"",$N$38,"&lt;&gt;*op?ional*",$N$38,"&lt;&gt;*Disciplin? facultativ?*"),$N$38,"")</f>
        <v>Practică profesională 2</v>
      </c>
      <c r="AW483" s="222">
        <f t="shared" si="26"/>
        <v>1</v>
      </c>
      <c r="AX483" s="222" t="str">
        <f t="shared" si="27"/>
        <v>2</v>
      </c>
      <c r="AY483" s="222" t="str">
        <f>IF($AV483="","",$R$40)</f>
        <v>C</v>
      </c>
      <c r="AZ483" s="222" t="str">
        <f t="shared" si="28"/>
        <v>DI</v>
      </c>
      <c r="BA483" s="222" t="str">
        <f>IF(COUNTIFS($N$38,"&lt;&gt;"&amp;"",$N$38,"&lt;&gt;practic?*",$N$38,"&lt;&gt;*Elaborare proiect de diplom?*",$N$38,"&lt;&gt;*op?ional*",$N$38,"&lt;&gt;*Disciplin? facultativ?*", $N$38,"&lt;&gt;*Examen de diplom?*"),ROUND($S$40/14,1),"")</f>
        <v/>
      </c>
      <c r="BB483" s="222" t="str">
        <f>IF(COUNTIFS($N$38,"&lt;&gt;"&amp;"",$N$38,"&lt;&gt;practic?*",$N$38,"&lt;&gt;*Elaborare proiect de diplom?*",$N$38,"&lt;&gt;*op?ional*",$N$38,"&lt;&gt;*Disciplin? facultativ?*", $N$38,"&lt;&gt;*Examen de diplom?*"),ROUND(($T$40+$U$40+$V$40)/14,1),"")</f>
        <v/>
      </c>
      <c r="BC483" s="222" t="str">
        <f>IF(COUNTIFS($N$38,"&lt;&gt;"&amp;"",$N$38,"&lt;&gt;practic?*",$N$38,"&lt;&gt;*Elaborare proiect de diplom?*",$N$38,"&lt;&gt;*op?ional*",$N$38,"&lt;&gt;*Disciplin? facultativ?*", $N$38,"&lt;&gt;*Examen de diplom?*"),ROUND(($S$40+$T$40+$U$40+$V$40)/14,1),"")</f>
        <v/>
      </c>
      <c r="BD483" s="224" t="str">
        <f>IF(COUNTIFS($N$38,"&lt;&gt;"&amp;"",$N$38,"&lt;&gt;practic?*",$N$38,"&lt;&gt;*Elaborare proiect de diplom?*",$N$38,"&lt;&gt;*op?ional*",$N$38,"&lt;&gt;*Disciplin? facultativ?*", $N$38,"&lt;&gt;*Examen de diplom?*"),$S$40,"")</f>
        <v/>
      </c>
      <c r="BE483" s="222" t="str">
        <f>IF(COUNTIFS($N$38,"&lt;&gt;"&amp;"",$N$38,"&lt;&gt;practic?*",$N$38,"&lt;&gt;*Elaborare proiect de diplom?*",$N$38,"&lt;&gt;*op?ional*",$N$38,"&lt;&gt;*Disciplin? facultativ?*", $N$38,"&lt;&gt;*Examen de diplom?*"),($T$40+$U$40+$V$40),"")</f>
        <v/>
      </c>
      <c r="BF483" s="222" t="str">
        <f>IF(COUNTIFS($N$38,"&lt;&gt;"&amp;"",$N$38,"&lt;&gt;practic?*",$N$38,"&lt;&gt;*Elaborare proiect de diplom?*",$N$38,"&lt;&gt;*op?ional*",$N$38,"&lt;&gt;*Disciplin? facultativ?*", $N$38,"&lt;&gt;*Examen de diplom?*"),($S$40+$T$40+$U$40+$V$40),"")</f>
        <v/>
      </c>
      <c r="BG483" s="220"/>
      <c r="BH483" s="222" t="str">
        <f>IF(COUNTIF($AV483,"=*Elaborare proiect de diplom?*"),ROUND($V$36/14,1),"")</f>
        <v/>
      </c>
      <c r="BI483" s="224" t="e">
        <f t="shared" si="29"/>
        <v>#VALUE!</v>
      </c>
      <c r="BJ483" s="220"/>
      <c r="BK483" s="222" t="str">
        <f>IF(COUNTIF($AV483,"=*Elaborare proiect de diplom?*"),$V$36,"")</f>
        <v/>
      </c>
      <c r="BL483" s="224" t="str">
        <f>IF(COUNTIFS($B$38,"&lt;&gt;"&amp;"",$B$38,"&lt;&gt;practic?*",$B$38,"&lt;&gt;*Elaborare proiect de diplom?*",$B$38,"&lt;&gt;*op?ional*",$B$38,"&lt;&gt;*Disciplin? facultativ?*", $B$38,"&lt;&gt;*Examen de diplom?*"),$W$40,"")</f>
        <v/>
      </c>
      <c r="BM483" s="224" t="e">
        <f t="shared" si="30"/>
        <v>#VALUE!</v>
      </c>
      <c r="BN483" s="224" t="str">
        <f>IF(COUNTIFS($B$38,"&lt;&gt;"&amp;"",$B$38,"&lt;&gt;practic?*",$B$38,"&lt;&gt;*Elaborare proiect de diplom?*",$B$38,"&lt;&gt;*op?ional*",$B$38,"&lt;&gt;*Disciplin? facultativ?*", $B$38,"&lt;&gt;*Examen de diplom?*"),$Y$40,"")</f>
        <v/>
      </c>
      <c r="BO483" s="222">
        <f t="shared" si="31"/>
        <v>7</v>
      </c>
      <c r="BP483" s="232" t="str">
        <f>IF(COUNTIFS($B$34,"&lt;&gt;"&amp;"",$B$34,"&lt;&gt;practic?*",$B$34,"&lt;&gt;*op?ional*",$B$34,"&lt;&gt;*Disciplin? facultativ?*",$B$34,"&lt;&gt;*Examen de diplom?*"),$X$40,"")</f>
        <v>DS</v>
      </c>
      <c r="BQ483" s="224" t="e">
        <f t="shared" si="32"/>
        <v>#VALUE!</v>
      </c>
      <c r="BR483" s="220" t="str">
        <f>IF($AV$473="","",IF($NF$473&lt;&gt;"",$NF$473,0)+IF($NL$473&lt;&gt;"",$NL$473,0)+IF($NN$473&lt;&gt;"",$NN$473,0))</f>
        <v/>
      </c>
      <c r="BS483" s="226">
        <f t="shared" si="33"/>
        <v>0</v>
      </c>
      <c r="BU483" s="215"/>
      <c r="BV483" s="215"/>
      <c r="BW483" s="215"/>
      <c r="BX483" s="220">
        <f>SUM(S40:V40)</f>
        <v>0</v>
      </c>
      <c r="BY483" s="408"/>
      <c r="BZ483" s="215"/>
      <c r="CA483" s="215"/>
      <c r="CB483" s="215"/>
      <c r="CC483" s="216"/>
      <c r="CD483" s="216"/>
      <c r="CE483" s="216"/>
      <c r="CF483" s="215"/>
      <c r="CG483" s="215"/>
      <c r="CH483" s="215"/>
      <c r="CI483" s="215"/>
      <c r="CJ483" s="215"/>
      <c r="CK483" s="215"/>
      <c r="CL483" s="215"/>
      <c r="CM483" s="215"/>
      <c r="CN483" s="215"/>
      <c r="CO483" s="216"/>
      <c r="CP483" s="216"/>
    </row>
    <row r="484" spans="2:94" s="219" customFormat="1" ht="21" hidden="1" customHeight="1" x14ac:dyDescent="0.25">
      <c r="B484" s="215"/>
      <c r="C484" s="215"/>
      <c r="D484" s="215"/>
      <c r="E484" s="215"/>
      <c r="F484" s="215"/>
      <c r="G484" s="215"/>
      <c r="H484" s="215"/>
      <c r="I484" s="215"/>
      <c r="J484" s="215"/>
      <c r="K484" s="216"/>
      <c r="L484" s="217"/>
      <c r="M484" s="215"/>
      <c r="N484" s="215"/>
      <c r="O484" s="215"/>
      <c r="P484" s="215"/>
      <c r="Q484" s="215"/>
      <c r="R484" s="215"/>
      <c r="S484" s="215"/>
      <c r="T484" s="215"/>
      <c r="U484" s="215"/>
      <c r="V484" s="216"/>
      <c r="W484" s="238"/>
      <c r="X484" s="218"/>
      <c r="Y484" s="215"/>
      <c r="Z484" s="215"/>
      <c r="AA484" s="215"/>
      <c r="AB484" s="215"/>
      <c r="AC484" s="215"/>
      <c r="AD484" s="215"/>
      <c r="AE484" s="215"/>
      <c r="AF484" s="215"/>
      <c r="AG484" s="216"/>
      <c r="AH484" s="216"/>
      <c r="AI484" s="215"/>
      <c r="AJ484" s="215"/>
      <c r="AK484" s="215"/>
      <c r="AL484" s="215"/>
      <c r="AM484" s="215"/>
      <c r="AN484" s="215"/>
      <c r="AO484" s="215"/>
      <c r="AP484" s="215"/>
      <c r="AQ484" s="215"/>
      <c r="AR484" s="216"/>
      <c r="AS484" s="216"/>
      <c r="AT484" s="226" t="str">
        <f>$N$43</f>
        <v/>
      </c>
      <c r="AU484" s="222">
        <v>7</v>
      </c>
      <c r="AV484" s="222" t="str">
        <f>IF(COUNTIFS($N$41,"&lt;&gt;"&amp;"",$N$41,"&lt;&gt;*op?ional*",$N$41,"&lt;&gt;*Disciplin? facultativ?*"),$N$41,"")</f>
        <v/>
      </c>
      <c r="AW484" s="222" t="str">
        <f t="shared" si="26"/>
        <v/>
      </c>
      <c r="AX484" s="222" t="str">
        <f t="shared" si="27"/>
        <v/>
      </c>
      <c r="AY484" s="222" t="str">
        <f>IF($AV484="","",$R$43)</f>
        <v/>
      </c>
      <c r="AZ484" s="222" t="str">
        <f t="shared" si="28"/>
        <v/>
      </c>
      <c r="BA484" s="222" t="str">
        <f>IF(COUNTIFS($N$41,"&lt;&gt;"&amp;"",$N$41,"&lt;&gt;practic?*",$N$41,"&lt;&gt;*Elaborare proiect de diplom?*",$N$41,"&lt;&gt;*op?ional*",$N$41,"&lt;&gt;*Disciplin? facultativ?*", $N$41,"&lt;&gt;*Examen de diplom?*"),ROUND($S$43/14,1),"")</f>
        <v/>
      </c>
      <c r="BB484" s="222" t="str">
        <f>IF(COUNTIFS($N$41,"&lt;&gt;"&amp;"",$N$41,"&lt;&gt;practic?*",$N$41,"&lt;&gt;*Elaborare proiect de diplom?*",$N$41,"&lt;&gt;*op?ional*",$N$41,"&lt;&gt;*Disciplin? facultativ?*", $N$41,"&lt;&gt;*Examen de diplom?*"),ROUND(($T$43+$U$43+$V$43)/14,1),"")</f>
        <v/>
      </c>
      <c r="BC484" s="222" t="str">
        <f>IF(COUNTIFS($N$41,"&lt;&gt;"&amp;"",$N$41,"&lt;&gt;practic?*",$N$41,"&lt;&gt;*Elaborare proiect de diplom?*",$N$41,"&lt;&gt;*op?ional*",$N$41,"&lt;&gt;*Disciplin? facultativ?*", $N$41,"&lt;&gt;*Examen de diplom?*"),ROUND(($S$43+$T$43+$U$43+$V$43)/14,1),"")</f>
        <v/>
      </c>
      <c r="BD484" s="224" t="str">
        <f>IF(COUNTIFS($N$41,"&lt;&gt;"&amp;"",$N$41,"&lt;&gt;practic?*",$N$41,"&lt;&gt;*Elaborare proiect de diplom?*",$N$41,"&lt;&gt;*op?ional*",$N$41,"&lt;&gt;*Disciplin? facultativ?*", $N$41,"&lt;&gt;*Examen de diplom?*"),$S$43,"")</f>
        <v/>
      </c>
      <c r="BE484" s="222" t="str">
        <f>IF(COUNTIFS($N$41,"&lt;&gt;"&amp;"",$N$41,"&lt;&gt;practic?*",$N$41,"&lt;&gt;*Elaborare proiect de diplom?*",$N$41,"&lt;&gt;*op?ional*",$N$41,"&lt;&gt;*Disciplin? facultativ?*", $N$41,"&lt;&gt;*Examen de diplom?*"),($T$43+$U$43+$V$43),"")</f>
        <v/>
      </c>
      <c r="BF484" s="222" t="str">
        <f>IF(COUNTIFS($N$41,"&lt;&gt;"&amp;"",$N$41,"&lt;&gt;practic?*",$N$41,"&lt;&gt;*Elaborare proiect de diplom?*",$N$41,"&lt;&gt;*op?ional*",$N$41,"&lt;&gt;*Disciplin? facultativ?*", $N$41,"&lt;&gt;*Examen de diplom?*"),($S$43+$T$43+$U$43+$V$43),"")</f>
        <v/>
      </c>
      <c r="BG484" s="220"/>
      <c r="BH484" s="222" t="str">
        <f>IF(COUNTIF($AV484,"=*Elaborare proiect de diplom?*"),ROUND($V$39/14,1),"")</f>
        <v/>
      </c>
      <c r="BI484" s="224" t="e">
        <f t="shared" si="29"/>
        <v>#VALUE!</v>
      </c>
      <c r="BJ484" s="220"/>
      <c r="BK484" s="222" t="str">
        <f>IF(COUNTIF($AV484,"=*Elaborare proiect de diplom?*"),$V$39,"")</f>
        <v/>
      </c>
      <c r="BL484" s="224" t="str">
        <f>IF(COUNTIFS($B$41,"&lt;&gt;"&amp;"",$B$41,"&lt;&gt;practic?*",$B$41,"&lt;&gt;*Elaborare proiect de diplom?*",$B$41,"&lt;&gt;*op?ional*",$B$41,"&lt;&gt;*Disciplin? facultativ?*", $B$41,"&lt;&gt;*Examen de diplom?*"),$W$43,"")</f>
        <v/>
      </c>
      <c r="BM484" s="224" t="e">
        <f t="shared" si="30"/>
        <v>#VALUE!</v>
      </c>
      <c r="BN484" s="224" t="str">
        <f>IF(COUNTIFS($B$41,"&lt;&gt;"&amp;"",$B$41,"&lt;&gt;practic?*",$B$41,"&lt;&gt;*Elaborare proiect de diplom?*",$B$41,"&lt;&gt;*op?ional*",$B$41,"&lt;&gt;*Disciplin? facultativ?*", $B$41,"&lt;&gt;*Examen de diplom?*"),$Y$43,"")</f>
        <v/>
      </c>
      <c r="BO484" s="222" t="str">
        <f t="shared" si="31"/>
        <v/>
      </c>
      <c r="BP484" s="232">
        <f>IF(COUNTIFS($B$37,"&lt;&gt;"&amp;"",$B$37,"&lt;&gt;practic?*",$B$37,"&lt;&gt;*op?ional*",$B$37,"&lt;&gt;*Disciplin? facultativ?*",$B$37,"&lt;&gt;*Examen de diplom?*"),$X$43,"")</f>
        <v>0</v>
      </c>
      <c r="BQ484" s="224" t="str">
        <f t="shared" si="32"/>
        <v/>
      </c>
      <c r="BR484" s="220" t="str">
        <f>IF($AV$474="","",IF($NF$474&lt;&gt;"",$NF$474,0)+IF($NL$474&lt;&gt;"",$NL$474,0)+IF($NN$474&lt;&gt;"",$NN$474,0))</f>
        <v/>
      </c>
      <c r="BS484" s="226">
        <f t="shared" si="33"/>
        <v>0</v>
      </c>
      <c r="BU484" s="215"/>
      <c r="BV484" s="215"/>
      <c r="BW484" s="215"/>
      <c r="BX484" s="220">
        <f>SUM(S43:V43)</f>
        <v>0</v>
      </c>
      <c r="BY484" s="408"/>
      <c r="BZ484" s="215"/>
      <c r="CA484" s="215"/>
      <c r="CB484" s="215"/>
      <c r="CC484" s="216"/>
      <c r="CD484" s="216"/>
      <c r="CE484" s="216"/>
      <c r="CF484" s="215"/>
      <c r="CG484" s="215"/>
      <c r="CH484" s="215"/>
      <c r="CI484" s="215"/>
      <c r="CJ484" s="215"/>
      <c r="CK484" s="215"/>
      <c r="CL484" s="215"/>
      <c r="CM484" s="215"/>
      <c r="CN484" s="215"/>
      <c r="CO484" s="216"/>
      <c r="CP484" s="216"/>
    </row>
    <row r="485" spans="2:94" s="219" customFormat="1" ht="21" hidden="1" customHeight="1" x14ac:dyDescent="0.25">
      <c r="B485" s="215"/>
      <c r="C485" s="215"/>
      <c r="D485" s="215"/>
      <c r="E485" s="215"/>
      <c r="F485" s="215"/>
      <c r="G485" s="215"/>
      <c r="H485" s="215"/>
      <c r="I485" s="215"/>
      <c r="J485" s="215"/>
      <c r="K485" s="216"/>
      <c r="L485" s="217"/>
      <c r="M485" s="215"/>
      <c r="N485" s="215"/>
      <c r="O485" s="215"/>
      <c r="P485" s="215"/>
      <c r="Q485" s="215"/>
      <c r="R485" s="215"/>
      <c r="S485" s="215"/>
      <c r="T485" s="215"/>
      <c r="U485" s="215"/>
      <c r="V485" s="216"/>
      <c r="W485" s="216"/>
      <c r="X485" s="218"/>
      <c r="Y485" s="215"/>
      <c r="Z485" s="215"/>
      <c r="AA485" s="215"/>
      <c r="AB485" s="215"/>
      <c r="AC485" s="215"/>
      <c r="AD485" s="215"/>
      <c r="AE485" s="215"/>
      <c r="AF485" s="215"/>
      <c r="AG485" s="216"/>
      <c r="AH485" s="216"/>
      <c r="AI485" s="215"/>
      <c r="AJ485" s="215"/>
      <c r="AK485" s="215"/>
      <c r="AL485" s="215"/>
      <c r="AM485" s="215"/>
      <c r="AN485" s="215"/>
      <c r="AO485" s="215"/>
      <c r="AP485" s="215"/>
      <c r="AQ485" s="215"/>
      <c r="AR485" s="216"/>
      <c r="AS485" s="216"/>
      <c r="AT485" s="226" t="str">
        <f>$N$46</f>
        <v/>
      </c>
      <c r="AU485" s="220">
        <v>8</v>
      </c>
      <c r="AV485" s="222" t="str">
        <f>IF(COUNTIFS($N$44,"&lt;&gt;"&amp;"",$N$44,"&lt;&gt;*op?ional*",$N$44,"&lt;&gt;*Disciplin? facultativ?*"),$N$44,"")</f>
        <v/>
      </c>
      <c r="AW485" s="222" t="str">
        <f t="shared" si="26"/>
        <v/>
      </c>
      <c r="AX485" s="222" t="str">
        <f t="shared" si="27"/>
        <v/>
      </c>
      <c r="AY485" s="222" t="str">
        <f>IF($AV485="","",$R$46)</f>
        <v/>
      </c>
      <c r="AZ485" s="222" t="str">
        <f t="shared" si="28"/>
        <v/>
      </c>
      <c r="BA485" s="222" t="str">
        <f>IF(COUNTIFS($N$44,"&lt;&gt;"&amp;"",$N$44,"&lt;&gt;practic?*",$N$44,"&lt;&gt;*Elaborare proiect de diplom?*",$N$44,"&lt;&gt;*op?ional*",$N$44,"&lt;&gt;*Disciplin? facultativ?*", $N$44,"&lt;&gt;*Examen de diplom?*"),ROUND($S$46/14,1),"")</f>
        <v/>
      </c>
      <c r="BB485" s="222" t="str">
        <f>IF(COUNTIFS($N$44,"&lt;&gt;"&amp;"",$N$44,"&lt;&gt;practic?*",$N$44,"&lt;&gt;*Elaborare proiect de diplom?*",$N$44,"&lt;&gt;*op?ional*",$N$44,"&lt;&gt;*Disciplin? facultativ?*", $N$44,"&lt;&gt;*Examen de diplom?*"),ROUND(($T$46+$U$46+$V$46)/14,1),"")</f>
        <v/>
      </c>
      <c r="BC485" s="222" t="str">
        <f>IF(COUNTIFS($N$44,"&lt;&gt;"&amp;"",$N$44,"&lt;&gt;practic?*",$N$44,"&lt;&gt;*Elaborare proiect de diplom?*",$N$44,"&lt;&gt;*op?ional*",$N$44,"&lt;&gt;*Disciplin? facultativ?*", $N$44,"&lt;&gt;*Examen de diplom?*"),ROUND(($S$46+$T$46+$U$46+$V$46)/14,1),"")</f>
        <v/>
      </c>
      <c r="BD485" s="224" t="str">
        <f>IF(COUNTIFS($N$44,"&lt;&gt;"&amp;"",$N$44,"&lt;&gt;practic?*",$N$44,"&lt;&gt;*Elaborare proiect de diplom?*",$N$44,"&lt;&gt;*op?ional*",$N$44,"&lt;&gt;*Disciplin? facultativ?*", $N$44,"&lt;&gt;*Examen de diplom?*"),$S$46,"")</f>
        <v/>
      </c>
      <c r="BE485" s="222" t="str">
        <f>IF(COUNTIFS($N$44,"&lt;&gt;"&amp;"",$N$44,"&lt;&gt;practic?*",$N$44,"&lt;&gt;*Elaborare proiect de diplom?*",$N$44,"&lt;&gt;*op?ional*",$N$44,"&lt;&gt;*Disciplin? facultativ?*", $N$44,"&lt;&gt;*Examen de diplom?*"),($T$46+$U$46+$V$46),"")</f>
        <v/>
      </c>
      <c r="BF485" s="222" t="str">
        <f>IF(COUNTIFS($N$44,"&lt;&gt;"&amp;"",$N$44,"&lt;&gt;practic?*",$N$44,"&lt;&gt;*Elaborare proiect de diplom?*",$N$44,"&lt;&gt;*op?ional*",$N$44,"&lt;&gt;*Disciplin? facultativ?*", $N$44,"&lt;&gt;*Examen de diplom?*"),($S$46+$T$46+$U$46+$V$46),"")</f>
        <v/>
      </c>
      <c r="BG485" s="220"/>
      <c r="BH485" s="222" t="str">
        <f>IF(COUNTIF($AV485,"=*Elaborare proiect de diplom?*"),ROUND($V$42/14,1),"")</f>
        <v/>
      </c>
      <c r="BI485" s="224" t="e">
        <f t="shared" si="29"/>
        <v>#VALUE!</v>
      </c>
      <c r="BJ485" s="220"/>
      <c r="BK485" s="222" t="str">
        <f>IF(COUNTIF($AV485,"=*Elaborare proiect de diplom?*"),$V$42,"")</f>
        <v/>
      </c>
      <c r="BL485" s="224" t="str">
        <f>IF(COUNTIFS($B$44,"&lt;&gt;"&amp;"",$B$44,"&lt;&gt;practic?*",$B$44,"&lt;&gt;*Elaborare proiect de diplom?*",$B$44,"&lt;&gt;*op?ional*",$B$44,"&lt;&gt;*Disciplin? facultativ?*", $B$44,"&lt;&gt;*Examen de diplom?*"),$W$46,"")</f>
        <v/>
      </c>
      <c r="BM485" s="224" t="e">
        <f t="shared" si="30"/>
        <v>#VALUE!</v>
      </c>
      <c r="BN485" s="224" t="str">
        <f>IF(COUNTIFS($B$44,"&lt;&gt;"&amp;"",$B$44,"&lt;&gt;practic?*",$B$44,"&lt;&gt;*Elaborare proiect de diplom?*",$B$44,"&lt;&gt;*op?ional*",$B$44,"&lt;&gt;*Disciplin? facultativ?*", $B$44,"&lt;&gt;*Examen de diplom?*"),$Y$46,"")</f>
        <v/>
      </c>
      <c r="BO485" s="222" t="str">
        <f t="shared" si="31"/>
        <v/>
      </c>
      <c r="BP485" s="232">
        <f>IF(COUNTIFS($B$40,"&lt;&gt;"&amp;"",$B$40,"&lt;&gt;practic?*",$B$40,"&lt;&gt;*op?ional*",$B$40,"&lt;&gt;*Disciplin? facultativ?*",$B$40,"&lt;&gt;*Examen de diplom?*"),$X$46,"")</f>
        <v>0</v>
      </c>
      <c r="BQ485" s="224" t="str">
        <f t="shared" si="32"/>
        <v/>
      </c>
      <c r="BR485" s="220" t="str">
        <f>IF($AV$475="","",IF($NF$475&lt;&gt;"",$NF$475,0)+IF($NL$475&lt;&gt;"",$NL$475,0)+IF($NN$475&lt;&gt;"",$NN$475,0))</f>
        <v/>
      </c>
      <c r="BS485" s="226">
        <f t="shared" si="33"/>
        <v>0</v>
      </c>
      <c r="BU485" s="215"/>
      <c r="BV485" s="215"/>
      <c r="BW485" s="215"/>
      <c r="BX485" s="220">
        <f>SUM(S47:V47)</f>
        <v>0</v>
      </c>
      <c r="BY485" s="408"/>
      <c r="BZ485" s="215"/>
      <c r="CA485" s="215"/>
      <c r="CB485" s="215"/>
      <c r="CC485" s="216"/>
      <c r="CD485" s="216"/>
      <c r="CE485" s="216"/>
      <c r="CF485" s="215"/>
      <c r="CG485" s="215"/>
      <c r="CH485" s="215"/>
      <c r="CI485" s="215"/>
      <c r="CJ485" s="215"/>
      <c r="CK485" s="215"/>
      <c r="CL485" s="215"/>
      <c r="CM485" s="215"/>
      <c r="CN485" s="215"/>
      <c r="CO485" s="216"/>
      <c r="CP485" s="216"/>
    </row>
    <row r="486" spans="2:94" s="219" customFormat="1" ht="21" hidden="1" customHeight="1" x14ac:dyDescent="0.25">
      <c r="B486" s="215"/>
      <c r="C486" s="215"/>
      <c r="D486" s="215"/>
      <c r="E486" s="215"/>
      <c r="F486" s="215"/>
      <c r="G486" s="215"/>
      <c r="H486" s="215"/>
      <c r="I486" s="215"/>
      <c r="J486" s="215"/>
      <c r="K486" s="216"/>
      <c r="L486" s="217"/>
      <c r="M486" s="215"/>
      <c r="N486" s="215"/>
      <c r="O486" s="215"/>
      <c r="P486" s="215"/>
      <c r="Q486" s="215"/>
      <c r="R486" s="215"/>
      <c r="S486" s="215"/>
      <c r="T486" s="215"/>
      <c r="U486" s="215"/>
      <c r="V486" s="216"/>
      <c r="W486" s="216"/>
      <c r="X486" s="218"/>
      <c r="Y486" s="215"/>
      <c r="Z486" s="215"/>
      <c r="AA486" s="215"/>
      <c r="AB486" s="215"/>
      <c r="AC486" s="215"/>
      <c r="AD486" s="215"/>
      <c r="AE486" s="215"/>
      <c r="AF486" s="215"/>
      <c r="AG486" s="216"/>
      <c r="AH486" s="216"/>
      <c r="AI486" s="215"/>
      <c r="AJ486" s="215"/>
      <c r="AK486" s="215"/>
      <c r="AL486" s="215"/>
      <c r="AM486" s="215"/>
      <c r="AN486" s="215"/>
      <c r="AO486" s="215"/>
      <c r="AP486" s="215"/>
      <c r="AQ486" s="215"/>
      <c r="AR486" s="216"/>
      <c r="AS486" s="216"/>
      <c r="AT486" s="226"/>
      <c r="AU486" s="220">
        <v>9</v>
      </c>
      <c r="AV486" s="222" t="str">
        <f>IF(COUNTIFS($N$47,"&lt;&gt;"&amp;"",$N$47,"&lt;&gt;*op?ional*",$N$47,"&lt;&gt;*Disciplin? facultativ?*"),$N$47,"")</f>
        <v/>
      </c>
      <c r="AW486" s="222" t="str">
        <f t="shared" si="26"/>
        <v/>
      </c>
      <c r="AX486" s="222" t="str">
        <f t="shared" si="27"/>
        <v/>
      </c>
      <c r="AY486" s="222" t="str">
        <f>IF($AV486="","",$R$49)</f>
        <v/>
      </c>
      <c r="AZ486" s="222" t="str">
        <f t="shared" si="28"/>
        <v/>
      </c>
      <c r="BA486" s="222" t="str">
        <f>IF(COUNTIFS($N$47,"&lt;&gt;"&amp;"",$N$47,"&lt;&gt;practic?*",$N$47,"&lt;&gt;*Elaborare proiect de diplom?*",$N$47,"&lt;&gt;*op?ional*",$N$47,"&lt;&gt;*Disciplin? facultativ?*", $N$47,"&lt;&gt;*Examen de diplom?*"),ROUND($S$49/14,1),"")</f>
        <v/>
      </c>
      <c r="BB486" s="222" t="str">
        <f>IF(COUNTIFS($N$47,"&lt;&gt;"&amp;"",$N$47,"&lt;&gt;practic?*",$N$47,"&lt;&gt;*Elaborare proiect de diplom?*",$N$47,"&lt;&gt;*op?ional*",$N$47,"&lt;&gt;*Disciplin? facultativ?*", $N$47,"&lt;&gt;*Examen de diplom?*"),ROUND(($T$49+$U$49+$V$49)/14,1),"")</f>
        <v/>
      </c>
      <c r="BC486" s="222" t="str">
        <f>IF(COUNTIFS($N$47,"&lt;&gt;"&amp;"",$N$47,"&lt;&gt;practic?*",$N$47,"&lt;&gt;*Elaborare proiect de diplom?*",$N$47,"&lt;&gt;*op?ional*",$N$47,"&lt;&gt;*Disciplin? facultativ?*", $N$47,"&lt;&gt;*Examen de diplom?*"),ROUND(($S$49+$T$49+$U$49+$V$49)/14,1),"")</f>
        <v/>
      </c>
      <c r="BD486" s="224" t="str">
        <f>IF(COUNTIFS($N$47,"&lt;&gt;"&amp;"",$N$47,"&lt;&gt;practic?*",$N$47,"&lt;&gt;*Elaborare proiect de diplom?*",$N$47,"&lt;&gt;*op?ional*",$N$47,"&lt;&gt;*Disciplin? facultativ?*", $N$47,"&lt;&gt;*Examen de diplom?*"),$S$49,"")</f>
        <v/>
      </c>
      <c r="BE486" s="222" t="str">
        <f>IF(COUNTIFS($N$47,"&lt;&gt;"&amp;"",$N$47,"&lt;&gt;practic?*",$N$47,"&lt;&gt;*Elaborare proiect de diplom?*",$N$47,"&lt;&gt;*op?ional*",$N$47,"&lt;&gt;*Disciplin? facultativ?*", $N$47,"&lt;&gt;*Examen de diplom?*"),($T$49+$U$49+$V$49),"")</f>
        <v/>
      </c>
      <c r="BF486" s="222" t="str">
        <f>IF(COUNTIFS($N$47,"&lt;&gt;"&amp;"",$N$47,"&lt;&gt;practic?*",$N$47,"&lt;&gt;*Elaborare proiect de diplom?*",$N$47,"&lt;&gt;*op?ional*",$N$47,"&lt;&gt;*Disciplin? facultativ?*", $N$47,"&lt;&gt;*Examen de diplom?*"),($S$49+$T$49+$U$49+$V$49),"")</f>
        <v/>
      </c>
      <c r="BG486" s="220"/>
      <c r="BH486" s="222" t="str">
        <f>IF(COUNTIF($AV486,"=*Elaborare proiect de diplom?*"),ROUND($V$51/14,1),"")</f>
        <v/>
      </c>
      <c r="BI486" s="224" t="e">
        <f t="shared" si="29"/>
        <v>#VALUE!</v>
      </c>
      <c r="BJ486" s="220"/>
      <c r="BK486" s="222" t="str">
        <f>IF(COUNTIF($AV486,"=*Elaborare proiect de diplom?*"),$V$51,"")</f>
        <v/>
      </c>
      <c r="BL486" s="224" t="str">
        <f>IF(COUNTIFS($B$47,"&lt;&gt;"&amp;"",$B$47,"&lt;&gt;practic?*",$B$47,"&lt;&gt;*Elaborare proiect de diplom?*",$B$47,"&lt;&gt;*op?ional*",$B$47,"&lt;&gt;*Disciplin? facultativ?*", $B$47,"&lt;&gt;*Examen de diplom?*"),$W$49,"")</f>
        <v/>
      </c>
      <c r="BM486" s="224" t="e">
        <f t="shared" si="30"/>
        <v>#VALUE!</v>
      </c>
      <c r="BN486" s="224" t="str">
        <f>IF(COUNTIFS($B$47,"&lt;&gt;"&amp;"",$B$47,"&lt;&gt;practic?*",$B$47,"&lt;&gt;*Elaborare proiect de diplom?*",$B$47,"&lt;&gt;*op?ional*",$B$47,"&lt;&gt;*Disciplin? facultativ?*", $B$47,"&lt;&gt;*Examen de diplom?*"),$Y$49,"")</f>
        <v/>
      </c>
      <c r="BO486" s="222" t="str">
        <f t="shared" si="31"/>
        <v/>
      </c>
      <c r="BP486" s="232">
        <f>IF(COUNTIFS($B$43,"&lt;&gt;"&amp;"",$B$43,"&lt;&gt;practic?*",$B$43,"&lt;&gt;*op?ional*",$B$43,"&lt;&gt;*Disciplin? facultativ?*",$B$43,"&lt;&gt;*Examen de diplom?*"),$X$49,"")</f>
        <v>0</v>
      </c>
      <c r="BQ486" s="224" t="str">
        <f t="shared" si="32"/>
        <v/>
      </c>
      <c r="BR486" s="220" t="str">
        <f>IF($AV$476="","",IF($NF$476&lt;&gt;"",$NF$476,0)+IF($NL$476&lt;&gt;"",$NL$476,0)+IF($NN$476&lt;&gt;"",$NN$476,0))</f>
        <v/>
      </c>
      <c r="BS486" s="226">
        <f t="shared" si="33"/>
        <v>0</v>
      </c>
      <c r="BU486" s="215"/>
      <c r="BV486" s="215"/>
      <c r="BW486" s="215"/>
      <c r="BX486" s="220"/>
      <c r="BY486" s="408"/>
      <c r="BZ486" s="215"/>
      <c r="CA486" s="215"/>
      <c r="CB486" s="215"/>
      <c r="CC486" s="216"/>
      <c r="CD486" s="216"/>
      <c r="CE486" s="216"/>
      <c r="CF486" s="215"/>
      <c r="CG486" s="215"/>
      <c r="CH486" s="215"/>
      <c r="CI486" s="215"/>
      <c r="CJ486" s="215"/>
      <c r="CK486" s="215"/>
      <c r="CL486" s="215"/>
      <c r="CM486" s="215"/>
      <c r="CN486" s="215"/>
      <c r="CO486" s="216"/>
      <c r="CP486" s="216"/>
    </row>
    <row r="487" spans="2:94" s="219" customFormat="1" ht="21" hidden="1" customHeight="1" x14ac:dyDescent="0.25">
      <c r="B487" s="215"/>
      <c r="C487" s="215"/>
      <c r="D487" s="215"/>
      <c r="E487" s="215"/>
      <c r="F487" s="215"/>
      <c r="G487" s="215"/>
      <c r="H487" s="215"/>
      <c r="I487" s="215"/>
      <c r="J487" s="215"/>
      <c r="K487" s="216"/>
      <c r="L487" s="217"/>
      <c r="M487" s="215"/>
      <c r="N487" s="215"/>
      <c r="O487" s="215"/>
      <c r="P487" s="215"/>
      <c r="Q487" s="215"/>
      <c r="R487" s="215"/>
      <c r="S487" s="215"/>
      <c r="T487" s="215"/>
      <c r="U487" s="215"/>
      <c r="V487" s="216"/>
      <c r="W487" s="216"/>
      <c r="X487" s="218"/>
      <c r="Y487" s="215"/>
      <c r="Z487" s="215"/>
      <c r="AA487" s="215"/>
      <c r="AB487" s="215"/>
      <c r="AC487" s="215"/>
      <c r="AD487" s="215"/>
      <c r="AE487" s="215"/>
      <c r="AF487" s="215"/>
      <c r="AG487" s="216"/>
      <c r="AH487" s="216"/>
      <c r="AI487" s="215"/>
      <c r="AJ487" s="215"/>
      <c r="AK487" s="215"/>
      <c r="AL487" s="215"/>
      <c r="AM487" s="215"/>
      <c r="AN487" s="215"/>
      <c r="AO487" s="215"/>
      <c r="AP487" s="215"/>
      <c r="AQ487" s="215"/>
      <c r="AR487" s="216"/>
      <c r="AS487" s="216"/>
      <c r="AT487" s="446" t="s">
        <v>193</v>
      </c>
      <c r="AU487" s="447"/>
      <c r="AV487" s="447"/>
      <c r="AW487" s="447"/>
      <c r="AX487" s="447"/>
      <c r="AY487" s="447"/>
      <c r="AZ487" s="447"/>
      <c r="BA487" s="447"/>
      <c r="BB487" s="447"/>
      <c r="BC487" s="447"/>
      <c r="BD487" s="447"/>
      <c r="BE487" s="447"/>
      <c r="BF487" s="447"/>
      <c r="BG487" s="447"/>
      <c r="BH487" s="447"/>
      <c r="BI487" s="447"/>
      <c r="BJ487" s="447"/>
      <c r="BK487" s="447"/>
      <c r="BL487" s="447"/>
      <c r="BM487" s="447"/>
      <c r="BN487" s="447"/>
      <c r="BO487" s="447"/>
      <c r="BP487" s="447"/>
      <c r="BQ487" s="447"/>
      <c r="BR487" s="448"/>
      <c r="BS487" s="226">
        <f t="shared" si="33"/>
        <v>0</v>
      </c>
      <c r="BU487" s="215"/>
      <c r="BV487" s="215"/>
      <c r="BW487" s="215"/>
      <c r="BX487" s="220"/>
      <c r="BY487" s="220"/>
      <c r="BZ487" s="215"/>
      <c r="CA487" s="215"/>
      <c r="CB487" s="215"/>
      <c r="CC487" s="216"/>
      <c r="CD487" s="216"/>
      <c r="CE487" s="216"/>
      <c r="CF487" s="215"/>
      <c r="CG487" s="215"/>
      <c r="CH487" s="215"/>
      <c r="CI487" s="215"/>
      <c r="CJ487" s="215"/>
      <c r="CK487" s="215"/>
      <c r="CL487" s="215"/>
      <c r="CM487" s="215"/>
      <c r="CN487" s="215"/>
      <c r="CO487" s="216"/>
      <c r="CP487" s="216"/>
    </row>
    <row r="488" spans="2:94" s="219" customFormat="1" ht="21" hidden="1" customHeight="1" x14ac:dyDescent="0.25">
      <c r="B488" s="215"/>
      <c r="C488" s="215"/>
      <c r="D488" s="215"/>
      <c r="E488" s="215"/>
      <c r="F488" s="215"/>
      <c r="G488" s="215"/>
      <c r="H488" s="215"/>
      <c r="I488" s="215"/>
      <c r="J488" s="215"/>
      <c r="K488" s="216"/>
      <c r="L488" s="217"/>
      <c r="M488" s="215"/>
      <c r="N488" s="215"/>
      <c r="O488" s="215"/>
      <c r="P488" s="215"/>
      <c r="Q488" s="215"/>
      <c r="R488" s="215"/>
      <c r="S488" s="215"/>
      <c r="T488" s="215"/>
      <c r="U488" s="215"/>
      <c r="V488" s="216"/>
      <c r="W488" s="216"/>
      <c r="X488" s="218"/>
      <c r="Y488" s="215"/>
      <c r="Z488" s="215"/>
      <c r="AA488" s="215"/>
      <c r="AB488" s="215"/>
      <c r="AC488" s="215"/>
      <c r="AD488" s="215"/>
      <c r="AE488" s="215"/>
      <c r="AF488" s="215"/>
      <c r="AG488" s="216"/>
      <c r="AH488" s="216"/>
      <c r="AI488" s="215"/>
      <c r="AJ488" s="215"/>
      <c r="AK488" s="215"/>
      <c r="AL488" s="215"/>
      <c r="AM488" s="215"/>
      <c r="AN488" s="215"/>
      <c r="AO488" s="215"/>
      <c r="AP488" s="215"/>
      <c r="AQ488" s="215"/>
      <c r="AR488" s="216"/>
      <c r="AS488" s="216"/>
      <c r="AT488" s="246" t="str">
        <f>$B$63</f>
        <v>M410.20.03.A1</v>
      </c>
      <c r="AU488" s="222">
        <v>1</v>
      </c>
      <c r="AV488" s="222" t="str">
        <f>IF(COUNTIFS($B$61,"&lt;&gt;"&amp;"",$B$61,"&lt;&gt;*op?ional*",$B$61,"&lt;&gt;*Disciplin? facultativ?*"),$B$61,"")</f>
        <v>Sisteme avansate de control și dirijare a traficului rutier</v>
      </c>
      <c r="AW488" s="222">
        <f>IF($AV488="","",ROUND(RIGHT($B$60,1)/2,0))</f>
        <v>2</v>
      </c>
      <c r="AX488" s="222" t="str">
        <f>IF($AV488="","",RIGHT($B$60,1))</f>
        <v>3</v>
      </c>
      <c r="AY488" s="222" t="str">
        <f>IF($AV488="","",$F$63)</f>
        <v>E</v>
      </c>
      <c r="AZ488" s="222" t="str">
        <f>IF($AV488="","","DI")</f>
        <v>DI</v>
      </c>
      <c r="BA488" s="222">
        <f>IF(COUNTIFS($B$61,"&lt;&gt;"&amp;"",$B$61,"&lt;&gt;practic?*",$B$61,"&lt;&gt;*Elaborare proiect de diplom?*",$B$61,"&lt;&gt;*op?ional*",$B$61,"&lt;&gt;*Disciplin? facultativ?*", $B$61,"&lt;&gt;*Examen de diplom?*"),ROUND($G$63/14,1),"")</f>
        <v>3</v>
      </c>
      <c r="BB488" s="222">
        <f>IF(COUNTIFS($B$61,"&lt;&gt;"&amp;"",$B$61,"&lt;&gt;practic?*",$B$61,"&lt;&gt;*Elaborare proiect de diplom?*",$B$61,"&lt;&gt;*op?ional*",$B$61,"&lt;&gt;*Disciplin? facultativ?*", $B$61,"&lt;&gt;*Examen de diplom?*"),ROUND(($H$63+$I$63+$J$63)/14,1),"")</f>
        <v>1</v>
      </c>
      <c r="BC488" s="222">
        <f>IF(COUNTIFS($B$61,"&lt;&gt;"&amp;"",$B$61,"&lt;&gt;practic?*",$B$61,"&lt;&gt;*Elaborare proiect de diplom?*",$B$61,"&lt;&gt;*op?ional*",$B$61,"&lt;&gt;*Disciplin? facultativ?*", $B$61,"&lt;&gt;*Examen de diplom?*"),ROUND(($G$63+$H$63+$I$63+$J$63)/14,1),"")</f>
        <v>4</v>
      </c>
      <c r="BD488" s="224">
        <f>IF(COUNTIFS($B$61,"&lt;&gt;"&amp;"",$B$61,"&lt;&gt;practic?*",$B$61,"&lt;&gt;*Elaborare proiect de diplom?*",$B$61,"&lt;&gt;*op?ional*",$B$61,"&lt;&gt;*Disciplin? facultativ?*", $B$61,"&lt;&gt;*Examen de diplom?*"),$G$63,"")</f>
        <v>42</v>
      </c>
      <c r="BE488" s="222">
        <f>IF(COUNTIFS($B$61,"&lt;&gt;"&amp;"",$B$61,"&lt;&gt;practic?*",$B$61,"&lt;&gt;*Elaborare proiect de diplom?*",$B$61,"&lt;&gt;*op?ional*",$B$61,"&lt;&gt;*Disciplin? facultativ?*", $B$61,"&lt;&gt;*Examen de diplom?*"),($H$63+$I$63+$J$63),"")</f>
        <v>14</v>
      </c>
      <c r="BF488" s="222">
        <f>IF(COUNTIFS($B$61,"&lt;&gt;"&amp;"",$B$61,"&lt;&gt;practic?*",$B$61,"&lt;&gt;*Elaborare proiect de diplom?*",$B$61,"&lt;&gt;*op?ional*",$B$61,"&lt;&gt;*Disciplin? facultativ?*", $B$61,"&lt;&gt;*Examen de diplom?*"),($G$63+$H$63+$I$63+$J$63),"")</f>
        <v>56</v>
      </c>
      <c r="BG488" s="222"/>
      <c r="BH488" s="222" t="str">
        <f>IF(COUNTIF($AV488,"=*Elaborare proiect de diplom?*"),ROUND($J$21/14,1),"")</f>
        <v/>
      </c>
      <c r="BI488" s="224">
        <f>ROUND(BL488/14,1)</f>
        <v>0</v>
      </c>
      <c r="BJ488" s="222"/>
      <c r="BK488" s="222" t="str">
        <f>IF(COUNTIF($AV488,"=*Elaborare proiect de diplom?*"),$J$21,"")</f>
        <v/>
      </c>
      <c r="BL488" s="224">
        <f>IF(COUNTIFS($B$61,"&lt;&gt;"&amp;"",$B$61,"&lt;&gt;practic?*",$B$61,"&lt;&gt;*Elaborare proiect de diplom?*",$B$61,"&lt;&gt;*op?ional*",$B$61,"&lt;&gt;*Disciplin? facultativ?*", $B$61,"&lt;&gt;*Examen de diplom?*"),$K$63,"")</f>
        <v>0</v>
      </c>
      <c r="BM488" s="224">
        <f>ROUND(BN488/14,1)</f>
        <v>4</v>
      </c>
      <c r="BN488" s="224">
        <f>IF(COUNTIFS($B$61,"&lt;&gt;"&amp;"",$B$61,"&lt;&gt;practic?*",$B$61,"&lt;&gt;*Elaborare proiect de diplom?*",$B$61,"&lt;&gt;*op?ional*",$B$61,"&lt;&gt;*Disciplin? facultativ?*", $B$61,"&lt;&gt;*Examen de diplom?*"),$M$63,"")</f>
        <v>56</v>
      </c>
      <c r="BO488" s="222">
        <f>IF($AV$468="","",$E$63)</f>
        <v>8</v>
      </c>
      <c r="BP488" s="224" t="str">
        <f>IF(COUNTIFS($B$61,"&lt;&gt;"&amp;"",$B$61,"&lt;&gt;practic?*",$B$61,"&lt;&gt;*op?ional*",$B$61,"&lt;&gt;*Disciplin? facultativ?*",$B$61,"&lt;&gt;*Examen de diplom?*"),$L$63,"")</f>
        <v>DA</v>
      </c>
      <c r="BQ488" s="224">
        <f>IF($AV488="","",IF($BC488&lt;&gt;"",$BC488,0)+IF($BI488&lt;&gt;"",$BI488,0)+IF($BM488&lt;&gt;"",$BM488,0))</f>
        <v>8</v>
      </c>
      <c r="BR488" s="222">
        <f>IF($AV$468="","",IF($BF$468&lt;&gt;"",$BF$468,0)+IF($BL$468&lt;&gt;"",$BL$468,0)+IF($BN$468&lt;&gt;"",$BN$468,0))</f>
        <v>105</v>
      </c>
      <c r="BS488" s="226">
        <f>IF(SUM(BA488:BB488)&gt;0,1,0)</f>
        <v>1</v>
      </c>
      <c r="BU488" s="215"/>
      <c r="BV488" s="215"/>
      <c r="BW488" s="215"/>
      <c r="BX488" s="220">
        <f>SUM(G63:J63)</f>
        <v>56</v>
      </c>
      <c r="BY488" s="408">
        <f>COUNTIF(BX488:BX495,"&gt;0")</f>
        <v>4</v>
      </c>
      <c r="BZ488" s="215"/>
      <c r="CA488" s="215"/>
      <c r="CB488" s="215"/>
      <c r="CC488" s="216"/>
      <c r="CD488" s="216"/>
      <c r="CE488" s="216"/>
      <c r="CF488" s="215"/>
      <c r="CG488" s="215"/>
      <c r="CH488" s="215"/>
      <c r="CI488" s="215"/>
      <c r="CJ488" s="215"/>
      <c r="CK488" s="215"/>
      <c r="CL488" s="215"/>
      <c r="CM488" s="215"/>
      <c r="CN488" s="215"/>
      <c r="CO488" s="216"/>
      <c r="CP488" s="216"/>
    </row>
    <row r="489" spans="2:94" s="219" customFormat="1" ht="21" hidden="1" customHeight="1" x14ac:dyDescent="0.25">
      <c r="B489" s="215"/>
      <c r="C489" s="215"/>
      <c r="D489" s="215"/>
      <c r="E489" s="215"/>
      <c r="F489" s="215"/>
      <c r="G489" s="215"/>
      <c r="H489" s="215"/>
      <c r="I489" s="215"/>
      <c r="J489" s="215"/>
      <c r="K489" s="216"/>
      <c r="L489" s="217"/>
      <c r="M489" s="215"/>
      <c r="N489" s="215"/>
      <c r="O489" s="215"/>
      <c r="P489" s="215"/>
      <c r="Q489" s="215"/>
      <c r="R489" s="215"/>
      <c r="S489" s="215"/>
      <c r="T489" s="215"/>
      <c r="U489" s="215"/>
      <c r="V489" s="216"/>
      <c r="W489" s="216"/>
      <c r="X489" s="218"/>
      <c r="Y489" s="215"/>
      <c r="Z489" s="215"/>
      <c r="AA489" s="215"/>
      <c r="AB489" s="215"/>
      <c r="AC489" s="215"/>
      <c r="AD489" s="215"/>
      <c r="AE489" s="215"/>
      <c r="AF489" s="215"/>
      <c r="AG489" s="216"/>
      <c r="AH489" s="216"/>
      <c r="AI489" s="215"/>
      <c r="AJ489" s="215"/>
      <c r="AK489" s="215"/>
      <c r="AL489" s="215"/>
      <c r="AM489" s="215"/>
      <c r="AN489" s="215"/>
      <c r="AO489" s="215"/>
      <c r="AP489" s="215"/>
      <c r="AQ489" s="215"/>
      <c r="AR489" s="216"/>
      <c r="AS489" s="216"/>
      <c r="AT489" s="246" t="str">
        <f>$B$66</f>
        <v>M410.20.03.A2</v>
      </c>
      <c r="AU489" s="220">
        <v>2</v>
      </c>
      <c r="AV489" s="222" t="str">
        <f>IF(COUNTIFS($B$64,"&lt;&gt;"&amp;"",$B$64,"&lt;&gt;*op?ional*",$B$64,"&lt;&gt;*Disciplin? facultativ?*"),$B$64,"")</f>
        <v>Sisteme avansate de control și dirijare a traficului rutier (proiect)</v>
      </c>
      <c r="AW489" s="222">
        <f t="shared" ref="AW489:AW496" si="34">IF($AV489="","",ROUND(RIGHT($B$60,1)/2,0))</f>
        <v>2</v>
      </c>
      <c r="AX489" s="222" t="str">
        <f t="shared" ref="AX489:AX496" si="35">IF($AV489="","",RIGHT($B$22,1))</f>
        <v>1</v>
      </c>
      <c r="AY489" s="222" t="str">
        <f>IF($AV489="","",$F$66)</f>
        <v>D</v>
      </c>
      <c r="AZ489" s="222" t="str">
        <f t="shared" ref="AZ489:AZ495" si="36">IF($AV489="","","DI")</f>
        <v>DI</v>
      </c>
      <c r="BA489" s="222">
        <f>IF(COUNTIFS($B$64,"&lt;&gt;"&amp;"",$B$64,"&lt;&gt;practic?*",$B$64,"&lt;&gt;*Elaborare proiect de diplom?*",$B$64,"&lt;&gt;*op?ional*",$B$64,"&lt;&gt;*Disciplin? facultativ?*", $B$64,"&lt;&gt;*Examen de diplom?*"),ROUND($G$66/14,1),"")</f>
        <v>0</v>
      </c>
      <c r="BB489" s="222">
        <f>IF(COUNTIFS($B$64,"&lt;&gt;"&amp;"",$B$64,"&lt;&gt;practic?*",$B$64,"&lt;&gt;*Elaborare proiect de diplom?*",$B$64,"&lt;&gt;*op?ional*",$B$64,"&lt;&gt;*Disciplin? facultativ?*", $B$64,"&lt;&gt;*Examen de diplom?*"),ROUND(($H$66+$I$66+$J$66)/14,1),"")</f>
        <v>2</v>
      </c>
      <c r="BC489" s="222">
        <f>IF(COUNTIFS($B$64,"&lt;&gt;"&amp;"",$B$64,"&lt;&gt;practic?*",$B$64,"&lt;&gt;*Elaborare proiect de diplom?*",$B$64,"&lt;&gt;*op?ional*",$B$64,"&lt;&gt;*Disciplin? facultativ?*", $B$64,"&lt;&gt;*Examen de diplom?*"),ROUND(($G$66+$H$66+$I$66+$J$66)/14,1),"")</f>
        <v>2</v>
      </c>
      <c r="BD489" s="224">
        <f>IF(COUNTIFS($B$64,"&lt;&gt;"&amp;"",$B$64,"&lt;&gt;practic?*",$B$64,"&lt;&gt;*Elaborare proiect de diplom?*",$B$64,"&lt;&gt;*op?ional*",$B$64,"&lt;&gt;*Disciplin? facultativ?*", $B$64,"&lt;&gt;*Examen de diplom?*"),$G$66,"")</f>
        <v>0</v>
      </c>
      <c r="BE489" s="222">
        <f>IF(COUNTIFS($B$64,"&lt;&gt;"&amp;"",$B$64,"&lt;&gt;practic?*",$B$64,"&lt;&gt;*Elaborare proiect de diplom?*",$B$64,"&lt;&gt;*op?ional*",$B$64,"&lt;&gt;*Disciplin? facultativ?*", $B$64,"&lt;&gt;*Examen de diplom?*"),($H$66+$I$66+$J$66),"")</f>
        <v>28</v>
      </c>
      <c r="BF489" s="222">
        <f>IF(COUNTIFS($B$64,"&lt;&gt;"&amp;"",$B$64,"&lt;&gt;practic?*",$B$64,"&lt;&gt;*Elaborare proiect de diplom?*",$B$64,"&lt;&gt;*op?ional*",$B$64,"&lt;&gt;*Disciplin? facultativ?*", $B$64,"&lt;&gt;*Examen de diplom?*"),($G$66+$H$66+$I$66+$J$66),"")</f>
        <v>28</v>
      </c>
      <c r="BG489" s="220"/>
      <c r="BH489" s="222" t="str">
        <f>IF(COUNTIF($AV489,"=*Elaborare proiect de diplom?*"),ROUND($J$24/14,1),"")</f>
        <v/>
      </c>
      <c r="BI489" s="224">
        <f t="shared" ref="BI489:BI496" si="37">ROUND(BL489/14,1)</f>
        <v>0</v>
      </c>
      <c r="BJ489" s="220"/>
      <c r="BK489" s="222" t="str">
        <f>IF(COUNTIF($AV489,"=*Elaborare proiect de diplom?*"),$J$24,"")</f>
        <v/>
      </c>
      <c r="BL489" s="224">
        <f>IF(COUNTIFS($B$64,"&lt;&gt;"&amp;"",$B$64,"&lt;&gt;practic?*",$B$64,"&lt;&gt;*Elaborare proiect de diplom?*",$B$64,"&lt;&gt;*op?ional*",$B$64,"&lt;&gt;*Disciplin? facultativ?*", $B$64,"&lt;&gt;*Examen de diplom?*"),$K$66,"")</f>
        <v>0</v>
      </c>
      <c r="BM489" s="224">
        <f t="shared" ref="BM489:BM496" si="38">ROUND(BN489/14,1)</f>
        <v>2.5</v>
      </c>
      <c r="BN489" s="224">
        <f>IF(COUNTIFS($B$64,"&lt;&gt;"&amp;"",$B$64,"&lt;&gt;practic?*",$B$64,"&lt;&gt;*Elaborare proiect de diplom?*",$B$64,"&lt;&gt;*op?ional*",$B$64,"&lt;&gt;*Disciplin? facultativ?*", $B$64,"&lt;&gt;*Examen de diplom?*"),$M$66,"")</f>
        <v>35</v>
      </c>
      <c r="BO489" s="220">
        <f>IF($AV$469="","",$E$66)</f>
        <v>3</v>
      </c>
      <c r="BP489" s="232" t="str">
        <f>IF(COUNTIFS($B$22,"&lt;&gt;"&amp;"",$B$22,"&lt;&gt;practic?*",$B$22,"&lt;&gt;*op?ional*",$B$22,"&lt;&gt;*Disciplin? facultativ?*",$B$22,"&lt;&gt;*Examen de diplom?*"),$L$66,"")</f>
        <v>DA</v>
      </c>
      <c r="BQ489" s="224">
        <f t="shared" ref="BQ489:BQ496" si="39">IF($AV489="","",IF($BC489&lt;&gt;"",$BC489,0)+IF($BI489&lt;&gt;"",$BI489,0)+IF($BM489&lt;&gt;"",$BM489,0))</f>
        <v>4.5</v>
      </c>
      <c r="BR489" s="220">
        <f>IF($AV$469="","",IF($BF$469&lt;&gt;"",$BF$469,0)+IF($BL$469&lt;&gt;"",$BL$469,0)+IF($BN$469&lt;&gt;"",$BN$469,0))</f>
        <v>105</v>
      </c>
      <c r="BS489" s="226">
        <f t="shared" ref="BS489:BS496" si="40">IF(SUM(BA489:BB489)&gt;0,1,0)</f>
        <v>1</v>
      </c>
      <c r="BU489" s="215"/>
      <c r="BV489" s="215"/>
      <c r="BW489" s="215"/>
      <c r="BX489" s="220">
        <f>SUM(G66:J66)</f>
        <v>28</v>
      </c>
      <c r="BY489" s="408"/>
      <c r="BZ489" s="215"/>
      <c r="CA489" s="215"/>
      <c r="CB489" s="215"/>
      <c r="CC489" s="216"/>
      <c r="CD489" s="216"/>
      <c r="CE489" s="216"/>
      <c r="CF489" s="215"/>
      <c r="CG489" s="215"/>
      <c r="CH489" s="215"/>
      <c r="CI489" s="215"/>
      <c r="CJ489" s="215"/>
      <c r="CK489" s="215"/>
      <c r="CL489" s="215"/>
      <c r="CM489" s="215"/>
      <c r="CN489" s="215"/>
      <c r="CO489" s="216"/>
      <c r="CP489" s="216"/>
    </row>
    <row r="490" spans="2:94" s="219" customFormat="1" ht="21" hidden="1" customHeight="1" x14ac:dyDescent="0.25">
      <c r="B490" s="215"/>
      <c r="C490" s="215"/>
      <c r="D490" s="215"/>
      <c r="E490" s="215"/>
      <c r="F490" s="215"/>
      <c r="G490" s="215"/>
      <c r="H490" s="215"/>
      <c r="I490" s="215"/>
      <c r="J490" s="215"/>
      <c r="K490" s="216"/>
      <c r="L490" s="217"/>
      <c r="M490" s="215"/>
      <c r="N490" s="215"/>
      <c r="O490" s="215"/>
      <c r="P490" s="215"/>
      <c r="Q490" s="215"/>
      <c r="R490" s="215"/>
      <c r="S490" s="215"/>
      <c r="T490" s="215"/>
      <c r="U490" s="215"/>
      <c r="V490" s="216"/>
      <c r="W490" s="216"/>
      <c r="X490" s="218"/>
      <c r="Y490" s="215"/>
      <c r="Z490" s="215"/>
      <c r="AA490" s="215"/>
      <c r="AB490" s="215"/>
      <c r="AC490" s="215"/>
      <c r="AD490" s="215"/>
      <c r="AE490" s="215"/>
      <c r="AF490" s="215"/>
      <c r="AG490" s="216"/>
      <c r="AH490" s="216"/>
      <c r="AI490" s="215"/>
      <c r="AJ490" s="215"/>
      <c r="AK490" s="215"/>
      <c r="AL490" s="215"/>
      <c r="AM490" s="215"/>
      <c r="AN490" s="215"/>
      <c r="AO490" s="215"/>
      <c r="AP490" s="215"/>
      <c r="AQ490" s="215"/>
      <c r="AR490" s="216"/>
      <c r="AS490" s="216"/>
      <c r="AT490" s="246" t="str">
        <f>$B$69</f>
        <v>M410.20.03.S3</v>
      </c>
      <c r="AU490" s="220">
        <v>3</v>
      </c>
      <c r="AV490" s="222" t="str">
        <f>IF(COUNTIFS($B$67,"&lt;&gt;"&amp;"",$B$67,"&lt;&gt;*op?ional*",$B$67,"&lt;&gt;*Disciplin? facultativ?*"),$B$67,"")</f>
        <v xml:space="preserve">Dinamica și expertizarea accidentelor </v>
      </c>
      <c r="AW490" s="222">
        <f t="shared" si="34"/>
        <v>2</v>
      </c>
      <c r="AX490" s="222" t="str">
        <f t="shared" si="35"/>
        <v>1</v>
      </c>
      <c r="AY490" s="222" t="str">
        <f>IF($AV490="","",$F$69)</f>
        <v>E</v>
      </c>
      <c r="AZ490" s="222" t="str">
        <f t="shared" si="36"/>
        <v>DI</v>
      </c>
      <c r="BA490" s="222">
        <f>IF(COUNTIFS($B$67,"&lt;&gt;"&amp;"",$B$67,"&lt;&gt;practic?*",$B$67,"&lt;&gt;*Elaborare proiect de diplom?*",$B$67,"&lt;&gt;*op?ional*",$B$67,"&lt;&gt;*Disciplin? facultativ?*", $B$67,"&lt;&gt;*Examen de diplom?*"),ROUND($G$69/14,1),"")</f>
        <v>2</v>
      </c>
      <c r="BB490" s="222">
        <f>IF(COUNTIFS($B$67,"&lt;&gt;"&amp;"",$B$67,"&lt;&gt;practic?*",$B$67,"&lt;&gt;*Elaborare proiect de diplom?*",$B$67,"&lt;&gt;*op?ional*",$B$67,"&lt;&gt;*Disciplin? facultativ?*", $B$67,"&lt;&gt;*Examen de diplom?*"),ROUND(($H$69+$I$69+$J$69)/14,1),"")</f>
        <v>2</v>
      </c>
      <c r="BC490" s="222">
        <f>IF(COUNTIFS($B$67,"&lt;&gt;"&amp;"",$B$67,"&lt;&gt;practic?*",$B$67,"&lt;&gt;*Elaborare proiect de diplom?*",$B$67,"&lt;&gt;*op?ional*",$B$67,"&lt;&gt;*Disciplin? facultativ?*", $B$67,"&lt;&gt;*Examen de diplom?*"),ROUND(($G$69+$H$69+$I$69+$J$69)/14,1),"")</f>
        <v>4</v>
      </c>
      <c r="BD490" s="224">
        <f>IF(COUNTIFS($B$67,"&lt;&gt;"&amp;"",$B$67,"&lt;&gt;practic?*",$B$67,"&lt;&gt;*Elaborare proiect de diplom?*",$B$67,"&lt;&gt;*op?ional*",$B$67,"&lt;&gt;*Disciplin? facultativ?*", $B$67,"&lt;&gt;*Examen de diplom?*"),$G$69,"")</f>
        <v>28</v>
      </c>
      <c r="BE490" s="222">
        <f>IF(COUNTIFS($B$67,"&lt;&gt;"&amp;"",$B$67,"&lt;&gt;practic?*",$B$67,"&lt;&gt;*Elaborare proiect de diplom?*",$B$67,"&lt;&gt;*op?ional*",$B$67,"&lt;&gt;*Disciplin? facultativ?*", $B$67,"&lt;&gt;*Examen de diplom?*"),($H$69+$I$69+$J$69),"")</f>
        <v>28</v>
      </c>
      <c r="BF490" s="222">
        <f>IF(COUNTIFS($B$67,"&lt;&gt;"&amp;"",$B$67,"&lt;&gt;practic?*",$B$67,"&lt;&gt;*Elaborare proiect de diplom?*",$B$67,"&lt;&gt;*op?ional*",$B$67,"&lt;&gt;*Disciplin? facultativ?*", $B$67,"&lt;&gt;*Examen de diplom?*"),($G$69+$H$69+$I$69+$J$69),"")</f>
        <v>56</v>
      </c>
      <c r="BG490" s="220"/>
      <c r="BH490" s="222" t="str">
        <f>IF(COUNTIF($AV490,"=*Elaborare proiect de diplom?*"),ROUND($J$27/14,1),"")</f>
        <v/>
      </c>
      <c r="BI490" s="224">
        <f t="shared" si="37"/>
        <v>0</v>
      </c>
      <c r="BJ490" s="220"/>
      <c r="BK490" s="222" t="str">
        <f>IF(COUNTIF($AV490,"=*Elaborare proiect de diplom?*"),$J$27,"")</f>
        <v/>
      </c>
      <c r="BL490" s="224">
        <f>IF(COUNTIFS($B$67,"&lt;&gt;"&amp;"",$B$67,"&lt;&gt;practic?*",$B$67,"&lt;&gt;*Elaborare proiect de diplom?*",$B$67,"&lt;&gt;*op?ional*",$B$67,"&lt;&gt;*Disciplin? facultativ?*", $B$67,"&lt;&gt;*Examen de diplom?*"),$K$69,"")</f>
        <v>0</v>
      </c>
      <c r="BM490" s="224">
        <f t="shared" si="38"/>
        <v>3</v>
      </c>
      <c r="BN490" s="224">
        <f>IF(COUNTIFS($B$67,"&lt;&gt;"&amp;"",$B$67,"&lt;&gt;practic?*",$B$67,"&lt;&gt;*Elaborare proiect de diplom?*",$B$67,"&lt;&gt;*op?ional*",$B$67,"&lt;&gt;*Disciplin? facultativ?*", $B$67,"&lt;&gt;*Examen de diplom?*"),$M$69,"")</f>
        <v>42</v>
      </c>
      <c r="BO490" s="220">
        <f>IF($AV$470="","",$E$69)</f>
        <v>6</v>
      </c>
      <c r="BP490" s="232" t="str">
        <f>IF(COUNTIFS($B$25,"&lt;&gt;"&amp;"",$B$25,"&lt;&gt;practic?*",$B$25,"&lt;&gt;*op?ional*",$B$25,"&lt;&gt;*Disciplin? facultativ?*",$B$25,"&lt;&gt;*Examen de diplom?*"),$L$69,"")</f>
        <v>DS</v>
      </c>
      <c r="BQ490" s="224">
        <f t="shared" si="39"/>
        <v>7</v>
      </c>
      <c r="BR490" s="220">
        <f>IF($AV$470="","",IF($BF$470&lt;&gt;"",$BF$470,0)+IF($BL$470&lt;&gt;"",$BL$470,0)+IF($BN$470&lt;&gt;"",$BN$470,0))</f>
        <v>105</v>
      </c>
      <c r="BS490" s="226">
        <f t="shared" si="40"/>
        <v>1</v>
      </c>
      <c r="BU490" s="215"/>
      <c r="BV490" s="215"/>
      <c r="BW490" s="215"/>
      <c r="BX490" s="220">
        <f>SUM(G69:J69)</f>
        <v>56</v>
      </c>
      <c r="BY490" s="408"/>
      <c r="BZ490" s="215"/>
      <c r="CA490" s="215"/>
      <c r="CB490" s="215"/>
      <c r="CC490" s="216"/>
      <c r="CD490" s="216"/>
      <c r="CE490" s="216"/>
      <c r="CF490" s="215"/>
      <c r="CG490" s="215"/>
      <c r="CH490" s="215"/>
      <c r="CI490" s="215"/>
      <c r="CJ490" s="215"/>
      <c r="CK490" s="215"/>
      <c r="CL490" s="215"/>
      <c r="CM490" s="215"/>
      <c r="CN490" s="215"/>
      <c r="CO490" s="216"/>
      <c r="CP490" s="216"/>
    </row>
    <row r="491" spans="2:94" s="219" customFormat="1" ht="21" hidden="1" customHeight="1" x14ac:dyDescent="0.25">
      <c r="B491" s="215"/>
      <c r="C491" s="215"/>
      <c r="D491" s="215"/>
      <c r="E491" s="215"/>
      <c r="F491" s="215"/>
      <c r="G491" s="215"/>
      <c r="H491" s="215"/>
      <c r="I491" s="215"/>
      <c r="J491" s="215"/>
      <c r="K491" s="216"/>
      <c r="L491" s="217"/>
      <c r="M491" s="215"/>
      <c r="N491" s="215"/>
      <c r="O491" s="215"/>
      <c r="P491" s="215"/>
      <c r="Q491" s="215"/>
      <c r="R491" s="215"/>
      <c r="S491" s="215"/>
      <c r="T491" s="215"/>
      <c r="U491" s="215"/>
      <c r="V491" s="216"/>
      <c r="W491" s="216"/>
      <c r="X491" s="218"/>
      <c r="Y491" s="215"/>
      <c r="Z491" s="215"/>
      <c r="AA491" s="215"/>
      <c r="AB491" s="215"/>
      <c r="AC491" s="215"/>
      <c r="AD491" s="215"/>
      <c r="AE491" s="215"/>
      <c r="AF491" s="215"/>
      <c r="AG491" s="216"/>
      <c r="AH491" s="216"/>
      <c r="AI491" s="215"/>
      <c r="AJ491" s="215"/>
      <c r="AK491" s="215"/>
      <c r="AL491" s="215"/>
      <c r="AM491" s="215"/>
      <c r="AN491" s="215"/>
      <c r="AO491" s="215"/>
      <c r="AP491" s="215"/>
      <c r="AQ491" s="215"/>
      <c r="AR491" s="216"/>
      <c r="AS491" s="216"/>
      <c r="AT491" s="246" t="str">
        <f>$B$72</f>
        <v>M410.20.03.A4-ij</v>
      </c>
      <c r="AU491" s="220">
        <v>4</v>
      </c>
      <c r="AV491" s="222" t="str">
        <f>IF(COUNTIFS($B$70,"&lt;&gt;"&amp;"",$B$70,"&lt;&gt;*op?ional*",$B$70,"&lt;&gt;*Disciplin? facultativ?*"),$B$70,"")</f>
        <v/>
      </c>
      <c r="AW491" s="222" t="str">
        <f t="shared" si="34"/>
        <v/>
      </c>
      <c r="AX491" s="222" t="str">
        <f t="shared" si="35"/>
        <v/>
      </c>
      <c r="AY491" s="222" t="str">
        <f>IF($AV491="","",$F$72)</f>
        <v/>
      </c>
      <c r="AZ491" s="222" t="str">
        <f t="shared" si="36"/>
        <v/>
      </c>
      <c r="BA491" s="222" t="str">
        <f>IF(COUNTIFS($B$70,"&lt;&gt;"&amp;"",$B$70,"&lt;&gt;practic?*",$B$70,"&lt;&gt;*Elaborare proiect de diplom?*",$B$70,"&lt;&gt;*op?ional*",$B$70,"&lt;&gt;*Disciplin? facultativ?*", $B$70,"&lt;&gt;*Examen de diplom?*"),ROUND($G$72/14,1),"")</f>
        <v/>
      </c>
      <c r="BB491" s="222" t="str">
        <f>IF(COUNTIFS($B$70,"&lt;&gt;"&amp;"",$B$70,"&lt;&gt;practic?*",$B$70,"&lt;&gt;*Elaborare proiect de diplom?*",$B$70,"&lt;&gt;*op?ional*",$B$70,"&lt;&gt;*Disciplin? facultativ?*", $B$70,"&lt;&gt;*Examen de diplom?*"),ROUND(($H$72+$I$72+$J$72)/14,1),"")</f>
        <v/>
      </c>
      <c r="BC491" s="222" t="str">
        <f>IF(COUNTIFS($B$70,"&lt;&gt;"&amp;"",$B$70,"&lt;&gt;practic?*",$B$70,"&lt;&gt;*Elaborare proiect de diplom?*",$B$70,"&lt;&gt;*op?ional*",$B$70,"&lt;&gt;*Disciplin? facultativ?*", $B$70,"&lt;&gt;*Examen de diplom?*"),ROUND(($G$72+$H$72+$I$72+$J$72)/14,1),"")</f>
        <v/>
      </c>
      <c r="BD491" s="224" t="str">
        <f>IF(COUNTIFS($B$70,"&lt;&gt;"&amp;"",$B$70,"&lt;&gt;practic?*",$B$70,"&lt;&gt;*Elaborare proiect de diplom?*",$B$70,"&lt;&gt;*op?ional*",$B$70,"&lt;&gt;*Disciplin? facultativ?*", $B$70,"&lt;&gt;*Examen de diplom?*"),$G$72,"")</f>
        <v/>
      </c>
      <c r="BE491" s="222" t="str">
        <f>IF(COUNTIFS($B$70,"&lt;&gt;"&amp;"",$B$70,"&lt;&gt;practic?*",$B$70,"&lt;&gt;*Elaborare proiect de diplom?*",$B$70,"&lt;&gt;*op?ional*",$B$70,"&lt;&gt;*Disciplin? facultativ?*", $B$70,"&lt;&gt;*Examen de diplom?*"),($H$72+$I$72+$J$72),"")</f>
        <v/>
      </c>
      <c r="BF491" s="222" t="str">
        <f>IF(COUNTIFS($B$70,"&lt;&gt;"&amp;"",$B$70,"&lt;&gt;practic?*",$B$70,"&lt;&gt;*Elaborare proiect de diplom?*",$B$70,"&lt;&gt;*op?ional*",$B$70,"&lt;&gt;*Disciplin? facultativ?*", $B$70,"&lt;&gt;*Examen de diplom?*"),($G$72+$H$72+$I$72+$J$72),"")</f>
        <v/>
      </c>
      <c r="BG491" s="220"/>
      <c r="BH491" s="222" t="str">
        <f>IF(COUNTIF($AV491,"=*Elaborare proiect de diplom?*"),ROUND($J$30/14,1),"")</f>
        <v/>
      </c>
      <c r="BI491" s="224" t="e">
        <f t="shared" si="37"/>
        <v>#VALUE!</v>
      </c>
      <c r="BJ491" s="220"/>
      <c r="BK491" s="222" t="str">
        <f>IF(COUNTIF($AV491,"=*Elaborare proiect de diplom?*"),$J$30,"")</f>
        <v/>
      </c>
      <c r="BL491" s="224" t="str">
        <f>IF(COUNTIFS($B$70,"&lt;&gt;"&amp;"",$B$70,"&lt;&gt;practic?*",$B$70,"&lt;&gt;*Elaborare proiect de diplom?*",$B$70,"&lt;&gt;*op?ional*",$B$70,"&lt;&gt;*Disciplin? facultativ?*", $B$70,"&lt;&gt;*Examen de diplom?*"),$K$72,"")</f>
        <v/>
      </c>
      <c r="BM491" s="224" t="e">
        <f t="shared" si="38"/>
        <v>#VALUE!</v>
      </c>
      <c r="BN491" s="224" t="str">
        <f>IF(COUNTIFS($B$70,"&lt;&gt;"&amp;"",$B$70,"&lt;&gt;practic?*",$B$70,"&lt;&gt;*Elaborare proiect de diplom?*",$B$70,"&lt;&gt;*op?ional*",$B$70,"&lt;&gt;*Disciplin? facultativ?*", $B$70,"&lt;&gt;*Examen de diplom?*"),$M$72,"")</f>
        <v/>
      </c>
      <c r="BO491" s="220" t="str">
        <f>IF($AV$471="","",$E$72)</f>
        <v/>
      </c>
      <c r="BP491" s="232" t="str">
        <f>IF(COUNTIFS($B$28,"&lt;&gt;"&amp;"",$B$28,"&lt;&gt;practic?*",$B$28,"&lt;&gt;*op?ional*",$B$28,"&lt;&gt;*Disciplin? facultativ?*",$B$28,"&lt;&gt;*Examen de diplom?*"),$L$72,"")</f>
        <v>DA</v>
      </c>
      <c r="BQ491" s="224" t="str">
        <f t="shared" si="39"/>
        <v/>
      </c>
      <c r="BR491" s="220" t="str">
        <f>IF($AV$471="","",IF($BF$471&lt;&gt;"",$BF$471,0)+IF($BL$471&lt;&gt;"",$BL$471,0)+IF($BN$471&lt;&gt;"",$BN$471,0))</f>
        <v/>
      </c>
      <c r="BS491" s="226">
        <f t="shared" si="40"/>
        <v>0</v>
      </c>
      <c r="BU491" s="215"/>
      <c r="BV491" s="215"/>
      <c r="BW491" s="215"/>
      <c r="BX491" s="220">
        <f>SUM(G72:J72)</f>
        <v>56</v>
      </c>
      <c r="BY491" s="408"/>
      <c r="BZ491" s="215"/>
      <c r="CA491" s="215"/>
      <c r="CB491" s="215"/>
      <c r="CC491" s="216"/>
      <c r="CD491" s="216"/>
      <c r="CE491" s="216"/>
      <c r="CF491" s="215"/>
      <c r="CG491" s="215"/>
      <c r="CH491" s="215"/>
      <c r="CI491" s="215"/>
      <c r="CJ491" s="215"/>
      <c r="CK491" s="215"/>
      <c r="CL491" s="215"/>
      <c r="CM491" s="215"/>
      <c r="CN491" s="215"/>
      <c r="CO491" s="216"/>
      <c r="CP491" s="216"/>
    </row>
    <row r="492" spans="2:94" s="219" customFormat="1" ht="21" hidden="1" customHeight="1" x14ac:dyDescent="0.25">
      <c r="B492" s="215"/>
      <c r="C492" s="215"/>
      <c r="D492" s="215"/>
      <c r="E492" s="215"/>
      <c r="F492" s="215"/>
      <c r="G492" s="215"/>
      <c r="H492" s="215"/>
      <c r="I492" s="215"/>
      <c r="J492" s="215"/>
      <c r="K492" s="216"/>
      <c r="L492" s="217"/>
      <c r="M492" s="215"/>
      <c r="N492" s="215"/>
      <c r="O492" s="215"/>
      <c r="P492" s="215"/>
      <c r="Q492" s="215"/>
      <c r="R492" s="215"/>
      <c r="S492" s="215"/>
      <c r="T492" s="215"/>
      <c r="U492" s="215"/>
      <c r="V492" s="216"/>
      <c r="W492" s="216"/>
      <c r="X492" s="218"/>
      <c r="Y492" s="215"/>
      <c r="Z492" s="215"/>
      <c r="AA492" s="215"/>
      <c r="AB492" s="215"/>
      <c r="AC492" s="215"/>
      <c r="AD492" s="215"/>
      <c r="AE492" s="215"/>
      <c r="AF492" s="215"/>
      <c r="AG492" s="216"/>
      <c r="AH492" s="216"/>
      <c r="AI492" s="215"/>
      <c r="AJ492" s="215"/>
      <c r="AK492" s="215"/>
      <c r="AL492" s="215"/>
      <c r="AM492" s="215"/>
      <c r="AN492" s="215"/>
      <c r="AO492" s="215"/>
      <c r="AP492" s="215"/>
      <c r="AQ492" s="215"/>
      <c r="AR492" s="216"/>
      <c r="AS492" s="216"/>
      <c r="AT492" s="246" t="str">
        <f>$B$75</f>
        <v>M410.20.03.S5</v>
      </c>
      <c r="AU492" s="220">
        <v>5</v>
      </c>
      <c r="AV492" s="222" t="str">
        <f>IF(COUNTIFS($B$73,"&lt;&gt;"&amp;"",$B$73,"&lt;&gt;*op?ional*",$B$73,"&lt;&gt;*Disciplin? facultativ?*"),$B$73,"")</f>
        <v>Practică profesională 3</v>
      </c>
      <c r="AW492" s="222">
        <f t="shared" si="34"/>
        <v>2</v>
      </c>
      <c r="AX492" s="222" t="str">
        <f t="shared" si="35"/>
        <v>1</v>
      </c>
      <c r="AY492" s="222" t="str">
        <f>IF($AV492="","",$F$75)</f>
        <v>C</v>
      </c>
      <c r="AZ492" s="222" t="str">
        <f t="shared" si="36"/>
        <v>DI</v>
      </c>
      <c r="BA492" s="222" t="str">
        <f>IF(COUNTIFS($B$73,"&lt;&gt;"&amp;"",$B$73,"&lt;&gt;practic?*",$B$73,"&lt;&gt;*Elaborare proiect de diplom?*",$B$73,"&lt;&gt;*op?ional*",$B$73,"&lt;&gt;*Disciplin? facultativ?*", $B$73,"&lt;&gt;*Examen de diplom?*"),ROUND($G$75/14,1),"")</f>
        <v/>
      </c>
      <c r="BB492" s="222" t="str">
        <f>IF(COUNTIFS($B$73,"&lt;&gt;"&amp;"",$B$73,"&lt;&gt;practic?*",$B$73,"&lt;&gt;*Elaborare proiect de diplom?*",$B$73,"&lt;&gt;*op?ional*",$B$73,"&lt;&gt;*Disciplin? facultativ?*", $B$73,"&lt;&gt;*Examen de diplom?*"),ROUND(($H$75+$I$75+$J$75)/14,1),"")</f>
        <v/>
      </c>
      <c r="BC492" s="222" t="str">
        <f>IF(COUNTIFS($B$73,"&lt;&gt;"&amp;"",$B$73,"&lt;&gt;practic?*",$B$73,"&lt;&gt;*Elaborare proiect de diplom?*",$B$73,"&lt;&gt;*op?ional*",$B$73,"&lt;&gt;*Disciplin? facultativ?*", $B$73,"&lt;&gt;*Examen de diplom?*"),ROUND(($G$75+$H$75+$I$75+$J$75)/14,1),"")</f>
        <v/>
      </c>
      <c r="BD492" s="224" t="str">
        <f>IF(COUNTIFS($B$73,"&lt;&gt;"&amp;"",$B$73,"&lt;&gt;practic?*",$B$73,"&lt;&gt;*Elaborare proiect de diplom?*",$B$73,"&lt;&gt;*op?ional*",$B$73,"&lt;&gt;*Disciplin? facultativ?*", $B$73,"&lt;&gt;*Examen de diplom?*"),$G$75,"")</f>
        <v/>
      </c>
      <c r="BE492" s="222" t="str">
        <f>IF(COUNTIFS($B$73,"&lt;&gt;"&amp;"",$B$73,"&lt;&gt;practic?*",$B$73,"&lt;&gt;*Elaborare proiect de diplom?*",$B$73,"&lt;&gt;*op?ional*",$B$73,"&lt;&gt;*Disciplin? facultativ?*", $B$73,"&lt;&gt;*Examen de diplom?*"),($H$75+$I$75+$J$75),"")</f>
        <v/>
      </c>
      <c r="BF492" s="222" t="str">
        <f>IF(COUNTIFS($B$73,"&lt;&gt;"&amp;"",$B$73,"&lt;&gt;practic?*",$B$73,"&lt;&gt;*Elaborare proiect de diplom?*",$B$73,"&lt;&gt;*op?ional*",$B$73,"&lt;&gt;*Disciplin? facultativ?*", $B$73,"&lt;&gt;*Examen de diplom?*"),($G$75+$H$75+$I$75+$J$75),"")</f>
        <v/>
      </c>
      <c r="BG492" s="220"/>
      <c r="BH492" s="222" t="str">
        <f>IF(COUNTIF($AV492,"=*Elaborare proiect de diplom?*"),ROUND($J$33/14,1),"")</f>
        <v/>
      </c>
      <c r="BI492" s="224" t="e">
        <f t="shared" si="37"/>
        <v>#VALUE!</v>
      </c>
      <c r="BJ492" s="220"/>
      <c r="BK492" s="222" t="str">
        <f>IF(COUNTIF($AV492,"=*Elaborare proiect de diplom?*"),$J$33,"")</f>
        <v/>
      </c>
      <c r="BL492" s="224" t="str">
        <f>IF(COUNTIFS($B$73,"&lt;&gt;"&amp;"",$B$73,"&lt;&gt;practic?*",$B$73,"&lt;&gt;*Elaborare proiect de diplom?*",$B$73,"&lt;&gt;*op?ional*",$B$73,"&lt;&gt;*Disciplin? facultativ?*", $B$73,"&lt;&gt;*Examen de diplom?*"),$K$75,"")</f>
        <v/>
      </c>
      <c r="BM492" s="224" t="e">
        <f t="shared" si="38"/>
        <v>#VALUE!</v>
      </c>
      <c r="BN492" s="224" t="str">
        <f>IF(COUNTIFS($B$73,"&lt;&gt;"&amp;"",$B$73,"&lt;&gt;practic?*",$B$73,"&lt;&gt;*Elaborare proiect de diplom?*",$B$73,"&lt;&gt;*op?ional*",$B$73,"&lt;&gt;*Disciplin? facultativ?*", $B$73,"&lt;&gt;*Examen de diplom?*"),$M$75,"")</f>
        <v/>
      </c>
      <c r="BO492" s="220">
        <f>IF($AV$472="","",$E$33)</f>
        <v>0</v>
      </c>
      <c r="BP492" s="232" t="str">
        <f>IF(COUNTIFS($B$31,"&lt;&gt;"&amp;"",$B$31,"&lt;&gt;practic?*",$B$31,"&lt;&gt;*op?ional*",$B$31,"&lt;&gt;*Disciplin? facultativ?*",$B$31,"&lt;&gt;*Examen de diplom?*"),$L$75,"")</f>
        <v>DS</v>
      </c>
      <c r="BQ492" s="224" t="e">
        <f t="shared" si="39"/>
        <v>#VALUE!</v>
      </c>
      <c r="BR492" s="220">
        <f>IF($AV$472="","",IF($BF$472&lt;&gt;"",$BF$472,0)+IF($BL$472&lt;&gt;"",$BL$472,0)+IF($BN$472&lt;&gt;"",$BN$472,0))</f>
        <v>0</v>
      </c>
      <c r="BS492" s="226">
        <f t="shared" si="40"/>
        <v>0</v>
      </c>
      <c r="BU492" s="215"/>
      <c r="BV492" s="215"/>
      <c r="BW492" s="215"/>
      <c r="BX492" s="220">
        <f>SUM(G75:J75)</f>
        <v>0</v>
      </c>
      <c r="BY492" s="408"/>
      <c r="BZ492" s="215"/>
      <c r="CA492" s="215"/>
      <c r="CB492" s="215"/>
      <c r="CC492" s="216"/>
      <c r="CD492" s="216"/>
      <c r="CE492" s="216"/>
      <c r="CF492" s="215"/>
      <c r="CG492" s="215"/>
      <c r="CH492" s="215"/>
      <c r="CI492" s="215"/>
      <c r="CJ492" s="215"/>
      <c r="CK492" s="215"/>
      <c r="CL492" s="215"/>
      <c r="CM492" s="215"/>
      <c r="CN492" s="215"/>
      <c r="CO492" s="216"/>
      <c r="CP492" s="216"/>
    </row>
    <row r="493" spans="2:94" s="219" customFormat="1" ht="21" hidden="1" customHeight="1" x14ac:dyDescent="0.25">
      <c r="B493" s="215"/>
      <c r="C493" s="215"/>
      <c r="D493" s="215"/>
      <c r="E493" s="215"/>
      <c r="F493" s="215"/>
      <c r="G493" s="215"/>
      <c r="H493" s="215"/>
      <c r="I493" s="215"/>
      <c r="J493" s="215"/>
      <c r="K493" s="216"/>
      <c r="L493" s="217"/>
      <c r="M493" s="215"/>
      <c r="N493" s="215"/>
      <c r="O493" s="215"/>
      <c r="P493" s="215"/>
      <c r="Q493" s="215"/>
      <c r="R493" s="215"/>
      <c r="S493" s="215"/>
      <c r="T493" s="215"/>
      <c r="U493" s="215"/>
      <c r="V493" s="216"/>
      <c r="W493" s="216"/>
      <c r="X493" s="218"/>
      <c r="Y493" s="215"/>
      <c r="Z493" s="215"/>
      <c r="AA493" s="215"/>
      <c r="AB493" s="215"/>
      <c r="AC493" s="215"/>
      <c r="AD493" s="215"/>
      <c r="AE493" s="215"/>
      <c r="AF493" s="215"/>
      <c r="AG493" s="216"/>
      <c r="AH493" s="216"/>
      <c r="AI493" s="215"/>
      <c r="AJ493" s="215"/>
      <c r="AK493" s="215"/>
      <c r="AL493" s="215"/>
      <c r="AM493" s="215"/>
      <c r="AN493" s="215"/>
      <c r="AO493" s="215"/>
      <c r="AP493" s="215"/>
      <c r="AQ493" s="215"/>
      <c r="AR493" s="216"/>
      <c r="AS493" s="216"/>
      <c r="AT493" s="246" t="str">
        <f>$B$78</f>
        <v/>
      </c>
      <c r="AU493" s="220">
        <v>6</v>
      </c>
      <c r="AV493" s="222" t="str">
        <f>IF(COUNTIFS($B$76,"&lt;&gt;"&amp;"",$B$76,"&lt;&gt;*op?ional*",$B$76,"&lt;&gt;*Disciplin? facultativ?*"),$B$76,"")</f>
        <v/>
      </c>
      <c r="AW493" s="222" t="str">
        <f t="shared" si="34"/>
        <v/>
      </c>
      <c r="AX493" s="222" t="str">
        <f t="shared" si="35"/>
        <v/>
      </c>
      <c r="AY493" s="222" t="str">
        <f>IF($AV493="","",$F$78)</f>
        <v/>
      </c>
      <c r="AZ493" s="222" t="str">
        <f t="shared" si="36"/>
        <v/>
      </c>
      <c r="BA493" s="222" t="str">
        <f>IF(COUNTIFS($B$76,"&lt;&gt;"&amp;"",$B$76,"&lt;&gt;practic?*",$B$76,"&lt;&gt;*Elaborare proiect de diplom?*",$B$76,"&lt;&gt;*op?ional*",$B$76,"&lt;&gt;*Disciplin? facultativ?*", $B$76,"&lt;&gt;*Examen de diplom?*"),ROUND($G$78/14,1),"")</f>
        <v/>
      </c>
      <c r="BB493" s="222" t="str">
        <f>IF(COUNTIFS($B$76,"&lt;&gt;"&amp;"",$B$76,"&lt;&gt;practic?*",$B$76,"&lt;&gt;*Elaborare proiect de diplom?*",$B$76,"&lt;&gt;*op?ional*",$B$76,"&lt;&gt;*Disciplin? facultativ?*", $B$76,"&lt;&gt;*Examen de diplom?*"),ROUND(($H$78+$I$78+$J$78)/14,1),"")</f>
        <v/>
      </c>
      <c r="BC493" s="222" t="str">
        <f>IF(COUNTIFS($B$76,"&lt;&gt;"&amp;"",$B$76,"&lt;&gt;practic?*",$B$76,"&lt;&gt;*Elaborare proiect de diplom?*",$B$76,"&lt;&gt;*op?ional*",$B$76,"&lt;&gt;*Disciplin? facultativ?*", $B$76,"&lt;&gt;*Examen de diplom?*"),ROUND(($G$78+$H$78+$I$78+$J$78)/14,1),"")</f>
        <v/>
      </c>
      <c r="BD493" s="224" t="str">
        <f>IF(COUNTIFS($B$76,"&lt;&gt;"&amp;"",$B$76,"&lt;&gt;practic?*",$B$76,"&lt;&gt;*Elaborare proiect de diplom?*",$B$76,"&lt;&gt;*op?ional*",$B$76,"&lt;&gt;*Disciplin? facultativ?*", $B$76,"&lt;&gt;*Examen de diplom?*"),$G$78,"")</f>
        <v/>
      </c>
      <c r="BE493" s="222" t="str">
        <f>IF(COUNTIFS($B$76,"&lt;&gt;"&amp;"",$B$76,"&lt;&gt;practic?*",$B$76,"&lt;&gt;*Elaborare proiect de diplom?*",$B$76,"&lt;&gt;*op?ional*",$B$76,"&lt;&gt;*Disciplin? facultativ?*", $B$76,"&lt;&gt;*Examen de diplom?*"),($H$78+$I$78+$J$78),"")</f>
        <v/>
      </c>
      <c r="BF493" s="222" t="str">
        <f>IF(COUNTIFS($B$76,"&lt;&gt;"&amp;"",$B$76,"&lt;&gt;practic?*",$B$76,"&lt;&gt;*Elaborare proiect de diplom?*",$B$76,"&lt;&gt;*op?ional*",$B$76,"&lt;&gt;*Disciplin? facultativ?*", $B$76,"&lt;&gt;*Examen de diplom?*"),($G$78+$H$78+$I$78+$J$78),"")</f>
        <v/>
      </c>
      <c r="BG493" s="220"/>
      <c r="BH493" s="222" t="str">
        <f>IF(COUNTIF($AV493,"=*Elaborare proiect de diplom?*"),ROUND($J$36/14,1),"")</f>
        <v/>
      </c>
      <c r="BI493" s="224" t="e">
        <f t="shared" si="37"/>
        <v>#VALUE!</v>
      </c>
      <c r="BJ493" s="220"/>
      <c r="BK493" s="222" t="str">
        <f>IF(COUNTIF($AV493,"=*Elaborare proiect de diplom?*"),$J$36,"")</f>
        <v/>
      </c>
      <c r="BL493" s="224" t="str">
        <f>IF(COUNTIFS($B$76,"&lt;&gt;"&amp;"",$B$76,"&lt;&gt;practic?*",$B$76,"&lt;&gt;*Elaborare proiect de diplom?*",$B$76,"&lt;&gt;*op?ional*",$B$76,"&lt;&gt;*Disciplin? facultativ?*", $B$76,"&lt;&gt;*Examen de diplom?*"),$K$78,"")</f>
        <v/>
      </c>
      <c r="BM493" s="224" t="e">
        <f t="shared" si="38"/>
        <v>#VALUE!</v>
      </c>
      <c r="BN493" s="224" t="str">
        <f>IF(COUNTIFS($B$76,"&lt;&gt;"&amp;"",$B$76,"&lt;&gt;practic?*",$B$76,"&lt;&gt;*Elaborare proiect de diplom?*",$B$76,"&lt;&gt;*op?ional*",$B$76,"&lt;&gt;*Disciplin? facultativ?*", $B$76,"&lt;&gt;*Examen de diplom?*"),$M$78,"")</f>
        <v/>
      </c>
      <c r="BO493" s="220" t="str">
        <f>IF($AV$473="","",$E$36)</f>
        <v/>
      </c>
      <c r="BP493" s="232">
        <f>IF(COUNTIFS($B$34,"&lt;&gt;"&amp;"",$B$34,"&lt;&gt;practic?*",$B$34,"&lt;&gt;*op?ional*",$B$34,"&lt;&gt;*Disciplin? facultativ?*",$B$34,"&lt;&gt;*Examen de diplom?*"),$L$78,"")</f>
        <v>0</v>
      </c>
      <c r="BQ493" s="224" t="str">
        <f t="shared" si="39"/>
        <v/>
      </c>
      <c r="BR493" s="220" t="str">
        <f>IF($AV$473="","",IF($BF$473&lt;&gt;"",$BF$473,0)+IF($BL$473&lt;&gt;"",$BL$473,0)+IF($BN$473&lt;&gt;"",$BN$473,0))</f>
        <v/>
      </c>
      <c r="BS493" s="226">
        <f t="shared" si="40"/>
        <v>0</v>
      </c>
      <c r="BU493" s="215"/>
      <c r="BV493" s="215"/>
      <c r="BW493" s="215"/>
      <c r="BX493" s="220">
        <f>SUM(G78:J78)</f>
        <v>0</v>
      </c>
      <c r="BY493" s="408"/>
      <c r="BZ493" s="215"/>
      <c r="CA493" s="215"/>
      <c r="CB493" s="215"/>
      <c r="CC493" s="216"/>
      <c r="CD493" s="216"/>
      <c r="CE493" s="216"/>
      <c r="CF493" s="215"/>
      <c r="CG493" s="215"/>
      <c r="CH493" s="215"/>
      <c r="CI493" s="215"/>
      <c r="CJ493" s="215"/>
      <c r="CK493" s="215"/>
      <c r="CL493" s="215"/>
      <c r="CM493" s="215"/>
      <c r="CN493" s="215"/>
      <c r="CO493" s="216"/>
      <c r="CP493" s="216"/>
    </row>
    <row r="494" spans="2:94" s="219" customFormat="1" ht="21" hidden="1" customHeight="1" x14ac:dyDescent="0.25">
      <c r="B494" s="215"/>
      <c r="C494" s="215"/>
      <c r="D494" s="215"/>
      <c r="E494" s="215"/>
      <c r="F494" s="215"/>
      <c r="G494" s="215"/>
      <c r="H494" s="215"/>
      <c r="I494" s="215"/>
      <c r="J494" s="215"/>
      <c r="K494" s="216"/>
      <c r="L494" s="217"/>
      <c r="M494" s="215"/>
      <c r="N494" s="215"/>
      <c r="O494" s="215"/>
      <c r="P494" s="215"/>
      <c r="Q494" s="215"/>
      <c r="R494" s="215"/>
      <c r="S494" s="215"/>
      <c r="T494" s="215"/>
      <c r="U494" s="215"/>
      <c r="V494" s="216"/>
      <c r="W494" s="216"/>
      <c r="X494" s="218"/>
      <c r="Y494" s="215"/>
      <c r="Z494" s="215"/>
      <c r="AA494" s="215"/>
      <c r="AB494" s="215"/>
      <c r="AC494" s="215"/>
      <c r="AD494" s="215"/>
      <c r="AE494" s="215"/>
      <c r="AF494" s="215"/>
      <c r="AG494" s="216"/>
      <c r="AH494" s="216"/>
      <c r="AI494" s="215"/>
      <c r="AJ494" s="215"/>
      <c r="AK494" s="215"/>
      <c r="AL494" s="215"/>
      <c r="AM494" s="215"/>
      <c r="AN494" s="215"/>
      <c r="AO494" s="215"/>
      <c r="AP494" s="215"/>
      <c r="AQ494" s="215"/>
      <c r="AR494" s="216"/>
      <c r="AS494" s="216"/>
      <c r="AT494" s="246" t="str">
        <f>$B$81</f>
        <v/>
      </c>
      <c r="AU494" s="220">
        <v>7</v>
      </c>
      <c r="AV494" s="222" t="str">
        <f>IF(COUNTIFS($B$79,"&lt;&gt;"&amp;"",$B$79,"&lt;&gt;*op?ional*",$B$79,"&lt;&gt;*Disciplin? facultativ?*"),$B$79,"")</f>
        <v/>
      </c>
      <c r="AW494" s="222" t="str">
        <f t="shared" si="34"/>
        <v/>
      </c>
      <c r="AX494" s="222" t="str">
        <f t="shared" si="35"/>
        <v/>
      </c>
      <c r="AY494" s="222" t="str">
        <f>IF($AV494="","",$F$81)</f>
        <v/>
      </c>
      <c r="AZ494" s="222" t="str">
        <f t="shared" si="36"/>
        <v/>
      </c>
      <c r="BA494" s="222" t="str">
        <f>IF(COUNTIFS($B$79,"&lt;&gt;"&amp;"",$B$79,"&lt;&gt;practic?*",$B$79,"&lt;&gt;*Elaborare proiect de diplom?*",$B$79,"&lt;&gt;*op?ional*",$B$79,"&lt;&gt;*Disciplin? facultativ?*", $B$79,"&lt;&gt;*Examen de diplom?*"),ROUND($G$81/14,1),"")</f>
        <v/>
      </c>
      <c r="BB494" s="222" t="str">
        <f>IF(COUNTIFS($B$79,"&lt;&gt;"&amp;"",$B$79,"&lt;&gt;practic?*",$B$79,"&lt;&gt;*Elaborare proiect de diplom?*",$B$79,"&lt;&gt;*op?ional*",$B$79,"&lt;&gt;*Disciplin? facultativ?*", $B$79,"&lt;&gt;*Examen de diplom?*"),ROUND(($H$81+$I$81+$J$81)/14,1),"")</f>
        <v/>
      </c>
      <c r="BC494" s="222" t="str">
        <f>IF(COUNTIFS($B$79,"&lt;&gt;"&amp;"",$B$79,"&lt;&gt;practic?*",$B$79,"&lt;&gt;*Elaborare proiect de diplom?*",$B$79,"&lt;&gt;*op?ional*",$B$79,"&lt;&gt;*Disciplin? facultativ?*", $B$79,"&lt;&gt;*Examen de diplom?*"),ROUND(($G$81+$H$81+$I$81+$J$81)/14,1),"")</f>
        <v/>
      </c>
      <c r="BD494" s="224" t="str">
        <f>IF(COUNTIFS($B$79,"&lt;&gt;"&amp;"",$B$79,"&lt;&gt;practic?*",$B$79,"&lt;&gt;*Elaborare proiect de diplom?*",$B$79,"&lt;&gt;*op?ional*",$B$79,"&lt;&gt;*Disciplin? facultativ?*", $B$79,"&lt;&gt;*Examen de diplom?*"),$G$81,"")</f>
        <v/>
      </c>
      <c r="BE494" s="222" t="str">
        <f>IF(COUNTIFS($B$79,"&lt;&gt;"&amp;"",$B$79,"&lt;&gt;practic?*",$B$79,"&lt;&gt;*Elaborare proiect de diplom?*",$B$79,"&lt;&gt;*op?ional*",$B$79,"&lt;&gt;*Disciplin? facultativ?*", $B$79,"&lt;&gt;*Examen de diplom?*"),($H$81+$I$81+$J$81),"")</f>
        <v/>
      </c>
      <c r="BF494" s="222" t="str">
        <f>IF(COUNTIFS($B$79,"&lt;&gt;"&amp;"",$B$79,"&lt;&gt;practic?*",$B$79,"&lt;&gt;*Elaborare proiect de diplom?*",$B$79,"&lt;&gt;*op?ional*",$B$79,"&lt;&gt;*Disciplin? facultativ?*", $B$79,"&lt;&gt;*Examen de diplom?*"),($G$81+$H$81+$I$81+$J$81),"")</f>
        <v/>
      </c>
      <c r="BG494" s="220"/>
      <c r="BH494" s="222" t="str">
        <f>IF(COUNTIF($AV494,"=*Elaborare proiect de diplom?*"),ROUND($J$39/14,1),"")</f>
        <v/>
      </c>
      <c r="BI494" s="224" t="e">
        <f t="shared" si="37"/>
        <v>#VALUE!</v>
      </c>
      <c r="BJ494" s="220"/>
      <c r="BK494" s="222" t="str">
        <f>IF(COUNTIF($AV494,"=*Elaborare proiect de diplom?*"),$J$39,"")</f>
        <v/>
      </c>
      <c r="BL494" s="224" t="str">
        <f>IF(COUNTIFS($B$79,"&lt;&gt;"&amp;"",$B$79,"&lt;&gt;practic?*",$B$79,"&lt;&gt;*Elaborare proiect de diplom?*",$B$79,"&lt;&gt;*op?ional*",$B$79,"&lt;&gt;*Disciplin? facultativ?*", $B$79,"&lt;&gt;*Examen de diplom?*"),$K$81,"")</f>
        <v/>
      </c>
      <c r="BM494" s="224" t="e">
        <f t="shared" si="38"/>
        <v>#VALUE!</v>
      </c>
      <c r="BN494" s="224" t="str">
        <f>IF(COUNTIFS($B$79,"&lt;&gt;"&amp;"",$B$79,"&lt;&gt;practic?*",$B$79,"&lt;&gt;*Elaborare proiect de diplom?*",$B$79,"&lt;&gt;*op?ional*",$B$79,"&lt;&gt;*Disciplin? facultativ?*", $B$79,"&lt;&gt;*Examen de diplom?*"),$M$81,"")</f>
        <v/>
      </c>
      <c r="BO494" s="220" t="str">
        <f>IF($AV$474="","",$E$39)</f>
        <v/>
      </c>
      <c r="BP494" s="232">
        <f>IF(COUNTIFS($B$37,"&lt;&gt;"&amp;"",$B$37,"&lt;&gt;practic?*",$B$37,"&lt;&gt;*op?ional*",$B$37,"&lt;&gt;*Disciplin? facultativ?*",$B$37,"&lt;&gt;*Examen de diplom?*"),$L$81,"")</f>
        <v>0</v>
      </c>
      <c r="BQ494" s="224" t="str">
        <f t="shared" si="39"/>
        <v/>
      </c>
      <c r="BR494" s="220" t="str">
        <f>IF($AV$474="","",IF($BF$474&lt;&gt;"",$BF$474,0)+IF($BL$474&lt;&gt;"",$BL$474,0)+IF($BN$474&lt;&gt;"",$BN$474,0))</f>
        <v/>
      </c>
      <c r="BS494" s="226">
        <f t="shared" si="40"/>
        <v>0</v>
      </c>
      <c r="BU494" s="215"/>
      <c r="BV494" s="215"/>
      <c r="BW494" s="215"/>
      <c r="BX494" s="220">
        <f>SUM(G81:J81)</f>
        <v>0</v>
      </c>
      <c r="BY494" s="408"/>
      <c r="BZ494" s="215"/>
      <c r="CA494" s="215"/>
      <c r="CB494" s="215"/>
      <c r="CC494" s="216"/>
      <c r="CD494" s="216"/>
      <c r="CE494" s="216"/>
      <c r="CF494" s="215"/>
      <c r="CG494" s="215"/>
      <c r="CH494" s="215"/>
      <c r="CI494" s="215"/>
      <c r="CJ494" s="215"/>
      <c r="CK494" s="215"/>
      <c r="CL494" s="215"/>
      <c r="CM494" s="215"/>
      <c r="CN494" s="215"/>
      <c r="CO494" s="216"/>
      <c r="CP494" s="216"/>
    </row>
    <row r="495" spans="2:94" s="219" customFormat="1" ht="21" hidden="1" customHeight="1" x14ac:dyDescent="0.25">
      <c r="B495" s="215"/>
      <c r="C495" s="215"/>
      <c r="D495" s="215"/>
      <c r="E495" s="215"/>
      <c r="F495" s="215"/>
      <c r="G495" s="215"/>
      <c r="H495" s="215"/>
      <c r="I495" s="215"/>
      <c r="J495" s="215"/>
      <c r="K495" s="216"/>
      <c r="L495" s="217"/>
      <c r="M495" s="215"/>
      <c r="N495" s="215"/>
      <c r="O495" s="215"/>
      <c r="P495" s="215"/>
      <c r="Q495" s="215"/>
      <c r="R495" s="215"/>
      <c r="S495" s="215"/>
      <c r="T495" s="215"/>
      <c r="U495" s="215"/>
      <c r="V495" s="216"/>
      <c r="W495" s="216"/>
      <c r="X495" s="218"/>
      <c r="Y495" s="215"/>
      <c r="Z495" s="215"/>
      <c r="AA495" s="215"/>
      <c r="AB495" s="215"/>
      <c r="AC495" s="215"/>
      <c r="AD495" s="215"/>
      <c r="AE495" s="215"/>
      <c r="AF495" s="215"/>
      <c r="AG495" s="216"/>
      <c r="AH495" s="216"/>
      <c r="AI495" s="215"/>
      <c r="AJ495" s="215"/>
      <c r="AK495" s="215"/>
      <c r="AL495" s="215"/>
      <c r="AM495" s="215"/>
      <c r="AN495" s="215"/>
      <c r="AO495" s="215"/>
      <c r="AP495" s="215"/>
      <c r="AQ495" s="215"/>
      <c r="AR495" s="216"/>
      <c r="AS495" s="216"/>
      <c r="AT495" s="246" t="str">
        <f>$B$84</f>
        <v/>
      </c>
      <c r="AU495" s="220">
        <v>8</v>
      </c>
      <c r="AV495" s="222" t="str">
        <f>IF(COUNTIFS($B$82,"&lt;&gt;"&amp;"",$B$82,"&lt;&gt;*op?ional*",$B$82,"&lt;&gt;*Disciplin? facultativ?*"),$B$82,"")</f>
        <v/>
      </c>
      <c r="AW495" s="222" t="str">
        <f t="shared" si="34"/>
        <v/>
      </c>
      <c r="AX495" s="222" t="str">
        <f t="shared" si="35"/>
        <v/>
      </c>
      <c r="AY495" s="222" t="str">
        <f>IF($AV495="","",$F$84)</f>
        <v/>
      </c>
      <c r="AZ495" s="222" t="str">
        <f t="shared" si="36"/>
        <v/>
      </c>
      <c r="BA495" s="222" t="str">
        <f>IF(COUNTIFS($B$82,"&lt;&gt;"&amp;"",$B$82,"&lt;&gt;practic?*",$B$82,"&lt;&gt;*Elaborare proiect de diplom?*",$B$82,"&lt;&gt;*op?ional*",$B$82,"&lt;&gt;*Disciplin? facultativ?*", $B$82,"&lt;&gt;*Examen de diplom?*"),ROUND($G$84/14,1),"")</f>
        <v/>
      </c>
      <c r="BB495" s="222" t="str">
        <f>IF(COUNTIFS($B$82,"&lt;&gt;"&amp;"",$B$82,"&lt;&gt;practic?*",$B$82,"&lt;&gt;*Elaborare proiect de diplom?*",$B$82,"&lt;&gt;*op?ional*",$B$82,"&lt;&gt;*Disciplin? facultativ?*", $B$82,"&lt;&gt;*Examen de diplom?*"),ROUND(($H$84+$I$84+$J$84)/14,1),"")</f>
        <v/>
      </c>
      <c r="BC495" s="222" t="str">
        <f>IF(COUNTIFS($B$82,"&lt;&gt;"&amp;"",$B$82,"&lt;&gt;practic?*",$B$82,"&lt;&gt;*Elaborare proiect de diplom?*",$B$82,"&lt;&gt;*op?ional*",$B$82,"&lt;&gt;*Disciplin? facultativ?*", $B$82,"&lt;&gt;*Examen de diplom?*"),ROUND(($G$84+$H$84+$I$84+$J$84)/14,1),"")</f>
        <v/>
      </c>
      <c r="BD495" s="224" t="str">
        <f>IF(COUNTIFS($B$82,"&lt;&gt;"&amp;"",$B$82,"&lt;&gt;practic?*",$B$82,"&lt;&gt;*Elaborare proiect de diplom?*",$B$82,"&lt;&gt;*op?ional*",$B$82,"&lt;&gt;*Disciplin? facultativ?*", $B$82,"&lt;&gt;*Examen de diplom?*"),$G$84,"")</f>
        <v/>
      </c>
      <c r="BE495" s="222" t="str">
        <f>IF(COUNTIFS($B$82,"&lt;&gt;"&amp;"",$B$82,"&lt;&gt;practic?*",$B$82,"&lt;&gt;*Elaborare proiect de diplom?*",$B$82,"&lt;&gt;*op?ional*",$B$82,"&lt;&gt;*Disciplin? facultativ?*", $B$82,"&lt;&gt;*Examen de diplom?*"),($H$84+$I$84+$J$84),"")</f>
        <v/>
      </c>
      <c r="BF495" s="222" t="str">
        <f>IF(COUNTIFS($B$82,"&lt;&gt;"&amp;"",$B$82,"&lt;&gt;practic?*",$B$82,"&lt;&gt;*Elaborare proiect de diplom?*",$B$82,"&lt;&gt;*op?ional*",$B$82,"&lt;&gt;*Disciplin? facultativ?*", $B$82,"&lt;&gt;*Examen de diplom?*"),($G$84+$H$84+$I$84+$J$84),"")</f>
        <v/>
      </c>
      <c r="BG495" s="220"/>
      <c r="BH495" s="222" t="str">
        <f>IF(COUNTIF($AV495,"=*Elaborare proiect de diplom?*"),ROUND($J$42/14,1),"")</f>
        <v/>
      </c>
      <c r="BI495" s="224" t="e">
        <f t="shared" si="37"/>
        <v>#VALUE!</v>
      </c>
      <c r="BJ495" s="220"/>
      <c r="BK495" s="222" t="str">
        <f>IF(COUNTIF($AV495,"=*Elaborare proiect de diplom?*"),$J$42,"")</f>
        <v/>
      </c>
      <c r="BL495" s="224" t="str">
        <f>IF(COUNTIFS($B$82,"&lt;&gt;"&amp;"",$B$82,"&lt;&gt;practic?*",$B$82,"&lt;&gt;*Elaborare proiect de diplom?*",$B$82,"&lt;&gt;*op?ional*",$B$82,"&lt;&gt;*Disciplin? facultativ?*", $B$82,"&lt;&gt;*Examen de diplom?*"),$K$84,"")</f>
        <v/>
      </c>
      <c r="BM495" s="224" t="e">
        <f t="shared" si="38"/>
        <v>#VALUE!</v>
      </c>
      <c r="BN495" s="224" t="str">
        <f>IF(COUNTIFS($B$82,"&lt;&gt;"&amp;"",$B$82,"&lt;&gt;practic?*",$B$82,"&lt;&gt;*Elaborare proiect de diplom?*",$B$82,"&lt;&gt;*op?ional*",$B$82,"&lt;&gt;*Disciplin? facultativ?*", $B$82,"&lt;&gt;*Examen de diplom?*"),$M$84,"")</f>
        <v/>
      </c>
      <c r="BO495" s="220" t="str">
        <f>IF($AV$475="","",$E$42)</f>
        <v/>
      </c>
      <c r="BP495" s="232">
        <f>IF(COUNTIFS($B$40,"&lt;&gt;"&amp;"",$B$40,"&lt;&gt;practic?*",$B$40,"&lt;&gt;*op?ional*",$B$40,"&lt;&gt;*Disciplin? facultativ?*",$B$40,"&lt;&gt;*Examen de diplom?*"),$L$84,"")</f>
        <v>0</v>
      </c>
      <c r="BQ495" s="224" t="str">
        <f t="shared" si="39"/>
        <v/>
      </c>
      <c r="BR495" s="220" t="str">
        <f>IF($AV$475="","",IF($BF$475&lt;&gt;"",$BF$475,0)+IF($BL$475&lt;&gt;"",$BL$475,0)+IF($BN$475&lt;&gt;"",$BN$475,0))</f>
        <v/>
      </c>
      <c r="BS495" s="226">
        <f t="shared" si="40"/>
        <v>0</v>
      </c>
      <c r="BU495" s="215"/>
      <c r="BV495" s="215"/>
      <c r="BW495" s="215"/>
      <c r="BX495" s="220">
        <f>SUM(G84:J84)</f>
        <v>0</v>
      </c>
      <c r="BY495" s="408"/>
      <c r="BZ495" s="215"/>
      <c r="CA495" s="215"/>
      <c r="CB495" s="215"/>
      <c r="CC495" s="216"/>
      <c r="CD495" s="216"/>
      <c r="CE495" s="216"/>
      <c r="CF495" s="215"/>
      <c r="CG495" s="215"/>
      <c r="CH495" s="215"/>
      <c r="CI495" s="215"/>
      <c r="CJ495" s="215"/>
      <c r="CK495" s="215"/>
      <c r="CL495" s="215"/>
      <c r="CM495" s="215"/>
      <c r="CN495" s="215"/>
      <c r="CO495" s="216"/>
      <c r="CP495" s="216"/>
    </row>
    <row r="496" spans="2:94" s="219" customFormat="1" ht="21" hidden="1" customHeight="1" x14ac:dyDescent="0.25">
      <c r="B496" s="215"/>
      <c r="C496" s="215"/>
      <c r="D496" s="215"/>
      <c r="E496" s="215"/>
      <c r="F496" s="215"/>
      <c r="G496" s="215"/>
      <c r="H496" s="215"/>
      <c r="I496" s="215"/>
      <c r="J496" s="215"/>
      <c r="K496" s="216"/>
      <c r="L496" s="217"/>
      <c r="M496" s="215"/>
      <c r="N496" s="215"/>
      <c r="O496" s="215"/>
      <c r="P496" s="215"/>
      <c r="Q496" s="215"/>
      <c r="R496" s="215"/>
      <c r="S496" s="215"/>
      <c r="T496" s="215"/>
      <c r="U496" s="215"/>
      <c r="V496" s="216"/>
      <c r="W496" s="216"/>
      <c r="X496" s="218"/>
      <c r="Y496" s="215"/>
      <c r="Z496" s="215"/>
      <c r="AA496" s="215"/>
      <c r="AB496" s="215"/>
      <c r="AC496" s="215"/>
      <c r="AD496" s="215"/>
      <c r="AE496" s="215"/>
      <c r="AF496" s="215"/>
      <c r="AG496" s="216"/>
      <c r="AH496" s="216"/>
      <c r="AI496" s="215"/>
      <c r="AJ496" s="215"/>
      <c r="AK496" s="215"/>
      <c r="AL496" s="215"/>
      <c r="AM496" s="215"/>
      <c r="AN496" s="215"/>
      <c r="AO496" s="215"/>
      <c r="AP496" s="215"/>
      <c r="AQ496" s="215"/>
      <c r="AR496" s="216"/>
      <c r="AS496" s="216"/>
      <c r="AT496" s="246" t="str">
        <f>$B$87</f>
        <v/>
      </c>
      <c r="AU496" s="220">
        <v>9</v>
      </c>
      <c r="AV496" s="222" t="str">
        <f>IF(COUNTIFS($B$85,"&lt;&gt;"&amp;"",$B$85,"&lt;&gt;*op?ional*",$B$85,"&lt;&gt;*Disciplin? facultativ?*"),$B$85,"")</f>
        <v/>
      </c>
      <c r="AW496" s="222" t="str">
        <f t="shared" si="34"/>
        <v/>
      </c>
      <c r="AX496" s="222" t="str">
        <f t="shared" si="35"/>
        <v/>
      </c>
      <c r="AY496" s="222" t="str">
        <f>IF(AV496="","",$F$87)</f>
        <v/>
      </c>
      <c r="AZ496" s="222" t="str">
        <f>IF(AV496="","","DI")</f>
        <v/>
      </c>
      <c r="BA496" s="222" t="str">
        <f>IF(COUNTIFS($B$85,"&lt;&gt;"&amp;"",$B$85,"&lt;&gt;practic?*",$B$85,"&lt;&gt;*Elaborare proiect de diplom?*",$B$85,"&lt;&gt;*op?ional*",$B$85,"&lt;&gt;*Disciplin? facultativ?*", $B$85,"&lt;&gt;*Examen de diplom?*"),ROUND($G$87/14,1),"")</f>
        <v/>
      </c>
      <c r="BB496" s="222" t="str">
        <f>IF(COUNTIFS($B$85,"&lt;&gt;"&amp;"",$B$85,"&lt;&gt;practic?*",$B$85,"&lt;&gt;*Elaborare proiect de diplom?*",$B$85,"&lt;&gt;*op?ional*",$B$85,"&lt;&gt;*Disciplin? facultativ?*", $B$85,"&lt;&gt;*Examen de diplom?*"),ROUND(($H$87+$I$87+$J$87)/14,1),"")</f>
        <v/>
      </c>
      <c r="BC496" s="222" t="str">
        <f>IF(COUNTIFS($B$85,"&lt;&gt;"&amp;"",$B$85,"&lt;&gt;practic?*",$B$85,"&lt;&gt;*Elaborare proiect de diplom?*",$B$85,"&lt;&gt;*op?ional*",$B$85,"&lt;&gt;*Disciplin? facultativ?*", $B$85,"&lt;&gt;*Examen de diplom?*"),ROUND(($G$87+$H$87+$I$87+$J$87)/14,1),"")</f>
        <v/>
      </c>
      <c r="BD496" s="224" t="str">
        <f>IF(COUNTIFS($B$85,"&lt;&gt;"&amp;"",$B$85,"&lt;&gt;practic?*",$B$85,"&lt;&gt;*Elaborare proiect de diplom?*",$B$85,"&lt;&gt;*op?ional*",$B$85,"&lt;&gt;*Disciplin? facultativ?*", $B$85,"&lt;&gt;*Examen de diplom?*"),$G$87,"")</f>
        <v/>
      </c>
      <c r="BE496" s="222" t="str">
        <f>IF(COUNTIFS($B$85,"&lt;&gt;"&amp;"",$B$85,"&lt;&gt;practic?*",$B$85,"&lt;&gt;*Elaborare proiect de diplom?*",$B$85,"&lt;&gt;*op?ional*",$B$85,"&lt;&gt;*Disciplin? facultativ?*", $B$85,"&lt;&gt;*Examen de diplom?*"),($H$87+$I$87+$J$87),"")</f>
        <v/>
      </c>
      <c r="BF496" s="222" t="str">
        <f>IF(COUNTIFS($B$85,"&lt;&gt;"&amp;"",$B$85,"&lt;&gt;practic?*",$B$85,"&lt;&gt;*Elaborare proiect de diplom?*",$B$85,"&lt;&gt;*op?ional*",$B$85,"&lt;&gt;*Disciplin? facultativ?*", $B$85,"&lt;&gt;*Examen de diplom?*"),($G$87+$H$87+$I$87+$J$87),"")</f>
        <v/>
      </c>
      <c r="BG496" s="220"/>
      <c r="BH496" s="222" t="str">
        <f>IF(COUNTIF(AV496,"=*Elaborare proiect de diplom?*"),ROUND($J$51/14,1),"")</f>
        <v/>
      </c>
      <c r="BI496" s="224" t="e">
        <f t="shared" si="37"/>
        <v>#VALUE!</v>
      </c>
      <c r="BJ496" s="220"/>
      <c r="BK496" s="222" t="str">
        <f>IF(COUNTIF(AV496,"=*Elaborare proiect de diplom?*"),$J$51,"")</f>
        <v/>
      </c>
      <c r="BL496" s="224" t="str">
        <f>IF(COUNTIFS($B$85,"&lt;&gt;"&amp;"",$B$85,"&lt;&gt;practic?*",$B$85,"&lt;&gt;*Elaborare proiect de diplom?*",$B$85,"&lt;&gt;*op?ional*",$B$85,"&lt;&gt;*Disciplin? facultativ?*", $B$85,"&lt;&gt;*Examen de diplom?*"),$K$87,"")</f>
        <v/>
      </c>
      <c r="BM496" s="224" t="e">
        <f t="shared" si="38"/>
        <v>#VALUE!</v>
      </c>
      <c r="BN496" s="224" t="str">
        <f>IF(COUNTIFS($B$85,"&lt;&gt;"&amp;"",$B$85,"&lt;&gt;practic?*",$B$85,"&lt;&gt;*Elaborare proiect de diplom?*",$B$85,"&lt;&gt;*op?ional*",$B$85,"&lt;&gt;*Disciplin? facultativ?*", $B$85,"&lt;&gt;*Examen de diplom?*"),$M$87,"")</f>
        <v/>
      </c>
      <c r="BO496" s="220" t="str">
        <f>IF($AV$475="","",$E$42)</f>
        <v/>
      </c>
      <c r="BP496" s="232">
        <f>IF(COUNTIFS($B$43,"&lt;&gt;"&amp;"",$B$43,"&lt;&gt;practic?*",$B$43,"&lt;&gt;*op?ional*",$B$43,"&lt;&gt;*Disciplin? facultativ?*",$B$43,"&lt;&gt;*Examen de diplom?*"),$L$87,"")</f>
        <v>0</v>
      </c>
      <c r="BQ496" s="224" t="str">
        <f t="shared" si="39"/>
        <v/>
      </c>
      <c r="BR496" s="220" t="str">
        <f>IF($AV$475="","",IF($BF$475&lt;&gt;"",$BF$475,0)+IF($BL$475&lt;&gt;"",$BL$475,0)+IF($BN$475&lt;&gt;"",$BN$475,0))</f>
        <v/>
      </c>
      <c r="BS496" s="226">
        <f t="shared" si="40"/>
        <v>0</v>
      </c>
      <c r="BU496" s="215"/>
      <c r="BV496" s="215"/>
      <c r="BW496" s="215"/>
      <c r="BX496" s="220"/>
      <c r="BY496" s="408"/>
      <c r="BZ496" s="215"/>
      <c r="CA496" s="215"/>
      <c r="CB496" s="215"/>
      <c r="CC496" s="216"/>
      <c r="CD496" s="216"/>
      <c r="CE496" s="216"/>
      <c r="CF496" s="215"/>
      <c r="CG496" s="215"/>
      <c r="CH496" s="215"/>
      <c r="CI496" s="215"/>
      <c r="CJ496" s="215"/>
      <c r="CK496" s="215"/>
      <c r="CL496" s="215"/>
      <c r="CM496" s="215"/>
      <c r="CN496" s="215"/>
      <c r="CO496" s="216"/>
      <c r="CP496" s="216"/>
    </row>
    <row r="497" spans="2:94" s="219" customFormat="1" ht="21" hidden="1" customHeight="1" x14ac:dyDescent="0.25">
      <c r="B497" s="215"/>
      <c r="C497" s="215"/>
      <c r="D497" s="215"/>
      <c r="E497" s="215"/>
      <c r="F497" s="215"/>
      <c r="G497" s="215"/>
      <c r="H497" s="215"/>
      <c r="I497" s="215"/>
      <c r="J497" s="215"/>
      <c r="K497" s="216"/>
      <c r="L497" s="217"/>
      <c r="M497" s="215"/>
      <c r="N497" s="215"/>
      <c r="O497" s="215"/>
      <c r="P497" s="215"/>
      <c r="Q497" s="215"/>
      <c r="R497" s="215"/>
      <c r="S497" s="215"/>
      <c r="T497" s="215"/>
      <c r="U497" s="215"/>
      <c r="V497" s="216"/>
      <c r="W497" s="216"/>
      <c r="X497" s="218"/>
      <c r="Y497" s="215"/>
      <c r="Z497" s="215"/>
      <c r="AA497" s="215"/>
      <c r="AB497" s="215"/>
      <c r="AC497" s="215"/>
      <c r="AD497" s="215"/>
      <c r="AE497" s="215"/>
      <c r="AF497" s="215"/>
      <c r="AG497" s="216"/>
      <c r="AH497" s="216"/>
      <c r="AI497" s="215"/>
      <c r="AJ497" s="215"/>
      <c r="AK497" s="215"/>
      <c r="AL497" s="215"/>
      <c r="AM497" s="215"/>
      <c r="AN497" s="215"/>
      <c r="AO497" s="215"/>
      <c r="AP497" s="215"/>
      <c r="AQ497" s="215"/>
      <c r="AR497" s="216"/>
      <c r="AS497" s="216"/>
      <c r="AT497" s="446" t="s">
        <v>194</v>
      </c>
      <c r="AU497" s="447"/>
      <c r="AV497" s="447"/>
      <c r="AW497" s="447"/>
      <c r="AX497" s="447"/>
      <c r="AY497" s="447"/>
      <c r="AZ497" s="447"/>
      <c r="BA497" s="447"/>
      <c r="BB497" s="447"/>
      <c r="BC497" s="447"/>
      <c r="BD497" s="447"/>
      <c r="BE497" s="447"/>
      <c r="BF497" s="447"/>
      <c r="BG497" s="447"/>
      <c r="BH497" s="447"/>
      <c r="BI497" s="447"/>
      <c r="BJ497" s="447"/>
      <c r="BK497" s="447"/>
      <c r="BL497" s="447"/>
      <c r="BM497" s="447"/>
      <c r="BN497" s="447"/>
      <c r="BO497" s="447"/>
      <c r="BP497" s="447"/>
      <c r="BQ497" s="447"/>
      <c r="BR497" s="448"/>
      <c r="BS497" s="226">
        <f t="shared" si="33"/>
        <v>0</v>
      </c>
      <c r="BT497" s="215"/>
      <c r="BU497" s="215"/>
      <c r="BV497" s="215"/>
      <c r="BW497" s="215"/>
      <c r="BX497" s="220"/>
      <c r="BY497" s="220"/>
      <c r="BZ497" s="215"/>
      <c r="CA497" s="215"/>
      <c r="CB497" s="215"/>
      <c r="CC497" s="216"/>
      <c r="CD497" s="216"/>
      <c r="CE497" s="216"/>
      <c r="CF497" s="215"/>
      <c r="CG497" s="215"/>
      <c r="CH497" s="215"/>
      <c r="CI497" s="215"/>
      <c r="CJ497" s="215"/>
      <c r="CK497" s="215"/>
      <c r="CL497" s="215"/>
      <c r="CM497" s="215"/>
      <c r="CN497" s="215"/>
      <c r="CO497" s="216"/>
      <c r="CP497" s="216"/>
    </row>
    <row r="498" spans="2:94" s="219" customFormat="1" ht="21" hidden="1" customHeight="1" x14ac:dyDescent="0.25">
      <c r="B498" s="215"/>
      <c r="C498" s="215"/>
      <c r="D498" s="215"/>
      <c r="E498" s="215"/>
      <c r="F498" s="215"/>
      <c r="G498" s="215"/>
      <c r="H498" s="215"/>
      <c r="I498" s="215"/>
      <c r="J498" s="215"/>
      <c r="K498" s="216"/>
      <c r="L498" s="217"/>
      <c r="M498" s="215"/>
      <c r="N498" s="215"/>
      <c r="O498" s="215"/>
      <c r="P498" s="215"/>
      <c r="Q498" s="215"/>
      <c r="R498" s="215"/>
      <c r="S498" s="215"/>
      <c r="T498" s="215"/>
      <c r="U498" s="215"/>
      <c r="V498" s="216"/>
      <c r="W498" s="216"/>
      <c r="X498" s="218"/>
      <c r="Y498" s="215"/>
      <c r="Z498" s="215"/>
      <c r="AA498" s="215"/>
      <c r="AB498" s="215"/>
      <c r="AC498" s="215"/>
      <c r="AD498" s="215"/>
      <c r="AE498" s="215"/>
      <c r="AF498" s="215"/>
      <c r="AG498" s="216"/>
      <c r="AH498" s="216"/>
      <c r="AI498" s="215"/>
      <c r="AJ498" s="215"/>
      <c r="AK498" s="215"/>
      <c r="AL498" s="215"/>
      <c r="AM498" s="215"/>
      <c r="AN498" s="215"/>
      <c r="AO498" s="215"/>
      <c r="AP498" s="215"/>
      <c r="AQ498" s="215"/>
      <c r="AR498" s="216"/>
      <c r="AS498" s="216"/>
      <c r="AT498" s="246" t="str">
        <f>$N$63</f>
        <v>M410.20.04.S1</v>
      </c>
      <c r="AU498" s="222">
        <v>1</v>
      </c>
      <c r="AV498" s="222" t="str">
        <f>IF(COUNTIFS($N$61,"&lt;&gt;"&amp;"",$N$61,"&lt;&gt;*op?ional*",$N$61,"&lt;&gt;*Disciplin? facultativ?*"),$N$61,"")</f>
        <v>Practică elaborare disertație 7 săpt. x 26 ore/săptămână</v>
      </c>
      <c r="AW498" s="222">
        <f>IF($AV498="","",ROUND(RIGHT($N$60,1)/2,0))</f>
        <v>2</v>
      </c>
      <c r="AX498" s="222" t="str">
        <f>IF($AV498="","",RIGHT($N$60,1))</f>
        <v>4</v>
      </c>
      <c r="AY498" s="222" t="str">
        <f>IF($AV498="","",$R$63)</f>
        <v>D</v>
      </c>
      <c r="AZ498" s="222" t="str">
        <f>IF($AV498="","","DI")</f>
        <v>DI</v>
      </c>
      <c r="BA498" s="222" t="str">
        <f>IF(COUNTIFS($N$61,"&lt;&gt;"&amp;"",$N$61,"&lt;&gt;practic?*",$N$61,"&lt;&gt;*Elaborare proiect de diplom?*",$N$61,"&lt;&gt;*op?ional*",$N$61,"&lt;&gt;*Disciplin? facultativ?*", $N$61,"&lt;&gt;*Examen de diplom?*"),ROUND($S$63/14,1),"")</f>
        <v/>
      </c>
      <c r="BB498" s="222" t="str">
        <f>IF(COUNTIFS($N$61,"&lt;&gt;"&amp;"",$N$61,"&lt;&gt;practic?*",$N$61,"&lt;&gt;*Elaborare proiect de diplom?*",$N$61,"&lt;&gt;*op?ional*",$N$61,"&lt;&gt;*Disciplin? facultativ?*", $N$61,"&lt;&gt;*Examen de diplom?*"),ROUND(($T$63+$U$63+$V$63)/14,1),"")</f>
        <v/>
      </c>
      <c r="BC498" s="222" t="str">
        <f>IF(COUNTIFS($N$61,"&lt;&gt;"&amp;"",$N$61,"&lt;&gt;practic?*",$N$61,"&lt;&gt;*Elaborare proiect de diplom?*",$N$61,"&lt;&gt;*op?ional*",$N$61,"&lt;&gt;*Disciplin? facultativ?*", $N$61,"&lt;&gt;*Examen de diplom?*"),ROUND(($S$63+$T$63+$U$63+$V$63)/14,1),"")</f>
        <v/>
      </c>
      <c r="BD498" s="224" t="str">
        <f>IF(COUNTIFS($N$61,"&lt;&gt;"&amp;"",$N$61,"&lt;&gt;practic?*",$N$61,"&lt;&gt;*Elaborare proiect de diplom?*",$N$61,"&lt;&gt;*op?ional*",$N$61,"&lt;&gt;*Disciplin? facultativ?*", $N$61,"&lt;&gt;*Examen de diplom?*"),$S$63,"")</f>
        <v/>
      </c>
      <c r="BE498" s="222" t="str">
        <f>IF(COUNTIFS($N$61,"&lt;&gt;"&amp;"",$N$61,"&lt;&gt;practic?*",$N$61,"&lt;&gt;*Elaborare proiect de diplom?*",$N$61,"&lt;&gt;*op?ional*",$N$61,"&lt;&gt;*Disciplin? facultativ?*", $N$61,"&lt;&gt;*Examen de diplom?*"),($T$63+$U$63+$V$63),"")</f>
        <v/>
      </c>
      <c r="BF498" s="222" t="str">
        <f>IF(COUNTIFS($N$61,"&lt;&gt;"&amp;"",$N$61,"&lt;&gt;practic?*",$N$61,"&lt;&gt;*Elaborare proiect de diplom?*",$N$61,"&lt;&gt;*op?ional*",$N$61,"&lt;&gt;*Disciplin? facultativ?*", $N$61,"&lt;&gt;*Examen de diplom?*"),($S$63+$T$63+$U$63+$V$63),"")</f>
        <v/>
      </c>
      <c r="BG498" s="222"/>
      <c r="BH498" s="222" t="str">
        <f>IF(COUNTIF($AV498,"=*Elaborare proiect de diplom?*"),ROUND($V$21/14,1),"")</f>
        <v/>
      </c>
      <c r="BI498" s="224">
        <f>ROUND(BL498/14,1)</f>
        <v>13</v>
      </c>
      <c r="BJ498" s="222"/>
      <c r="BK498" s="222" t="str">
        <f>IF(COUNTIF($AV498,"=*Elaborare proiect de diplom?*"),$V$21,"")</f>
        <v/>
      </c>
      <c r="BL498" s="224">
        <f>IF(COUNTIFS($B$61,"&lt;&gt;"&amp;"",$B$61,"&lt;&gt;practic?*",$B$61,"&lt;&gt;*Elaborare proiect de diplom?*",$B$61,"&lt;&gt;*op?ional*",$B$61,"&lt;&gt;*Disciplin? facultativ?*", $B$61,"&lt;&gt;*Examen de diplom?*"),$W$63,"")</f>
        <v>182</v>
      </c>
      <c r="BM498" s="224">
        <f>ROUND(BN498/14,1)</f>
        <v>7</v>
      </c>
      <c r="BN498" s="224">
        <f>IF(COUNTIFS($B$61,"&lt;&gt;"&amp;"",$B$61,"&lt;&gt;practic?*",$B$61,"&lt;&gt;*Elaborare proiect de diplom?*",$B$61,"&lt;&gt;*op?ional*",$B$61,"&lt;&gt;*Disciplin? facultativ?*", $B$61,"&lt;&gt;*Examen de diplom?*"),$Y$63,"")</f>
        <v>98</v>
      </c>
      <c r="BO498" s="222">
        <f t="shared" ref="BO498:BO506" si="41">IF($AV498="","",$E$63)</f>
        <v>8</v>
      </c>
      <c r="BP498" s="224" t="str">
        <f>IF(COUNTIFS($B$61,"&lt;&gt;"&amp;"",$B$61,"&lt;&gt;practic?*",$B$61,"&lt;&gt;*op?ional*",$B$61,"&lt;&gt;*Disciplin? facultativ?*",$B$61,"&lt;&gt;*Examen de diplom?*"),$X$63,"")</f>
        <v>DS</v>
      </c>
      <c r="BQ498" s="224">
        <f>IF($AV498="","",IF($BC498&lt;&gt;"",$BC498,0)+IF($BI498&lt;&gt;"",$BI498,0)+IF($BM498&lt;&gt;"",$BM498,0))</f>
        <v>20</v>
      </c>
      <c r="BR498" s="222">
        <f>IF($AV$468="","",IF($NF$468&lt;&gt;"",$NF$468,0)+IF($NL$468&lt;&gt;"",$NL$468,0)+IF($NN$468&lt;&gt;"",$NN$468,0))</f>
        <v>0</v>
      </c>
      <c r="BS498" s="226">
        <f>IF(SUM(BA498:BB498)&gt;0,1,0)</f>
        <v>0</v>
      </c>
      <c r="BT498" s="215"/>
      <c r="BU498" s="215"/>
      <c r="BV498" s="215"/>
      <c r="BW498" s="215"/>
      <c r="BX498" s="220">
        <f>SUM(S63:V63)</f>
        <v>0</v>
      </c>
      <c r="BY498" s="408">
        <f>COUNTIF(BX498:BX505,"&gt;0")</f>
        <v>0</v>
      </c>
      <c r="BZ498" s="215"/>
      <c r="CA498" s="215"/>
      <c r="CB498" s="215"/>
      <c r="CC498" s="216"/>
      <c r="CD498" s="216"/>
      <c r="CE498" s="216"/>
      <c r="CF498" s="215"/>
      <c r="CG498" s="215"/>
      <c r="CH498" s="215"/>
      <c r="CI498" s="215"/>
      <c r="CJ498" s="215"/>
      <c r="CK498" s="215"/>
      <c r="CL498" s="215"/>
      <c r="CM498" s="215"/>
      <c r="CN498" s="215"/>
      <c r="CO498" s="216"/>
      <c r="CP498" s="216"/>
    </row>
    <row r="499" spans="2:94" s="219" customFormat="1" ht="21" hidden="1" customHeight="1" x14ac:dyDescent="0.25">
      <c r="B499" s="215"/>
      <c r="C499" s="215"/>
      <c r="D499" s="215"/>
      <c r="E499" s="215"/>
      <c r="F499" s="215"/>
      <c r="G499" s="215"/>
      <c r="H499" s="215"/>
      <c r="I499" s="215"/>
      <c r="J499" s="215"/>
      <c r="K499" s="216"/>
      <c r="L499" s="217"/>
      <c r="M499" s="215"/>
      <c r="N499" s="215"/>
      <c r="O499" s="215"/>
      <c r="P499" s="215"/>
      <c r="Q499" s="215"/>
      <c r="R499" s="215"/>
      <c r="S499" s="215"/>
      <c r="T499" s="215"/>
      <c r="U499" s="215"/>
      <c r="V499" s="216"/>
      <c r="W499" s="216"/>
      <c r="X499" s="218"/>
      <c r="Y499" s="215"/>
      <c r="Z499" s="215"/>
      <c r="AA499" s="215"/>
      <c r="AB499" s="215"/>
      <c r="AC499" s="215"/>
      <c r="AD499" s="215"/>
      <c r="AE499" s="215"/>
      <c r="AF499" s="215"/>
      <c r="AG499" s="216"/>
      <c r="AH499" s="216"/>
      <c r="AI499" s="215"/>
      <c r="AJ499" s="215"/>
      <c r="AK499" s="215"/>
      <c r="AL499" s="215"/>
      <c r="AM499" s="215"/>
      <c r="AN499" s="215"/>
      <c r="AO499" s="215"/>
      <c r="AP499" s="215"/>
      <c r="AQ499" s="215"/>
      <c r="AR499" s="216"/>
      <c r="AS499" s="216"/>
      <c r="AT499" s="226" t="str">
        <f>$N$66</f>
        <v>M410.20.04.S2</v>
      </c>
      <c r="AU499" s="220">
        <v>2</v>
      </c>
      <c r="AV499" s="222" t="str">
        <f>IF(COUNTIFS($N$64,"&lt;&gt;"&amp;"",$N$64,"&lt;&gt;*op?ional*",$N$64,"&lt;&gt;*Disciplin? facultativ?*"),$N$64,"")</f>
        <v>Elaborare disertație 7 săptăm. x 26 ore/săptămână</v>
      </c>
      <c r="AW499" s="222">
        <f t="shared" ref="AW499:AW506" si="42">IF($AV499="","",ROUND(RIGHT($N$60,1)/2,0))</f>
        <v>2</v>
      </c>
      <c r="AX499" s="222" t="str">
        <f t="shared" ref="AX499:AX506" si="43">IF($AV499="","",RIGHT($N$60,1))</f>
        <v>4</v>
      </c>
      <c r="AY499" s="222" t="str">
        <f>IF($AV499="","",$R$66)</f>
        <v>C</v>
      </c>
      <c r="AZ499" s="222" t="str">
        <f t="shared" ref="AZ499:AZ506" si="44">IF($AV499="","","DI")</f>
        <v>DI</v>
      </c>
      <c r="BA499" s="222">
        <f>IF(COUNTIFS($N$64,"&lt;&gt;"&amp;"",$N$64,"&lt;&gt;practic?*",$N$64,"&lt;&gt;*Elaborare proiect de diplom?*",$N$64,"&lt;&gt;*op?ional*",$N$64,"&lt;&gt;*Disciplin? facultativ?*", $N$64,"&lt;&gt;*Examen de diplom?*"),ROUND($S$66/14,1),"")</f>
        <v>0</v>
      </c>
      <c r="BB499" s="222">
        <f>IF(COUNTIFS($N$64,"&lt;&gt;"&amp;"",$N$64,"&lt;&gt;practic?*",$N$64,"&lt;&gt;*Elaborare proiect de diplom?*",$N$64,"&lt;&gt;*op?ional*",$N$64,"&lt;&gt;*Disciplin? facultativ?*", $N$64,"&lt;&gt;*Examen de diplom?*"),ROUND(($T$66+$U$66+$V$66)/14,1),"")</f>
        <v>0</v>
      </c>
      <c r="BC499" s="222">
        <f>IF(COUNTIFS($N$64,"&lt;&gt;"&amp;"",$N$64,"&lt;&gt;practic?*",$N$64,"&lt;&gt;*Elaborare proiect de diplom?*",$N$64,"&lt;&gt;*op?ional*",$N$64,"&lt;&gt;*Disciplin? facultativ?*", $N$64,"&lt;&gt;*Examen de diplom?*"),ROUND(($S$66+$T$66+$U$66+$V$66)/14,1),"")</f>
        <v>0</v>
      </c>
      <c r="BD499" s="224">
        <f>IF(COUNTIFS($N$64,"&lt;&gt;"&amp;"",$N$64,"&lt;&gt;practic?*",$N$64,"&lt;&gt;*Elaborare proiect de diplom?*",$N$64,"&lt;&gt;*op?ional*",$N$64,"&lt;&gt;*Disciplin? facultativ?*", $N$64,"&lt;&gt;*Examen de diplom?*"),$S$66,"")</f>
        <v>0</v>
      </c>
      <c r="BE499" s="222">
        <f>IF(COUNTIFS($N$64,"&lt;&gt;"&amp;"",$N$64,"&lt;&gt;practic?*",$N$64,"&lt;&gt;*Elaborare proiect de diplom?*",$N$64,"&lt;&gt;*op?ional*",$N$64,"&lt;&gt;*Disciplin? facultativ?*", $N$64,"&lt;&gt;*Examen de diplom?*"),($T$66+$U$66+$V$66),"")</f>
        <v>0</v>
      </c>
      <c r="BF499" s="222">
        <f>IF(COUNTIFS($N$64,"&lt;&gt;"&amp;"",$N$64,"&lt;&gt;practic?*",$N$64,"&lt;&gt;*Elaborare proiect de diplom?*",$N$64,"&lt;&gt;*op?ional*",$N$64,"&lt;&gt;*Disciplin? facultativ?*", $N$64,"&lt;&gt;*Examen de diplom?*"),($S$66+$T$66+$U$66+$V$66),"")</f>
        <v>0</v>
      </c>
      <c r="BG499" s="220"/>
      <c r="BH499" s="222" t="str">
        <f>IF(COUNTIF($AV499,"=*Elaborare proiect de diplom?*"),ROUND($V$24/14,1),"")</f>
        <v/>
      </c>
      <c r="BI499" s="224">
        <f t="shared" ref="BI499:BI506" si="45">ROUND(BL499/14,1)</f>
        <v>13</v>
      </c>
      <c r="BJ499" s="220"/>
      <c r="BK499" s="222" t="str">
        <f>IF(COUNTIF($AV499,"=*Elaborare proiect de diplom?*"),$V$24,"")</f>
        <v/>
      </c>
      <c r="BL499" s="224">
        <f>IF(COUNTIFS($B$64,"&lt;&gt;"&amp;"",$B$64,"&lt;&gt;practic?*",$B$64,"&lt;&gt;*Elaborare proiect de diplom?*",$B$64,"&lt;&gt;*op?ional*",$B$64,"&lt;&gt;*Disciplin? facultativ?*", $B$64,"&lt;&gt;*Examen de diplom?*"),$W$66,"")</f>
        <v>182</v>
      </c>
      <c r="BM499" s="224">
        <f t="shared" ref="BM499:BM506" si="46">ROUND(BN499/14,1)</f>
        <v>7</v>
      </c>
      <c r="BN499" s="224">
        <f>IF(COUNTIFS($B$64,"&lt;&gt;"&amp;"",$B$64,"&lt;&gt;practic?*",$B$64,"&lt;&gt;*Elaborare proiect de diplom?*",$B$64,"&lt;&gt;*op?ional*",$B$64,"&lt;&gt;*Disciplin? facultativ?*", $B$64,"&lt;&gt;*Examen de diplom?*"),$Y$66,"")</f>
        <v>98</v>
      </c>
      <c r="BO499" s="222">
        <f t="shared" si="41"/>
        <v>8</v>
      </c>
      <c r="BP499" s="232" t="str">
        <f>IF(COUNTIFS($B$22,"&lt;&gt;"&amp;"",$B$22,"&lt;&gt;practic?*",$B$22,"&lt;&gt;*op?ional*",$B$22,"&lt;&gt;*Disciplin? facultativ?*",$B$22,"&lt;&gt;*Examen de diplom?*"),$X$66,"")</f>
        <v>DS</v>
      </c>
      <c r="BQ499" s="224">
        <f t="shared" ref="BQ499:BQ506" si="47">IF($AV499="","",IF($BC499&lt;&gt;"",$BC499,0)+IF($BI499&lt;&gt;"",$BI499,0)+IF($BM499&lt;&gt;"",$BM499,0))</f>
        <v>20</v>
      </c>
      <c r="BR499" s="220">
        <f>IF($AV$469="","",IF($NF$469&lt;&gt;"",$NF$469,0)+IF($NL$469&lt;&gt;"",$NL$469,0)+IF($NN$469&lt;&gt;"",$NN$469,0))</f>
        <v>0</v>
      </c>
      <c r="BS499" s="226">
        <f t="shared" ref="BS499:BS506" si="48">IF(SUM(BA499:BB499)&gt;0,1,0)</f>
        <v>0</v>
      </c>
      <c r="BT499" s="215"/>
      <c r="BU499" s="215"/>
      <c r="BV499" s="215"/>
      <c r="BW499" s="215"/>
      <c r="BX499" s="220">
        <f>SUM(S66:V66)</f>
        <v>0</v>
      </c>
      <c r="BY499" s="408"/>
      <c r="BZ499" s="215"/>
      <c r="CA499" s="215"/>
      <c r="CB499" s="215"/>
      <c r="CC499" s="216"/>
      <c r="CD499" s="216"/>
      <c r="CE499" s="216"/>
      <c r="CF499" s="215"/>
      <c r="CG499" s="215"/>
      <c r="CH499" s="215"/>
      <c r="CI499" s="215"/>
      <c r="CJ499" s="215"/>
      <c r="CK499" s="215"/>
      <c r="CL499" s="215"/>
      <c r="CM499" s="215"/>
      <c r="CN499" s="215"/>
      <c r="CO499" s="216"/>
      <c r="CP499" s="216"/>
    </row>
    <row r="500" spans="2:94" s="219" customFormat="1" ht="21" hidden="1" customHeight="1" x14ac:dyDescent="0.25">
      <c r="B500" s="215"/>
      <c r="C500" s="215"/>
      <c r="D500" s="215"/>
      <c r="E500" s="215"/>
      <c r="F500" s="215"/>
      <c r="G500" s="215"/>
      <c r="H500" s="215"/>
      <c r="I500" s="215"/>
      <c r="J500" s="215"/>
      <c r="K500" s="216"/>
      <c r="L500" s="217"/>
      <c r="M500" s="215"/>
      <c r="N500" s="215"/>
      <c r="O500" s="215"/>
      <c r="P500" s="215"/>
      <c r="Q500" s="215"/>
      <c r="R500" s="215"/>
      <c r="S500" s="215"/>
      <c r="T500" s="215"/>
      <c r="U500" s="215"/>
      <c r="V500" s="216"/>
      <c r="W500" s="216"/>
      <c r="X500" s="218"/>
      <c r="Y500" s="215"/>
      <c r="Z500" s="215"/>
      <c r="AA500" s="215"/>
      <c r="AB500" s="215"/>
      <c r="AC500" s="215"/>
      <c r="AD500" s="215"/>
      <c r="AE500" s="215"/>
      <c r="AF500" s="215"/>
      <c r="AG500" s="216"/>
      <c r="AH500" s="216"/>
      <c r="AI500" s="215"/>
      <c r="AJ500" s="215"/>
      <c r="AK500" s="215"/>
      <c r="AL500" s="215"/>
      <c r="AM500" s="215"/>
      <c r="AN500" s="215"/>
      <c r="AO500" s="215"/>
      <c r="AP500" s="215"/>
      <c r="AQ500" s="215"/>
      <c r="AR500" s="216"/>
      <c r="AS500" s="216"/>
      <c r="AT500" s="226" t="str">
        <f>$N$69</f>
        <v>M410.20.04.S3</v>
      </c>
      <c r="AU500" s="220">
        <v>3</v>
      </c>
      <c r="AV500" s="222" t="str">
        <f>IF(COUNTIFS($N$67,"&lt;&gt;"&amp;"",$N$67,"&lt;&gt;*op?ional*",$N$67,"&lt;&gt;*Disciplin? facultativ?*"),$N$67,"")</f>
        <v>Examen disertație</v>
      </c>
      <c r="AW500" s="222">
        <f t="shared" si="42"/>
        <v>2</v>
      </c>
      <c r="AX500" s="222" t="str">
        <f t="shared" si="43"/>
        <v>4</v>
      </c>
      <c r="AY500" s="222" t="str">
        <f>IF($AV500="","",$R$69)</f>
        <v>E</v>
      </c>
      <c r="AZ500" s="222" t="str">
        <f t="shared" si="44"/>
        <v>DI</v>
      </c>
      <c r="BA500" s="222">
        <f>IF(COUNTIFS($N$67,"&lt;&gt;"&amp;"",$N$67,"&lt;&gt;practic?*",$N$67,"&lt;&gt;*Elaborare proiect de diplom?*",$N$67,"&lt;&gt;*op?ional*",$N$67,"&lt;&gt;*Disciplin? facultativ?*", $N$67,"&lt;&gt;*Examen de diplom?*"),ROUND($S$69/14,1),"")</f>
        <v>0</v>
      </c>
      <c r="BB500" s="222">
        <f>IF(COUNTIFS($N$67,"&lt;&gt;"&amp;"",$N$67,"&lt;&gt;practic?*",$N$67,"&lt;&gt;*Elaborare proiect de diplom?*",$N$67,"&lt;&gt;*op?ional*",$N$67,"&lt;&gt;*Disciplin? facultativ?*", $N$67,"&lt;&gt;*Examen de diplom?*"),ROUND(($T$69+$U$69+$V$69)/14,1),"")</f>
        <v>0</v>
      </c>
      <c r="BC500" s="222">
        <f>IF(COUNTIFS($N$67,"&lt;&gt;"&amp;"",$N$67,"&lt;&gt;practic?*",$N$67,"&lt;&gt;*Elaborare proiect de diplom?*",$N$67,"&lt;&gt;*op?ional*",$N$67,"&lt;&gt;*Disciplin? facultativ?*", $N$67,"&lt;&gt;*Examen de diplom?*"),ROUND(($S$69+$T$69+$U$69+$V$69)/14,1),"")</f>
        <v>0</v>
      </c>
      <c r="BD500" s="224">
        <f>IF(COUNTIFS($N$67,"&lt;&gt;"&amp;"",$N$67,"&lt;&gt;practic?*",$N$67,"&lt;&gt;*Elaborare proiect de diplom?*",$N$67,"&lt;&gt;*op?ional*",$N$67,"&lt;&gt;*Disciplin? facultativ?*", $N$67,"&lt;&gt;*Examen de diplom?*"),$S$69,"")</f>
        <v>0</v>
      </c>
      <c r="BE500" s="222">
        <f>IF(COUNTIFS($N$67,"&lt;&gt;"&amp;"",$N$67,"&lt;&gt;practic?*",$N$67,"&lt;&gt;*Elaborare proiect de diplom?*",$N$67,"&lt;&gt;*op?ional*",$N$67,"&lt;&gt;*Disciplin? facultativ?*", $N$67,"&lt;&gt;*Examen de diplom?*"),($T$69+$U$69+$V$69),"")</f>
        <v>0</v>
      </c>
      <c r="BF500" s="222">
        <f>IF(COUNTIFS($N$67,"&lt;&gt;"&amp;"",$N$67,"&lt;&gt;practic?*",$N$67,"&lt;&gt;*Elaborare proiect de diplom?*",$N$67,"&lt;&gt;*op?ional*",$N$67,"&lt;&gt;*Disciplin? facultativ?*", $N$67,"&lt;&gt;*Examen de diplom?*"),($S$69+$T$69+$U$69+$V$69),"")</f>
        <v>0</v>
      </c>
      <c r="BG500" s="220"/>
      <c r="BH500" s="222" t="str">
        <f>IF(COUNTIF($AV500,"=*Elaborare proiect de diplom?*"),ROUND($V$27/14,1),"")</f>
        <v/>
      </c>
      <c r="BI500" s="224">
        <f t="shared" si="45"/>
        <v>0</v>
      </c>
      <c r="BJ500" s="220"/>
      <c r="BK500" s="222" t="str">
        <f>IF(COUNTIF($AV500,"=*Elaborare proiect de diplom?*"),$V$27,"")</f>
        <v/>
      </c>
      <c r="BL500" s="224">
        <f>IF(COUNTIFS($B$67,"&lt;&gt;"&amp;"",$B$67,"&lt;&gt;practic?*",$B$67,"&lt;&gt;*Elaborare proiect de diplom?*",$B$67,"&lt;&gt;*op?ional*",$B$67,"&lt;&gt;*Disciplin? facultativ?*", $B$67,"&lt;&gt;*Examen de diplom?*"),$W$69,"")</f>
        <v>0</v>
      </c>
      <c r="BM500" s="224">
        <f t="shared" si="46"/>
        <v>0</v>
      </c>
      <c r="BN500" s="224">
        <f>IF(COUNTIFS($B$67,"&lt;&gt;"&amp;"",$B$67,"&lt;&gt;practic?*",$B$67,"&lt;&gt;*Elaborare proiect de diplom?*",$B$67,"&lt;&gt;*op?ional*",$B$67,"&lt;&gt;*Disciplin? facultativ?*", $B$67,"&lt;&gt;*Examen de diplom?*"),$Y$69,"")</f>
        <v>0</v>
      </c>
      <c r="BO500" s="222">
        <f t="shared" si="41"/>
        <v>8</v>
      </c>
      <c r="BP500" s="232" t="str">
        <f>IF(COUNTIFS($B$63,"&lt;&gt;"&amp;"",$B$63,"&lt;&gt;practic?*",$B$63,"&lt;&gt;*op?ional*",$B$63,"&lt;&gt;*Disciplin? facultativ?*",$B$63,"&lt;&gt;*Examen de diplom?*"),$X$69,"")</f>
        <v>DS</v>
      </c>
      <c r="BQ500" s="224">
        <f t="shared" si="47"/>
        <v>0</v>
      </c>
      <c r="BR500" s="220">
        <f>IF($AV$470="","",IF($NF$470&lt;&gt;"",$NF$470,0)+IF($NL$470&lt;&gt;"",$NL$470,0)+IF($NN$470&lt;&gt;"",$NN$470,0))</f>
        <v>0</v>
      </c>
      <c r="BS500" s="226">
        <f t="shared" si="48"/>
        <v>0</v>
      </c>
      <c r="BT500" s="215"/>
      <c r="BU500" s="215"/>
      <c r="BV500" s="215"/>
      <c r="BW500" s="215"/>
      <c r="BX500" s="220">
        <f>SUM(S69:V69)</f>
        <v>0</v>
      </c>
      <c r="BY500" s="408"/>
      <c r="BZ500" s="215"/>
      <c r="CA500" s="215"/>
      <c r="CB500" s="215"/>
      <c r="CC500" s="216"/>
      <c r="CD500" s="216"/>
      <c r="CE500" s="216"/>
      <c r="CF500" s="215"/>
      <c r="CG500" s="215"/>
      <c r="CH500" s="215"/>
      <c r="CI500" s="215"/>
      <c r="CJ500" s="215"/>
      <c r="CK500" s="215"/>
      <c r="CL500" s="215"/>
      <c r="CM500" s="215"/>
      <c r="CN500" s="215"/>
      <c r="CO500" s="216"/>
      <c r="CP500" s="216"/>
    </row>
    <row r="501" spans="2:94" s="219" customFormat="1" ht="21" hidden="1" customHeight="1" x14ac:dyDescent="0.25">
      <c r="B501" s="215"/>
      <c r="C501" s="215"/>
      <c r="D501" s="215"/>
      <c r="E501" s="215"/>
      <c r="F501" s="215"/>
      <c r="G501" s="215"/>
      <c r="H501" s="215"/>
      <c r="I501" s="215"/>
      <c r="J501" s="215"/>
      <c r="K501" s="216"/>
      <c r="L501" s="217"/>
      <c r="M501" s="215"/>
      <c r="N501" s="215"/>
      <c r="O501" s="215"/>
      <c r="P501" s="215"/>
      <c r="Q501" s="215"/>
      <c r="R501" s="215"/>
      <c r="S501" s="215"/>
      <c r="T501" s="215"/>
      <c r="U501" s="215"/>
      <c r="V501" s="216"/>
      <c r="W501" s="216"/>
      <c r="X501" s="218"/>
      <c r="Y501" s="215"/>
      <c r="Z501" s="215"/>
      <c r="AA501" s="215"/>
      <c r="AB501" s="215"/>
      <c r="AC501" s="215"/>
      <c r="AD501" s="215"/>
      <c r="AE501" s="215"/>
      <c r="AF501" s="215"/>
      <c r="AG501" s="216"/>
      <c r="AH501" s="216"/>
      <c r="AI501" s="215"/>
      <c r="AJ501" s="215"/>
      <c r="AK501" s="215"/>
      <c r="AL501" s="215"/>
      <c r="AM501" s="215"/>
      <c r="AN501" s="215"/>
      <c r="AO501" s="215"/>
      <c r="AP501" s="215"/>
      <c r="AQ501" s="215"/>
      <c r="AR501" s="216"/>
      <c r="AS501" s="216"/>
      <c r="AT501" s="226" t="str">
        <f>$N$72</f>
        <v/>
      </c>
      <c r="AU501" s="222">
        <v>4</v>
      </c>
      <c r="AV501" s="222" t="str">
        <f>IF(COUNTIFS($N$70,"&lt;&gt;"&amp;"",$N$70,"&lt;&gt;*op?ional*",$N$70,"&lt;&gt;*Disciplin? facultativ?*"),$N$70,"")</f>
        <v/>
      </c>
      <c r="AW501" s="222" t="str">
        <f t="shared" si="42"/>
        <v/>
      </c>
      <c r="AX501" s="222" t="str">
        <f t="shared" si="43"/>
        <v/>
      </c>
      <c r="AY501" s="222" t="str">
        <f>IF($AV501="","",$R$72)</f>
        <v/>
      </c>
      <c r="AZ501" s="222" t="str">
        <f t="shared" si="44"/>
        <v/>
      </c>
      <c r="BA501" s="222" t="str">
        <f>IF(COUNTIFS($N$70,"&lt;&gt;"&amp;"",$N$70,"&lt;&gt;practic?*",$N$70,"&lt;&gt;*Elaborare proiect de diplom?*",$N$70,"&lt;&gt;*op?ional*",$N$70,"&lt;&gt;*Disciplin? facultativ?*", $N$70,"&lt;&gt;*Examen de diplom?*"),ROUND($S$72/14,1),"")</f>
        <v/>
      </c>
      <c r="BB501" s="222" t="str">
        <f>IF(COUNTIFS($N$70,"&lt;&gt;"&amp;"",$N$70,"&lt;&gt;practic?*",$N$70,"&lt;&gt;*Elaborare proiect de diplom?*",$N$70,"&lt;&gt;*op?ional*",$N$70,"&lt;&gt;*Disciplin? facultativ?*", $N$70,"&lt;&gt;*Examen de diplom?*"),ROUND(($T$72+$U$72+$V$72)/14,1),"")</f>
        <v/>
      </c>
      <c r="BC501" s="222" t="str">
        <f>IF(COUNTIFS($N$70,"&lt;&gt;"&amp;"",$N$70,"&lt;&gt;practic?*",$N$70,"&lt;&gt;*Elaborare proiect de diplom?*",$N$70,"&lt;&gt;*op?ional*",$N$70,"&lt;&gt;*Disciplin? facultativ?*", $N$70,"&lt;&gt;*Examen de diplom?*"),ROUND(($S$72+$T$72+$U$72+$V$72)/14,1),"")</f>
        <v/>
      </c>
      <c r="BD501" s="224" t="str">
        <f>IF(COUNTIFS($N$70,"&lt;&gt;"&amp;"",$N$70,"&lt;&gt;practic?*",$N$70,"&lt;&gt;*Elaborare proiect de diplom?*",$N$70,"&lt;&gt;*op?ional*",$N$70,"&lt;&gt;*Disciplin? facultativ?*", $N$70,"&lt;&gt;*Examen de diplom?*"),$S$72,"")</f>
        <v/>
      </c>
      <c r="BE501" s="222" t="str">
        <f>IF(COUNTIFS($N$70,"&lt;&gt;"&amp;"",$N$70,"&lt;&gt;practic?*",$N$70,"&lt;&gt;*Elaborare proiect de diplom?*",$N$70,"&lt;&gt;*op?ional*",$N$70,"&lt;&gt;*Disciplin? facultativ?*", $N$70,"&lt;&gt;*Examen de diplom?*"),($T$72+$U$72+$V$72),"")</f>
        <v/>
      </c>
      <c r="BF501" s="222" t="str">
        <f>IF(COUNTIFS($N$70,"&lt;&gt;"&amp;"",$N$70,"&lt;&gt;practic?*",$N$70,"&lt;&gt;*Elaborare proiect de diplom?*",$N$70,"&lt;&gt;*op?ional*",$N$70,"&lt;&gt;*Disciplin? facultativ?*", $N$70,"&lt;&gt;*Examen de diplom?*"),($S$72+$T$72+$U$72+$V$72),"")</f>
        <v/>
      </c>
      <c r="BG501" s="220"/>
      <c r="BH501" s="222" t="str">
        <f>IF(COUNTIF($AV501,"=*Elaborare proiect de diplom?*"),ROUND($V$30/14,1),"")</f>
        <v/>
      </c>
      <c r="BI501" s="224" t="e">
        <f t="shared" si="45"/>
        <v>#VALUE!</v>
      </c>
      <c r="BJ501" s="220"/>
      <c r="BK501" s="222" t="str">
        <f>IF(COUNTIF($AV501,"=*Elaborare proiect de diplom?*"),$V$30,"")</f>
        <v/>
      </c>
      <c r="BL501" s="224" t="str">
        <f>IF(COUNTIFS($B$70,"&lt;&gt;"&amp;"",$B$70,"&lt;&gt;practic?*",$B$70,"&lt;&gt;*Elaborare proiect de diplom?*",$B$70,"&lt;&gt;*op?ional*",$B$70,"&lt;&gt;*Disciplin? facultativ?*", $B$70,"&lt;&gt;*Examen de diplom?*"),$W$72,"")</f>
        <v/>
      </c>
      <c r="BM501" s="224" t="e">
        <f t="shared" si="46"/>
        <v>#VALUE!</v>
      </c>
      <c r="BN501" s="224" t="str">
        <f>IF(COUNTIFS($B$70,"&lt;&gt;"&amp;"",$B$70,"&lt;&gt;practic?*",$B$70,"&lt;&gt;*Elaborare proiect de diplom?*",$B$70,"&lt;&gt;*op?ional*",$B$70,"&lt;&gt;*Disciplin? facultativ?*", $B$70,"&lt;&gt;*Examen de diplom?*"),$Y$72,"")</f>
        <v/>
      </c>
      <c r="BO501" s="222" t="str">
        <f t="shared" si="41"/>
        <v/>
      </c>
      <c r="BP501" s="232">
        <f>IF(COUNTIFS($B$28,"&lt;&gt;"&amp;"",$B$28,"&lt;&gt;practic?*",$B$28,"&lt;&gt;*op?ional*",$B$28,"&lt;&gt;*Disciplin? facultativ?*",$B$28,"&lt;&gt;*Examen de diplom?*"),$X$72,"")</f>
        <v>0</v>
      </c>
      <c r="BQ501" s="224" t="str">
        <f t="shared" si="47"/>
        <v/>
      </c>
      <c r="BR501" s="220" t="str">
        <f>IF($AV$471="","",IF($NF$471&lt;&gt;"",$NF$471,0)+IF($NL$471&lt;&gt;"",$NL$471,0)+IF($NN$471&lt;&gt;"",$NN$471,0))</f>
        <v/>
      </c>
      <c r="BS501" s="226">
        <f t="shared" si="48"/>
        <v>0</v>
      </c>
      <c r="BT501" s="215"/>
      <c r="BU501" s="215"/>
      <c r="BV501" s="215"/>
      <c r="BW501" s="215"/>
      <c r="BX501" s="220">
        <f>SUM(S72:V72)</f>
        <v>0</v>
      </c>
      <c r="BY501" s="408"/>
      <c r="BZ501" s="215"/>
      <c r="CA501" s="215"/>
      <c r="CB501" s="215"/>
      <c r="CC501" s="216"/>
      <c r="CD501" s="216"/>
      <c r="CE501" s="216"/>
      <c r="CF501" s="215"/>
      <c r="CG501" s="215"/>
      <c r="CH501" s="215"/>
      <c r="CI501" s="215"/>
      <c r="CJ501" s="215"/>
      <c r="CK501" s="215"/>
      <c r="CL501" s="215"/>
      <c r="CM501" s="215"/>
      <c r="CN501" s="215"/>
      <c r="CO501" s="216"/>
      <c r="CP501" s="216"/>
    </row>
    <row r="502" spans="2:94" s="219" customFormat="1" ht="21" hidden="1" customHeight="1" x14ac:dyDescent="0.25">
      <c r="B502" s="215"/>
      <c r="C502" s="215"/>
      <c r="D502" s="215"/>
      <c r="E502" s="215"/>
      <c r="F502" s="215"/>
      <c r="G502" s="215"/>
      <c r="H502" s="215"/>
      <c r="I502" s="215"/>
      <c r="J502" s="215"/>
      <c r="K502" s="216"/>
      <c r="L502" s="217"/>
      <c r="M502" s="215"/>
      <c r="N502" s="215"/>
      <c r="O502" s="215"/>
      <c r="P502" s="215"/>
      <c r="Q502" s="215"/>
      <c r="R502" s="215"/>
      <c r="S502" s="215"/>
      <c r="T502" s="215"/>
      <c r="U502" s="215"/>
      <c r="V502" s="216"/>
      <c r="W502" s="216"/>
      <c r="X502" s="218"/>
      <c r="Y502" s="215"/>
      <c r="Z502" s="215"/>
      <c r="AA502" s="215"/>
      <c r="AB502" s="215"/>
      <c r="AC502" s="215"/>
      <c r="AD502" s="215"/>
      <c r="AE502" s="215"/>
      <c r="AF502" s="215"/>
      <c r="AG502" s="216"/>
      <c r="AH502" s="216"/>
      <c r="AI502" s="215"/>
      <c r="AJ502" s="215"/>
      <c r="AK502" s="215"/>
      <c r="AL502" s="215"/>
      <c r="AM502" s="215"/>
      <c r="AN502" s="215"/>
      <c r="AO502" s="215"/>
      <c r="AP502" s="215"/>
      <c r="AQ502" s="215"/>
      <c r="AR502" s="216"/>
      <c r="AS502" s="216"/>
      <c r="AT502" s="226" t="str">
        <f>$N$75</f>
        <v/>
      </c>
      <c r="AU502" s="220">
        <v>5</v>
      </c>
      <c r="AV502" s="222" t="str">
        <f>IF(COUNTIFS($N$73,"&lt;&gt;"&amp;"",$N$73,"&lt;&gt;*op?ional*",$N$73,"&lt;&gt;*Disciplin? facultativ?*"),$N$73,"")</f>
        <v/>
      </c>
      <c r="AW502" s="222" t="str">
        <f t="shared" si="42"/>
        <v/>
      </c>
      <c r="AX502" s="222" t="str">
        <f t="shared" si="43"/>
        <v/>
      </c>
      <c r="AY502" s="222" t="str">
        <f>IF($AV502="","",$R$75)</f>
        <v/>
      </c>
      <c r="AZ502" s="222" t="str">
        <f t="shared" si="44"/>
        <v/>
      </c>
      <c r="BA502" s="222" t="str">
        <f>IF(COUNTIFS($N$73,"&lt;&gt;"&amp;"",$N$73,"&lt;&gt;practic?*",$N$73,"&lt;&gt;*Elaborare proiect de diplom?*",$N$73,"&lt;&gt;*op?ional*",$N$73,"&lt;&gt;*Disciplin? facultativ?*", $N$73,"&lt;&gt;*Examen de diplom?*"),ROUND($S$75/14,1),"")</f>
        <v/>
      </c>
      <c r="BB502" s="222" t="str">
        <f>IF(COUNTIFS($N$73,"&lt;&gt;"&amp;"",$N$73,"&lt;&gt;practic?*",$N$73,"&lt;&gt;*Elaborare proiect de diplom?*",$N$73,"&lt;&gt;*op?ional*",$N$73,"&lt;&gt;*Disciplin? facultativ?*", $N$73,"&lt;&gt;*Examen de diplom?*"),ROUND(($T$75+$U$75+$V$75)/14,1),"")</f>
        <v/>
      </c>
      <c r="BC502" s="222" t="str">
        <f>IF(COUNTIFS($N$73,"&lt;&gt;"&amp;"",$N$73,"&lt;&gt;practic?*",$N$73,"&lt;&gt;*Elaborare proiect de diplom?*",$N$73,"&lt;&gt;*op?ional*",$N$73,"&lt;&gt;*Disciplin? facultativ?*", $N$73,"&lt;&gt;*Examen de diplom?*"),ROUND(($S$75+$T$75+$U$75+$V$75)/14,1),"")</f>
        <v/>
      </c>
      <c r="BD502" s="224" t="str">
        <f>IF(COUNTIFS($N$73,"&lt;&gt;"&amp;"",$N$73,"&lt;&gt;practic?*",$N$73,"&lt;&gt;*Elaborare proiect de diplom?*",$N$73,"&lt;&gt;*op?ional*",$N$73,"&lt;&gt;*Disciplin? facultativ?*", $N$73,"&lt;&gt;*Examen de diplom?*"),$S$75,"")</f>
        <v/>
      </c>
      <c r="BE502" s="222" t="str">
        <f>IF(COUNTIFS($N$73,"&lt;&gt;"&amp;"",$N$73,"&lt;&gt;practic?*",$N$73,"&lt;&gt;*Elaborare proiect de diplom?*",$N$73,"&lt;&gt;*op?ional*",$N$73,"&lt;&gt;*Disciplin? facultativ?*", $N$73,"&lt;&gt;*Examen de diplom?*"),($T$75+$U$75+$V$75),"")</f>
        <v/>
      </c>
      <c r="BF502" s="222" t="str">
        <f>IF(COUNTIFS($N$73,"&lt;&gt;"&amp;"",$N$73,"&lt;&gt;practic?*",$N$73,"&lt;&gt;*Elaborare proiect de diplom?*",$N$73,"&lt;&gt;*op?ional*",$N$73,"&lt;&gt;*Disciplin? facultativ?*", $N$73,"&lt;&gt;*Examen de diplom?*"),($S$75+$T$75+$U$75+$V$75),"")</f>
        <v/>
      </c>
      <c r="BG502" s="220"/>
      <c r="BH502" s="222" t="str">
        <f>IF(COUNTIF($AV502,"=*Elaborare proiect de diplom?*"),ROUND($V$33/14,1),"")</f>
        <v/>
      </c>
      <c r="BI502" s="224" t="e">
        <f t="shared" si="45"/>
        <v>#VALUE!</v>
      </c>
      <c r="BJ502" s="220"/>
      <c r="BK502" s="222" t="str">
        <f>IF(COUNTIF($AV502,"=*Elaborare proiect de diplom?*"),$V$33,"")</f>
        <v/>
      </c>
      <c r="BL502" s="224" t="str">
        <f>IF(COUNTIFS($B$73,"&lt;&gt;"&amp;"",$B$73,"&lt;&gt;practic?*",$B$73,"&lt;&gt;*Elaborare proiect de diplom?*",$B$73,"&lt;&gt;*op?ional*",$B$73,"&lt;&gt;*Disciplin? facultativ?*", $B$73,"&lt;&gt;*Examen de diplom?*"),$W$75,"")</f>
        <v/>
      </c>
      <c r="BM502" s="224" t="e">
        <f t="shared" si="46"/>
        <v>#VALUE!</v>
      </c>
      <c r="BN502" s="224" t="str">
        <f>IF(COUNTIFS($B$73,"&lt;&gt;"&amp;"",$B$73,"&lt;&gt;practic?*",$B$73,"&lt;&gt;*Elaborare proiect de diplom?*",$B$73,"&lt;&gt;*op?ional*",$B$73,"&lt;&gt;*Disciplin? facultativ?*", $B$73,"&lt;&gt;*Examen de diplom?*"),$Y$75,"")</f>
        <v/>
      </c>
      <c r="BO502" s="222" t="str">
        <f t="shared" si="41"/>
        <v/>
      </c>
      <c r="BP502" s="232">
        <f>IF(COUNTIFS($B$31,"&lt;&gt;"&amp;"",$B$31,"&lt;&gt;practic?*",$B$31,"&lt;&gt;*op?ional*",$B$31,"&lt;&gt;*Disciplin? facultativ?*",$B$31,"&lt;&gt;*Examen de diplom?*"),$X$75,"")</f>
        <v>0</v>
      </c>
      <c r="BQ502" s="224" t="str">
        <f t="shared" si="47"/>
        <v/>
      </c>
      <c r="BR502" s="220">
        <f>IF($AV$472="","",IF($NF$472&lt;&gt;"",$NF$472,0)+IF($NL$472&lt;&gt;"",$NL$472,0)+IF($NN$472&lt;&gt;"",$NN$472,0))</f>
        <v>0</v>
      </c>
      <c r="BS502" s="226">
        <f t="shared" si="48"/>
        <v>0</v>
      </c>
      <c r="BT502" s="215"/>
      <c r="BU502" s="215"/>
      <c r="BV502" s="215"/>
      <c r="BW502" s="215"/>
      <c r="BX502" s="220">
        <f>SUM(S75:V75)</f>
        <v>0</v>
      </c>
      <c r="BY502" s="408"/>
      <c r="BZ502" s="215"/>
      <c r="CA502" s="215"/>
      <c r="CB502" s="215"/>
      <c r="CC502" s="216"/>
      <c r="CD502" s="216"/>
      <c r="CE502" s="216"/>
      <c r="CF502" s="215"/>
      <c r="CG502" s="215"/>
      <c r="CH502" s="215"/>
      <c r="CI502" s="215"/>
      <c r="CJ502" s="215"/>
      <c r="CK502" s="215"/>
      <c r="CL502" s="215"/>
      <c r="CM502" s="215"/>
      <c r="CN502" s="215"/>
      <c r="CO502" s="216"/>
      <c r="CP502" s="216"/>
    </row>
    <row r="503" spans="2:94" s="219" customFormat="1" ht="21" hidden="1" customHeight="1" x14ac:dyDescent="0.25">
      <c r="B503" s="215"/>
      <c r="C503" s="215"/>
      <c r="D503" s="215"/>
      <c r="E503" s="215"/>
      <c r="F503" s="215"/>
      <c r="G503" s="215"/>
      <c r="H503" s="215"/>
      <c r="I503" s="215"/>
      <c r="J503" s="215"/>
      <c r="K503" s="216"/>
      <c r="L503" s="217"/>
      <c r="M503" s="215"/>
      <c r="N503" s="215"/>
      <c r="O503" s="215"/>
      <c r="P503" s="215"/>
      <c r="Q503" s="215"/>
      <c r="R503" s="215"/>
      <c r="S503" s="215"/>
      <c r="T503" s="215"/>
      <c r="U503" s="215"/>
      <c r="V503" s="216"/>
      <c r="W503" s="216"/>
      <c r="X503" s="218"/>
      <c r="Y503" s="215"/>
      <c r="Z503" s="215"/>
      <c r="AA503" s="215"/>
      <c r="AB503" s="215"/>
      <c r="AC503" s="215"/>
      <c r="AD503" s="215"/>
      <c r="AE503" s="215"/>
      <c r="AF503" s="215"/>
      <c r="AG503" s="216"/>
      <c r="AH503" s="216"/>
      <c r="AI503" s="215"/>
      <c r="AJ503" s="215"/>
      <c r="AK503" s="215"/>
      <c r="AL503" s="215"/>
      <c r="AM503" s="215"/>
      <c r="AN503" s="215"/>
      <c r="AO503" s="215"/>
      <c r="AP503" s="215"/>
      <c r="AQ503" s="215"/>
      <c r="AR503" s="216"/>
      <c r="AS503" s="216"/>
      <c r="AT503" s="226" t="str">
        <f>$N$78</f>
        <v/>
      </c>
      <c r="AU503" s="220">
        <v>6</v>
      </c>
      <c r="AV503" s="222" t="str">
        <f>IF(COUNTIFS($N$76,"&lt;&gt;"&amp;"",$N$76,"&lt;&gt;*op?ional*",$N$76,"&lt;&gt;*Disciplin? facultativ?*"),$N$76,"")</f>
        <v/>
      </c>
      <c r="AW503" s="222" t="str">
        <f t="shared" si="42"/>
        <v/>
      </c>
      <c r="AX503" s="222" t="str">
        <f t="shared" si="43"/>
        <v/>
      </c>
      <c r="AY503" s="222" t="str">
        <f>IF($AV503="","",$R$78)</f>
        <v/>
      </c>
      <c r="AZ503" s="222" t="str">
        <f t="shared" si="44"/>
        <v/>
      </c>
      <c r="BA503" s="222" t="str">
        <f>IF(COUNTIFS($N$76,"&lt;&gt;"&amp;"",$N$76,"&lt;&gt;practic?*",$N$76,"&lt;&gt;*Elaborare proiect de diplom?*",$N$76,"&lt;&gt;*op?ional*",$N$76,"&lt;&gt;*Disciplin? facultativ?*", $N$76,"&lt;&gt;*Examen de diplom?*"),ROUND($S$78/14,1),"")</f>
        <v/>
      </c>
      <c r="BB503" s="222" t="str">
        <f>IF(COUNTIFS($N$76,"&lt;&gt;"&amp;"",$N$76,"&lt;&gt;practic?*",$N$76,"&lt;&gt;*Elaborare proiect de diplom?*",$N$76,"&lt;&gt;*op?ional*",$N$76,"&lt;&gt;*Disciplin? facultativ?*", $N$76,"&lt;&gt;*Examen de diplom?*"),ROUND(($T$78+$U$78+$V$78)/14,1),"")</f>
        <v/>
      </c>
      <c r="BC503" s="222" t="str">
        <f>IF(COUNTIFS($N$76,"&lt;&gt;"&amp;"",$N$76,"&lt;&gt;practic?*",$N$76,"&lt;&gt;*Elaborare proiect de diplom?*",$N$76,"&lt;&gt;*op?ional*",$N$76,"&lt;&gt;*Disciplin? facultativ?*", $N$76,"&lt;&gt;*Examen de diplom?*"),ROUND(($S$78+$T$78+$U$78+$V$78)/14,1),"")</f>
        <v/>
      </c>
      <c r="BD503" s="224" t="str">
        <f>IF(COUNTIFS($N$76,"&lt;&gt;"&amp;"",$N$76,"&lt;&gt;practic?*",$N$76,"&lt;&gt;*Elaborare proiect de diplom?*",$N$76,"&lt;&gt;*op?ional*",$N$76,"&lt;&gt;*Disciplin? facultativ?*", $N$76,"&lt;&gt;*Examen de diplom?*"),$S$78,"")</f>
        <v/>
      </c>
      <c r="BE503" s="222" t="str">
        <f>IF(COUNTIFS($N$76,"&lt;&gt;"&amp;"",$N$76,"&lt;&gt;practic?*",$N$76,"&lt;&gt;*Elaborare proiect de diplom?*",$N$76,"&lt;&gt;*op?ional*",$N$76,"&lt;&gt;*Disciplin? facultativ?*", $N$76,"&lt;&gt;*Examen de diplom?*"),($T$78+$U$78+$V$78),"")</f>
        <v/>
      </c>
      <c r="BF503" s="222" t="str">
        <f>IF(COUNTIFS($N$76,"&lt;&gt;"&amp;"",$N$76,"&lt;&gt;practic?*",$N$76,"&lt;&gt;*Elaborare proiect de diplom?*",$N$76,"&lt;&gt;*op?ional*",$N$76,"&lt;&gt;*Disciplin? facultativ?*", $N$76,"&lt;&gt;*Examen de diplom?*"),($S$78+$T$78+$U$78+$V$78),"")</f>
        <v/>
      </c>
      <c r="BG503" s="220"/>
      <c r="BH503" s="222" t="str">
        <f>IF(COUNTIF($AV503,"=*Elaborare proiect de diplom?*"),ROUND($V$36/14,1),"")</f>
        <v/>
      </c>
      <c r="BI503" s="224" t="e">
        <f t="shared" si="45"/>
        <v>#VALUE!</v>
      </c>
      <c r="BJ503" s="220"/>
      <c r="BK503" s="222" t="str">
        <f>IF(COUNTIF($AV503,"=*Elaborare proiect de diplom?*"),$V$36,"")</f>
        <v/>
      </c>
      <c r="BL503" s="224" t="str">
        <f>IF(COUNTIFS($B$76,"&lt;&gt;"&amp;"",$B$76,"&lt;&gt;practic?*",$B$76,"&lt;&gt;*Elaborare proiect de diplom?*",$B$76,"&lt;&gt;*op?ional*",$B$76,"&lt;&gt;*Disciplin? facultativ?*", $B$76,"&lt;&gt;*Examen de diplom?*"),$W$78,"")</f>
        <v/>
      </c>
      <c r="BM503" s="224" t="e">
        <f t="shared" si="46"/>
        <v>#VALUE!</v>
      </c>
      <c r="BN503" s="224" t="str">
        <f>IF(COUNTIFS($B$76,"&lt;&gt;"&amp;"",$B$76,"&lt;&gt;practic?*",$B$76,"&lt;&gt;*Elaborare proiect de diplom?*",$B$76,"&lt;&gt;*op?ional*",$B$76,"&lt;&gt;*Disciplin? facultativ?*", $B$76,"&lt;&gt;*Examen de diplom?*"),$Y$78,"")</f>
        <v/>
      </c>
      <c r="BO503" s="222" t="str">
        <f t="shared" si="41"/>
        <v/>
      </c>
      <c r="BP503" s="232">
        <f>IF(COUNTIFS($B$34,"&lt;&gt;"&amp;"",$B$34,"&lt;&gt;practic?*",$B$34,"&lt;&gt;*op?ional*",$B$34,"&lt;&gt;*Disciplin? facultativ?*",$B$34,"&lt;&gt;*Examen de diplom?*"),$X$78,"")</f>
        <v>0</v>
      </c>
      <c r="BQ503" s="224" t="str">
        <f t="shared" si="47"/>
        <v/>
      </c>
      <c r="BR503" s="220" t="str">
        <f>IF($AV$473="","",IF($NF$473&lt;&gt;"",$NF$473,0)+IF($NL$473&lt;&gt;"",$NL$473,0)+IF($NN$473&lt;&gt;"",$NN$473,0))</f>
        <v/>
      </c>
      <c r="BS503" s="226">
        <f t="shared" si="48"/>
        <v>0</v>
      </c>
      <c r="BT503" s="215"/>
      <c r="BU503" s="215"/>
      <c r="BV503" s="215"/>
      <c r="BW503" s="215"/>
      <c r="BX503" s="220">
        <f>SUM(S78:V78)</f>
        <v>0</v>
      </c>
      <c r="BY503" s="408"/>
      <c r="BZ503" s="215"/>
      <c r="CA503" s="215"/>
      <c r="CB503" s="215"/>
      <c r="CC503" s="216"/>
      <c r="CD503" s="216"/>
      <c r="CE503" s="216"/>
      <c r="CF503" s="215"/>
      <c r="CG503" s="215"/>
      <c r="CH503" s="215"/>
      <c r="CI503" s="215"/>
      <c r="CJ503" s="215"/>
      <c r="CK503" s="215"/>
      <c r="CL503" s="215"/>
      <c r="CM503" s="215"/>
      <c r="CN503" s="215"/>
      <c r="CO503" s="216"/>
      <c r="CP503" s="216"/>
    </row>
    <row r="504" spans="2:94" s="219" customFormat="1" ht="21" hidden="1" customHeight="1" x14ac:dyDescent="0.25">
      <c r="B504" s="215"/>
      <c r="C504" s="215"/>
      <c r="D504" s="215"/>
      <c r="E504" s="215"/>
      <c r="F504" s="215"/>
      <c r="G504" s="215"/>
      <c r="H504" s="215"/>
      <c r="I504" s="215"/>
      <c r="J504" s="215"/>
      <c r="K504" s="216"/>
      <c r="L504" s="217"/>
      <c r="M504" s="215"/>
      <c r="N504" s="215"/>
      <c r="O504" s="215"/>
      <c r="P504" s="215"/>
      <c r="Q504" s="215"/>
      <c r="R504" s="215"/>
      <c r="S504" s="215"/>
      <c r="T504" s="215"/>
      <c r="U504" s="215"/>
      <c r="V504" s="216"/>
      <c r="W504" s="216"/>
      <c r="X504" s="218"/>
      <c r="Y504" s="215"/>
      <c r="Z504" s="215"/>
      <c r="AA504" s="215"/>
      <c r="AB504" s="215"/>
      <c r="AC504" s="215"/>
      <c r="AD504" s="215"/>
      <c r="AE504" s="215"/>
      <c r="AF504" s="215"/>
      <c r="AG504" s="216"/>
      <c r="AH504" s="216"/>
      <c r="AI504" s="215"/>
      <c r="AJ504" s="215"/>
      <c r="AK504" s="215"/>
      <c r="AL504" s="215"/>
      <c r="AM504" s="215"/>
      <c r="AN504" s="215"/>
      <c r="AO504" s="215"/>
      <c r="AP504" s="215"/>
      <c r="AQ504" s="215"/>
      <c r="AR504" s="216"/>
      <c r="AS504" s="216"/>
      <c r="AT504" s="226" t="str">
        <f>$N$81</f>
        <v/>
      </c>
      <c r="AU504" s="222">
        <v>7</v>
      </c>
      <c r="AV504" s="222" t="str">
        <f>IF(COUNTIFS($N$79,"&lt;&gt;"&amp;"",$N$79,"&lt;&gt;*op?ional*",$N$79,"&lt;&gt;*Disciplin? facultativ?*"),$N$79,"")</f>
        <v/>
      </c>
      <c r="AW504" s="222" t="str">
        <f t="shared" si="42"/>
        <v/>
      </c>
      <c r="AX504" s="222" t="str">
        <f t="shared" si="43"/>
        <v/>
      </c>
      <c r="AY504" s="222" t="str">
        <f>IF($AV504="","",$R$81)</f>
        <v/>
      </c>
      <c r="AZ504" s="222" t="str">
        <f t="shared" si="44"/>
        <v/>
      </c>
      <c r="BA504" s="222" t="str">
        <f>IF(COUNTIFS($N$79,"&lt;&gt;"&amp;"",$N$79,"&lt;&gt;practic?*",$N$79,"&lt;&gt;*Elaborare proiect de diplom?*",$N$79,"&lt;&gt;*op?ional*",$N$79,"&lt;&gt;*Disciplin? facultativ?*", $N$79,"&lt;&gt;*Examen de diplom?*"),ROUND($S$81/14,1),"")</f>
        <v/>
      </c>
      <c r="BB504" s="222" t="str">
        <f>IF(COUNTIFS($N$79,"&lt;&gt;"&amp;"",$N$79,"&lt;&gt;practic?*",$N$79,"&lt;&gt;*Elaborare proiect de diplom?*",$N$79,"&lt;&gt;*op?ional*",$N$79,"&lt;&gt;*Disciplin? facultativ?*", $N$79,"&lt;&gt;*Examen de diplom?*"),ROUND(($T$81+$U$81+$V$81)/14,1),"")</f>
        <v/>
      </c>
      <c r="BC504" s="222" t="str">
        <f>IF(COUNTIFS($N$79,"&lt;&gt;"&amp;"",$N$79,"&lt;&gt;practic?*",$N$79,"&lt;&gt;*Elaborare proiect de diplom?*",$N$79,"&lt;&gt;*op?ional*",$N$79,"&lt;&gt;*Disciplin? facultativ?*", $N$79,"&lt;&gt;*Examen de diplom?*"),ROUND(($S$81+$T$81+$U$81+$V$81)/14,1),"")</f>
        <v/>
      </c>
      <c r="BD504" s="224" t="str">
        <f>IF(COUNTIFS($N$79,"&lt;&gt;"&amp;"",$N$79,"&lt;&gt;practic?*",$N$79,"&lt;&gt;*Elaborare proiect de diplom?*",$N$79,"&lt;&gt;*op?ional*",$N$79,"&lt;&gt;*Disciplin? facultativ?*", $N$79,"&lt;&gt;*Examen de diplom?*"),$S$81,"")</f>
        <v/>
      </c>
      <c r="BE504" s="222" t="str">
        <f>IF(COUNTIFS($N$79,"&lt;&gt;"&amp;"",$N$79,"&lt;&gt;practic?*",$N$79,"&lt;&gt;*Elaborare proiect de diplom?*",$N$79,"&lt;&gt;*op?ional*",$N$79,"&lt;&gt;*Disciplin? facultativ?*", $N$79,"&lt;&gt;*Examen de diplom?*"),($T$81+$U$81+$V$81),"")</f>
        <v/>
      </c>
      <c r="BF504" s="222" t="str">
        <f>IF(COUNTIFS($N$79,"&lt;&gt;"&amp;"",$N$79,"&lt;&gt;practic?*",$N$79,"&lt;&gt;*Elaborare proiect de diplom?*",$N$79,"&lt;&gt;*op?ional*",$N$79,"&lt;&gt;*Disciplin? facultativ?*", $N$79,"&lt;&gt;*Examen de diplom?*"),($S$81+$T$81+$U$81+$V$81),"")</f>
        <v/>
      </c>
      <c r="BG504" s="220"/>
      <c r="BH504" s="222" t="str">
        <f>IF(COUNTIF($AV504,"=*Elaborare proiect de diplom?*"),ROUND($V$39/14,1),"")</f>
        <v/>
      </c>
      <c r="BI504" s="224" t="e">
        <f t="shared" si="45"/>
        <v>#VALUE!</v>
      </c>
      <c r="BJ504" s="220"/>
      <c r="BK504" s="222" t="str">
        <f>IF(COUNTIF($AV504,"=*Elaborare proiect de diplom?*"),$V$39,"")</f>
        <v/>
      </c>
      <c r="BL504" s="224" t="str">
        <f>IF(COUNTIFS($B$79,"&lt;&gt;"&amp;"",$B$79,"&lt;&gt;practic?*",$B$79,"&lt;&gt;*Elaborare proiect de diplom?*",$B$79,"&lt;&gt;*op?ional*",$B$79,"&lt;&gt;*Disciplin? facultativ?*", $B$79,"&lt;&gt;*Examen de diplom?*"),$W$81,"")</f>
        <v/>
      </c>
      <c r="BM504" s="224" t="e">
        <f t="shared" si="46"/>
        <v>#VALUE!</v>
      </c>
      <c r="BN504" s="224" t="str">
        <f>IF(COUNTIFS($B$79,"&lt;&gt;"&amp;"",$B$79,"&lt;&gt;practic?*",$B$79,"&lt;&gt;*Elaborare proiect de diplom?*",$B$79,"&lt;&gt;*op?ional*",$B$79,"&lt;&gt;*Disciplin? facultativ?*", $B$79,"&lt;&gt;*Examen de diplom?*"),$Y$81,"")</f>
        <v/>
      </c>
      <c r="BO504" s="222" t="str">
        <f t="shared" si="41"/>
        <v/>
      </c>
      <c r="BP504" s="232">
        <f>IF(COUNTIFS($B$37,"&lt;&gt;"&amp;"",$B$37,"&lt;&gt;practic?*",$B$37,"&lt;&gt;*op?ional*",$B$37,"&lt;&gt;*Disciplin? facultativ?*",$B$37,"&lt;&gt;*Examen de diplom?*"),$X$81,"")</f>
        <v>0</v>
      </c>
      <c r="BQ504" s="224" t="str">
        <f t="shared" si="47"/>
        <v/>
      </c>
      <c r="BR504" s="220" t="str">
        <f>IF($AV$474="","",IF($NF$474&lt;&gt;"",$NF$474,0)+IF($NL$474&lt;&gt;"",$NL$474,0)+IF($NN$474&lt;&gt;"",$NN$474,0))</f>
        <v/>
      </c>
      <c r="BS504" s="226">
        <f t="shared" si="48"/>
        <v>0</v>
      </c>
      <c r="BT504" s="215"/>
      <c r="BU504" s="215"/>
      <c r="BV504" s="215"/>
      <c r="BW504" s="215"/>
      <c r="BX504" s="220">
        <f>SUM(S81:V81)</f>
        <v>0</v>
      </c>
      <c r="BY504" s="408"/>
      <c r="BZ504" s="215"/>
      <c r="CA504" s="215"/>
      <c r="CB504" s="215"/>
      <c r="CC504" s="216"/>
      <c r="CD504" s="216"/>
      <c r="CE504" s="216"/>
      <c r="CF504" s="215"/>
      <c r="CG504" s="215"/>
      <c r="CH504" s="215"/>
      <c r="CI504" s="215"/>
      <c r="CJ504" s="215"/>
      <c r="CK504" s="215"/>
      <c r="CL504" s="215"/>
      <c r="CM504" s="215"/>
      <c r="CN504" s="215"/>
      <c r="CO504" s="216"/>
      <c r="CP504" s="216"/>
    </row>
    <row r="505" spans="2:94" s="219" customFormat="1" ht="21" hidden="1" customHeight="1" x14ac:dyDescent="0.25">
      <c r="B505" s="215"/>
      <c r="C505" s="215"/>
      <c r="D505" s="215"/>
      <c r="E505" s="215"/>
      <c r="F505" s="215"/>
      <c r="G505" s="215"/>
      <c r="H505" s="215"/>
      <c r="I505" s="215"/>
      <c r="J505" s="215"/>
      <c r="K505" s="216"/>
      <c r="L505" s="217"/>
      <c r="M505" s="215"/>
      <c r="N505" s="215"/>
      <c r="O505" s="215"/>
      <c r="P505" s="215"/>
      <c r="Q505" s="215"/>
      <c r="R505" s="215"/>
      <c r="S505" s="215"/>
      <c r="T505" s="215"/>
      <c r="U505" s="215"/>
      <c r="V505" s="216"/>
      <c r="W505" s="216"/>
      <c r="X505" s="218"/>
      <c r="Y505" s="215"/>
      <c r="Z505" s="215"/>
      <c r="AA505" s="215"/>
      <c r="AB505" s="215"/>
      <c r="AC505" s="215"/>
      <c r="AD505" s="215"/>
      <c r="AE505" s="215"/>
      <c r="AF505" s="215"/>
      <c r="AG505" s="216"/>
      <c r="AH505" s="216"/>
      <c r="AI505" s="215"/>
      <c r="AJ505" s="215"/>
      <c r="AK505" s="215"/>
      <c r="AL505" s="215"/>
      <c r="AM505" s="215"/>
      <c r="AN505" s="215"/>
      <c r="AO505" s="215"/>
      <c r="AP505" s="215"/>
      <c r="AQ505" s="215"/>
      <c r="AR505" s="216"/>
      <c r="AS505" s="216"/>
      <c r="AT505" s="226" t="str">
        <f>$N$84</f>
        <v/>
      </c>
      <c r="AU505" s="220">
        <v>8</v>
      </c>
      <c r="AV505" s="222" t="str">
        <f>IF(COUNTIFS($N$82,"&lt;&gt;"&amp;"",$N$82,"&lt;&gt;*op?ional*",$N$82,"&lt;&gt;*Disciplin? facultativ?*"),$N$82,"")</f>
        <v/>
      </c>
      <c r="AW505" s="222" t="str">
        <f t="shared" si="42"/>
        <v/>
      </c>
      <c r="AX505" s="222" t="str">
        <f t="shared" si="43"/>
        <v/>
      </c>
      <c r="AY505" s="222" t="str">
        <f>IF($AV505="","",$R$84)</f>
        <v/>
      </c>
      <c r="AZ505" s="222" t="str">
        <f t="shared" si="44"/>
        <v/>
      </c>
      <c r="BA505" s="222" t="str">
        <f>IF(COUNTIFS($N$82,"&lt;&gt;"&amp;"",$N$82,"&lt;&gt;practic?*",$N$82,"&lt;&gt;*Elaborare proiect de diplom?*",$N$82,"&lt;&gt;*op?ional*",$N$82,"&lt;&gt;*Disciplin? facultativ?*", $N$82,"&lt;&gt;*Examen de diplom?*"),ROUND($S$84/14,1),"")</f>
        <v/>
      </c>
      <c r="BB505" s="222" t="str">
        <f>IF(COUNTIFS($N$82,"&lt;&gt;"&amp;"",$N$82,"&lt;&gt;practic?*",$N$82,"&lt;&gt;*Elaborare proiect de diplom?*",$N$82,"&lt;&gt;*op?ional*",$N$82,"&lt;&gt;*Disciplin? facultativ?*", $N$82,"&lt;&gt;*Examen de diplom?*"),ROUND(($T$84+$U$84+$V$84)/14,1),"")</f>
        <v/>
      </c>
      <c r="BC505" s="222" t="str">
        <f>IF(COUNTIFS($N$82,"&lt;&gt;"&amp;"",$N$82,"&lt;&gt;practic?*",$N$82,"&lt;&gt;*Elaborare proiect de diplom?*",$N$82,"&lt;&gt;*op?ional*",$N$82,"&lt;&gt;*Disciplin? facultativ?*", $N$82,"&lt;&gt;*Examen de diplom?*"),ROUND(($S$84+$T$84+$U$84+$V$84)/14,1),"")</f>
        <v/>
      </c>
      <c r="BD505" s="224" t="str">
        <f>IF(COUNTIFS($N$82,"&lt;&gt;"&amp;"",$N$82,"&lt;&gt;practic?*",$N$82,"&lt;&gt;*Elaborare proiect de diplom?*",$N$82,"&lt;&gt;*op?ional*",$N$82,"&lt;&gt;*Disciplin? facultativ?*", $N$82,"&lt;&gt;*Examen de diplom?*"),$S$84,"")</f>
        <v/>
      </c>
      <c r="BE505" s="222" t="str">
        <f>IF(COUNTIFS($N$82,"&lt;&gt;"&amp;"",$N$82,"&lt;&gt;practic?*",$N$82,"&lt;&gt;*Elaborare proiect de diplom?*",$N$82,"&lt;&gt;*op?ional*",$N$82,"&lt;&gt;*Disciplin? facultativ?*", $N$82,"&lt;&gt;*Examen de diplom?*"),($T$84+$U$84+$V$84),"")</f>
        <v/>
      </c>
      <c r="BF505" s="222" t="str">
        <f>IF(COUNTIFS($N$82,"&lt;&gt;"&amp;"",$N$82,"&lt;&gt;practic?*",$N$82,"&lt;&gt;*Elaborare proiect de diplom?*",$N$82,"&lt;&gt;*op?ional*",$N$82,"&lt;&gt;*Disciplin? facultativ?*", $N$82,"&lt;&gt;*Examen de diplom?*"),($S$84+$T$84+$U$84+$V$84),"")</f>
        <v/>
      </c>
      <c r="BG505" s="220"/>
      <c r="BH505" s="222" t="str">
        <f>IF(COUNTIF($AV505,"=*Elaborare proiect de diplom?*"),ROUND($V$42/14,1),"")</f>
        <v/>
      </c>
      <c r="BI505" s="224" t="e">
        <f t="shared" si="45"/>
        <v>#VALUE!</v>
      </c>
      <c r="BJ505" s="220"/>
      <c r="BK505" s="222" t="str">
        <f>IF(COUNTIF($AV505,"=*Elaborare proiect de diplom?*"),$V$42,"")</f>
        <v/>
      </c>
      <c r="BL505" s="224" t="str">
        <f>IF(COUNTIFS($B$82,"&lt;&gt;"&amp;"",$B$82,"&lt;&gt;practic?*",$B$82,"&lt;&gt;*Elaborare proiect de diplom?*",$B$82,"&lt;&gt;*op?ional*",$B$82,"&lt;&gt;*Disciplin? facultativ?*", $B$82,"&lt;&gt;*Examen de diplom?*"),$W$84,"")</f>
        <v/>
      </c>
      <c r="BM505" s="224" t="e">
        <f t="shared" si="46"/>
        <v>#VALUE!</v>
      </c>
      <c r="BN505" s="224" t="str">
        <f>IF(COUNTIFS($B$82,"&lt;&gt;"&amp;"",$B$82,"&lt;&gt;practic?*",$B$82,"&lt;&gt;*Elaborare proiect de diplom?*",$B$82,"&lt;&gt;*op?ional*",$B$82,"&lt;&gt;*Disciplin? facultativ?*", $B$82,"&lt;&gt;*Examen de diplom?*"),$Y$84,"")</f>
        <v/>
      </c>
      <c r="BO505" s="222" t="str">
        <f t="shared" si="41"/>
        <v/>
      </c>
      <c r="BP505" s="232">
        <f>IF(COUNTIFS($B$40,"&lt;&gt;"&amp;"",$B$40,"&lt;&gt;practic?*",$B$40,"&lt;&gt;*op?ional*",$B$40,"&lt;&gt;*Disciplin? facultativ?*",$B$40,"&lt;&gt;*Examen de diplom?*"),$X$84,"")</f>
        <v>0</v>
      </c>
      <c r="BQ505" s="224" t="str">
        <f t="shared" si="47"/>
        <v/>
      </c>
      <c r="BR505" s="220" t="str">
        <f>IF($AV$475="","",IF($NF$475&lt;&gt;"",$NF$475,0)+IF($NL$475&lt;&gt;"",$NL$475,0)+IF($NN$475&lt;&gt;"",$NN$475,0))</f>
        <v/>
      </c>
      <c r="BS505" s="226">
        <f t="shared" si="48"/>
        <v>0</v>
      </c>
      <c r="BT505" s="215"/>
      <c r="BU505" s="215"/>
      <c r="BV505" s="215"/>
      <c r="BW505" s="215"/>
      <c r="BX505" s="220">
        <f>SUM(S84:V84)</f>
        <v>0</v>
      </c>
      <c r="BY505" s="408"/>
      <c r="BZ505" s="215"/>
      <c r="CA505" s="215"/>
      <c r="CB505" s="215"/>
      <c r="CC505" s="216"/>
      <c r="CD505" s="216"/>
      <c r="CE505" s="216"/>
      <c r="CF505" s="215"/>
      <c r="CG505" s="215"/>
      <c r="CH505" s="215"/>
      <c r="CI505" s="215"/>
      <c r="CJ505" s="215"/>
      <c r="CK505" s="215"/>
      <c r="CL505" s="215"/>
      <c r="CM505" s="215"/>
      <c r="CN505" s="215"/>
      <c r="CO505" s="216"/>
      <c r="CP505" s="216"/>
    </row>
    <row r="506" spans="2:94" s="219" customFormat="1" ht="21" hidden="1" customHeight="1" x14ac:dyDescent="0.25">
      <c r="B506" s="215"/>
      <c r="C506" s="215"/>
      <c r="D506" s="215"/>
      <c r="E506" s="215"/>
      <c r="F506" s="215"/>
      <c r="G506" s="215"/>
      <c r="H506" s="215"/>
      <c r="I506" s="215"/>
      <c r="J506" s="215"/>
      <c r="K506" s="216"/>
      <c r="L506" s="217"/>
      <c r="M506" s="215"/>
      <c r="N506" s="215"/>
      <c r="O506" s="215"/>
      <c r="P506" s="215"/>
      <c r="Q506" s="215"/>
      <c r="R506" s="215"/>
      <c r="S506" s="215"/>
      <c r="T506" s="215"/>
      <c r="U506" s="215"/>
      <c r="V506" s="216"/>
      <c r="W506" s="216"/>
      <c r="X506" s="218"/>
      <c r="Y506" s="215"/>
      <c r="Z506" s="215"/>
      <c r="AA506" s="215"/>
      <c r="AB506" s="215"/>
      <c r="AC506" s="215"/>
      <c r="AD506" s="215"/>
      <c r="AE506" s="215"/>
      <c r="AF506" s="215"/>
      <c r="AG506" s="216"/>
      <c r="AH506" s="216"/>
      <c r="AI506" s="215"/>
      <c r="AJ506" s="215"/>
      <c r="AK506" s="215"/>
      <c r="AL506" s="215"/>
      <c r="AM506" s="215"/>
      <c r="AN506" s="215"/>
      <c r="AO506" s="215"/>
      <c r="AP506" s="215"/>
      <c r="AQ506" s="215"/>
      <c r="AR506" s="216"/>
      <c r="AS506" s="216"/>
      <c r="AT506" s="226"/>
      <c r="AU506" s="220">
        <v>9</v>
      </c>
      <c r="AV506" s="222" t="str">
        <f>IF(COUNTIFS($N$85,"&lt;&gt;"&amp;"",$N$85,"&lt;&gt;*op?ional*",$N$85,"&lt;&gt;*Disciplin? facultativ?*"),$N$85,"")</f>
        <v/>
      </c>
      <c r="AW506" s="222" t="str">
        <f t="shared" si="42"/>
        <v/>
      </c>
      <c r="AX506" s="222" t="str">
        <f t="shared" si="43"/>
        <v/>
      </c>
      <c r="AY506" s="222" t="str">
        <f>IF($AV506="","",$R$87)</f>
        <v/>
      </c>
      <c r="AZ506" s="222" t="str">
        <f t="shared" si="44"/>
        <v/>
      </c>
      <c r="BA506" s="222" t="str">
        <f>IF(COUNTIFS($N$85,"&lt;&gt;"&amp;"",$N$85,"&lt;&gt;practic?*",$N$85,"&lt;&gt;*Elaborare proiect de diplom?*",$N$85,"&lt;&gt;*op?ional*",$N$85,"&lt;&gt;*Disciplin? facultativ?*", $N$85,"&lt;&gt;*Examen de diplom?*"),ROUND($S$87/14,1),"")</f>
        <v/>
      </c>
      <c r="BB506" s="222" t="str">
        <f>IF(COUNTIFS($N$85,"&lt;&gt;"&amp;"",$N$85,"&lt;&gt;practic?*",$N$85,"&lt;&gt;*Elaborare proiect de diplom?*",$N$85,"&lt;&gt;*op?ional*",$N$85,"&lt;&gt;*Disciplin? facultativ?*", $N$85,"&lt;&gt;*Examen de diplom?*"),ROUND(($T$87+$U$87+$V$87)/14,1),"")</f>
        <v/>
      </c>
      <c r="BC506" s="222" t="str">
        <f>IF(COUNTIFS($N$85,"&lt;&gt;"&amp;"",$N$85,"&lt;&gt;practic?*",$N$85,"&lt;&gt;*Elaborare proiect de diplom?*",$N$85,"&lt;&gt;*op?ional*",$N$85,"&lt;&gt;*Disciplin? facultativ?*", $N$85,"&lt;&gt;*Examen de diplom?*"),ROUND(($S$87+$T$87+$U$87+$V$87)/14,1),"")</f>
        <v/>
      </c>
      <c r="BD506" s="224" t="str">
        <f>IF(COUNTIFS($N$85,"&lt;&gt;"&amp;"",$N$85,"&lt;&gt;practic?*",$N$85,"&lt;&gt;*Elaborare proiect de diplom?*",$N$85,"&lt;&gt;*op?ional*",$N$85,"&lt;&gt;*Disciplin? facultativ?*", $N$85,"&lt;&gt;*Examen de diplom?*"),$S$87,"")</f>
        <v/>
      </c>
      <c r="BE506" s="222" t="str">
        <f>IF(COUNTIFS($N$85,"&lt;&gt;"&amp;"",$N$85,"&lt;&gt;practic?*",$N$85,"&lt;&gt;*Elaborare proiect de diplom?*",$N$85,"&lt;&gt;*op?ional*",$N$85,"&lt;&gt;*Disciplin? facultativ?*", $N$85,"&lt;&gt;*Examen de diplom?*"),($T$87+$U$87+$V$87),"")</f>
        <v/>
      </c>
      <c r="BF506" s="222" t="str">
        <f>IF(COUNTIFS($N$85,"&lt;&gt;"&amp;"",$N$85,"&lt;&gt;practic?*",$N$85,"&lt;&gt;*Elaborare proiect de diplom?*",$N$85,"&lt;&gt;*op?ional*",$N$85,"&lt;&gt;*Disciplin? facultativ?*", $N$85,"&lt;&gt;*Examen de diplom?*"),($S$87+$T$87+$U$87+$V$87),"")</f>
        <v/>
      </c>
      <c r="BG506" s="220"/>
      <c r="BH506" s="222" t="str">
        <f>IF(COUNTIF($AV506,"=*Elaborare proiect de diplom?*"),ROUND($V$51/14,1),"")</f>
        <v/>
      </c>
      <c r="BI506" s="224" t="e">
        <f t="shared" si="45"/>
        <v>#VALUE!</v>
      </c>
      <c r="BJ506" s="220"/>
      <c r="BK506" s="222" t="str">
        <f>IF(COUNTIF($AV506,"=*Elaborare proiect de diplom?*"),$V$51,"")</f>
        <v/>
      </c>
      <c r="BL506" s="224" t="str">
        <f>IF(COUNTIFS($B$85,"&lt;&gt;"&amp;"",$B$85,"&lt;&gt;practic?*",$B$85,"&lt;&gt;*Elaborare proiect de diplom?*",$B$85,"&lt;&gt;*op?ional*",$B$85,"&lt;&gt;*Disciplin? facultativ?*", $B$85,"&lt;&gt;*Examen de diplom?*"),$W$87,"")</f>
        <v/>
      </c>
      <c r="BM506" s="224" t="e">
        <f t="shared" si="46"/>
        <v>#VALUE!</v>
      </c>
      <c r="BN506" s="224" t="str">
        <f>IF(COUNTIFS($B$85,"&lt;&gt;"&amp;"",$B$85,"&lt;&gt;practic?*",$B$85,"&lt;&gt;*Elaborare proiect de diplom?*",$B$85,"&lt;&gt;*op?ional*",$B$85,"&lt;&gt;*Disciplin? facultativ?*", $B$85,"&lt;&gt;*Examen de diplom?*"),$Y$87,"")</f>
        <v/>
      </c>
      <c r="BO506" s="222" t="str">
        <f t="shared" si="41"/>
        <v/>
      </c>
      <c r="BP506" s="232">
        <f>IF(COUNTIFS($B$43,"&lt;&gt;"&amp;"",$B$43,"&lt;&gt;practic?*",$B$43,"&lt;&gt;*op?ional*",$B$43,"&lt;&gt;*Disciplin? facultativ?*",$B$43,"&lt;&gt;*Examen de diplom?*"),$X$87,"")</f>
        <v>0</v>
      </c>
      <c r="BQ506" s="224" t="str">
        <f t="shared" si="47"/>
        <v/>
      </c>
      <c r="BR506" s="220" t="str">
        <f>IF($AV$475="","",IF($NF$475&lt;&gt;"",$NF$475,0)+IF($NL$475&lt;&gt;"",$NL$475,0)+IF($NN$475&lt;&gt;"",$NN$475,0))</f>
        <v/>
      </c>
      <c r="BS506" s="226">
        <f t="shared" si="48"/>
        <v>0</v>
      </c>
      <c r="BT506" s="215"/>
      <c r="BU506" s="215"/>
      <c r="BV506" s="215"/>
      <c r="BW506" s="215"/>
      <c r="BX506" s="220"/>
      <c r="BY506" s="408"/>
      <c r="BZ506" s="215"/>
      <c r="CA506" s="215"/>
      <c r="CB506" s="215"/>
      <c r="CC506" s="216"/>
      <c r="CD506" s="216"/>
      <c r="CE506" s="216"/>
      <c r="CF506" s="215"/>
      <c r="CG506" s="215"/>
      <c r="CH506" s="215"/>
      <c r="CI506" s="215"/>
      <c r="CJ506" s="215"/>
      <c r="CK506" s="215"/>
      <c r="CL506" s="215"/>
      <c r="CM506" s="215"/>
      <c r="CN506" s="215"/>
      <c r="CO506" s="216"/>
      <c r="CP506" s="216"/>
    </row>
    <row r="507" spans="2:94" s="219" customFormat="1" ht="21" hidden="1" customHeight="1" x14ac:dyDescent="0.25">
      <c r="B507" s="215"/>
      <c r="C507" s="215"/>
      <c r="D507" s="215"/>
      <c r="E507" s="215"/>
      <c r="F507" s="215"/>
      <c r="G507" s="215"/>
      <c r="H507" s="215"/>
      <c r="I507" s="215"/>
      <c r="J507" s="215"/>
      <c r="K507" s="216"/>
      <c r="L507" s="217"/>
      <c r="M507" s="215"/>
      <c r="N507" s="215"/>
      <c r="O507" s="215"/>
      <c r="P507" s="215"/>
      <c r="Q507" s="215"/>
      <c r="R507" s="215"/>
      <c r="S507" s="215"/>
      <c r="T507" s="215"/>
      <c r="U507" s="215"/>
      <c r="V507" s="216"/>
      <c r="W507" s="216"/>
      <c r="X507" s="218"/>
      <c r="Y507" s="215"/>
      <c r="Z507" s="215"/>
      <c r="AA507" s="215"/>
      <c r="AB507" s="215"/>
      <c r="AC507" s="215"/>
      <c r="AD507" s="215"/>
      <c r="AE507" s="215"/>
      <c r="AF507" s="215"/>
      <c r="AG507" s="216"/>
      <c r="AH507" s="216"/>
      <c r="AI507" s="215"/>
      <c r="AJ507" s="215"/>
      <c r="AK507" s="215"/>
      <c r="AL507" s="215"/>
      <c r="AM507" s="215"/>
      <c r="AN507" s="215"/>
      <c r="AO507" s="215"/>
      <c r="AP507" s="215"/>
      <c r="AQ507" s="215"/>
      <c r="AR507" s="216"/>
      <c r="AS507" s="216"/>
      <c r="AT507" s="226"/>
      <c r="AU507" s="220"/>
      <c r="AV507" s="220"/>
      <c r="AW507" s="220"/>
      <c r="AX507" s="220"/>
      <c r="AY507" s="220"/>
      <c r="AZ507" s="220"/>
      <c r="BA507" s="220"/>
      <c r="BB507" s="220"/>
      <c r="BC507" s="220"/>
      <c r="BD507" s="220"/>
      <c r="BE507" s="220"/>
      <c r="BF507" s="220"/>
      <c r="BG507" s="232"/>
      <c r="BH507" s="222"/>
      <c r="BI507" s="222"/>
      <c r="BJ507" s="220"/>
      <c r="BK507" s="222"/>
      <c r="BL507" s="222"/>
      <c r="BM507" s="220"/>
      <c r="BN507" s="220"/>
      <c r="BO507" s="222"/>
      <c r="BP507" s="220"/>
      <c r="BQ507" s="224"/>
      <c r="BR507" s="222"/>
      <c r="BS507" s="226"/>
      <c r="BT507" s="215"/>
      <c r="BU507" s="215"/>
      <c r="BV507" s="215"/>
      <c r="BW507" s="215"/>
      <c r="BX507" s="220"/>
      <c r="BY507" s="220"/>
      <c r="BZ507" s="215"/>
      <c r="CA507" s="215"/>
      <c r="CB507" s="215"/>
      <c r="CC507" s="216"/>
      <c r="CD507" s="216"/>
      <c r="CE507" s="216"/>
      <c r="CF507" s="215"/>
      <c r="CG507" s="215"/>
      <c r="CH507" s="215"/>
      <c r="CI507" s="215"/>
      <c r="CJ507" s="215"/>
      <c r="CK507" s="215"/>
      <c r="CL507" s="215"/>
      <c r="CM507" s="215"/>
      <c r="CN507" s="215"/>
      <c r="CO507" s="216"/>
      <c r="CP507" s="216"/>
    </row>
    <row r="508" spans="2:94" s="219" customFormat="1" ht="21" hidden="1" customHeight="1" x14ac:dyDescent="0.25">
      <c r="B508" s="215"/>
      <c r="C508" s="215"/>
      <c r="D508" s="215"/>
      <c r="E508" s="215"/>
      <c r="F508" s="215"/>
      <c r="G508" s="215"/>
      <c r="H508" s="215"/>
      <c r="I508" s="215"/>
      <c r="J508" s="215"/>
      <c r="K508" s="216"/>
      <c r="L508" s="217"/>
      <c r="M508" s="215"/>
      <c r="N508" s="215"/>
      <c r="O508" s="215"/>
      <c r="P508" s="215"/>
      <c r="Q508" s="215"/>
      <c r="R508" s="215"/>
      <c r="S508" s="215"/>
      <c r="T508" s="215"/>
      <c r="U508" s="215"/>
      <c r="V508" s="216"/>
      <c r="W508" s="216"/>
      <c r="X508" s="218"/>
      <c r="Y508" s="215"/>
      <c r="Z508" s="215"/>
      <c r="AA508" s="215"/>
      <c r="AB508" s="215"/>
      <c r="AC508" s="215"/>
      <c r="AD508" s="215"/>
      <c r="AE508" s="215"/>
      <c r="AF508" s="215"/>
      <c r="AG508" s="216"/>
      <c r="AH508" s="216"/>
      <c r="AI508" s="215"/>
      <c r="AJ508" s="215"/>
      <c r="AK508" s="215"/>
      <c r="AL508" s="215"/>
      <c r="AM508" s="215"/>
      <c r="AN508" s="215"/>
      <c r="AO508" s="215"/>
      <c r="AP508" s="215"/>
      <c r="AQ508" s="215"/>
      <c r="AR508" s="216"/>
      <c r="AS508" s="216"/>
      <c r="AT508" s="226"/>
      <c r="AU508" s="220"/>
      <c r="AV508" s="220"/>
      <c r="AW508" s="220"/>
      <c r="AX508" s="220"/>
      <c r="AY508" s="220"/>
      <c r="AZ508" s="222"/>
      <c r="BA508" s="220"/>
      <c r="BB508" s="220"/>
      <c r="BC508" s="220"/>
      <c r="BD508" s="220"/>
      <c r="BE508" s="220"/>
      <c r="BF508" s="220"/>
      <c r="BG508" s="232"/>
      <c r="BH508" s="222"/>
      <c r="BI508" s="222"/>
      <c r="BJ508" s="220"/>
      <c r="BK508" s="222"/>
      <c r="BL508" s="222"/>
      <c r="BM508" s="220"/>
      <c r="BN508" s="220"/>
      <c r="BO508" s="220"/>
      <c r="BP508" s="220"/>
      <c r="BQ508" s="224"/>
      <c r="BR508" s="222"/>
      <c r="BS508" s="226"/>
      <c r="BT508" s="215"/>
      <c r="BU508" s="215"/>
      <c r="BV508" s="215"/>
      <c r="BW508" s="215"/>
      <c r="BX508" s="220"/>
      <c r="BY508" s="220"/>
      <c r="BZ508" s="215"/>
      <c r="CA508" s="215"/>
      <c r="CB508" s="215"/>
      <c r="CC508" s="216"/>
      <c r="CD508" s="216"/>
      <c r="CE508" s="216"/>
      <c r="CF508" s="215"/>
      <c r="CG508" s="215"/>
      <c r="CH508" s="215"/>
      <c r="CI508" s="215"/>
      <c r="CJ508" s="215"/>
      <c r="CK508" s="215"/>
      <c r="CL508" s="215"/>
      <c r="CM508" s="215"/>
      <c r="CN508" s="215"/>
      <c r="CO508" s="216"/>
      <c r="CP508" s="216"/>
    </row>
    <row r="509" spans="2:94" s="219" customFormat="1" ht="21" hidden="1" customHeight="1" x14ac:dyDescent="0.25">
      <c r="B509" s="215"/>
      <c r="C509" s="215"/>
      <c r="D509" s="215"/>
      <c r="E509" s="215"/>
      <c r="F509" s="215"/>
      <c r="G509" s="215"/>
      <c r="H509" s="215"/>
      <c r="I509" s="215"/>
      <c r="J509" s="215"/>
      <c r="K509" s="216"/>
      <c r="L509" s="217"/>
      <c r="M509" s="215"/>
      <c r="N509" s="215"/>
      <c r="O509" s="215"/>
      <c r="P509" s="215"/>
      <c r="Q509" s="215"/>
      <c r="R509" s="215"/>
      <c r="S509" s="215"/>
      <c r="T509" s="215"/>
      <c r="U509" s="215"/>
      <c r="V509" s="216"/>
      <c r="W509" s="216"/>
      <c r="X509" s="218"/>
      <c r="Y509" s="215"/>
      <c r="Z509" s="215"/>
      <c r="AA509" s="215"/>
      <c r="AB509" s="215"/>
      <c r="AC509" s="215"/>
      <c r="AD509" s="215"/>
      <c r="AE509" s="215"/>
      <c r="AF509" s="215"/>
      <c r="AG509" s="216"/>
      <c r="AH509" s="216"/>
      <c r="AI509" s="215"/>
      <c r="AJ509" s="215"/>
      <c r="AK509" s="215"/>
      <c r="AL509" s="215"/>
      <c r="AM509" s="215"/>
      <c r="AN509" s="215"/>
      <c r="AO509" s="215"/>
      <c r="AP509" s="215"/>
      <c r="AQ509" s="215"/>
      <c r="AR509" s="216"/>
      <c r="AS509" s="216"/>
      <c r="AT509" s="446" t="s">
        <v>195</v>
      </c>
      <c r="AU509" s="447"/>
      <c r="AV509" s="447"/>
      <c r="AW509" s="447"/>
      <c r="AX509" s="447"/>
      <c r="AY509" s="447"/>
      <c r="AZ509" s="447"/>
      <c r="BA509" s="447"/>
      <c r="BB509" s="447"/>
      <c r="BC509" s="447"/>
      <c r="BD509" s="447"/>
      <c r="BE509" s="447"/>
      <c r="BF509" s="447"/>
      <c r="BG509" s="447"/>
      <c r="BH509" s="447"/>
      <c r="BI509" s="447"/>
      <c r="BJ509" s="447"/>
      <c r="BK509" s="447"/>
      <c r="BL509" s="447"/>
      <c r="BM509" s="447"/>
      <c r="BN509" s="447"/>
      <c r="BO509" s="447"/>
      <c r="BP509" s="447"/>
      <c r="BQ509" s="447"/>
      <c r="BR509" s="448"/>
      <c r="BS509" s="226">
        <f t="shared" si="33"/>
        <v>0</v>
      </c>
      <c r="BT509" s="215"/>
      <c r="BU509" s="215"/>
      <c r="BV509" s="215"/>
      <c r="BW509" s="215"/>
      <c r="BX509" s="220"/>
      <c r="BY509" s="220"/>
      <c r="BZ509" s="215"/>
      <c r="CA509" s="215"/>
      <c r="CB509" s="215"/>
      <c r="CC509" s="216"/>
      <c r="CD509" s="216"/>
      <c r="CE509" s="216"/>
      <c r="CF509" s="215"/>
      <c r="CG509" s="215"/>
      <c r="CH509" s="215"/>
      <c r="CI509" s="215"/>
      <c r="CJ509" s="215"/>
      <c r="CK509" s="215"/>
      <c r="CL509" s="215"/>
      <c r="CM509" s="215"/>
      <c r="CN509" s="215"/>
      <c r="CO509" s="216"/>
      <c r="CP509" s="216"/>
    </row>
    <row r="510" spans="2:94" s="219" customFormat="1" ht="21" hidden="1" customHeight="1" x14ac:dyDescent="0.25">
      <c r="B510" s="215"/>
      <c r="C510" s="215"/>
      <c r="D510" s="215"/>
      <c r="E510" s="215"/>
      <c r="F510" s="215"/>
      <c r="G510" s="215"/>
      <c r="H510" s="215"/>
      <c r="I510" s="215"/>
      <c r="J510" s="215"/>
      <c r="K510" s="216"/>
      <c r="L510" s="217"/>
      <c r="M510" s="215"/>
      <c r="N510" s="215"/>
      <c r="O510" s="215"/>
      <c r="P510" s="215"/>
      <c r="Q510" s="215"/>
      <c r="R510" s="215"/>
      <c r="S510" s="215"/>
      <c r="T510" s="215"/>
      <c r="U510" s="215"/>
      <c r="V510" s="216"/>
      <c r="W510" s="216"/>
      <c r="X510" s="218"/>
      <c r="Y510" s="215"/>
      <c r="Z510" s="215"/>
      <c r="AA510" s="215"/>
      <c r="AB510" s="215"/>
      <c r="AC510" s="215"/>
      <c r="AD510" s="215"/>
      <c r="AE510" s="215"/>
      <c r="AF510" s="215"/>
      <c r="AG510" s="216"/>
      <c r="AH510" s="216"/>
      <c r="AI510" s="215"/>
      <c r="AJ510" s="215"/>
      <c r="AK510" s="215"/>
      <c r="AL510" s="215"/>
      <c r="AM510" s="215"/>
      <c r="AN510" s="215"/>
      <c r="AO510" s="215"/>
      <c r="AP510" s="215"/>
      <c r="AQ510" s="215"/>
      <c r="AR510" s="216"/>
      <c r="AS510" s="216"/>
      <c r="AT510" s="246"/>
      <c r="AU510" s="222"/>
      <c r="AV510" s="222"/>
      <c r="AW510" s="222"/>
      <c r="AX510" s="222"/>
      <c r="AY510" s="222"/>
      <c r="AZ510" s="222"/>
      <c r="BA510" s="222"/>
      <c r="BB510" s="222"/>
      <c r="BC510" s="222"/>
      <c r="BD510" s="222"/>
      <c r="BE510" s="222"/>
      <c r="BF510" s="222"/>
      <c r="BG510" s="232"/>
      <c r="BH510" s="222"/>
      <c r="BI510" s="222"/>
      <c r="BJ510" s="220"/>
      <c r="BK510" s="222"/>
      <c r="BL510" s="222"/>
      <c r="BM510" s="222"/>
      <c r="BN510" s="222"/>
      <c r="BO510" s="222"/>
      <c r="BP510" s="222"/>
      <c r="BQ510" s="224"/>
      <c r="BR510" s="222"/>
      <c r="BS510" s="226"/>
      <c r="BT510" s="215"/>
      <c r="BU510" s="215"/>
      <c r="BV510" s="215"/>
      <c r="BW510" s="215"/>
      <c r="BX510" s="220"/>
      <c r="BY510" s="220"/>
      <c r="BZ510" s="215"/>
      <c r="CA510" s="215"/>
      <c r="CB510" s="215"/>
      <c r="CC510" s="216"/>
      <c r="CD510" s="216"/>
      <c r="CE510" s="216"/>
      <c r="CF510" s="215"/>
      <c r="CG510" s="215"/>
      <c r="CH510" s="215"/>
      <c r="CI510" s="215"/>
      <c r="CJ510" s="215"/>
      <c r="CK510" s="215"/>
      <c r="CL510" s="215"/>
      <c r="CM510" s="215"/>
      <c r="CN510" s="215"/>
      <c r="CO510" s="216"/>
      <c r="CP510" s="216"/>
    </row>
    <row r="511" spans="2:94" s="219" customFormat="1" ht="21" hidden="1" customHeight="1" x14ac:dyDescent="0.25">
      <c r="B511" s="215"/>
      <c r="C511" s="215"/>
      <c r="D511" s="215"/>
      <c r="E511" s="215"/>
      <c r="F511" s="215"/>
      <c r="G511" s="215"/>
      <c r="H511" s="215"/>
      <c r="I511" s="215"/>
      <c r="J511" s="215"/>
      <c r="K511" s="216"/>
      <c r="L511" s="217"/>
      <c r="M511" s="215"/>
      <c r="N511" s="215"/>
      <c r="O511" s="215"/>
      <c r="P511" s="215"/>
      <c r="Q511" s="215"/>
      <c r="R511" s="215"/>
      <c r="S511" s="215"/>
      <c r="T511" s="215"/>
      <c r="U511" s="215"/>
      <c r="V511" s="216"/>
      <c r="W511" s="216"/>
      <c r="X511" s="218"/>
      <c r="Y511" s="215"/>
      <c r="Z511" s="215"/>
      <c r="AA511" s="215"/>
      <c r="AB511" s="215"/>
      <c r="AC511" s="215"/>
      <c r="AD511" s="215"/>
      <c r="AE511" s="215"/>
      <c r="AF511" s="215"/>
      <c r="AG511" s="216"/>
      <c r="AH511" s="216"/>
      <c r="AI511" s="215"/>
      <c r="AJ511" s="215"/>
      <c r="AK511" s="215"/>
      <c r="AL511" s="215"/>
      <c r="AM511" s="215"/>
      <c r="AN511" s="215"/>
      <c r="AO511" s="215"/>
      <c r="AP511" s="215"/>
      <c r="AQ511" s="215"/>
      <c r="AR511" s="216"/>
      <c r="AS511" s="216"/>
      <c r="AT511" s="226"/>
      <c r="AU511" s="220"/>
      <c r="AV511" s="220"/>
      <c r="AW511" s="220"/>
      <c r="AX511" s="220"/>
      <c r="AY511" s="220"/>
      <c r="AZ511" s="220"/>
      <c r="BA511" s="220"/>
      <c r="BB511" s="220"/>
      <c r="BC511" s="220"/>
      <c r="BD511" s="220"/>
      <c r="BE511" s="220"/>
      <c r="BF511" s="220"/>
      <c r="BG511" s="232"/>
      <c r="BH511" s="222"/>
      <c r="BI511" s="222"/>
      <c r="BJ511" s="220"/>
      <c r="BK511" s="222"/>
      <c r="BL511" s="222"/>
      <c r="BM511" s="220"/>
      <c r="BN511" s="220"/>
      <c r="BO511" s="220"/>
      <c r="BP511" s="220"/>
      <c r="BQ511" s="224"/>
      <c r="BR511" s="222"/>
      <c r="BS511" s="226"/>
      <c r="BT511" s="215"/>
      <c r="BU511" s="215"/>
      <c r="BV511" s="215"/>
      <c r="BW511" s="215"/>
      <c r="BX511" s="220"/>
      <c r="BY511" s="220"/>
      <c r="BZ511" s="215"/>
      <c r="CA511" s="215"/>
      <c r="CB511" s="215"/>
      <c r="CC511" s="216"/>
      <c r="CD511" s="216"/>
      <c r="CE511" s="216"/>
      <c r="CF511" s="215"/>
      <c r="CG511" s="215"/>
      <c r="CH511" s="215"/>
      <c r="CI511" s="215"/>
      <c r="CJ511" s="215"/>
      <c r="CK511" s="215"/>
      <c r="CL511" s="215"/>
      <c r="CM511" s="215"/>
      <c r="CN511" s="215"/>
      <c r="CO511" s="216"/>
      <c r="CP511" s="216"/>
    </row>
    <row r="512" spans="2:94" s="219" customFormat="1" ht="21" hidden="1" customHeight="1" x14ac:dyDescent="0.25">
      <c r="B512" s="215"/>
      <c r="C512" s="215"/>
      <c r="D512" s="215"/>
      <c r="E512" s="215"/>
      <c r="F512" s="215"/>
      <c r="G512" s="215"/>
      <c r="H512" s="215"/>
      <c r="I512" s="215"/>
      <c r="J512" s="215"/>
      <c r="K512" s="216"/>
      <c r="L512" s="217"/>
      <c r="M512" s="215"/>
      <c r="N512" s="215"/>
      <c r="O512" s="215"/>
      <c r="P512" s="215"/>
      <c r="Q512" s="215"/>
      <c r="R512" s="215"/>
      <c r="S512" s="215"/>
      <c r="T512" s="215"/>
      <c r="U512" s="215"/>
      <c r="V512" s="216"/>
      <c r="W512" s="216"/>
      <c r="X512" s="218"/>
      <c r="Y512" s="215"/>
      <c r="Z512" s="215"/>
      <c r="AA512" s="215"/>
      <c r="AB512" s="215"/>
      <c r="AC512" s="215"/>
      <c r="AD512" s="215"/>
      <c r="AE512" s="215"/>
      <c r="AF512" s="215"/>
      <c r="AG512" s="216"/>
      <c r="AH512" s="216"/>
      <c r="AI512" s="215"/>
      <c r="AJ512" s="215"/>
      <c r="AK512" s="215"/>
      <c r="AL512" s="215"/>
      <c r="AM512" s="215"/>
      <c r="AN512" s="215"/>
      <c r="AO512" s="215"/>
      <c r="AP512" s="215"/>
      <c r="AQ512" s="215"/>
      <c r="AR512" s="216"/>
      <c r="AS512" s="216"/>
      <c r="AT512" s="226"/>
      <c r="AU512" s="220"/>
      <c r="AV512" s="220"/>
      <c r="AW512" s="220"/>
      <c r="AX512" s="220"/>
      <c r="AY512" s="220"/>
      <c r="AZ512" s="222"/>
      <c r="BA512" s="220"/>
      <c r="BB512" s="220"/>
      <c r="BC512" s="220"/>
      <c r="BD512" s="220"/>
      <c r="BE512" s="220"/>
      <c r="BF512" s="220"/>
      <c r="BG512" s="232"/>
      <c r="BH512" s="222"/>
      <c r="BI512" s="222"/>
      <c r="BJ512" s="220"/>
      <c r="BK512" s="222"/>
      <c r="BL512" s="222"/>
      <c r="BM512" s="220"/>
      <c r="BN512" s="220"/>
      <c r="BO512" s="220"/>
      <c r="BP512" s="220"/>
      <c r="BQ512" s="224"/>
      <c r="BR512" s="222"/>
      <c r="BS512" s="226"/>
      <c r="BT512" s="215"/>
      <c r="BU512" s="215"/>
      <c r="BV512" s="215"/>
      <c r="BW512" s="215"/>
      <c r="BX512" s="220"/>
      <c r="BY512" s="220"/>
      <c r="BZ512" s="215"/>
      <c r="CA512" s="215"/>
      <c r="CB512" s="215"/>
      <c r="CC512" s="216"/>
      <c r="CD512" s="216"/>
      <c r="CE512" s="216"/>
      <c r="CF512" s="215"/>
      <c r="CG512" s="215"/>
      <c r="CH512" s="215"/>
      <c r="CI512" s="215"/>
      <c r="CJ512" s="215"/>
      <c r="CK512" s="215"/>
      <c r="CL512" s="215"/>
      <c r="CM512" s="215"/>
      <c r="CN512" s="215"/>
      <c r="CO512" s="216"/>
      <c r="CP512" s="216"/>
    </row>
    <row r="513" spans="2:94" s="219" customFormat="1" ht="21" hidden="1" customHeight="1" x14ac:dyDescent="0.25">
      <c r="B513" s="215"/>
      <c r="C513" s="215"/>
      <c r="D513" s="215"/>
      <c r="E513" s="215"/>
      <c r="F513" s="215"/>
      <c r="G513" s="215"/>
      <c r="H513" s="215"/>
      <c r="I513" s="215"/>
      <c r="J513" s="215"/>
      <c r="K513" s="216"/>
      <c r="L513" s="217"/>
      <c r="M513" s="215"/>
      <c r="N513" s="215"/>
      <c r="O513" s="215"/>
      <c r="P513" s="215"/>
      <c r="Q513" s="215"/>
      <c r="R513" s="215"/>
      <c r="S513" s="215"/>
      <c r="T513" s="215"/>
      <c r="U513" s="215"/>
      <c r="V513" s="216"/>
      <c r="W513" s="216"/>
      <c r="X513" s="218"/>
      <c r="Y513" s="215"/>
      <c r="Z513" s="215"/>
      <c r="AA513" s="215"/>
      <c r="AB513" s="215"/>
      <c r="AC513" s="215"/>
      <c r="AD513" s="215"/>
      <c r="AE513" s="215"/>
      <c r="AF513" s="215"/>
      <c r="AG513" s="216"/>
      <c r="AH513" s="216"/>
      <c r="AI513" s="215"/>
      <c r="AJ513" s="215"/>
      <c r="AK513" s="215"/>
      <c r="AL513" s="215"/>
      <c r="AM513" s="215"/>
      <c r="AN513" s="215"/>
      <c r="AO513" s="215"/>
      <c r="AP513" s="215"/>
      <c r="AQ513" s="215"/>
      <c r="AR513" s="216"/>
      <c r="AS513" s="216"/>
      <c r="AT513" s="226"/>
      <c r="AU513" s="222"/>
      <c r="AV513" s="220"/>
      <c r="AW513" s="220"/>
      <c r="AX513" s="220"/>
      <c r="AY513" s="220"/>
      <c r="AZ513" s="220"/>
      <c r="BA513" s="220"/>
      <c r="BB513" s="220"/>
      <c r="BC513" s="220"/>
      <c r="BD513" s="220"/>
      <c r="BE513" s="220"/>
      <c r="BF513" s="220"/>
      <c r="BG513" s="232"/>
      <c r="BH513" s="222"/>
      <c r="BI513" s="222"/>
      <c r="BJ513" s="220"/>
      <c r="BK513" s="222"/>
      <c r="BL513" s="222"/>
      <c r="BM513" s="220"/>
      <c r="BN513" s="220"/>
      <c r="BO513" s="222"/>
      <c r="BP513" s="220"/>
      <c r="BQ513" s="224"/>
      <c r="BR513" s="222"/>
      <c r="BS513" s="226"/>
      <c r="BT513" s="215"/>
      <c r="BU513" s="215"/>
      <c r="BV513" s="215"/>
      <c r="BW513" s="215"/>
      <c r="BX513" s="220"/>
      <c r="BY513" s="220"/>
      <c r="BZ513" s="215"/>
      <c r="CA513" s="215"/>
      <c r="CB513" s="215"/>
      <c r="CC513" s="216"/>
      <c r="CD513" s="216"/>
      <c r="CE513" s="216"/>
      <c r="CF513" s="215"/>
      <c r="CG513" s="215"/>
      <c r="CH513" s="215"/>
      <c r="CI513" s="215"/>
      <c r="CJ513" s="215"/>
      <c r="CK513" s="215"/>
      <c r="CL513" s="215"/>
      <c r="CM513" s="215"/>
      <c r="CN513" s="215"/>
      <c r="CO513" s="216"/>
      <c r="CP513" s="216"/>
    </row>
    <row r="514" spans="2:94" s="219" customFormat="1" ht="21" hidden="1" customHeight="1" x14ac:dyDescent="0.25">
      <c r="B514" s="215"/>
      <c r="C514" s="215"/>
      <c r="D514" s="215"/>
      <c r="E514" s="215"/>
      <c r="F514" s="215"/>
      <c r="G514" s="215"/>
      <c r="H514" s="215"/>
      <c r="I514" s="215"/>
      <c r="J514" s="215"/>
      <c r="K514" s="216"/>
      <c r="L514" s="217"/>
      <c r="M514" s="215"/>
      <c r="N514" s="215"/>
      <c r="O514" s="215"/>
      <c r="P514" s="215"/>
      <c r="Q514" s="215"/>
      <c r="R514" s="215"/>
      <c r="S514" s="215"/>
      <c r="T514" s="215"/>
      <c r="U514" s="215"/>
      <c r="V514" s="216"/>
      <c r="W514" s="216"/>
      <c r="X514" s="218"/>
      <c r="Y514" s="215"/>
      <c r="Z514" s="215"/>
      <c r="AA514" s="215"/>
      <c r="AB514" s="215"/>
      <c r="AC514" s="215"/>
      <c r="AD514" s="215"/>
      <c r="AE514" s="215"/>
      <c r="AF514" s="215"/>
      <c r="AG514" s="216"/>
      <c r="AH514" s="216"/>
      <c r="AI514" s="215"/>
      <c r="AJ514" s="215"/>
      <c r="AK514" s="215"/>
      <c r="AL514" s="215"/>
      <c r="AM514" s="215"/>
      <c r="AN514" s="215"/>
      <c r="AO514" s="215"/>
      <c r="AP514" s="215"/>
      <c r="AQ514" s="215"/>
      <c r="AR514" s="216"/>
      <c r="AS514" s="216"/>
      <c r="AT514" s="226"/>
      <c r="AU514" s="220"/>
      <c r="AV514" s="220"/>
      <c r="AW514" s="220"/>
      <c r="AX514" s="220"/>
      <c r="AY514" s="220"/>
      <c r="AZ514" s="222"/>
      <c r="BA514" s="220"/>
      <c r="BB514" s="220"/>
      <c r="BC514" s="220"/>
      <c r="BD514" s="220"/>
      <c r="BE514" s="220"/>
      <c r="BF514" s="220"/>
      <c r="BG514" s="232"/>
      <c r="BH514" s="222"/>
      <c r="BI514" s="222"/>
      <c r="BJ514" s="220"/>
      <c r="BK514" s="222"/>
      <c r="BL514" s="222"/>
      <c r="BM514" s="220"/>
      <c r="BN514" s="220"/>
      <c r="BO514" s="220"/>
      <c r="BP514" s="220"/>
      <c r="BQ514" s="224"/>
      <c r="BR514" s="222"/>
      <c r="BS514" s="226"/>
      <c r="BT514" s="215"/>
      <c r="BU514" s="215"/>
      <c r="BV514" s="215"/>
      <c r="BW514" s="215"/>
      <c r="BX514" s="220"/>
      <c r="BY514" s="220"/>
      <c r="BZ514" s="215"/>
      <c r="CA514" s="215"/>
      <c r="CB514" s="215"/>
      <c r="CC514" s="216"/>
      <c r="CD514" s="216"/>
      <c r="CE514" s="216"/>
      <c r="CF514" s="215"/>
      <c r="CG514" s="215"/>
      <c r="CH514" s="215"/>
      <c r="CI514" s="215"/>
      <c r="CJ514" s="215"/>
      <c r="CK514" s="215"/>
      <c r="CL514" s="215"/>
      <c r="CM514" s="215"/>
      <c r="CN514" s="215"/>
      <c r="CO514" s="216"/>
      <c r="CP514" s="216"/>
    </row>
    <row r="515" spans="2:94" s="219" customFormat="1" ht="21" hidden="1" customHeight="1" x14ac:dyDescent="0.25">
      <c r="B515" s="215"/>
      <c r="C515" s="215"/>
      <c r="D515" s="215"/>
      <c r="E515" s="215"/>
      <c r="F515" s="215"/>
      <c r="G515" s="215"/>
      <c r="H515" s="215"/>
      <c r="I515" s="215"/>
      <c r="J515" s="215"/>
      <c r="K515" s="216"/>
      <c r="L515" s="217"/>
      <c r="M515" s="215"/>
      <c r="N515" s="215"/>
      <c r="O515" s="215"/>
      <c r="P515" s="215"/>
      <c r="Q515" s="215"/>
      <c r="R515" s="215"/>
      <c r="S515" s="215"/>
      <c r="T515" s="215"/>
      <c r="U515" s="215"/>
      <c r="V515" s="216"/>
      <c r="W515" s="216"/>
      <c r="X515" s="218"/>
      <c r="Y515" s="215"/>
      <c r="Z515" s="215"/>
      <c r="AA515" s="215"/>
      <c r="AB515" s="215"/>
      <c r="AC515" s="215"/>
      <c r="AD515" s="215"/>
      <c r="AE515" s="215"/>
      <c r="AF515" s="215"/>
      <c r="AG515" s="216"/>
      <c r="AH515" s="216"/>
      <c r="AI515" s="215"/>
      <c r="AJ515" s="215"/>
      <c r="AK515" s="215"/>
      <c r="AL515" s="215"/>
      <c r="AM515" s="215"/>
      <c r="AN515" s="215"/>
      <c r="AO515" s="215"/>
      <c r="AP515" s="215"/>
      <c r="AQ515" s="215"/>
      <c r="AR515" s="216"/>
      <c r="AS515" s="216"/>
      <c r="AT515" s="226"/>
      <c r="AU515" s="220"/>
      <c r="AV515" s="220"/>
      <c r="AW515" s="220"/>
      <c r="AX515" s="220"/>
      <c r="AY515" s="220"/>
      <c r="AZ515" s="220"/>
      <c r="BA515" s="220"/>
      <c r="BB515" s="220"/>
      <c r="BC515" s="220"/>
      <c r="BD515" s="220"/>
      <c r="BE515" s="220"/>
      <c r="BF515" s="220"/>
      <c r="BG515" s="232"/>
      <c r="BH515" s="222"/>
      <c r="BI515" s="222"/>
      <c r="BJ515" s="220"/>
      <c r="BK515" s="222"/>
      <c r="BL515" s="222"/>
      <c r="BM515" s="220"/>
      <c r="BN515" s="220"/>
      <c r="BO515" s="220"/>
      <c r="BP515" s="220"/>
      <c r="BQ515" s="224"/>
      <c r="BR515" s="222"/>
      <c r="BS515" s="226"/>
      <c r="BT515" s="215"/>
      <c r="BU515" s="215"/>
      <c r="BV515" s="215"/>
      <c r="BW515" s="215"/>
      <c r="BX515" s="220"/>
      <c r="BY515" s="220"/>
      <c r="BZ515" s="215"/>
      <c r="CA515" s="215"/>
      <c r="CB515" s="215"/>
      <c r="CC515" s="216"/>
      <c r="CD515" s="216"/>
      <c r="CE515" s="216"/>
      <c r="CF515" s="215"/>
      <c r="CG515" s="215"/>
      <c r="CH515" s="215"/>
      <c r="CI515" s="215"/>
      <c r="CJ515" s="215"/>
      <c r="CK515" s="215"/>
      <c r="CL515" s="215"/>
      <c r="CM515" s="215"/>
      <c r="CN515" s="215"/>
      <c r="CO515" s="216"/>
      <c r="CP515" s="216"/>
    </row>
    <row r="516" spans="2:94" s="219" customFormat="1" ht="21" hidden="1" customHeight="1" x14ac:dyDescent="0.25">
      <c r="B516" s="215"/>
      <c r="C516" s="215"/>
      <c r="D516" s="215"/>
      <c r="E516" s="215"/>
      <c r="F516" s="215"/>
      <c r="G516" s="215"/>
      <c r="H516" s="215"/>
      <c r="I516" s="215"/>
      <c r="J516" s="215"/>
      <c r="K516" s="216"/>
      <c r="L516" s="217"/>
      <c r="M516" s="215"/>
      <c r="N516" s="215"/>
      <c r="O516" s="215"/>
      <c r="P516" s="215"/>
      <c r="Q516" s="215"/>
      <c r="R516" s="215"/>
      <c r="S516" s="215"/>
      <c r="T516" s="215"/>
      <c r="U516" s="215"/>
      <c r="V516" s="216"/>
      <c r="W516" s="216"/>
      <c r="X516" s="218"/>
      <c r="Y516" s="215"/>
      <c r="Z516" s="215"/>
      <c r="AA516" s="215"/>
      <c r="AB516" s="215"/>
      <c r="AC516" s="215"/>
      <c r="AD516" s="215"/>
      <c r="AE516" s="215"/>
      <c r="AF516" s="215"/>
      <c r="AG516" s="216"/>
      <c r="AH516" s="216"/>
      <c r="AI516" s="215"/>
      <c r="AJ516" s="215"/>
      <c r="AK516" s="215"/>
      <c r="AL516" s="215"/>
      <c r="AM516" s="215"/>
      <c r="AN516" s="215"/>
      <c r="AO516" s="215"/>
      <c r="AP516" s="215"/>
      <c r="AQ516" s="215"/>
      <c r="AR516" s="216"/>
      <c r="AS516" s="216"/>
      <c r="AT516" s="226"/>
      <c r="AU516" s="222"/>
      <c r="AV516" s="220"/>
      <c r="AW516" s="220"/>
      <c r="AX516" s="222"/>
      <c r="AY516" s="220"/>
      <c r="AZ516" s="222"/>
      <c r="BA516" s="220"/>
      <c r="BB516" s="220"/>
      <c r="BC516" s="220"/>
      <c r="BD516" s="220"/>
      <c r="BE516" s="220"/>
      <c r="BF516" s="220"/>
      <c r="BG516" s="232"/>
      <c r="BH516" s="222"/>
      <c r="BI516" s="222"/>
      <c r="BJ516" s="220"/>
      <c r="BK516" s="222"/>
      <c r="BL516" s="222"/>
      <c r="BM516" s="220"/>
      <c r="BN516" s="220"/>
      <c r="BO516" s="222"/>
      <c r="BP516" s="220"/>
      <c r="BQ516" s="224"/>
      <c r="BR516" s="222"/>
      <c r="BS516" s="226"/>
      <c r="BT516" s="215"/>
      <c r="BU516" s="215"/>
      <c r="BV516" s="215"/>
      <c r="BW516" s="215"/>
      <c r="BX516" s="220"/>
      <c r="BY516" s="220"/>
      <c r="BZ516" s="215"/>
      <c r="CA516" s="215"/>
      <c r="CB516" s="215"/>
      <c r="CC516" s="216"/>
      <c r="CD516" s="216"/>
      <c r="CE516" s="216"/>
      <c r="CF516" s="215"/>
      <c r="CG516" s="215"/>
      <c r="CH516" s="215"/>
      <c r="CI516" s="215"/>
      <c r="CJ516" s="215"/>
      <c r="CK516" s="215"/>
      <c r="CL516" s="215"/>
      <c r="CM516" s="215"/>
      <c r="CN516" s="215"/>
      <c r="CO516" s="216"/>
      <c r="CP516" s="216"/>
    </row>
    <row r="517" spans="2:94" s="219" customFormat="1" ht="21" hidden="1" customHeight="1" x14ac:dyDescent="0.25">
      <c r="B517" s="215"/>
      <c r="C517" s="215"/>
      <c r="D517" s="215"/>
      <c r="E517" s="215"/>
      <c r="F517" s="215"/>
      <c r="G517" s="215"/>
      <c r="H517" s="215"/>
      <c r="I517" s="215"/>
      <c r="J517" s="215"/>
      <c r="K517" s="216"/>
      <c r="L517" s="217"/>
      <c r="M517" s="215"/>
      <c r="N517" s="215"/>
      <c r="O517" s="215"/>
      <c r="P517" s="215"/>
      <c r="Q517" s="215"/>
      <c r="R517" s="215"/>
      <c r="S517" s="215"/>
      <c r="T517" s="215"/>
      <c r="U517" s="215"/>
      <c r="V517" s="216"/>
      <c r="W517" s="216"/>
      <c r="X517" s="218"/>
      <c r="Y517" s="215"/>
      <c r="Z517" s="215"/>
      <c r="AA517" s="215"/>
      <c r="AB517" s="215"/>
      <c r="AC517" s="215"/>
      <c r="AD517" s="215"/>
      <c r="AE517" s="215"/>
      <c r="AF517" s="215"/>
      <c r="AG517" s="216"/>
      <c r="AH517" s="216"/>
      <c r="AI517" s="215"/>
      <c r="AJ517" s="215"/>
      <c r="AK517" s="215"/>
      <c r="AL517" s="215"/>
      <c r="AM517" s="215"/>
      <c r="AN517" s="215"/>
      <c r="AO517" s="215"/>
      <c r="AP517" s="215"/>
      <c r="AQ517" s="215"/>
      <c r="AR517" s="216"/>
      <c r="AS517" s="216"/>
      <c r="AT517" s="226"/>
      <c r="AU517" s="220"/>
      <c r="AV517" s="220"/>
      <c r="AW517" s="220"/>
      <c r="AX517" s="220"/>
      <c r="AY517" s="220"/>
      <c r="AZ517" s="220"/>
      <c r="BA517" s="220"/>
      <c r="BB517" s="220"/>
      <c r="BC517" s="220"/>
      <c r="BD517" s="220"/>
      <c r="BE517" s="220"/>
      <c r="BF517" s="220"/>
      <c r="BG517" s="232"/>
      <c r="BH517" s="222"/>
      <c r="BI517" s="222"/>
      <c r="BJ517" s="220"/>
      <c r="BK517" s="222"/>
      <c r="BL517" s="222"/>
      <c r="BM517" s="220"/>
      <c r="BN517" s="220"/>
      <c r="BO517" s="220"/>
      <c r="BP517" s="220"/>
      <c r="BQ517" s="224"/>
      <c r="BR517" s="222"/>
      <c r="BS517" s="226"/>
      <c r="BT517" s="215"/>
      <c r="BU517" s="215"/>
      <c r="BV517" s="215"/>
      <c r="BW517" s="215"/>
      <c r="BX517" s="220"/>
      <c r="BY517" s="220"/>
      <c r="BZ517" s="215"/>
      <c r="CA517" s="215"/>
      <c r="CB517" s="215"/>
      <c r="CC517" s="216"/>
      <c r="CD517" s="216"/>
      <c r="CE517" s="216"/>
      <c r="CF517" s="215"/>
      <c r="CG517" s="215"/>
      <c r="CH517" s="215"/>
      <c r="CI517" s="215"/>
      <c r="CJ517" s="215"/>
      <c r="CK517" s="215"/>
      <c r="CL517" s="215"/>
      <c r="CM517" s="215"/>
      <c r="CN517" s="215"/>
      <c r="CO517" s="216"/>
      <c r="CP517" s="216"/>
    </row>
    <row r="518" spans="2:94" s="219" customFormat="1" ht="21" hidden="1" customHeight="1" x14ac:dyDescent="0.25">
      <c r="B518" s="215"/>
      <c r="C518" s="215"/>
      <c r="D518" s="215"/>
      <c r="E518" s="215"/>
      <c r="F518" s="215"/>
      <c r="G518" s="215"/>
      <c r="H518" s="215"/>
      <c r="I518" s="215"/>
      <c r="J518" s="215"/>
      <c r="K518" s="216"/>
      <c r="L518" s="217"/>
      <c r="M518" s="215"/>
      <c r="N518" s="215"/>
      <c r="O518" s="215"/>
      <c r="P518" s="215"/>
      <c r="Q518" s="215"/>
      <c r="R518" s="215"/>
      <c r="S518" s="215"/>
      <c r="T518" s="215"/>
      <c r="U518" s="215"/>
      <c r="V518" s="216"/>
      <c r="W518" s="216"/>
      <c r="X518" s="218"/>
      <c r="Y518" s="215"/>
      <c r="Z518" s="215"/>
      <c r="AA518" s="215"/>
      <c r="AB518" s="215"/>
      <c r="AC518" s="215"/>
      <c r="AD518" s="215"/>
      <c r="AE518" s="215"/>
      <c r="AF518" s="215"/>
      <c r="AG518" s="216"/>
      <c r="AH518" s="216"/>
      <c r="AI518" s="215"/>
      <c r="AJ518" s="215"/>
      <c r="AK518" s="215"/>
      <c r="AL518" s="215"/>
      <c r="AM518" s="215"/>
      <c r="AN518" s="215"/>
      <c r="AO518" s="215"/>
      <c r="AP518" s="215"/>
      <c r="AQ518" s="215"/>
      <c r="AR518" s="216"/>
      <c r="AS518" s="216" t="s">
        <v>196</v>
      </c>
      <c r="AT518" s="226"/>
      <c r="AU518" s="220"/>
      <c r="AV518" s="220"/>
      <c r="AW518" s="220"/>
      <c r="AX518" s="220"/>
      <c r="AY518" s="220"/>
      <c r="AZ518" s="220"/>
      <c r="BA518" s="220"/>
      <c r="BB518" s="220"/>
      <c r="BC518" s="220"/>
      <c r="BD518" s="220"/>
      <c r="BE518" s="220"/>
      <c r="BF518" s="220"/>
      <c r="BG518" s="232"/>
      <c r="BH518" s="222"/>
      <c r="BI518" s="222"/>
      <c r="BJ518" s="220"/>
      <c r="BK518" s="222"/>
      <c r="BL518" s="222"/>
      <c r="BM518" s="220"/>
      <c r="BN518" s="220"/>
      <c r="BO518" s="220"/>
      <c r="BP518" s="220"/>
      <c r="BQ518" s="224"/>
      <c r="BR518" s="222"/>
      <c r="BS518" s="226"/>
      <c r="BT518" s="215"/>
      <c r="BU518" s="215"/>
      <c r="BV518" s="215"/>
      <c r="BW518" s="215"/>
      <c r="BX518" s="220"/>
      <c r="BY518" s="220"/>
      <c r="BZ518" s="215"/>
      <c r="CA518" s="215"/>
      <c r="CB518" s="215"/>
      <c r="CC518" s="216"/>
      <c r="CD518" s="216"/>
      <c r="CE518" s="216"/>
      <c r="CF518" s="215"/>
      <c r="CG518" s="215"/>
      <c r="CH518" s="215"/>
      <c r="CI518" s="215"/>
      <c r="CJ518" s="215"/>
      <c r="CK518" s="215"/>
      <c r="CL518" s="215"/>
      <c r="CM518" s="215"/>
      <c r="CN518" s="215"/>
      <c r="CO518" s="216"/>
      <c r="CP518" s="216"/>
    </row>
    <row r="519" spans="2:94" s="219" customFormat="1" ht="21" hidden="1" customHeight="1" x14ac:dyDescent="0.25">
      <c r="B519" s="215"/>
      <c r="C519" s="215"/>
      <c r="D519" s="215"/>
      <c r="E519" s="215"/>
      <c r="F519" s="215"/>
      <c r="G519" s="215"/>
      <c r="H519" s="215"/>
      <c r="I519" s="215"/>
      <c r="J519" s="215"/>
      <c r="K519" s="216"/>
      <c r="L519" s="217"/>
      <c r="M519" s="215"/>
      <c r="N519" s="215"/>
      <c r="O519" s="215"/>
      <c r="P519" s="215"/>
      <c r="Q519" s="215"/>
      <c r="R519" s="215"/>
      <c r="S519" s="215"/>
      <c r="T519" s="215"/>
      <c r="U519" s="215"/>
      <c r="V519" s="216"/>
      <c r="W519" s="216"/>
      <c r="X519" s="218"/>
      <c r="Y519" s="215"/>
      <c r="Z519" s="215"/>
      <c r="AA519" s="215"/>
      <c r="AB519" s="215"/>
      <c r="AC519" s="215"/>
      <c r="AD519" s="215"/>
      <c r="AE519" s="215"/>
      <c r="AF519" s="215"/>
      <c r="AG519" s="216"/>
      <c r="AH519" s="216"/>
      <c r="AI519" s="215"/>
      <c r="AJ519" s="215"/>
      <c r="AK519" s="215"/>
      <c r="AL519" s="215"/>
      <c r="AM519" s="215"/>
      <c r="AN519" s="215"/>
      <c r="AO519" s="215"/>
      <c r="AP519" s="215"/>
      <c r="AQ519" s="215"/>
      <c r="AR519" s="216"/>
      <c r="AS519" s="216"/>
      <c r="AT519" s="226"/>
      <c r="AU519" s="220"/>
      <c r="AV519" s="220"/>
      <c r="AW519" s="220"/>
      <c r="AX519" s="220"/>
      <c r="AY519" s="220"/>
      <c r="AZ519" s="222"/>
      <c r="BA519" s="220"/>
      <c r="BB519" s="220"/>
      <c r="BC519" s="220"/>
      <c r="BD519" s="220"/>
      <c r="BE519" s="220"/>
      <c r="BF519" s="220"/>
      <c r="BG519" s="232"/>
      <c r="BH519" s="222"/>
      <c r="BI519" s="222"/>
      <c r="BJ519" s="220"/>
      <c r="BK519" s="222"/>
      <c r="BL519" s="222"/>
      <c r="BM519" s="220"/>
      <c r="BN519" s="220"/>
      <c r="BO519" s="220"/>
      <c r="BP519" s="220"/>
      <c r="BQ519" s="224"/>
      <c r="BR519" s="222"/>
      <c r="BS519" s="226"/>
      <c r="BT519" s="215"/>
      <c r="BU519" s="215"/>
      <c r="BV519" s="215"/>
      <c r="BW519" s="215"/>
      <c r="BX519" s="220"/>
      <c r="BY519" s="220"/>
      <c r="BZ519" s="215"/>
      <c r="CA519" s="215"/>
      <c r="CB519" s="215"/>
      <c r="CC519" s="216"/>
      <c r="CD519" s="216"/>
      <c r="CE519" s="216"/>
      <c r="CF519" s="215"/>
      <c r="CG519" s="215"/>
      <c r="CH519" s="215"/>
      <c r="CI519" s="215"/>
      <c r="CJ519" s="215"/>
      <c r="CK519" s="215"/>
      <c r="CL519" s="215"/>
      <c r="CM519" s="215"/>
      <c r="CN519" s="215"/>
      <c r="CO519" s="216"/>
      <c r="CP519" s="216"/>
    </row>
    <row r="520" spans="2:94" s="219" customFormat="1" ht="21" hidden="1" customHeight="1" x14ac:dyDescent="0.25">
      <c r="B520" s="215"/>
      <c r="C520" s="215"/>
      <c r="D520" s="215"/>
      <c r="E520" s="215"/>
      <c r="F520" s="215"/>
      <c r="G520" s="215"/>
      <c r="H520" s="215"/>
      <c r="I520" s="215"/>
      <c r="J520" s="215"/>
      <c r="K520" s="216"/>
      <c r="L520" s="217"/>
      <c r="M520" s="215"/>
      <c r="N520" s="215"/>
      <c r="O520" s="215"/>
      <c r="P520" s="215"/>
      <c r="Q520" s="215"/>
      <c r="R520" s="215"/>
      <c r="S520" s="215"/>
      <c r="T520" s="215"/>
      <c r="U520" s="215"/>
      <c r="V520" s="216"/>
      <c r="W520" s="216"/>
      <c r="X520" s="218"/>
      <c r="Y520" s="215"/>
      <c r="Z520" s="215"/>
      <c r="AA520" s="215"/>
      <c r="AB520" s="215"/>
      <c r="AC520" s="215"/>
      <c r="AD520" s="215"/>
      <c r="AE520" s="215"/>
      <c r="AF520" s="215"/>
      <c r="AG520" s="216"/>
      <c r="AH520" s="216"/>
      <c r="AI520" s="215"/>
      <c r="AJ520" s="215"/>
      <c r="AK520" s="215"/>
      <c r="AL520" s="215"/>
      <c r="AM520" s="215"/>
      <c r="AN520" s="215"/>
      <c r="AO520" s="215"/>
      <c r="AP520" s="215"/>
      <c r="AQ520" s="215"/>
      <c r="AR520" s="216"/>
      <c r="AS520" s="216"/>
      <c r="AT520" s="226"/>
      <c r="AU520" s="220"/>
      <c r="AV520" s="220"/>
      <c r="AW520" s="220"/>
      <c r="AX520" s="220"/>
      <c r="AY520" s="220"/>
      <c r="AZ520" s="220"/>
      <c r="BA520" s="220"/>
      <c r="BB520" s="220"/>
      <c r="BC520" s="220"/>
      <c r="BD520" s="220"/>
      <c r="BE520" s="220"/>
      <c r="BF520" s="220"/>
      <c r="BG520" s="232"/>
      <c r="BH520" s="222"/>
      <c r="BI520" s="222"/>
      <c r="BJ520" s="220"/>
      <c r="BK520" s="222"/>
      <c r="BL520" s="222"/>
      <c r="BM520" s="220"/>
      <c r="BN520" s="220"/>
      <c r="BO520" s="222"/>
      <c r="BP520" s="220"/>
      <c r="BQ520" s="224"/>
      <c r="BR520" s="222"/>
      <c r="BS520" s="226"/>
      <c r="BT520" s="215"/>
      <c r="BU520" s="215"/>
      <c r="BV520" s="215"/>
      <c r="BW520" s="215"/>
      <c r="BX520" s="220"/>
      <c r="BY520" s="220"/>
      <c r="BZ520" s="215"/>
      <c r="CA520" s="215"/>
      <c r="CB520" s="215"/>
      <c r="CC520" s="216"/>
      <c r="CD520" s="216"/>
      <c r="CE520" s="216"/>
      <c r="CF520" s="215"/>
      <c r="CG520" s="215"/>
      <c r="CH520" s="215"/>
      <c r="CI520" s="215"/>
      <c r="CJ520" s="215"/>
      <c r="CK520" s="215"/>
      <c r="CL520" s="215"/>
      <c r="CM520" s="215"/>
      <c r="CN520" s="215"/>
      <c r="CO520" s="216"/>
      <c r="CP520" s="216"/>
    </row>
    <row r="521" spans="2:94" s="219" customFormat="1" ht="21" hidden="1" customHeight="1" x14ac:dyDescent="0.25">
      <c r="B521" s="215"/>
      <c r="C521" s="215"/>
      <c r="D521" s="215"/>
      <c r="E521" s="215"/>
      <c r="F521" s="215"/>
      <c r="G521" s="215"/>
      <c r="H521" s="215"/>
      <c r="I521" s="215"/>
      <c r="J521" s="215"/>
      <c r="K521" s="216"/>
      <c r="L521" s="217"/>
      <c r="M521" s="215"/>
      <c r="N521" s="215"/>
      <c r="O521" s="215"/>
      <c r="P521" s="215"/>
      <c r="Q521" s="215"/>
      <c r="R521" s="215"/>
      <c r="S521" s="215"/>
      <c r="T521" s="215"/>
      <c r="U521" s="215"/>
      <c r="V521" s="216"/>
      <c r="W521" s="216"/>
      <c r="X521" s="218"/>
      <c r="Y521" s="215"/>
      <c r="Z521" s="215"/>
      <c r="AA521" s="215"/>
      <c r="AB521" s="215"/>
      <c r="AC521" s="215"/>
      <c r="AD521" s="215"/>
      <c r="AE521" s="215"/>
      <c r="AF521" s="215"/>
      <c r="AG521" s="216"/>
      <c r="AH521" s="216"/>
      <c r="AI521" s="215"/>
      <c r="AJ521" s="215"/>
      <c r="AK521" s="215"/>
      <c r="AL521" s="215"/>
      <c r="AM521" s="215"/>
      <c r="AN521" s="215"/>
      <c r="AO521" s="215"/>
      <c r="AP521" s="215"/>
      <c r="AQ521" s="215"/>
      <c r="AR521" s="216"/>
      <c r="AS521" s="216"/>
      <c r="AT521" s="446" t="s">
        <v>197</v>
      </c>
      <c r="AU521" s="447"/>
      <c r="AV521" s="447"/>
      <c r="AW521" s="447"/>
      <c r="AX521" s="447"/>
      <c r="AY521" s="447"/>
      <c r="AZ521" s="447"/>
      <c r="BA521" s="447"/>
      <c r="BB521" s="447"/>
      <c r="BC521" s="447"/>
      <c r="BD521" s="447"/>
      <c r="BE521" s="447"/>
      <c r="BF521" s="447"/>
      <c r="BG521" s="447"/>
      <c r="BH521" s="447"/>
      <c r="BI521" s="447"/>
      <c r="BJ521" s="447"/>
      <c r="BK521" s="447"/>
      <c r="BL521" s="447"/>
      <c r="BM521" s="447"/>
      <c r="BN521" s="447"/>
      <c r="BO521" s="447"/>
      <c r="BP521" s="447"/>
      <c r="BQ521" s="447"/>
      <c r="BR521" s="448"/>
      <c r="BS521" s="226">
        <f t="shared" si="33"/>
        <v>0</v>
      </c>
      <c r="BT521" s="215"/>
      <c r="BU521" s="215"/>
      <c r="BV521" s="215"/>
      <c r="BW521" s="215"/>
      <c r="BX521" s="220"/>
      <c r="BY521" s="220"/>
      <c r="BZ521" s="215"/>
      <c r="CA521" s="215"/>
      <c r="CB521" s="215"/>
      <c r="CC521" s="216"/>
      <c r="CD521" s="216"/>
      <c r="CE521" s="216"/>
      <c r="CF521" s="215"/>
      <c r="CG521" s="215"/>
      <c r="CH521" s="215"/>
      <c r="CI521" s="215"/>
      <c r="CJ521" s="215"/>
      <c r="CK521" s="215"/>
      <c r="CL521" s="215"/>
      <c r="CM521" s="215"/>
      <c r="CN521" s="215"/>
      <c r="CO521" s="216"/>
      <c r="CP521" s="216"/>
    </row>
    <row r="522" spans="2:94" s="219" customFormat="1" ht="21" hidden="1" customHeight="1" x14ac:dyDescent="0.25">
      <c r="B522" s="215"/>
      <c r="C522" s="215"/>
      <c r="D522" s="215"/>
      <c r="E522" s="215"/>
      <c r="F522" s="215"/>
      <c r="G522" s="215"/>
      <c r="H522" s="215"/>
      <c r="I522" s="215"/>
      <c r="J522" s="215"/>
      <c r="K522" s="216"/>
      <c r="L522" s="217"/>
      <c r="M522" s="215"/>
      <c r="N522" s="215"/>
      <c r="O522" s="215"/>
      <c r="P522" s="215"/>
      <c r="Q522" s="215"/>
      <c r="R522" s="215"/>
      <c r="S522" s="215"/>
      <c r="T522" s="215"/>
      <c r="U522" s="215"/>
      <c r="V522" s="216"/>
      <c r="W522" s="216"/>
      <c r="X522" s="218"/>
      <c r="Y522" s="215"/>
      <c r="Z522" s="215"/>
      <c r="AA522" s="215"/>
      <c r="AB522" s="215"/>
      <c r="AC522" s="215"/>
      <c r="AD522" s="215"/>
      <c r="AE522" s="215"/>
      <c r="AF522" s="215"/>
      <c r="AG522" s="216"/>
      <c r="AH522" s="216"/>
      <c r="AI522" s="215"/>
      <c r="AJ522" s="215"/>
      <c r="AK522" s="215"/>
      <c r="AL522" s="215"/>
      <c r="AM522" s="215"/>
      <c r="AN522" s="215"/>
      <c r="AO522" s="215"/>
      <c r="AP522" s="215"/>
      <c r="AQ522" s="215"/>
      <c r="AR522" s="216"/>
      <c r="AS522" s="216"/>
      <c r="AT522" s="246"/>
      <c r="AU522" s="222"/>
      <c r="AV522" s="222"/>
      <c r="AW522" s="222"/>
      <c r="AX522" s="222"/>
      <c r="AY522" s="222"/>
      <c r="AZ522" s="222"/>
      <c r="BA522" s="222"/>
      <c r="BB522" s="222"/>
      <c r="BC522" s="222"/>
      <c r="BD522" s="222"/>
      <c r="BE522" s="222"/>
      <c r="BF522" s="222"/>
      <c r="BG522" s="232"/>
      <c r="BH522" s="222"/>
      <c r="BI522" s="222"/>
      <c r="BJ522" s="220"/>
      <c r="BK522" s="222"/>
      <c r="BL522" s="222"/>
      <c r="BM522" s="222"/>
      <c r="BN522" s="222"/>
      <c r="BO522" s="222"/>
      <c r="BP522" s="222"/>
      <c r="BQ522" s="224"/>
      <c r="BR522" s="222"/>
      <c r="BS522" s="226"/>
      <c r="BT522" s="215"/>
      <c r="BU522" s="215"/>
      <c r="BV522" s="215"/>
      <c r="BW522" s="215"/>
      <c r="BX522" s="220"/>
      <c r="BY522" s="220"/>
      <c r="BZ522" s="215"/>
      <c r="CA522" s="215"/>
      <c r="CB522" s="215"/>
      <c r="CC522" s="216"/>
      <c r="CD522" s="216"/>
      <c r="CE522" s="216"/>
      <c r="CF522" s="215"/>
      <c r="CG522" s="215"/>
      <c r="CH522" s="215"/>
      <c r="CI522" s="215"/>
      <c r="CJ522" s="215"/>
      <c r="CK522" s="215"/>
      <c r="CL522" s="215"/>
      <c r="CM522" s="215"/>
      <c r="CN522" s="215"/>
      <c r="CO522" s="216"/>
      <c r="CP522" s="216"/>
    </row>
    <row r="523" spans="2:94" s="219" customFormat="1" ht="21" hidden="1" customHeight="1" x14ac:dyDescent="0.25">
      <c r="B523" s="215"/>
      <c r="C523" s="215"/>
      <c r="D523" s="215"/>
      <c r="E523" s="215"/>
      <c r="F523" s="215"/>
      <c r="G523" s="215"/>
      <c r="H523" s="215"/>
      <c r="I523" s="215"/>
      <c r="J523" s="215"/>
      <c r="K523" s="216"/>
      <c r="L523" s="217"/>
      <c r="M523" s="215"/>
      <c r="N523" s="215"/>
      <c r="O523" s="215"/>
      <c r="P523" s="215"/>
      <c r="Q523" s="215"/>
      <c r="R523" s="215"/>
      <c r="S523" s="215"/>
      <c r="T523" s="215"/>
      <c r="U523" s="215"/>
      <c r="V523" s="216"/>
      <c r="W523" s="216"/>
      <c r="X523" s="218"/>
      <c r="Y523" s="215"/>
      <c r="Z523" s="215"/>
      <c r="AA523" s="215"/>
      <c r="AB523" s="215"/>
      <c r="AC523" s="215"/>
      <c r="AD523" s="215"/>
      <c r="AE523" s="215"/>
      <c r="AF523" s="215"/>
      <c r="AG523" s="216"/>
      <c r="AH523" s="216"/>
      <c r="AI523" s="215"/>
      <c r="AJ523" s="215"/>
      <c r="AK523" s="215"/>
      <c r="AL523" s="215"/>
      <c r="AM523" s="215"/>
      <c r="AN523" s="215"/>
      <c r="AO523" s="215"/>
      <c r="AP523" s="215"/>
      <c r="AQ523" s="215"/>
      <c r="AR523" s="216"/>
      <c r="AS523" s="216"/>
      <c r="AT523" s="226"/>
      <c r="AU523" s="220"/>
      <c r="AV523" s="220"/>
      <c r="AW523" s="220"/>
      <c r="AX523" s="220"/>
      <c r="AY523" s="220"/>
      <c r="AZ523" s="220"/>
      <c r="BA523" s="220"/>
      <c r="BB523" s="220"/>
      <c r="BC523" s="220"/>
      <c r="BD523" s="220"/>
      <c r="BE523" s="220"/>
      <c r="BF523" s="220"/>
      <c r="BG523" s="232"/>
      <c r="BH523" s="222"/>
      <c r="BI523" s="222"/>
      <c r="BJ523" s="220"/>
      <c r="BK523" s="222"/>
      <c r="BL523" s="222"/>
      <c r="BM523" s="220"/>
      <c r="BN523" s="220"/>
      <c r="BO523" s="220"/>
      <c r="BP523" s="220"/>
      <c r="BQ523" s="224"/>
      <c r="BR523" s="222"/>
      <c r="BS523" s="226"/>
      <c r="BT523" s="215"/>
      <c r="BU523" s="215"/>
      <c r="BV523" s="215"/>
      <c r="BW523" s="215"/>
      <c r="BX523" s="220"/>
      <c r="BY523" s="220"/>
      <c r="BZ523" s="215"/>
      <c r="CA523" s="215"/>
      <c r="CB523" s="215"/>
      <c r="CC523" s="216"/>
      <c r="CD523" s="216"/>
      <c r="CE523" s="216"/>
      <c r="CF523" s="215"/>
      <c r="CG523" s="215"/>
      <c r="CH523" s="215"/>
      <c r="CI523" s="215"/>
      <c r="CJ523" s="215"/>
      <c r="CK523" s="215"/>
      <c r="CL523" s="215"/>
      <c r="CM523" s="215"/>
      <c r="CN523" s="215"/>
      <c r="CO523" s="216"/>
      <c r="CP523" s="216"/>
    </row>
    <row r="524" spans="2:94" s="219" customFormat="1" ht="21" hidden="1" customHeight="1" x14ac:dyDescent="0.25">
      <c r="B524" s="215"/>
      <c r="C524" s="215"/>
      <c r="D524" s="215"/>
      <c r="E524" s="215"/>
      <c r="F524" s="215"/>
      <c r="G524" s="215"/>
      <c r="H524" s="215"/>
      <c r="I524" s="215"/>
      <c r="J524" s="215"/>
      <c r="K524" s="216"/>
      <c r="L524" s="217"/>
      <c r="M524" s="215"/>
      <c r="N524" s="215"/>
      <c r="O524" s="215"/>
      <c r="P524" s="215"/>
      <c r="Q524" s="215"/>
      <c r="R524" s="215"/>
      <c r="S524" s="215"/>
      <c r="T524" s="215"/>
      <c r="U524" s="215"/>
      <c r="V524" s="216"/>
      <c r="W524" s="216"/>
      <c r="X524" s="218"/>
      <c r="Y524" s="215"/>
      <c r="Z524" s="215"/>
      <c r="AA524" s="215"/>
      <c r="AB524" s="215"/>
      <c r="AC524" s="215"/>
      <c r="AD524" s="215"/>
      <c r="AE524" s="215"/>
      <c r="AF524" s="215"/>
      <c r="AG524" s="216"/>
      <c r="AH524" s="216"/>
      <c r="AI524" s="215"/>
      <c r="AJ524" s="215"/>
      <c r="AK524" s="215"/>
      <c r="AL524" s="215"/>
      <c r="AM524" s="215"/>
      <c r="AN524" s="215"/>
      <c r="AO524" s="215"/>
      <c r="AP524" s="215"/>
      <c r="AQ524" s="215"/>
      <c r="AR524" s="216"/>
      <c r="AS524" s="216"/>
      <c r="AT524" s="226"/>
      <c r="AU524" s="220"/>
      <c r="AV524" s="220"/>
      <c r="AW524" s="220"/>
      <c r="AX524" s="220"/>
      <c r="AY524" s="220"/>
      <c r="AZ524" s="222"/>
      <c r="BA524" s="220"/>
      <c r="BB524" s="220"/>
      <c r="BC524" s="220"/>
      <c r="BD524" s="220"/>
      <c r="BE524" s="220"/>
      <c r="BF524" s="220"/>
      <c r="BG524" s="232"/>
      <c r="BH524" s="222"/>
      <c r="BI524" s="222"/>
      <c r="BJ524" s="220"/>
      <c r="BK524" s="222"/>
      <c r="BL524" s="222"/>
      <c r="BM524" s="220"/>
      <c r="BN524" s="220"/>
      <c r="BO524" s="220"/>
      <c r="BP524" s="220"/>
      <c r="BQ524" s="224"/>
      <c r="BR524" s="222"/>
      <c r="BS524" s="226"/>
      <c r="BT524" s="215"/>
      <c r="BU524" s="215"/>
      <c r="BV524" s="215"/>
      <c r="BW524" s="215"/>
      <c r="BX524" s="220"/>
      <c r="BY524" s="220"/>
      <c r="BZ524" s="215"/>
      <c r="CA524" s="215"/>
      <c r="CB524" s="215"/>
      <c r="CC524" s="216"/>
      <c r="CD524" s="216"/>
      <c r="CE524" s="216"/>
      <c r="CF524" s="215"/>
      <c r="CG524" s="215"/>
      <c r="CH524" s="215"/>
      <c r="CI524" s="215"/>
      <c r="CJ524" s="215"/>
      <c r="CK524" s="215"/>
      <c r="CL524" s="215"/>
      <c r="CM524" s="215"/>
      <c r="CN524" s="215"/>
      <c r="CO524" s="216"/>
      <c r="CP524" s="216"/>
    </row>
    <row r="525" spans="2:94" s="219" customFormat="1" ht="21" hidden="1" customHeight="1" x14ac:dyDescent="0.25">
      <c r="B525" s="215"/>
      <c r="C525" s="215"/>
      <c r="D525" s="215"/>
      <c r="E525" s="215"/>
      <c r="F525" s="215"/>
      <c r="G525" s="215"/>
      <c r="H525" s="215"/>
      <c r="I525" s="215"/>
      <c r="J525" s="215"/>
      <c r="K525" s="216"/>
      <c r="L525" s="217"/>
      <c r="M525" s="215"/>
      <c r="N525" s="215"/>
      <c r="O525" s="215"/>
      <c r="P525" s="215"/>
      <c r="Q525" s="215"/>
      <c r="R525" s="215"/>
      <c r="S525" s="215"/>
      <c r="T525" s="215"/>
      <c r="U525" s="215"/>
      <c r="V525" s="216"/>
      <c r="W525" s="216"/>
      <c r="X525" s="218"/>
      <c r="Y525" s="215"/>
      <c r="Z525" s="215"/>
      <c r="AA525" s="215"/>
      <c r="AB525" s="215"/>
      <c r="AC525" s="215"/>
      <c r="AD525" s="215"/>
      <c r="AE525" s="215"/>
      <c r="AF525" s="215"/>
      <c r="AG525" s="216"/>
      <c r="AH525" s="216"/>
      <c r="AI525" s="215"/>
      <c r="AJ525" s="215"/>
      <c r="AK525" s="215"/>
      <c r="AL525" s="215"/>
      <c r="AM525" s="215"/>
      <c r="AN525" s="215"/>
      <c r="AO525" s="215"/>
      <c r="AP525" s="215"/>
      <c r="AQ525" s="215"/>
      <c r="AR525" s="216"/>
      <c r="AS525" s="216"/>
      <c r="AT525" s="226"/>
      <c r="AU525" s="222"/>
      <c r="AV525" s="220"/>
      <c r="AW525" s="220"/>
      <c r="AX525" s="220"/>
      <c r="AY525" s="220"/>
      <c r="AZ525" s="220"/>
      <c r="BA525" s="220"/>
      <c r="BB525" s="220"/>
      <c r="BC525" s="220"/>
      <c r="BD525" s="220"/>
      <c r="BE525" s="220"/>
      <c r="BF525" s="220"/>
      <c r="BG525" s="232"/>
      <c r="BH525" s="222"/>
      <c r="BI525" s="222"/>
      <c r="BJ525" s="220"/>
      <c r="BK525" s="222"/>
      <c r="BL525" s="222"/>
      <c r="BM525" s="220"/>
      <c r="BN525" s="220"/>
      <c r="BO525" s="222"/>
      <c r="BP525" s="220"/>
      <c r="BQ525" s="224"/>
      <c r="BR525" s="222"/>
      <c r="BS525" s="226"/>
      <c r="BT525" s="215"/>
      <c r="BU525" s="215"/>
      <c r="BV525" s="215"/>
      <c r="BW525" s="215"/>
      <c r="BX525" s="220"/>
      <c r="BY525" s="220"/>
      <c r="BZ525" s="215"/>
      <c r="CA525" s="215"/>
      <c r="CB525" s="215"/>
      <c r="CC525" s="216"/>
      <c r="CD525" s="216"/>
      <c r="CE525" s="216"/>
      <c r="CF525" s="215"/>
      <c r="CG525" s="215"/>
      <c r="CH525" s="215"/>
      <c r="CI525" s="215"/>
      <c r="CJ525" s="215"/>
      <c r="CK525" s="215"/>
      <c r="CL525" s="215"/>
      <c r="CM525" s="215"/>
      <c r="CN525" s="215"/>
      <c r="CO525" s="216"/>
      <c r="CP525" s="216"/>
    </row>
    <row r="526" spans="2:94" s="219" customFormat="1" ht="21" hidden="1" customHeight="1" x14ac:dyDescent="0.25">
      <c r="B526" s="215"/>
      <c r="C526" s="215"/>
      <c r="D526" s="215"/>
      <c r="E526" s="215"/>
      <c r="F526" s="215"/>
      <c r="G526" s="215"/>
      <c r="H526" s="215"/>
      <c r="I526" s="215"/>
      <c r="J526" s="215"/>
      <c r="K526" s="216"/>
      <c r="L526" s="217"/>
      <c r="M526" s="215"/>
      <c r="N526" s="215"/>
      <c r="O526" s="215"/>
      <c r="P526" s="215"/>
      <c r="Q526" s="215"/>
      <c r="R526" s="215"/>
      <c r="S526" s="215"/>
      <c r="T526" s="215"/>
      <c r="U526" s="215"/>
      <c r="V526" s="216"/>
      <c r="W526" s="216"/>
      <c r="X526" s="218"/>
      <c r="Y526" s="215"/>
      <c r="Z526" s="215"/>
      <c r="AA526" s="215"/>
      <c r="AB526" s="215"/>
      <c r="AC526" s="215"/>
      <c r="AD526" s="215"/>
      <c r="AE526" s="215"/>
      <c r="AF526" s="215"/>
      <c r="AG526" s="216"/>
      <c r="AH526" s="216"/>
      <c r="AI526" s="215"/>
      <c r="AJ526" s="215"/>
      <c r="AK526" s="215"/>
      <c r="AL526" s="215"/>
      <c r="AM526" s="215"/>
      <c r="AN526" s="215"/>
      <c r="AO526" s="215"/>
      <c r="AP526" s="215"/>
      <c r="AQ526" s="215"/>
      <c r="AR526" s="216"/>
      <c r="AS526" s="216"/>
      <c r="AT526" s="226"/>
      <c r="AU526" s="220"/>
      <c r="AV526" s="220"/>
      <c r="AW526" s="220"/>
      <c r="AX526" s="220"/>
      <c r="AY526" s="220"/>
      <c r="AZ526" s="222"/>
      <c r="BA526" s="220"/>
      <c r="BB526" s="220"/>
      <c r="BC526" s="220"/>
      <c r="BD526" s="220"/>
      <c r="BE526" s="220"/>
      <c r="BF526" s="220"/>
      <c r="BG526" s="232"/>
      <c r="BH526" s="222"/>
      <c r="BI526" s="222"/>
      <c r="BJ526" s="220"/>
      <c r="BK526" s="222"/>
      <c r="BL526" s="222"/>
      <c r="BM526" s="220"/>
      <c r="BN526" s="220"/>
      <c r="BO526" s="220"/>
      <c r="BP526" s="220"/>
      <c r="BQ526" s="224"/>
      <c r="BR526" s="222"/>
      <c r="BS526" s="226"/>
      <c r="BT526" s="215"/>
      <c r="BU526" s="215"/>
      <c r="BV526" s="215"/>
      <c r="BW526" s="215"/>
      <c r="BX526" s="220"/>
      <c r="BY526" s="220"/>
      <c r="BZ526" s="215"/>
      <c r="CA526" s="215"/>
      <c r="CB526" s="215"/>
      <c r="CC526" s="216"/>
      <c r="CD526" s="216"/>
      <c r="CE526" s="216"/>
      <c r="CF526" s="215"/>
      <c r="CG526" s="215"/>
      <c r="CH526" s="215"/>
      <c r="CI526" s="215"/>
      <c r="CJ526" s="215"/>
      <c r="CK526" s="215"/>
      <c r="CL526" s="215"/>
      <c r="CM526" s="215"/>
      <c r="CN526" s="215"/>
      <c r="CO526" s="216"/>
      <c r="CP526" s="216"/>
    </row>
    <row r="527" spans="2:94" s="219" customFormat="1" ht="21" hidden="1" customHeight="1" x14ac:dyDescent="0.25">
      <c r="B527" s="215"/>
      <c r="C527" s="215"/>
      <c r="D527" s="215"/>
      <c r="E527" s="215"/>
      <c r="F527" s="215"/>
      <c r="G527" s="215"/>
      <c r="H527" s="215"/>
      <c r="I527" s="215"/>
      <c r="J527" s="215"/>
      <c r="K527" s="216"/>
      <c r="L527" s="217"/>
      <c r="M527" s="215"/>
      <c r="N527" s="215"/>
      <c r="O527" s="215"/>
      <c r="P527" s="215"/>
      <c r="Q527" s="215"/>
      <c r="R527" s="215"/>
      <c r="S527" s="215"/>
      <c r="T527" s="215"/>
      <c r="U527" s="215"/>
      <c r="V527" s="216"/>
      <c r="W527" s="216"/>
      <c r="X527" s="218"/>
      <c r="Y527" s="215"/>
      <c r="Z527" s="215"/>
      <c r="AA527" s="215"/>
      <c r="AB527" s="215"/>
      <c r="AC527" s="215"/>
      <c r="AD527" s="215"/>
      <c r="AE527" s="215"/>
      <c r="AF527" s="215"/>
      <c r="AG527" s="216"/>
      <c r="AH527" s="216"/>
      <c r="AI527" s="215"/>
      <c r="AJ527" s="215"/>
      <c r="AK527" s="215"/>
      <c r="AL527" s="215"/>
      <c r="AM527" s="215"/>
      <c r="AN527" s="215"/>
      <c r="AO527" s="215"/>
      <c r="AP527" s="215"/>
      <c r="AQ527" s="215"/>
      <c r="AR527" s="216"/>
      <c r="AS527" s="216"/>
      <c r="AT527" s="226"/>
      <c r="AU527" s="220"/>
      <c r="AV527" s="220"/>
      <c r="AW527" s="220"/>
      <c r="AX527" s="220"/>
      <c r="AY527" s="220"/>
      <c r="AZ527" s="220"/>
      <c r="BA527" s="220"/>
      <c r="BB527" s="220"/>
      <c r="BC527" s="220"/>
      <c r="BD527" s="220"/>
      <c r="BE527" s="220"/>
      <c r="BF527" s="220"/>
      <c r="BG527" s="232"/>
      <c r="BH527" s="222"/>
      <c r="BI527" s="222"/>
      <c r="BJ527" s="220"/>
      <c r="BK527" s="222"/>
      <c r="BL527" s="222"/>
      <c r="BM527" s="220"/>
      <c r="BN527" s="220"/>
      <c r="BO527" s="220"/>
      <c r="BP527" s="220"/>
      <c r="BQ527" s="224"/>
      <c r="BR527" s="222"/>
      <c r="BS527" s="226"/>
      <c r="BT527" s="215"/>
      <c r="BU527" s="215"/>
      <c r="BV527" s="215"/>
      <c r="BW527" s="215"/>
      <c r="BX527" s="220"/>
      <c r="BY527" s="220"/>
      <c r="BZ527" s="215"/>
      <c r="CA527" s="215"/>
      <c r="CB527" s="215"/>
      <c r="CC527" s="216"/>
      <c r="CD527" s="216"/>
      <c r="CE527" s="216"/>
      <c r="CF527" s="215"/>
      <c r="CG527" s="215"/>
      <c r="CH527" s="215"/>
      <c r="CI527" s="215"/>
      <c r="CJ527" s="215"/>
      <c r="CK527" s="215"/>
      <c r="CL527" s="215"/>
      <c r="CM527" s="215"/>
      <c r="CN527" s="215"/>
      <c r="CO527" s="216"/>
      <c r="CP527" s="216"/>
    </row>
    <row r="528" spans="2:94" s="219" customFormat="1" ht="21" hidden="1" customHeight="1" x14ac:dyDescent="0.25">
      <c r="B528" s="215"/>
      <c r="C528" s="215"/>
      <c r="D528" s="215"/>
      <c r="E528" s="215"/>
      <c r="F528" s="215"/>
      <c r="G528" s="215"/>
      <c r="H528" s="215"/>
      <c r="I528" s="215"/>
      <c r="J528" s="215"/>
      <c r="K528" s="216"/>
      <c r="L528" s="217"/>
      <c r="M528" s="215"/>
      <c r="N528" s="215"/>
      <c r="O528" s="215"/>
      <c r="P528" s="215"/>
      <c r="Q528" s="215"/>
      <c r="R528" s="215"/>
      <c r="S528" s="215"/>
      <c r="T528" s="215"/>
      <c r="U528" s="215"/>
      <c r="V528" s="216"/>
      <c r="W528" s="216"/>
      <c r="X528" s="218"/>
      <c r="Y528" s="215"/>
      <c r="Z528" s="215"/>
      <c r="AA528" s="215"/>
      <c r="AB528" s="215"/>
      <c r="AC528" s="215"/>
      <c r="AD528" s="215"/>
      <c r="AE528" s="215"/>
      <c r="AF528" s="215"/>
      <c r="AG528" s="216"/>
      <c r="AH528" s="216"/>
      <c r="AI528" s="215"/>
      <c r="AJ528" s="215"/>
      <c r="AK528" s="215"/>
      <c r="AL528" s="215"/>
      <c r="AM528" s="215"/>
      <c r="AN528" s="215"/>
      <c r="AO528" s="215"/>
      <c r="AP528" s="215"/>
      <c r="AQ528" s="215"/>
      <c r="AR528" s="216"/>
      <c r="AS528" s="216"/>
      <c r="AT528" s="226"/>
      <c r="AU528" s="222"/>
      <c r="AV528" s="220"/>
      <c r="AW528" s="220"/>
      <c r="AX528" s="222"/>
      <c r="AY528" s="220"/>
      <c r="AZ528" s="222"/>
      <c r="BA528" s="220"/>
      <c r="BB528" s="220"/>
      <c r="BC528" s="220"/>
      <c r="BD528" s="220"/>
      <c r="BE528" s="220"/>
      <c r="BF528" s="220"/>
      <c r="BG528" s="232"/>
      <c r="BH528" s="222"/>
      <c r="BI528" s="222"/>
      <c r="BJ528" s="220"/>
      <c r="BK528" s="222"/>
      <c r="BL528" s="222"/>
      <c r="BM528" s="220"/>
      <c r="BN528" s="220"/>
      <c r="BO528" s="222"/>
      <c r="BP528" s="220"/>
      <c r="BQ528" s="224"/>
      <c r="BR528" s="222"/>
      <c r="BS528" s="226"/>
      <c r="BT528" s="215"/>
      <c r="BU528" s="215"/>
      <c r="BV528" s="215"/>
      <c r="BW528" s="215"/>
      <c r="BX528" s="220"/>
      <c r="BY528" s="220"/>
      <c r="BZ528" s="215"/>
      <c r="CA528" s="215"/>
      <c r="CB528" s="215"/>
      <c r="CC528" s="216"/>
      <c r="CD528" s="216"/>
      <c r="CE528" s="216"/>
      <c r="CF528" s="215"/>
      <c r="CG528" s="215"/>
      <c r="CH528" s="215"/>
      <c r="CI528" s="215"/>
      <c r="CJ528" s="215"/>
      <c r="CK528" s="215"/>
      <c r="CL528" s="215"/>
      <c r="CM528" s="215"/>
      <c r="CN528" s="215"/>
      <c r="CO528" s="216"/>
      <c r="CP528" s="216"/>
    </row>
    <row r="529" spans="2:94" s="219" customFormat="1" ht="21" hidden="1" customHeight="1" x14ac:dyDescent="0.25">
      <c r="B529" s="215"/>
      <c r="C529" s="215"/>
      <c r="D529" s="215"/>
      <c r="E529" s="215"/>
      <c r="F529" s="215"/>
      <c r="G529" s="215"/>
      <c r="H529" s="215"/>
      <c r="I529" s="215"/>
      <c r="J529" s="215"/>
      <c r="K529" s="216"/>
      <c r="L529" s="217"/>
      <c r="M529" s="215"/>
      <c r="N529" s="215"/>
      <c r="O529" s="215"/>
      <c r="P529" s="215"/>
      <c r="Q529" s="215"/>
      <c r="R529" s="215"/>
      <c r="S529" s="215"/>
      <c r="T529" s="215"/>
      <c r="U529" s="215"/>
      <c r="V529" s="216"/>
      <c r="W529" s="216"/>
      <c r="X529" s="218"/>
      <c r="Y529" s="215"/>
      <c r="Z529" s="215"/>
      <c r="AA529" s="215"/>
      <c r="AB529" s="215"/>
      <c r="AC529" s="215"/>
      <c r="AD529" s="215"/>
      <c r="AE529" s="215"/>
      <c r="AF529" s="215"/>
      <c r="AG529" s="216"/>
      <c r="AH529" s="216"/>
      <c r="AI529" s="215"/>
      <c r="AJ529" s="215"/>
      <c r="AK529" s="215"/>
      <c r="AL529" s="215"/>
      <c r="AM529" s="215"/>
      <c r="AN529" s="215"/>
      <c r="AO529" s="215"/>
      <c r="AP529" s="215"/>
      <c r="AQ529" s="215"/>
      <c r="AR529" s="216"/>
      <c r="AS529" s="216"/>
      <c r="AT529" s="226"/>
      <c r="AU529" s="220"/>
      <c r="AV529" s="220"/>
      <c r="AW529" s="220"/>
      <c r="AX529" s="220"/>
      <c r="AY529" s="220"/>
      <c r="AZ529" s="220"/>
      <c r="BA529" s="220"/>
      <c r="BB529" s="220"/>
      <c r="BC529" s="220"/>
      <c r="BD529" s="220"/>
      <c r="BE529" s="220"/>
      <c r="BF529" s="220"/>
      <c r="BG529" s="232"/>
      <c r="BH529" s="222"/>
      <c r="BI529" s="222"/>
      <c r="BJ529" s="220"/>
      <c r="BK529" s="222"/>
      <c r="BL529" s="222"/>
      <c r="BM529" s="220"/>
      <c r="BN529" s="220"/>
      <c r="BO529" s="220"/>
      <c r="BP529" s="220"/>
      <c r="BQ529" s="224"/>
      <c r="BR529" s="222"/>
      <c r="BS529" s="226"/>
      <c r="BT529" s="215"/>
      <c r="BU529" s="215"/>
      <c r="BV529" s="215"/>
      <c r="BW529" s="215"/>
      <c r="BX529" s="220"/>
      <c r="BY529" s="220"/>
      <c r="BZ529" s="215"/>
      <c r="CA529" s="215"/>
      <c r="CB529" s="215"/>
      <c r="CC529" s="216"/>
      <c r="CD529" s="216"/>
      <c r="CE529" s="216"/>
      <c r="CF529" s="215"/>
      <c r="CG529" s="215"/>
      <c r="CH529" s="215"/>
      <c r="CI529" s="215"/>
      <c r="CJ529" s="215"/>
      <c r="CK529" s="215"/>
      <c r="CL529" s="215"/>
      <c r="CM529" s="215"/>
      <c r="CN529" s="215"/>
      <c r="CO529" s="216"/>
      <c r="CP529" s="216"/>
    </row>
    <row r="530" spans="2:94" s="219" customFormat="1" ht="21" hidden="1" customHeight="1" x14ac:dyDescent="0.25">
      <c r="B530" s="215"/>
      <c r="C530" s="215"/>
      <c r="D530" s="215"/>
      <c r="E530" s="215"/>
      <c r="F530" s="215"/>
      <c r="G530" s="215"/>
      <c r="H530" s="215"/>
      <c r="I530" s="215"/>
      <c r="J530" s="215"/>
      <c r="K530" s="216"/>
      <c r="L530" s="217"/>
      <c r="M530" s="215"/>
      <c r="N530" s="215"/>
      <c r="O530" s="215"/>
      <c r="P530" s="215"/>
      <c r="Q530" s="215"/>
      <c r="R530" s="215"/>
      <c r="S530" s="215"/>
      <c r="T530" s="215"/>
      <c r="U530" s="215"/>
      <c r="V530" s="216"/>
      <c r="W530" s="216"/>
      <c r="X530" s="218"/>
      <c r="Y530" s="215"/>
      <c r="Z530" s="215"/>
      <c r="AA530" s="215"/>
      <c r="AB530" s="215"/>
      <c r="AC530" s="215"/>
      <c r="AD530" s="215"/>
      <c r="AE530" s="215"/>
      <c r="AF530" s="215"/>
      <c r="AG530" s="216"/>
      <c r="AH530" s="216"/>
      <c r="AI530" s="215"/>
      <c r="AJ530" s="215"/>
      <c r="AK530" s="215"/>
      <c r="AL530" s="215"/>
      <c r="AM530" s="215"/>
      <c r="AN530" s="215"/>
      <c r="AO530" s="215"/>
      <c r="AP530" s="215"/>
      <c r="AQ530" s="215"/>
      <c r="AR530" s="216"/>
      <c r="AS530" s="216"/>
      <c r="AT530" s="226"/>
      <c r="AU530" s="220"/>
      <c r="AV530" s="220"/>
      <c r="AW530" s="220"/>
      <c r="AX530" s="220"/>
      <c r="AY530" s="220"/>
      <c r="AZ530" s="222"/>
      <c r="BA530" s="220"/>
      <c r="BB530" s="220"/>
      <c r="BC530" s="220"/>
      <c r="BD530" s="220"/>
      <c r="BE530" s="220"/>
      <c r="BF530" s="220"/>
      <c r="BG530" s="232"/>
      <c r="BH530" s="222"/>
      <c r="BI530" s="222"/>
      <c r="BJ530" s="220"/>
      <c r="BK530" s="222"/>
      <c r="BL530" s="222"/>
      <c r="BM530" s="220"/>
      <c r="BN530" s="220"/>
      <c r="BO530" s="220"/>
      <c r="BP530" s="220"/>
      <c r="BQ530" s="224"/>
      <c r="BR530" s="222"/>
      <c r="BS530" s="226"/>
      <c r="BT530" s="215"/>
      <c r="BU530" s="215"/>
      <c r="BV530" s="215"/>
      <c r="BW530" s="215"/>
      <c r="BX530" s="220"/>
      <c r="BY530" s="220"/>
      <c r="BZ530" s="215"/>
      <c r="CA530" s="215"/>
      <c r="CB530" s="215"/>
      <c r="CC530" s="216"/>
      <c r="CD530" s="216"/>
      <c r="CE530" s="216"/>
      <c r="CF530" s="215"/>
      <c r="CG530" s="215"/>
      <c r="CH530" s="215"/>
      <c r="CI530" s="215"/>
      <c r="CJ530" s="215"/>
      <c r="CK530" s="215"/>
      <c r="CL530" s="215"/>
      <c r="CM530" s="215"/>
      <c r="CN530" s="215"/>
      <c r="CO530" s="216"/>
      <c r="CP530" s="216"/>
    </row>
    <row r="531" spans="2:94" s="219" customFormat="1" ht="21" hidden="1" customHeight="1" x14ac:dyDescent="0.25">
      <c r="B531" s="215"/>
      <c r="C531" s="215"/>
      <c r="D531" s="215"/>
      <c r="E531" s="215"/>
      <c r="F531" s="215"/>
      <c r="G531" s="215"/>
      <c r="H531" s="215"/>
      <c r="I531" s="215"/>
      <c r="J531" s="215"/>
      <c r="K531" s="216"/>
      <c r="L531" s="217"/>
      <c r="M531" s="215"/>
      <c r="N531" s="215"/>
      <c r="O531" s="215"/>
      <c r="P531" s="215"/>
      <c r="Q531" s="215"/>
      <c r="R531" s="215"/>
      <c r="S531" s="215"/>
      <c r="T531" s="215"/>
      <c r="U531" s="215"/>
      <c r="V531" s="216"/>
      <c r="W531" s="216"/>
      <c r="X531" s="218"/>
      <c r="Y531" s="215"/>
      <c r="Z531" s="215"/>
      <c r="AA531" s="215"/>
      <c r="AB531" s="215"/>
      <c r="AC531" s="215"/>
      <c r="AD531" s="215"/>
      <c r="AE531" s="215"/>
      <c r="AF531" s="215"/>
      <c r="AG531" s="216"/>
      <c r="AH531" s="216"/>
      <c r="AI531" s="215"/>
      <c r="AJ531" s="215"/>
      <c r="AK531" s="215"/>
      <c r="AL531" s="215"/>
      <c r="AM531" s="215"/>
      <c r="AN531" s="215"/>
      <c r="AO531" s="215"/>
      <c r="AP531" s="215"/>
      <c r="AQ531" s="215"/>
      <c r="AR531" s="216"/>
      <c r="AS531" s="216"/>
      <c r="AT531" s="226"/>
      <c r="AU531" s="220"/>
      <c r="AV531" s="220"/>
      <c r="AW531" s="220"/>
      <c r="AX531" s="220"/>
      <c r="AY531" s="220"/>
      <c r="AZ531" s="220"/>
      <c r="BA531" s="220"/>
      <c r="BB531" s="220"/>
      <c r="BC531" s="220"/>
      <c r="BD531" s="220"/>
      <c r="BE531" s="220"/>
      <c r="BF531" s="220"/>
      <c r="BG531" s="232"/>
      <c r="BH531" s="222"/>
      <c r="BI531" s="222"/>
      <c r="BJ531" s="220"/>
      <c r="BK531" s="222"/>
      <c r="BL531" s="222"/>
      <c r="BM531" s="220"/>
      <c r="BN531" s="220"/>
      <c r="BO531" s="222"/>
      <c r="BP531" s="220"/>
      <c r="BQ531" s="224"/>
      <c r="BR531" s="222"/>
      <c r="BS531" s="226"/>
      <c r="BT531" s="215"/>
      <c r="BU531" s="215"/>
      <c r="BV531" s="215"/>
      <c r="BW531" s="215"/>
      <c r="BX531" s="220"/>
      <c r="BY531" s="220"/>
      <c r="BZ531" s="215"/>
      <c r="CA531" s="215"/>
      <c r="CB531" s="215"/>
      <c r="CC531" s="216"/>
      <c r="CD531" s="216"/>
      <c r="CE531" s="216"/>
      <c r="CF531" s="215"/>
      <c r="CG531" s="215"/>
      <c r="CH531" s="215"/>
      <c r="CI531" s="215"/>
      <c r="CJ531" s="215"/>
      <c r="CK531" s="215"/>
      <c r="CL531" s="215"/>
      <c r="CM531" s="215"/>
      <c r="CN531" s="215"/>
      <c r="CO531" s="216"/>
      <c r="CP531" s="216"/>
    </row>
    <row r="532" spans="2:94" s="219" customFormat="1" ht="21" hidden="1" customHeight="1" x14ac:dyDescent="0.25">
      <c r="B532" s="215"/>
      <c r="C532" s="215"/>
      <c r="D532" s="215"/>
      <c r="E532" s="215"/>
      <c r="F532" s="215"/>
      <c r="G532" s="215"/>
      <c r="H532" s="215"/>
      <c r="I532" s="215"/>
      <c r="J532" s="215"/>
      <c r="K532" s="216"/>
      <c r="L532" s="217"/>
      <c r="M532" s="215"/>
      <c r="N532" s="215"/>
      <c r="O532" s="215"/>
      <c r="P532" s="215"/>
      <c r="Q532" s="215"/>
      <c r="R532" s="215"/>
      <c r="S532" s="215"/>
      <c r="T532" s="215"/>
      <c r="U532" s="215"/>
      <c r="V532" s="216"/>
      <c r="W532" s="216"/>
      <c r="X532" s="218"/>
      <c r="Y532" s="215"/>
      <c r="Z532" s="215"/>
      <c r="AA532" s="215"/>
      <c r="AB532" s="215"/>
      <c r="AC532" s="215"/>
      <c r="AD532" s="215"/>
      <c r="AE532" s="215"/>
      <c r="AF532" s="215"/>
      <c r="AG532" s="216"/>
      <c r="AH532" s="216"/>
      <c r="AI532" s="215"/>
      <c r="AJ532" s="215"/>
      <c r="AK532" s="215"/>
      <c r="AL532" s="215"/>
      <c r="AM532" s="215"/>
      <c r="AN532" s="215"/>
      <c r="AO532" s="215"/>
      <c r="AP532" s="215"/>
      <c r="AQ532" s="215"/>
      <c r="AR532" s="216"/>
      <c r="AS532" s="216"/>
      <c r="AT532" s="446" t="s">
        <v>198</v>
      </c>
      <c r="AU532" s="447"/>
      <c r="AV532" s="447"/>
      <c r="AW532" s="447"/>
      <c r="AX532" s="447"/>
      <c r="AY532" s="447"/>
      <c r="AZ532" s="447"/>
      <c r="BA532" s="447"/>
      <c r="BB532" s="447"/>
      <c r="BC532" s="447"/>
      <c r="BD532" s="447"/>
      <c r="BE532" s="447"/>
      <c r="BF532" s="447"/>
      <c r="BG532" s="447"/>
      <c r="BH532" s="447"/>
      <c r="BI532" s="447"/>
      <c r="BJ532" s="447"/>
      <c r="BK532" s="447"/>
      <c r="BL532" s="447"/>
      <c r="BM532" s="447"/>
      <c r="BN532" s="447"/>
      <c r="BO532" s="447"/>
      <c r="BP532" s="447"/>
      <c r="BQ532" s="447"/>
      <c r="BR532" s="448"/>
      <c r="BS532" s="226">
        <f t="shared" si="33"/>
        <v>0</v>
      </c>
      <c r="BT532" s="215"/>
      <c r="BU532" s="215"/>
      <c r="BV532" s="215"/>
      <c r="BW532" s="215"/>
      <c r="BX532" s="220"/>
      <c r="BY532" s="220"/>
      <c r="BZ532" s="215"/>
      <c r="CA532" s="215"/>
      <c r="CB532" s="215"/>
      <c r="CC532" s="216"/>
      <c r="CD532" s="216"/>
      <c r="CE532" s="216"/>
      <c r="CF532" s="215"/>
      <c r="CG532" s="215"/>
      <c r="CH532" s="215"/>
      <c r="CI532" s="215"/>
      <c r="CJ532" s="215"/>
      <c r="CK532" s="215"/>
      <c r="CL532" s="215"/>
      <c r="CM532" s="215"/>
      <c r="CN532" s="215"/>
      <c r="CO532" s="216"/>
      <c r="CP532" s="216"/>
    </row>
    <row r="533" spans="2:94" s="219" customFormat="1" ht="21" hidden="1" customHeight="1" x14ac:dyDescent="0.25">
      <c r="B533" s="215"/>
      <c r="C533" s="215"/>
      <c r="D533" s="215"/>
      <c r="E533" s="215"/>
      <c r="F533" s="215"/>
      <c r="G533" s="215"/>
      <c r="H533" s="215"/>
      <c r="I533" s="215"/>
      <c r="J533" s="215"/>
      <c r="K533" s="216"/>
      <c r="L533" s="217"/>
      <c r="M533" s="215"/>
      <c r="N533" s="215"/>
      <c r="O533" s="215"/>
      <c r="P533" s="215"/>
      <c r="Q533" s="215"/>
      <c r="R533" s="215"/>
      <c r="S533" s="215"/>
      <c r="T533" s="215"/>
      <c r="U533" s="215"/>
      <c r="V533" s="216"/>
      <c r="W533" s="216"/>
      <c r="X533" s="218"/>
      <c r="Y533" s="215"/>
      <c r="Z533" s="215"/>
      <c r="AA533" s="215"/>
      <c r="AB533" s="215"/>
      <c r="AC533" s="215"/>
      <c r="AD533" s="215"/>
      <c r="AE533" s="215"/>
      <c r="AF533" s="215"/>
      <c r="AG533" s="216"/>
      <c r="AH533" s="216"/>
      <c r="AI533" s="215"/>
      <c r="AJ533" s="215"/>
      <c r="AK533" s="215"/>
      <c r="AL533" s="215"/>
      <c r="AM533" s="215"/>
      <c r="AN533" s="215"/>
      <c r="AO533" s="215"/>
      <c r="AP533" s="215"/>
      <c r="AQ533" s="215"/>
      <c r="AR533" s="216"/>
      <c r="AS533" s="216"/>
      <c r="AT533" s="246"/>
      <c r="AU533" s="222"/>
      <c r="AV533" s="222"/>
      <c r="AW533" s="222"/>
      <c r="AX533" s="222"/>
      <c r="AY533" s="222"/>
      <c r="AZ533" s="222"/>
      <c r="BA533" s="222"/>
      <c r="BB533" s="222"/>
      <c r="BC533" s="222"/>
      <c r="BD533" s="222"/>
      <c r="BE533" s="222"/>
      <c r="BF533" s="222"/>
      <c r="BG533" s="232"/>
      <c r="BH533" s="222"/>
      <c r="BI533" s="222"/>
      <c r="BJ533" s="220"/>
      <c r="BK533" s="222"/>
      <c r="BL533" s="222"/>
      <c r="BM533" s="222"/>
      <c r="BN533" s="222"/>
      <c r="BO533" s="222"/>
      <c r="BP533" s="222"/>
      <c r="BQ533" s="224"/>
      <c r="BR533" s="222"/>
      <c r="BS533" s="226"/>
      <c r="BT533" s="215"/>
      <c r="BU533" s="215"/>
      <c r="BV533" s="215"/>
      <c r="BW533" s="215"/>
      <c r="BX533" s="220"/>
      <c r="BY533" s="220"/>
      <c r="BZ533" s="215"/>
      <c r="CA533" s="215"/>
      <c r="CB533" s="215"/>
      <c r="CC533" s="216"/>
      <c r="CD533" s="216"/>
      <c r="CE533" s="216"/>
      <c r="CF533" s="215"/>
      <c r="CG533" s="215"/>
      <c r="CH533" s="215"/>
      <c r="CI533" s="215"/>
      <c r="CJ533" s="215"/>
      <c r="CK533" s="215"/>
      <c r="CL533" s="215"/>
      <c r="CM533" s="215"/>
      <c r="CN533" s="215"/>
      <c r="CO533" s="216"/>
      <c r="CP533" s="216"/>
    </row>
    <row r="534" spans="2:94" s="219" customFormat="1" ht="21" hidden="1" customHeight="1" x14ac:dyDescent="0.25">
      <c r="B534" s="215"/>
      <c r="C534" s="215"/>
      <c r="D534" s="215"/>
      <c r="E534" s="215"/>
      <c r="F534" s="215"/>
      <c r="G534" s="215"/>
      <c r="H534" s="215"/>
      <c r="I534" s="215"/>
      <c r="J534" s="215"/>
      <c r="K534" s="216"/>
      <c r="L534" s="217"/>
      <c r="M534" s="215"/>
      <c r="N534" s="215"/>
      <c r="O534" s="215"/>
      <c r="P534" s="215"/>
      <c r="Q534" s="215"/>
      <c r="R534" s="215"/>
      <c r="S534" s="215"/>
      <c r="T534" s="215"/>
      <c r="U534" s="215"/>
      <c r="V534" s="216"/>
      <c r="W534" s="216"/>
      <c r="X534" s="218"/>
      <c r="Y534" s="215"/>
      <c r="Z534" s="215"/>
      <c r="AA534" s="215"/>
      <c r="AB534" s="215"/>
      <c r="AC534" s="215"/>
      <c r="AD534" s="215"/>
      <c r="AE534" s="215"/>
      <c r="AF534" s="215"/>
      <c r="AG534" s="216"/>
      <c r="AH534" s="216"/>
      <c r="AI534" s="215"/>
      <c r="AJ534" s="215"/>
      <c r="AK534" s="215"/>
      <c r="AL534" s="215"/>
      <c r="AM534" s="215"/>
      <c r="AN534" s="215"/>
      <c r="AO534" s="215"/>
      <c r="AP534" s="215"/>
      <c r="AQ534" s="215"/>
      <c r="AR534" s="216"/>
      <c r="AS534" s="216"/>
      <c r="AT534" s="226"/>
      <c r="AU534" s="220"/>
      <c r="AV534" s="220"/>
      <c r="AW534" s="220"/>
      <c r="AX534" s="220"/>
      <c r="AY534" s="220"/>
      <c r="AZ534" s="220"/>
      <c r="BA534" s="220"/>
      <c r="BB534" s="220"/>
      <c r="BC534" s="220"/>
      <c r="BD534" s="220"/>
      <c r="BE534" s="220"/>
      <c r="BF534" s="220"/>
      <c r="BG534" s="232"/>
      <c r="BH534" s="222"/>
      <c r="BI534" s="222"/>
      <c r="BJ534" s="220"/>
      <c r="BK534" s="222"/>
      <c r="BL534" s="222"/>
      <c r="BM534" s="220"/>
      <c r="BN534" s="220"/>
      <c r="BO534" s="220"/>
      <c r="BP534" s="220"/>
      <c r="BQ534" s="224"/>
      <c r="BR534" s="222"/>
      <c r="BS534" s="226"/>
      <c r="BT534" s="215"/>
      <c r="BU534" s="215"/>
      <c r="BV534" s="215"/>
      <c r="BW534" s="215"/>
      <c r="BX534" s="220"/>
      <c r="BY534" s="220"/>
      <c r="BZ534" s="215"/>
      <c r="CA534" s="215"/>
      <c r="CB534" s="215"/>
      <c r="CC534" s="216"/>
      <c r="CD534" s="216"/>
      <c r="CE534" s="216"/>
      <c r="CF534" s="215"/>
      <c r="CG534" s="215"/>
      <c r="CH534" s="215"/>
      <c r="CI534" s="215"/>
      <c r="CJ534" s="215"/>
      <c r="CK534" s="215"/>
      <c r="CL534" s="215"/>
      <c r="CM534" s="215"/>
      <c r="CN534" s="215"/>
      <c r="CO534" s="216"/>
      <c r="CP534" s="216"/>
    </row>
    <row r="535" spans="2:94" s="219" customFormat="1" ht="21" hidden="1" customHeight="1" x14ac:dyDescent="0.25">
      <c r="B535" s="215"/>
      <c r="C535" s="215"/>
      <c r="D535" s="215"/>
      <c r="E535" s="215"/>
      <c r="F535" s="215"/>
      <c r="G535" s="215"/>
      <c r="H535" s="215"/>
      <c r="I535" s="215"/>
      <c r="J535" s="215"/>
      <c r="K535" s="216"/>
      <c r="L535" s="217"/>
      <c r="M535" s="215"/>
      <c r="N535" s="215"/>
      <c r="O535" s="215"/>
      <c r="P535" s="215"/>
      <c r="Q535" s="215"/>
      <c r="R535" s="215"/>
      <c r="S535" s="215"/>
      <c r="T535" s="215"/>
      <c r="U535" s="215"/>
      <c r="V535" s="216"/>
      <c r="W535" s="216"/>
      <c r="X535" s="218"/>
      <c r="Y535" s="215"/>
      <c r="Z535" s="215"/>
      <c r="AA535" s="215"/>
      <c r="AB535" s="215"/>
      <c r="AC535" s="215"/>
      <c r="AD535" s="215"/>
      <c r="AE535" s="215"/>
      <c r="AF535" s="215"/>
      <c r="AG535" s="216"/>
      <c r="AH535" s="216"/>
      <c r="AI535" s="215"/>
      <c r="AJ535" s="215"/>
      <c r="AK535" s="215"/>
      <c r="AL535" s="215"/>
      <c r="AM535" s="215"/>
      <c r="AN535" s="215"/>
      <c r="AO535" s="215"/>
      <c r="AP535" s="215"/>
      <c r="AQ535" s="215"/>
      <c r="AR535" s="216"/>
      <c r="AS535" s="216"/>
      <c r="AT535" s="226"/>
      <c r="AU535" s="220"/>
      <c r="AV535" s="220"/>
      <c r="AW535" s="220"/>
      <c r="AX535" s="220"/>
      <c r="AY535" s="220"/>
      <c r="AZ535" s="222"/>
      <c r="BA535" s="220"/>
      <c r="BB535" s="220"/>
      <c r="BC535" s="220"/>
      <c r="BD535" s="220"/>
      <c r="BE535" s="220"/>
      <c r="BF535" s="220"/>
      <c r="BG535" s="232"/>
      <c r="BH535" s="222"/>
      <c r="BI535" s="222"/>
      <c r="BJ535" s="220"/>
      <c r="BK535" s="222"/>
      <c r="BL535" s="222"/>
      <c r="BM535" s="220"/>
      <c r="BN535" s="220"/>
      <c r="BO535" s="220"/>
      <c r="BP535" s="220"/>
      <c r="BQ535" s="224"/>
      <c r="BR535" s="222"/>
      <c r="BS535" s="226"/>
      <c r="BT535" s="215"/>
      <c r="BU535" s="215"/>
      <c r="BV535" s="215"/>
      <c r="BW535" s="215"/>
      <c r="BX535" s="220"/>
      <c r="BY535" s="220"/>
      <c r="BZ535" s="215"/>
      <c r="CA535" s="215"/>
      <c r="CB535" s="215"/>
      <c r="CC535" s="216"/>
      <c r="CD535" s="216"/>
      <c r="CE535" s="216"/>
      <c r="CF535" s="215"/>
      <c r="CG535" s="215"/>
      <c r="CH535" s="215"/>
      <c r="CI535" s="215"/>
      <c r="CJ535" s="215"/>
      <c r="CK535" s="215"/>
      <c r="CL535" s="215"/>
      <c r="CM535" s="215"/>
      <c r="CN535" s="215"/>
      <c r="CO535" s="216"/>
      <c r="CP535" s="216"/>
    </row>
    <row r="536" spans="2:94" s="219" customFormat="1" ht="21" hidden="1" customHeight="1" x14ac:dyDescent="0.25">
      <c r="B536" s="215"/>
      <c r="C536" s="215"/>
      <c r="D536" s="215"/>
      <c r="E536" s="215"/>
      <c r="F536" s="215"/>
      <c r="G536" s="215"/>
      <c r="H536" s="215"/>
      <c r="I536" s="215"/>
      <c r="J536" s="215"/>
      <c r="K536" s="216"/>
      <c r="L536" s="217"/>
      <c r="M536" s="215"/>
      <c r="N536" s="215"/>
      <c r="O536" s="215"/>
      <c r="P536" s="215"/>
      <c r="Q536" s="215"/>
      <c r="R536" s="215"/>
      <c r="S536" s="215"/>
      <c r="T536" s="215"/>
      <c r="U536" s="215"/>
      <c r="V536" s="216"/>
      <c r="W536" s="216"/>
      <c r="X536" s="218"/>
      <c r="Y536" s="215"/>
      <c r="Z536" s="215"/>
      <c r="AA536" s="215"/>
      <c r="AB536" s="215"/>
      <c r="AC536" s="215"/>
      <c r="AD536" s="215"/>
      <c r="AE536" s="215"/>
      <c r="AF536" s="215"/>
      <c r="AG536" s="216"/>
      <c r="AH536" s="216"/>
      <c r="AI536" s="215"/>
      <c r="AJ536" s="215"/>
      <c r="AK536" s="215"/>
      <c r="AL536" s="215"/>
      <c r="AM536" s="215"/>
      <c r="AN536" s="215"/>
      <c r="AO536" s="215"/>
      <c r="AP536" s="215"/>
      <c r="AQ536" s="215"/>
      <c r="AR536" s="216"/>
      <c r="AS536" s="216"/>
      <c r="AT536" s="226"/>
      <c r="AU536" s="222"/>
      <c r="AV536" s="220"/>
      <c r="AW536" s="220"/>
      <c r="AX536" s="220"/>
      <c r="AY536" s="220"/>
      <c r="AZ536" s="220"/>
      <c r="BA536" s="220"/>
      <c r="BB536" s="220"/>
      <c r="BC536" s="220"/>
      <c r="BD536" s="220"/>
      <c r="BE536" s="220"/>
      <c r="BF536" s="220"/>
      <c r="BG536" s="232"/>
      <c r="BH536" s="222"/>
      <c r="BI536" s="222"/>
      <c r="BJ536" s="220"/>
      <c r="BK536" s="222"/>
      <c r="BL536" s="222"/>
      <c r="BM536" s="220"/>
      <c r="BN536" s="220"/>
      <c r="BO536" s="222"/>
      <c r="BP536" s="220"/>
      <c r="BQ536" s="224"/>
      <c r="BR536" s="222"/>
      <c r="BS536" s="226"/>
      <c r="BT536" s="215"/>
      <c r="BU536" s="215"/>
      <c r="BV536" s="215"/>
      <c r="BW536" s="215"/>
      <c r="BX536" s="220"/>
      <c r="BY536" s="220"/>
      <c r="BZ536" s="215"/>
      <c r="CA536" s="215"/>
      <c r="CB536" s="215"/>
      <c r="CC536" s="216"/>
      <c r="CD536" s="216"/>
      <c r="CE536" s="216"/>
      <c r="CF536" s="215"/>
      <c r="CG536" s="215"/>
      <c r="CH536" s="215"/>
      <c r="CI536" s="215"/>
      <c r="CJ536" s="215"/>
      <c r="CK536" s="215"/>
      <c r="CL536" s="215"/>
      <c r="CM536" s="215"/>
      <c r="CN536" s="215"/>
      <c r="CO536" s="216"/>
      <c r="CP536" s="216"/>
    </row>
    <row r="537" spans="2:94" s="219" customFormat="1" ht="21" hidden="1" customHeight="1" x14ac:dyDescent="0.25">
      <c r="B537" s="215"/>
      <c r="C537" s="215"/>
      <c r="D537" s="215"/>
      <c r="E537" s="215"/>
      <c r="F537" s="215"/>
      <c r="G537" s="215"/>
      <c r="H537" s="215"/>
      <c r="I537" s="215"/>
      <c r="J537" s="215"/>
      <c r="K537" s="216"/>
      <c r="L537" s="217"/>
      <c r="M537" s="215"/>
      <c r="N537" s="215"/>
      <c r="O537" s="215"/>
      <c r="P537" s="215"/>
      <c r="Q537" s="215"/>
      <c r="R537" s="215"/>
      <c r="S537" s="215"/>
      <c r="T537" s="215"/>
      <c r="U537" s="215"/>
      <c r="V537" s="216"/>
      <c r="W537" s="216"/>
      <c r="X537" s="218"/>
      <c r="Y537" s="215"/>
      <c r="Z537" s="215"/>
      <c r="AA537" s="215"/>
      <c r="AB537" s="215"/>
      <c r="AC537" s="215"/>
      <c r="AD537" s="215"/>
      <c r="AE537" s="215"/>
      <c r="AF537" s="215"/>
      <c r="AG537" s="216"/>
      <c r="AH537" s="216"/>
      <c r="AI537" s="215"/>
      <c r="AJ537" s="215"/>
      <c r="AK537" s="215"/>
      <c r="AL537" s="215"/>
      <c r="AM537" s="215"/>
      <c r="AN537" s="215"/>
      <c r="AO537" s="215"/>
      <c r="AP537" s="215"/>
      <c r="AQ537" s="215"/>
      <c r="AR537" s="216"/>
      <c r="AS537" s="216"/>
      <c r="AT537" s="226"/>
      <c r="AU537" s="220"/>
      <c r="AV537" s="220"/>
      <c r="AW537" s="220"/>
      <c r="AX537" s="220"/>
      <c r="AY537" s="220"/>
      <c r="AZ537" s="222"/>
      <c r="BA537" s="220"/>
      <c r="BB537" s="220"/>
      <c r="BC537" s="220"/>
      <c r="BD537" s="220"/>
      <c r="BE537" s="220"/>
      <c r="BF537" s="220"/>
      <c r="BG537" s="232"/>
      <c r="BH537" s="222"/>
      <c r="BI537" s="222"/>
      <c r="BJ537" s="220"/>
      <c r="BK537" s="222"/>
      <c r="BL537" s="222"/>
      <c r="BM537" s="220"/>
      <c r="BN537" s="220"/>
      <c r="BO537" s="220"/>
      <c r="BP537" s="220"/>
      <c r="BQ537" s="224"/>
      <c r="BR537" s="222"/>
      <c r="BS537" s="226"/>
      <c r="BT537" s="215"/>
      <c r="BU537" s="215"/>
      <c r="BV537" s="215"/>
      <c r="BW537" s="215"/>
      <c r="BX537" s="220"/>
      <c r="BY537" s="220"/>
      <c r="BZ537" s="215"/>
      <c r="CA537" s="215"/>
      <c r="CB537" s="215"/>
      <c r="CC537" s="216"/>
      <c r="CD537" s="216"/>
      <c r="CE537" s="216"/>
      <c r="CF537" s="215"/>
      <c r="CG537" s="215"/>
      <c r="CH537" s="215"/>
      <c r="CI537" s="215"/>
      <c r="CJ537" s="215"/>
      <c r="CK537" s="215"/>
      <c r="CL537" s="215"/>
      <c r="CM537" s="215"/>
      <c r="CN537" s="215"/>
      <c r="CO537" s="216"/>
      <c r="CP537" s="216"/>
    </row>
    <row r="538" spans="2:94" s="219" customFormat="1" ht="21" hidden="1" customHeight="1" x14ac:dyDescent="0.25">
      <c r="B538" s="215"/>
      <c r="C538" s="215"/>
      <c r="D538" s="215"/>
      <c r="E538" s="215"/>
      <c r="F538" s="215"/>
      <c r="G538" s="215"/>
      <c r="H538" s="215"/>
      <c r="I538" s="215"/>
      <c r="J538" s="215"/>
      <c r="K538" s="216"/>
      <c r="L538" s="217"/>
      <c r="M538" s="215"/>
      <c r="N538" s="215"/>
      <c r="O538" s="215"/>
      <c r="P538" s="215"/>
      <c r="Q538" s="215"/>
      <c r="R538" s="215"/>
      <c r="S538" s="215"/>
      <c r="T538" s="215"/>
      <c r="U538" s="215"/>
      <c r="V538" s="216"/>
      <c r="W538" s="216"/>
      <c r="X538" s="218"/>
      <c r="Y538" s="215"/>
      <c r="Z538" s="215"/>
      <c r="AA538" s="215"/>
      <c r="AB538" s="215"/>
      <c r="AC538" s="215"/>
      <c r="AD538" s="215"/>
      <c r="AE538" s="215"/>
      <c r="AF538" s="215"/>
      <c r="AG538" s="216"/>
      <c r="AH538" s="216"/>
      <c r="AI538" s="215"/>
      <c r="AJ538" s="215"/>
      <c r="AK538" s="215"/>
      <c r="AL538" s="215"/>
      <c r="AM538" s="215"/>
      <c r="AN538" s="215"/>
      <c r="AO538" s="215"/>
      <c r="AP538" s="215"/>
      <c r="AQ538" s="215"/>
      <c r="AR538" s="216"/>
      <c r="AS538" s="216"/>
      <c r="AT538" s="226"/>
      <c r="AU538" s="220"/>
      <c r="AV538" s="220"/>
      <c r="AW538" s="220"/>
      <c r="AX538" s="220"/>
      <c r="AY538" s="220"/>
      <c r="AZ538" s="220"/>
      <c r="BA538" s="220"/>
      <c r="BB538" s="220"/>
      <c r="BC538" s="220"/>
      <c r="BD538" s="220"/>
      <c r="BE538" s="220"/>
      <c r="BF538" s="220"/>
      <c r="BG538" s="232"/>
      <c r="BH538" s="222"/>
      <c r="BI538" s="222"/>
      <c r="BJ538" s="220"/>
      <c r="BK538" s="222"/>
      <c r="BL538" s="222"/>
      <c r="BM538" s="220"/>
      <c r="BN538" s="220"/>
      <c r="BO538" s="220"/>
      <c r="BP538" s="220"/>
      <c r="BQ538" s="224"/>
      <c r="BR538" s="222"/>
      <c r="BS538" s="226"/>
      <c r="BT538" s="215"/>
      <c r="BU538" s="215"/>
      <c r="BV538" s="215"/>
      <c r="BW538" s="215"/>
      <c r="BX538" s="220"/>
      <c r="BY538" s="220"/>
      <c r="BZ538" s="215"/>
      <c r="CA538" s="215"/>
      <c r="CB538" s="215"/>
      <c r="CC538" s="216"/>
      <c r="CD538" s="216"/>
      <c r="CE538" s="216"/>
      <c r="CF538" s="215"/>
      <c r="CG538" s="215"/>
      <c r="CH538" s="215"/>
      <c r="CI538" s="215"/>
      <c r="CJ538" s="215"/>
      <c r="CK538" s="215"/>
      <c r="CL538" s="215"/>
      <c r="CM538" s="215"/>
      <c r="CN538" s="215"/>
      <c r="CO538" s="216"/>
      <c r="CP538" s="216"/>
    </row>
    <row r="539" spans="2:94" s="219" customFormat="1" ht="21" hidden="1" customHeight="1" x14ac:dyDescent="0.25">
      <c r="B539" s="215"/>
      <c r="C539" s="215"/>
      <c r="D539" s="215"/>
      <c r="E539" s="215"/>
      <c r="F539" s="215"/>
      <c r="G539" s="215"/>
      <c r="H539" s="215"/>
      <c r="I539" s="215"/>
      <c r="J539" s="215"/>
      <c r="K539" s="216"/>
      <c r="L539" s="217"/>
      <c r="M539" s="215"/>
      <c r="N539" s="215"/>
      <c r="O539" s="215"/>
      <c r="P539" s="215"/>
      <c r="Q539" s="215"/>
      <c r="R539" s="215"/>
      <c r="S539" s="215"/>
      <c r="T539" s="215"/>
      <c r="U539" s="215"/>
      <c r="V539" s="216"/>
      <c r="W539" s="216"/>
      <c r="X539" s="218"/>
      <c r="Y539" s="215"/>
      <c r="Z539" s="215"/>
      <c r="AA539" s="215"/>
      <c r="AB539" s="215"/>
      <c r="AC539" s="215"/>
      <c r="AD539" s="215"/>
      <c r="AE539" s="215"/>
      <c r="AF539" s="215"/>
      <c r="AG539" s="216"/>
      <c r="AH539" s="216"/>
      <c r="AI539" s="215"/>
      <c r="AJ539" s="215"/>
      <c r="AK539" s="215"/>
      <c r="AL539" s="215"/>
      <c r="AM539" s="215"/>
      <c r="AN539" s="215"/>
      <c r="AO539" s="215"/>
      <c r="AP539" s="215"/>
      <c r="AQ539" s="215"/>
      <c r="AR539" s="216"/>
      <c r="AS539" s="216"/>
      <c r="AT539" s="226"/>
      <c r="AU539" s="222"/>
      <c r="AV539" s="220"/>
      <c r="AW539" s="220"/>
      <c r="AX539" s="222"/>
      <c r="AY539" s="220"/>
      <c r="AZ539" s="222"/>
      <c r="BA539" s="220"/>
      <c r="BB539" s="220"/>
      <c r="BC539" s="220"/>
      <c r="BD539" s="220"/>
      <c r="BE539" s="220"/>
      <c r="BF539" s="220"/>
      <c r="BG539" s="232"/>
      <c r="BH539" s="222"/>
      <c r="BI539" s="222"/>
      <c r="BJ539" s="220"/>
      <c r="BK539" s="222"/>
      <c r="BL539" s="222"/>
      <c r="BM539" s="220"/>
      <c r="BN539" s="220"/>
      <c r="BO539" s="222"/>
      <c r="BP539" s="220"/>
      <c r="BQ539" s="224"/>
      <c r="BR539" s="222"/>
      <c r="BS539" s="226"/>
      <c r="BT539" s="215"/>
      <c r="BU539" s="215"/>
      <c r="BV539" s="215"/>
      <c r="BW539" s="215"/>
      <c r="BX539" s="220"/>
      <c r="BY539" s="220"/>
      <c r="BZ539" s="215"/>
      <c r="CA539" s="215"/>
      <c r="CB539" s="215"/>
      <c r="CC539" s="216"/>
      <c r="CD539" s="216"/>
      <c r="CE539" s="216"/>
      <c r="CF539" s="215"/>
      <c r="CG539" s="215"/>
      <c r="CH539" s="215"/>
      <c r="CI539" s="215"/>
      <c r="CJ539" s="215"/>
      <c r="CK539" s="215"/>
      <c r="CL539" s="215"/>
      <c r="CM539" s="215"/>
      <c r="CN539" s="215"/>
      <c r="CO539" s="216"/>
      <c r="CP539" s="216"/>
    </row>
    <row r="540" spans="2:94" s="219" customFormat="1" ht="21" hidden="1" customHeight="1" x14ac:dyDescent="0.25">
      <c r="B540" s="215"/>
      <c r="C540" s="215"/>
      <c r="D540" s="215"/>
      <c r="E540" s="215"/>
      <c r="F540" s="215"/>
      <c r="G540" s="215"/>
      <c r="H540" s="215"/>
      <c r="I540" s="215"/>
      <c r="J540" s="215"/>
      <c r="K540" s="216"/>
      <c r="L540" s="217"/>
      <c r="M540" s="215"/>
      <c r="N540" s="215"/>
      <c r="O540" s="215"/>
      <c r="P540" s="215"/>
      <c r="Q540" s="215"/>
      <c r="R540" s="215"/>
      <c r="S540" s="215"/>
      <c r="T540" s="215"/>
      <c r="U540" s="215"/>
      <c r="V540" s="216"/>
      <c r="W540" s="216"/>
      <c r="X540" s="218"/>
      <c r="Y540" s="215"/>
      <c r="Z540" s="215"/>
      <c r="AA540" s="215"/>
      <c r="AB540" s="215"/>
      <c r="AC540" s="215"/>
      <c r="AD540" s="215"/>
      <c r="AE540" s="215"/>
      <c r="AF540" s="215"/>
      <c r="AG540" s="216"/>
      <c r="AH540" s="216"/>
      <c r="AI540" s="215"/>
      <c r="AJ540" s="215"/>
      <c r="AK540" s="215"/>
      <c r="AL540" s="215"/>
      <c r="AM540" s="215"/>
      <c r="AN540" s="215"/>
      <c r="AO540" s="215"/>
      <c r="AP540" s="215"/>
      <c r="AQ540" s="215"/>
      <c r="AR540" s="216"/>
      <c r="AS540" s="216"/>
      <c r="AT540" s="226"/>
      <c r="AU540" s="220"/>
      <c r="AV540" s="220"/>
      <c r="AW540" s="220"/>
      <c r="AX540" s="220"/>
      <c r="AY540" s="220"/>
      <c r="AZ540" s="220"/>
      <c r="BA540" s="220"/>
      <c r="BB540" s="220"/>
      <c r="BC540" s="220"/>
      <c r="BD540" s="220"/>
      <c r="BE540" s="220"/>
      <c r="BF540" s="220"/>
      <c r="BG540" s="232"/>
      <c r="BH540" s="222"/>
      <c r="BI540" s="222"/>
      <c r="BJ540" s="220"/>
      <c r="BK540" s="222"/>
      <c r="BL540" s="222"/>
      <c r="BM540" s="220"/>
      <c r="BN540" s="220"/>
      <c r="BO540" s="220"/>
      <c r="BP540" s="220"/>
      <c r="BQ540" s="224"/>
      <c r="BR540" s="222"/>
      <c r="BS540" s="226"/>
      <c r="BT540" s="215"/>
      <c r="BU540" s="215"/>
      <c r="BV540" s="215"/>
      <c r="BW540" s="215"/>
      <c r="BX540" s="220"/>
      <c r="BY540" s="220"/>
      <c r="BZ540" s="215"/>
      <c r="CA540" s="215"/>
      <c r="CB540" s="215"/>
      <c r="CC540" s="216"/>
      <c r="CD540" s="216"/>
      <c r="CE540" s="216"/>
      <c r="CF540" s="215"/>
      <c r="CG540" s="215"/>
      <c r="CH540" s="215"/>
      <c r="CI540" s="215"/>
      <c r="CJ540" s="215"/>
      <c r="CK540" s="215"/>
      <c r="CL540" s="215"/>
      <c r="CM540" s="215"/>
      <c r="CN540" s="215"/>
      <c r="CO540" s="216"/>
      <c r="CP540" s="216"/>
    </row>
    <row r="541" spans="2:94" s="219" customFormat="1" ht="21" hidden="1" customHeight="1" x14ac:dyDescent="0.25">
      <c r="B541" s="215"/>
      <c r="C541" s="215"/>
      <c r="D541" s="215"/>
      <c r="E541" s="215"/>
      <c r="F541" s="215"/>
      <c r="G541" s="215"/>
      <c r="H541" s="215"/>
      <c r="I541" s="215"/>
      <c r="J541" s="215"/>
      <c r="K541" s="216"/>
      <c r="L541" s="217"/>
      <c r="M541" s="215"/>
      <c r="N541" s="215"/>
      <c r="O541" s="215"/>
      <c r="P541" s="215"/>
      <c r="Q541" s="215"/>
      <c r="R541" s="215"/>
      <c r="S541" s="215"/>
      <c r="T541" s="215"/>
      <c r="U541" s="215"/>
      <c r="V541" s="216"/>
      <c r="W541" s="216"/>
      <c r="X541" s="218"/>
      <c r="Y541" s="215"/>
      <c r="Z541" s="215"/>
      <c r="AA541" s="215"/>
      <c r="AB541" s="215"/>
      <c r="AC541" s="215"/>
      <c r="AD541" s="215"/>
      <c r="AE541" s="215"/>
      <c r="AF541" s="215"/>
      <c r="AG541" s="216"/>
      <c r="AH541" s="216"/>
      <c r="AI541" s="215"/>
      <c r="AJ541" s="215"/>
      <c r="AK541" s="215"/>
      <c r="AL541" s="215"/>
      <c r="AM541" s="215"/>
      <c r="AN541" s="215"/>
      <c r="AO541" s="215"/>
      <c r="AP541" s="215"/>
      <c r="AQ541" s="215"/>
      <c r="AR541" s="216"/>
      <c r="AS541" s="216"/>
      <c r="AT541" s="226"/>
      <c r="AU541" s="220"/>
      <c r="AV541" s="220"/>
      <c r="AW541" s="220"/>
      <c r="AX541" s="220"/>
      <c r="AY541" s="220"/>
      <c r="AZ541" s="222"/>
      <c r="BA541" s="220"/>
      <c r="BB541" s="220"/>
      <c r="BC541" s="220"/>
      <c r="BD541" s="220"/>
      <c r="BE541" s="220"/>
      <c r="BF541" s="220"/>
      <c r="BG541" s="232"/>
      <c r="BH541" s="222"/>
      <c r="BI541" s="222"/>
      <c r="BJ541" s="220"/>
      <c r="BK541" s="222"/>
      <c r="BL541" s="222"/>
      <c r="BM541" s="220"/>
      <c r="BN541" s="220"/>
      <c r="BO541" s="220"/>
      <c r="BP541" s="220"/>
      <c r="BQ541" s="224"/>
      <c r="BR541" s="222"/>
      <c r="BS541" s="226"/>
      <c r="BT541" s="215"/>
      <c r="BU541" s="215"/>
      <c r="BV541" s="215"/>
      <c r="BW541" s="215"/>
      <c r="BX541" s="220"/>
      <c r="BY541" s="220"/>
      <c r="BZ541" s="215"/>
      <c r="CA541" s="215"/>
      <c r="CB541" s="215"/>
      <c r="CC541" s="216"/>
      <c r="CD541" s="216"/>
      <c r="CE541" s="216"/>
      <c r="CF541" s="215"/>
      <c r="CG541" s="215"/>
      <c r="CH541" s="215"/>
      <c r="CI541" s="215"/>
      <c r="CJ541" s="215"/>
      <c r="CK541" s="215"/>
      <c r="CL541" s="215"/>
      <c r="CM541" s="215"/>
      <c r="CN541" s="215"/>
      <c r="CO541" s="216"/>
      <c r="CP541" s="216"/>
    </row>
    <row r="542" spans="2:94" s="219" customFormat="1" ht="21" hidden="1" customHeight="1" x14ac:dyDescent="0.25">
      <c r="B542" s="215"/>
      <c r="C542" s="215"/>
      <c r="D542" s="215"/>
      <c r="E542" s="215"/>
      <c r="F542" s="215"/>
      <c r="G542" s="215"/>
      <c r="H542" s="215"/>
      <c r="I542" s="215"/>
      <c r="J542" s="215"/>
      <c r="K542" s="216"/>
      <c r="L542" s="217"/>
      <c r="M542" s="215"/>
      <c r="N542" s="215"/>
      <c r="O542" s="215"/>
      <c r="P542" s="215"/>
      <c r="Q542" s="215"/>
      <c r="R542" s="215"/>
      <c r="S542" s="215"/>
      <c r="T542" s="215"/>
      <c r="U542" s="215"/>
      <c r="V542" s="216"/>
      <c r="W542" s="216"/>
      <c r="X542" s="218"/>
      <c r="Y542" s="215"/>
      <c r="Z542" s="215"/>
      <c r="AA542" s="215"/>
      <c r="AB542" s="215"/>
      <c r="AC542" s="215"/>
      <c r="AD542" s="215"/>
      <c r="AE542" s="215"/>
      <c r="AF542" s="215"/>
      <c r="AG542" s="216"/>
      <c r="AH542" s="216"/>
      <c r="AI542" s="215"/>
      <c r="AJ542" s="215"/>
      <c r="AK542" s="215"/>
      <c r="AL542" s="215"/>
      <c r="AM542" s="215"/>
      <c r="AN542" s="215"/>
      <c r="AO542" s="215"/>
      <c r="AP542" s="215"/>
      <c r="AQ542" s="215"/>
      <c r="AR542" s="216"/>
      <c r="AS542" s="216"/>
      <c r="AT542" s="226"/>
      <c r="AU542" s="220"/>
      <c r="AV542" s="220"/>
      <c r="AW542" s="220"/>
      <c r="AX542" s="220"/>
      <c r="AY542" s="220"/>
      <c r="AZ542" s="220"/>
      <c r="BA542" s="220"/>
      <c r="BB542" s="220"/>
      <c r="BC542" s="220"/>
      <c r="BD542" s="220"/>
      <c r="BE542" s="220"/>
      <c r="BF542" s="220"/>
      <c r="BG542" s="232"/>
      <c r="BH542" s="222"/>
      <c r="BI542" s="222"/>
      <c r="BJ542" s="220"/>
      <c r="BK542" s="222"/>
      <c r="BL542" s="222"/>
      <c r="BM542" s="220"/>
      <c r="BN542" s="220"/>
      <c r="BO542" s="222"/>
      <c r="BP542" s="220"/>
      <c r="BQ542" s="224"/>
      <c r="BR542" s="222"/>
      <c r="BS542" s="226"/>
      <c r="BT542" s="215"/>
      <c r="BU542" s="215"/>
      <c r="BV542" s="215"/>
      <c r="BW542" s="215"/>
      <c r="BX542" s="220"/>
      <c r="BY542" s="220"/>
      <c r="BZ542" s="215"/>
      <c r="CA542" s="215"/>
      <c r="CB542" s="215"/>
      <c r="CC542" s="216"/>
      <c r="CD542" s="216"/>
      <c r="CE542" s="216"/>
      <c r="CF542" s="215"/>
      <c r="CG542" s="215"/>
      <c r="CH542" s="215"/>
      <c r="CI542" s="215"/>
      <c r="CJ542" s="215"/>
      <c r="CK542" s="215"/>
      <c r="CL542" s="215"/>
      <c r="CM542" s="215"/>
      <c r="CN542" s="215"/>
      <c r="CO542" s="216"/>
      <c r="CP542" s="216"/>
    </row>
    <row r="543" spans="2:94" s="219" customFormat="1" ht="21" hidden="1" customHeight="1" x14ac:dyDescent="0.25">
      <c r="B543" s="215"/>
      <c r="C543" s="215"/>
      <c r="D543" s="215"/>
      <c r="E543" s="215"/>
      <c r="F543" s="215"/>
      <c r="G543" s="215"/>
      <c r="H543" s="215"/>
      <c r="I543" s="215"/>
      <c r="J543" s="215"/>
      <c r="K543" s="216"/>
      <c r="L543" s="217"/>
      <c r="M543" s="215"/>
      <c r="N543" s="215"/>
      <c r="O543" s="215"/>
      <c r="P543" s="215"/>
      <c r="Q543" s="215"/>
      <c r="R543" s="215"/>
      <c r="S543" s="215"/>
      <c r="T543" s="215"/>
      <c r="U543" s="215"/>
      <c r="V543" s="216"/>
      <c r="W543" s="216"/>
      <c r="X543" s="218"/>
      <c r="Y543" s="215"/>
      <c r="Z543" s="215"/>
      <c r="AA543" s="215"/>
      <c r="AB543" s="215"/>
      <c r="AC543" s="215"/>
      <c r="AD543" s="215"/>
      <c r="AE543" s="215"/>
      <c r="AF543" s="215"/>
      <c r="AG543" s="216"/>
      <c r="AH543" s="216"/>
      <c r="AI543" s="215"/>
      <c r="AJ543" s="215"/>
      <c r="AK543" s="215"/>
      <c r="AL543" s="215"/>
      <c r="AM543" s="215"/>
      <c r="AN543" s="215"/>
      <c r="AO543" s="215"/>
      <c r="AP543" s="215"/>
      <c r="AQ543" s="215"/>
      <c r="AR543" s="216"/>
      <c r="AS543" s="216"/>
      <c r="AT543" s="446" t="s">
        <v>199</v>
      </c>
      <c r="AU543" s="447"/>
      <c r="AV543" s="447"/>
      <c r="AW543" s="447"/>
      <c r="AX543" s="447"/>
      <c r="AY543" s="447"/>
      <c r="AZ543" s="447"/>
      <c r="BA543" s="447"/>
      <c r="BB543" s="447"/>
      <c r="BC543" s="447"/>
      <c r="BD543" s="447"/>
      <c r="BE543" s="447"/>
      <c r="BF543" s="447"/>
      <c r="BG543" s="447"/>
      <c r="BH543" s="447"/>
      <c r="BI543" s="447"/>
      <c r="BJ543" s="447"/>
      <c r="BK543" s="447"/>
      <c r="BL543" s="447"/>
      <c r="BM543" s="447"/>
      <c r="BN543" s="447"/>
      <c r="BO543" s="447"/>
      <c r="BP543" s="447"/>
      <c r="BQ543" s="447"/>
      <c r="BR543" s="448"/>
      <c r="BS543" s="226">
        <f t="shared" ref="BS543" si="49">IF(SUM(BA543:BB543)&gt;0,1,0)</f>
        <v>0</v>
      </c>
      <c r="BT543" s="215"/>
      <c r="BU543" s="215"/>
      <c r="BV543" s="215"/>
      <c r="BW543" s="215"/>
      <c r="BX543" s="220"/>
      <c r="BY543" s="220"/>
      <c r="BZ543" s="215"/>
      <c r="CA543" s="215"/>
      <c r="CB543" s="215"/>
      <c r="CC543" s="216"/>
      <c r="CD543" s="216"/>
      <c r="CE543" s="216"/>
      <c r="CF543" s="215"/>
      <c r="CG543" s="215"/>
      <c r="CH543" s="215"/>
      <c r="CI543" s="215"/>
      <c r="CJ543" s="215"/>
      <c r="CK543" s="215"/>
      <c r="CL543" s="215"/>
      <c r="CM543" s="215"/>
      <c r="CN543" s="215"/>
      <c r="CO543" s="216"/>
      <c r="CP543" s="216"/>
    </row>
    <row r="544" spans="2:94" s="219" customFormat="1" ht="21" hidden="1" customHeight="1" x14ac:dyDescent="0.25">
      <c r="B544" s="215"/>
      <c r="C544" s="215"/>
      <c r="D544" s="215"/>
      <c r="E544" s="215"/>
      <c r="F544" s="215"/>
      <c r="G544" s="215"/>
      <c r="H544" s="215"/>
      <c r="I544" s="215"/>
      <c r="J544" s="215"/>
      <c r="K544" s="216"/>
      <c r="L544" s="217"/>
      <c r="M544" s="215"/>
      <c r="N544" s="215"/>
      <c r="O544" s="215"/>
      <c r="P544" s="215"/>
      <c r="Q544" s="215"/>
      <c r="R544" s="215"/>
      <c r="S544" s="215"/>
      <c r="T544" s="215"/>
      <c r="U544" s="215"/>
      <c r="V544" s="216"/>
      <c r="W544" s="216"/>
      <c r="X544" s="218"/>
      <c r="Y544" s="215"/>
      <c r="Z544" s="215"/>
      <c r="AA544" s="215"/>
      <c r="AB544" s="215"/>
      <c r="AC544" s="215"/>
      <c r="AD544" s="215"/>
      <c r="AE544" s="215"/>
      <c r="AF544" s="215"/>
      <c r="AG544" s="216"/>
      <c r="AH544" s="216"/>
      <c r="AI544" s="215"/>
      <c r="AJ544" s="215"/>
      <c r="AK544" s="215"/>
      <c r="AL544" s="215"/>
      <c r="AM544" s="215"/>
      <c r="AN544" s="215"/>
      <c r="AO544" s="215"/>
      <c r="AP544" s="215"/>
      <c r="AQ544" s="215"/>
      <c r="AR544" s="216"/>
      <c r="AS544" s="216"/>
      <c r="AT544" s="246"/>
      <c r="AU544" s="222"/>
      <c r="AV544" s="222"/>
      <c r="AW544" s="222"/>
      <c r="AX544" s="222"/>
      <c r="AY544" s="222"/>
      <c r="AZ544" s="222"/>
      <c r="BA544" s="222"/>
      <c r="BB544" s="222"/>
      <c r="BC544" s="222"/>
      <c r="BD544" s="222"/>
      <c r="BE544" s="222"/>
      <c r="BF544" s="222"/>
      <c r="BG544" s="232"/>
      <c r="BH544" s="222"/>
      <c r="BI544" s="222"/>
      <c r="BJ544" s="220"/>
      <c r="BK544" s="222"/>
      <c r="BL544" s="222"/>
      <c r="BM544" s="222"/>
      <c r="BN544" s="222"/>
      <c r="BO544" s="222"/>
      <c r="BP544" s="222"/>
      <c r="BQ544" s="224"/>
      <c r="BR544" s="222"/>
      <c r="BS544" s="226"/>
      <c r="BX544" s="226"/>
      <c r="BY544" s="226"/>
    </row>
    <row r="545" spans="1:94" s="219" customFormat="1" ht="21" hidden="1" customHeight="1" x14ac:dyDescent="0.25">
      <c r="B545" s="215"/>
      <c r="C545" s="215"/>
      <c r="D545" s="215"/>
      <c r="E545" s="215"/>
      <c r="F545" s="215"/>
      <c r="G545" s="215"/>
      <c r="H545" s="215"/>
      <c r="I545" s="215"/>
      <c r="J545" s="215"/>
      <c r="K545" s="216"/>
      <c r="L545" s="217"/>
      <c r="M545" s="215"/>
      <c r="N545" s="215"/>
      <c r="O545" s="215"/>
      <c r="P545" s="215"/>
      <c r="Q545" s="215"/>
      <c r="R545" s="215"/>
      <c r="S545" s="215"/>
      <c r="T545" s="215"/>
      <c r="U545" s="215"/>
      <c r="V545" s="216"/>
      <c r="W545" s="216"/>
      <c r="X545" s="218"/>
      <c r="Y545" s="215"/>
      <c r="Z545" s="215"/>
      <c r="AA545" s="215"/>
      <c r="AB545" s="215"/>
      <c r="AC545" s="215"/>
      <c r="AD545" s="215"/>
      <c r="AE545" s="215"/>
      <c r="AF545" s="215"/>
      <c r="AG545" s="216"/>
      <c r="AH545" s="216"/>
      <c r="AI545" s="215"/>
      <c r="AJ545" s="215"/>
      <c r="AK545" s="215"/>
      <c r="AL545" s="215"/>
      <c r="AM545" s="215"/>
      <c r="AN545" s="215"/>
      <c r="AO545" s="215"/>
      <c r="AP545" s="215"/>
      <c r="AQ545" s="215"/>
      <c r="AR545" s="216"/>
      <c r="AS545" s="216"/>
      <c r="AT545" s="226"/>
      <c r="AU545" s="220"/>
      <c r="AV545" s="220"/>
      <c r="AW545" s="220"/>
      <c r="AX545" s="220"/>
      <c r="AY545" s="220"/>
      <c r="AZ545" s="220"/>
      <c r="BA545" s="220"/>
      <c r="BB545" s="220"/>
      <c r="BC545" s="220"/>
      <c r="BD545" s="220"/>
      <c r="BE545" s="220"/>
      <c r="BF545" s="220"/>
      <c r="BG545" s="232"/>
      <c r="BH545" s="222"/>
      <c r="BI545" s="222"/>
      <c r="BJ545" s="220"/>
      <c r="BK545" s="222"/>
      <c r="BL545" s="222"/>
      <c r="BM545" s="220"/>
      <c r="BN545" s="220"/>
      <c r="BO545" s="220"/>
      <c r="BP545" s="220"/>
      <c r="BQ545" s="224"/>
      <c r="BR545" s="222"/>
      <c r="BS545" s="226"/>
      <c r="BX545" s="226"/>
      <c r="BY545" s="226"/>
    </row>
    <row r="546" spans="1:94" s="219" customFormat="1" ht="21" hidden="1" customHeight="1" x14ac:dyDescent="0.25">
      <c r="B546" s="215"/>
      <c r="C546" s="215"/>
      <c r="D546" s="215"/>
      <c r="E546" s="215"/>
      <c r="F546" s="215"/>
      <c r="G546" s="215"/>
      <c r="H546" s="215"/>
      <c r="I546" s="215"/>
      <c r="J546" s="215"/>
      <c r="K546" s="216"/>
      <c r="L546" s="217"/>
      <c r="M546" s="215"/>
      <c r="N546" s="215"/>
      <c r="O546" s="215"/>
      <c r="P546" s="215"/>
      <c r="Q546" s="215"/>
      <c r="R546" s="215"/>
      <c r="S546" s="215"/>
      <c r="T546" s="215"/>
      <c r="U546" s="215"/>
      <c r="V546" s="216"/>
      <c r="W546" s="216"/>
      <c r="X546" s="218"/>
      <c r="Y546" s="215"/>
      <c r="Z546" s="215"/>
      <c r="AA546" s="215"/>
      <c r="AB546" s="215"/>
      <c r="AC546" s="215"/>
      <c r="AD546" s="215"/>
      <c r="AE546" s="215"/>
      <c r="AF546" s="215"/>
      <c r="AG546" s="216"/>
      <c r="AH546" s="216"/>
      <c r="AI546" s="215"/>
      <c r="AJ546" s="215"/>
      <c r="AK546" s="215"/>
      <c r="AL546" s="215"/>
      <c r="AM546" s="215"/>
      <c r="AN546" s="215"/>
      <c r="AO546" s="215"/>
      <c r="AP546" s="215"/>
      <c r="AQ546" s="215"/>
      <c r="AR546" s="216"/>
      <c r="AS546" s="216"/>
      <c r="AT546" s="226"/>
      <c r="AU546" s="220"/>
      <c r="AV546" s="220"/>
      <c r="AW546" s="220"/>
      <c r="AX546" s="220"/>
      <c r="AY546" s="220"/>
      <c r="AZ546" s="222"/>
      <c r="BA546" s="220"/>
      <c r="BB546" s="220"/>
      <c r="BC546" s="220"/>
      <c r="BD546" s="220"/>
      <c r="BE546" s="220"/>
      <c r="BF546" s="220"/>
      <c r="BG546" s="232"/>
      <c r="BH546" s="222"/>
      <c r="BI546" s="222"/>
      <c r="BJ546" s="220"/>
      <c r="BK546" s="222"/>
      <c r="BL546" s="222"/>
      <c r="BM546" s="220"/>
      <c r="BN546" s="220"/>
      <c r="BO546" s="220"/>
      <c r="BP546" s="220"/>
      <c r="BQ546" s="224"/>
      <c r="BR546" s="222"/>
      <c r="BS546" s="226"/>
      <c r="BX546" s="226"/>
      <c r="BY546" s="226"/>
    </row>
    <row r="547" spans="1:94" s="219" customFormat="1" ht="21" hidden="1" customHeight="1" x14ac:dyDescent="0.25">
      <c r="B547" s="215"/>
      <c r="C547" s="215"/>
      <c r="D547" s="215"/>
      <c r="E547" s="215"/>
      <c r="F547" s="215"/>
      <c r="G547" s="215"/>
      <c r="H547" s="215"/>
      <c r="I547" s="215"/>
      <c r="J547" s="215"/>
      <c r="K547" s="216"/>
      <c r="L547" s="217"/>
      <c r="M547" s="215"/>
      <c r="N547" s="215"/>
      <c r="O547" s="215"/>
      <c r="P547" s="215"/>
      <c r="Q547" s="215"/>
      <c r="R547" s="215"/>
      <c r="S547" s="215"/>
      <c r="T547" s="215"/>
      <c r="U547" s="215"/>
      <c r="V547" s="216"/>
      <c r="W547" s="216"/>
      <c r="X547" s="218"/>
      <c r="Y547" s="215"/>
      <c r="Z547" s="215"/>
      <c r="AA547" s="215"/>
      <c r="AB547" s="215"/>
      <c r="AC547" s="215"/>
      <c r="AD547" s="215"/>
      <c r="AE547" s="215"/>
      <c r="AF547" s="215"/>
      <c r="AG547" s="216"/>
      <c r="AH547" s="216"/>
      <c r="AI547" s="215"/>
      <c r="AJ547" s="215"/>
      <c r="AK547" s="215"/>
      <c r="AL547" s="215"/>
      <c r="AM547" s="215"/>
      <c r="AN547" s="215"/>
      <c r="AO547" s="215"/>
      <c r="AP547" s="215"/>
      <c r="AQ547" s="215"/>
      <c r="AR547" s="216"/>
      <c r="AS547" s="216"/>
      <c r="AT547" s="226"/>
      <c r="AU547" s="222"/>
      <c r="AV547" s="220"/>
      <c r="AW547" s="220"/>
      <c r="AX547" s="220"/>
      <c r="AY547" s="220"/>
      <c r="AZ547" s="220"/>
      <c r="BA547" s="220"/>
      <c r="BB547" s="220"/>
      <c r="BC547" s="220"/>
      <c r="BD547" s="220"/>
      <c r="BE547" s="220"/>
      <c r="BF547" s="220"/>
      <c r="BG547" s="232"/>
      <c r="BH547" s="222"/>
      <c r="BI547" s="222"/>
      <c r="BJ547" s="220"/>
      <c r="BK547" s="222"/>
      <c r="BL547" s="222"/>
      <c r="BM547" s="220"/>
      <c r="BN547" s="220"/>
      <c r="BO547" s="222"/>
      <c r="BP547" s="220"/>
      <c r="BQ547" s="224"/>
      <c r="BR547" s="222"/>
      <c r="BS547" s="226"/>
      <c r="BX547" s="226"/>
      <c r="BY547" s="226"/>
    </row>
    <row r="548" spans="1:94" s="219" customFormat="1" ht="21" hidden="1" customHeight="1" x14ac:dyDescent="0.25">
      <c r="B548" s="215"/>
      <c r="C548" s="215"/>
      <c r="D548" s="215"/>
      <c r="E548" s="215"/>
      <c r="F548" s="215"/>
      <c r="G548" s="215"/>
      <c r="H548" s="215"/>
      <c r="I548" s="215"/>
      <c r="J548" s="215"/>
      <c r="K548" s="216"/>
      <c r="L548" s="217"/>
      <c r="M548" s="215"/>
      <c r="N548" s="215"/>
      <c r="O548" s="215"/>
      <c r="P548" s="215"/>
      <c r="Q548" s="215"/>
      <c r="R548" s="215"/>
      <c r="S548" s="215"/>
      <c r="T548" s="215"/>
      <c r="U548" s="215"/>
      <c r="V548" s="216"/>
      <c r="W548" s="216"/>
      <c r="X548" s="218"/>
      <c r="Y548" s="215"/>
      <c r="Z548" s="215"/>
      <c r="AA548" s="215"/>
      <c r="AB548" s="215"/>
      <c r="AC548" s="215"/>
      <c r="AD548" s="215"/>
      <c r="AE548" s="215"/>
      <c r="AF548" s="215"/>
      <c r="AG548" s="216"/>
      <c r="AH548" s="216"/>
      <c r="AI548" s="215"/>
      <c r="AJ548" s="215"/>
      <c r="AK548" s="215"/>
      <c r="AL548" s="215"/>
      <c r="AM548" s="215"/>
      <c r="AN548" s="215"/>
      <c r="AO548" s="215"/>
      <c r="AP548" s="215"/>
      <c r="AQ548" s="215"/>
      <c r="AR548" s="216"/>
      <c r="AS548" s="216"/>
      <c r="AT548" s="226"/>
      <c r="AU548" s="220"/>
      <c r="AV548" s="220"/>
      <c r="AW548" s="220"/>
      <c r="AX548" s="220"/>
      <c r="AY548" s="220"/>
      <c r="AZ548" s="222"/>
      <c r="BA548" s="220"/>
      <c r="BB548" s="220"/>
      <c r="BC548" s="220"/>
      <c r="BD548" s="220"/>
      <c r="BE548" s="220"/>
      <c r="BF548" s="220"/>
      <c r="BG548" s="232"/>
      <c r="BH548" s="222"/>
      <c r="BI548" s="222"/>
      <c r="BJ548" s="220"/>
      <c r="BK548" s="222"/>
      <c r="BL548" s="222"/>
      <c r="BM548" s="220"/>
      <c r="BN548" s="220"/>
      <c r="BO548" s="220"/>
      <c r="BP548" s="220"/>
      <c r="BQ548" s="224"/>
      <c r="BR548" s="222"/>
      <c r="BS548" s="226"/>
      <c r="BX548" s="226"/>
      <c r="BY548" s="226"/>
    </row>
    <row r="549" spans="1:94" s="219" customFormat="1" ht="21" hidden="1" customHeight="1" x14ac:dyDescent="0.25">
      <c r="B549" s="215"/>
      <c r="C549" s="215"/>
      <c r="D549" s="215"/>
      <c r="E549" s="215"/>
      <c r="F549" s="215"/>
      <c r="G549" s="215"/>
      <c r="H549" s="215"/>
      <c r="I549" s="215"/>
      <c r="J549" s="215"/>
      <c r="K549" s="216"/>
      <c r="L549" s="217"/>
      <c r="M549" s="215"/>
      <c r="N549" s="215"/>
      <c r="O549" s="215"/>
      <c r="P549" s="215"/>
      <c r="Q549" s="215"/>
      <c r="R549" s="215"/>
      <c r="S549" s="215"/>
      <c r="T549" s="215"/>
      <c r="U549" s="215"/>
      <c r="V549" s="216"/>
      <c r="W549" s="216"/>
      <c r="X549" s="218"/>
      <c r="Y549" s="215"/>
      <c r="Z549" s="215"/>
      <c r="AA549" s="215"/>
      <c r="AB549" s="215"/>
      <c r="AC549" s="215"/>
      <c r="AD549" s="215"/>
      <c r="AE549" s="215"/>
      <c r="AF549" s="215"/>
      <c r="AG549" s="216"/>
      <c r="AH549" s="216"/>
      <c r="AI549" s="215"/>
      <c r="AJ549" s="215"/>
      <c r="AK549" s="215"/>
      <c r="AL549" s="215"/>
      <c r="AM549" s="215"/>
      <c r="AN549" s="215"/>
      <c r="AO549" s="215"/>
      <c r="AP549" s="215"/>
      <c r="AQ549" s="215"/>
      <c r="AR549" s="216"/>
      <c r="AS549" s="216"/>
      <c r="AT549" s="226"/>
      <c r="AU549" s="220"/>
      <c r="AV549" s="220"/>
      <c r="AW549" s="220"/>
      <c r="AX549" s="220"/>
      <c r="AY549" s="220"/>
      <c r="AZ549" s="220"/>
      <c r="BA549" s="220"/>
      <c r="BB549" s="220"/>
      <c r="BC549" s="220"/>
      <c r="BD549" s="220"/>
      <c r="BE549" s="220"/>
      <c r="BF549" s="220"/>
      <c r="BG549" s="232"/>
      <c r="BH549" s="222"/>
      <c r="BI549" s="222"/>
      <c r="BJ549" s="220"/>
      <c r="BK549" s="222"/>
      <c r="BL549" s="222"/>
      <c r="BM549" s="220"/>
      <c r="BN549" s="220"/>
      <c r="BO549" s="220"/>
      <c r="BP549" s="220"/>
      <c r="BQ549" s="224"/>
      <c r="BR549" s="222"/>
      <c r="BS549" s="226"/>
      <c r="BX549" s="226"/>
      <c r="BY549" s="226"/>
    </row>
    <row r="550" spans="1:94" s="219" customFormat="1" ht="21" hidden="1" customHeight="1" x14ac:dyDescent="0.25">
      <c r="B550" s="215"/>
      <c r="C550" s="215"/>
      <c r="D550" s="215"/>
      <c r="E550" s="215"/>
      <c r="F550" s="215"/>
      <c r="G550" s="215"/>
      <c r="H550" s="215"/>
      <c r="I550" s="215"/>
      <c r="J550" s="215"/>
      <c r="K550" s="216"/>
      <c r="L550" s="217"/>
      <c r="M550" s="215"/>
      <c r="N550" s="215"/>
      <c r="O550" s="215"/>
      <c r="P550" s="215"/>
      <c r="Q550" s="215"/>
      <c r="R550" s="215"/>
      <c r="S550" s="215"/>
      <c r="T550" s="215"/>
      <c r="U550" s="215"/>
      <c r="V550" s="216"/>
      <c r="W550" s="216"/>
      <c r="X550" s="218"/>
      <c r="Y550" s="215"/>
      <c r="Z550" s="215"/>
      <c r="AA550" s="215"/>
      <c r="AB550" s="215"/>
      <c r="AC550" s="215"/>
      <c r="AD550" s="215"/>
      <c r="AE550" s="215"/>
      <c r="AF550" s="215"/>
      <c r="AG550" s="216"/>
      <c r="AH550" s="216"/>
      <c r="AI550" s="215"/>
      <c r="AJ550" s="215"/>
      <c r="AK550" s="215"/>
      <c r="AL550" s="215"/>
      <c r="AM550" s="215"/>
      <c r="AN550" s="215"/>
      <c r="AO550" s="215"/>
      <c r="AP550" s="215"/>
      <c r="AQ550" s="215"/>
      <c r="AR550" s="216"/>
      <c r="AS550" s="216"/>
      <c r="AT550" s="226"/>
      <c r="AU550" s="222"/>
      <c r="AV550" s="220"/>
      <c r="AW550" s="220"/>
      <c r="AX550" s="222"/>
      <c r="AY550" s="220"/>
      <c r="AZ550" s="222"/>
      <c r="BA550" s="220"/>
      <c r="BB550" s="220"/>
      <c r="BC550" s="220"/>
      <c r="BD550" s="220"/>
      <c r="BE550" s="220"/>
      <c r="BF550" s="220"/>
      <c r="BG550" s="232"/>
      <c r="BH550" s="222"/>
      <c r="BI550" s="222"/>
      <c r="BJ550" s="220"/>
      <c r="BK550" s="222"/>
      <c r="BL550" s="222"/>
      <c r="BM550" s="220"/>
      <c r="BN550" s="220"/>
      <c r="BO550" s="222"/>
      <c r="BP550" s="220"/>
      <c r="BQ550" s="224"/>
      <c r="BR550" s="222"/>
      <c r="BS550" s="226"/>
      <c r="BX550" s="226"/>
      <c r="BY550" s="226"/>
    </row>
    <row r="551" spans="1:94" s="219" customFormat="1" ht="21" hidden="1" customHeight="1" x14ac:dyDescent="0.25">
      <c r="B551" s="215"/>
      <c r="C551" s="215"/>
      <c r="D551" s="215"/>
      <c r="E551" s="215"/>
      <c r="F551" s="215"/>
      <c r="G551" s="215"/>
      <c r="H551" s="215"/>
      <c r="I551" s="215"/>
      <c r="J551" s="215"/>
      <c r="K551" s="216"/>
      <c r="L551" s="217"/>
      <c r="M551" s="215"/>
      <c r="N551" s="215"/>
      <c r="O551" s="215"/>
      <c r="P551" s="215"/>
      <c r="Q551" s="215"/>
      <c r="R551" s="215"/>
      <c r="S551" s="215"/>
      <c r="T551" s="215"/>
      <c r="U551" s="215"/>
      <c r="V551" s="216"/>
      <c r="W551" s="216"/>
      <c r="X551" s="218"/>
      <c r="Y551" s="215"/>
      <c r="Z551" s="215"/>
      <c r="AA551" s="215"/>
      <c r="AB551" s="215"/>
      <c r="AC551" s="215"/>
      <c r="AD551" s="215"/>
      <c r="AE551" s="215"/>
      <c r="AF551" s="215"/>
      <c r="AG551" s="216"/>
      <c r="AH551" s="216"/>
      <c r="AI551" s="215"/>
      <c r="AJ551" s="215"/>
      <c r="AK551" s="215"/>
      <c r="AL551" s="215"/>
      <c r="AM551" s="215"/>
      <c r="AN551" s="215"/>
      <c r="AO551" s="215"/>
      <c r="AP551" s="215"/>
      <c r="AQ551" s="215"/>
      <c r="AR551" s="216"/>
      <c r="AS551" s="216"/>
      <c r="AT551" s="226"/>
      <c r="AU551" s="220"/>
      <c r="AV551" s="220"/>
      <c r="AW551" s="220"/>
      <c r="AX551" s="220"/>
      <c r="AY551" s="220"/>
      <c r="AZ551" s="220"/>
      <c r="BA551" s="220"/>
      <c r="BB551" s="220"/>
      <c r="BC551" s="220"/>
      <c r="BD551" s="220"/>
      <c r="BE551" s="220"/>
      <c r="BF551" s="220"/>
      <c r="BG551" s="232"/>
      <c r="BH551" s="222"/>
      <c r="BI551" s="222"/>
      <c r="BJ551" s="220"/>
      <c r="BK551" s="222"/>
      <c r="BL551" s="222"/>
      <c r="BM551" s="220"/>
      <c r="BN551" s="220"/>
      <c r="BO551" s="220"/>
      <c r="BP551" s="220"/>
      <c r="BQ551" s="224"/>
      <c r="BR551" s="222"/>
      <c r="BS551" s="226"/>
      <c r="BX551" s="226"/>
      <c r="BY551" s="226"/>
    </row>
    <row r="552" spans="1:94" s="219" customFormat="1" ht="21" hidden="1" customHeight="1" x14ac:dyDescent="0.25">
      <c r="B552" s="215"/>
      <c r="C552" s="215"/>
      <c r="D552" s="215"/>
      <c r="E552" s="215"/>
      <c r="F552" s="215"/>
      <c r="G552" s="215"/>
      <c r="H552" s="215"/>
      <c r="I552" s="215"/>
      <c r="J552" s="215"/>
      <c r="K552" s="216"/>
      <c r="L552" s="217"/>
      <c r="M552" s="215"/>
      <c r="N552" s="215"/>
      <c r="O552" s="215"/>
      <c r="P552" s="215"/>
      <c r="Q552" s="215"/>
      <c r="R552" s="215"/>
      <c r="S552" s="215"/>
      <c r="T552" s="215"/>
      <c r="U552" s="215"/>
      <c r="V552" s="216"/>
      <c r="W552" s="216"/>
      <c r="X552" s="218"/>
      <c r="Y552" s="215"/>
      <c r="Z552" s="215"/>
      <c r="AA552" s="215"/>
      <c r="AB552" s="215"/>
      <c r="AC552" s="215"/>
      <c r="AD552" s="215"/>
      <c r="AE552" s="215"/>
      <c r="AF552" s="215"/>
      <c r="AG552" s="216"/>
      <c r="AH552" s="216"/>
      <c r="AI552" s="215"/>
      <c r="AJ552" s="215"/>
      <c r="AK552" s="215"/>
      <c r="AL552" s="215"/>
      <c r="AM552" s="215"/>
      <c r="AN552" s="215"/>
      <c r="AO552" s="215"/>
      <c r="AP552" s="215"/>
      <c r="AQ552" s="215"/>
      <c r="AR552" s="216"/>
      <c r="AS552" s="216"/>
      <c r="AT552" s="226"/>
      <c r="AU552" s="220"/>
      <c r="AV552" s="220"/>
      <c r="AW552" s="220"/>
      <c r="AX552" s="220"/>
      <c r="AY552" s="220"/>
      <c r="AZ552" s="222"/>
      <c r="BA552" s="220"/>
      <c r="BB552" s="220"/>
      <c r="BC552" s="220"/>
      <c r="BD552" s="220"/>
      <c r="BE552" s="220"/>
      <c r="BF552" s="220"/>
      <c r="BG552" s="232"/>
      <c r="BH552" s="222"/>
      <c r="BI552" s="222"/>
      <c r="BJ552" s="220"/>
      <c r="BK552" s="222"/>
      <c r="BL552" s="222"/>
      <c r="BM552" s="220"/>
      <c r="BN552" s="220"/>
      <c r="BO552" s="220"/>
      <c r="BP552" s="220"/>
      <c r="BQ552" s="224"/>
      <c r="BR552" s="222"/>
      <c r="BS552" s="226"/>
      <c r="BX552" s="226"/>
      <c r="BY552" s="226"/>
    </row>
    <row r="553" spans="1:94" s="219" customFormat="1" ht="21" hidden="1" customHeight="1" x14ac:dyDescent="0.25">
      <c r="B553" s="215"/>
      <c r="C553" s="215"/>
      <c r="D553" s="215"/>
      <c r="E553" s="215"/>
      <c r="F553" s="215"/>
      <c r="G553" s="215"/>
      <c r="H553" s="215"/>
      <c r="I553" s="215"/>
      <c r="J553" s="215"/>
      <c r="K553" s="216"/>
      <c r="L553" s="217"/>
      <c r="M553" s="215"/>
      <c r="N553" s="215"/>
      <c r="O553" s="215"/>
      <c r="P553" s="215"/>
      <c r="Q553" s="215"/>
      <c r="R553" s="215"/>
      <c r="S553" s="215"/>
      <c r="T553" s="215"/>
      <c r="U553" s="215"/>
      <c r="V553" s="216"/>
      <c r="W553" s="216"/>
      <c r="X553" s="218"/>
      <c r="Y553" s="215"/>
      <c r="Z553" s="215"/>
      <c r="AA553" s="215"/>
      <c r="AB553" s="215"/>
      <c r="AC553" s="215"/>
      <c r="AD553" s="215"/>
      <c r="AE553" s="215"/>
      <c r="AF553" s="215"/>
      <c r="AG553" s="216"/>
      <c r="AH553" s="216"/>
      <c r="AI553" s="215"/>
      <c r="AJ553" s="215"/>
      <c r="AK553" s="215"/>
      <c r="AL553" s="215"/>
      <c r="AM553" s="215"/>
      <c r="AN553" s="215"/>
      <c r="AO553" s="215"/>
      <c r="AP553" s="215"/>
      <c r="AQ553" s="215"/>
      <c r="AR553" s="216"/>
      <c r="AS553" s="216"/>
      <c r="AT553" s="226"/>
      <c r="AU553" s="220"/>
      <c r="AV553" s="220"/>
      <c r="AW553" s="220"/>
      <c r="AX553" s="220"/>
      <c r="AY553" s="220"/>
      <c r="AZ553" s="220"/>
      <c r="BA553" s="220"/>
      <c r="BB553" s="220"/>
      <c r="BC553" s="220"/>
      <c r="BD553" s="220"/>
      <c r="BE553" s="220"/>
      <c r="BF553" s="220"/>
      <c r="BG553" s="232"/>
      <c r="BH553" s="222"/>
      <c r="BI553" s="222"/>
      <c r="BJ553" s="220"/>
      <c r="BK553" s="222"/>
      <c r="BL553" s="222"/>
      <c r="BM553" s="220"/>
      <c r="BN553" s="220"/>
      <c r="BO553" s="222"/>
      <c r="BP553" s="220"/>
      <c r="BQ553" s="224"/>
      <c r="BR553" s="222"/>
      <c r="BS553" s="226"/>
      <c r="BX553" s="226"/>
      <c r="BY553" s="226"/>
    </row>
    <row r="554" spans="1:94" s="219" customFormat="1" ht="21" hidden="1" customHeight="1" x14ac:dyDescent="0.25">
      <c r="B554" s="215"/>
      <c r="C554" s="215"/>
      <c r="D554" s="215"/>
      <c r="E554" s="215"/>
      <c r="F554" s="215"/>
      <c r="G554" s="215"/>
      <c r="H554" s="215"/>
      <c r="I554" s="215"/>
      <c r="J554" s="215"/>
      <c r="K554" s="216"/>
      <c r="L554" s="217"/>
      <c r="M554" s="215"/>
      <c r="N554" s="215"/>
      <c r="O554" s="215"/>
      <c r="P554" s="215"/>
      <c r="Q554" s="215"/>
      <c r="R554" s="215"/>
      <c r="S554" s="215"/>
      <c r="T554" s="215"/>
      <c r="U554" s="215"/>
      <c r="V554" s="216"/>
      <c r="W554" s="216"/>
      <c r="X554" s="218"/>
      <c r="Y554" s="215"/>
      <c r="Z554" s="215"/>
      <c r="AA554" s="215"/>
      <c r="AB554" s="215"/>
      <c r="AC554" s="215"/>
      <c r="AD554" s="215"/>
      <c r="AE554" s="215"/>
      <c r="AF554" s="215"/>
      <c r="AG554" s="216"/>
      <c r="AH554" s="216"/>
      <c r="AI554" s="215"/>
      <c r="AJ554" s="215"/>
      <c r="AK554" s="215"/>
      <c r="AL554" s="215"/>
      <c r="AM554" s="215"/>
      <c r="AN554" s="215"/>
      <c r="AO554" s="215"/>
      <c r="AP554" s="215"/>
      <c r="AQ554" s="215"/>
      <c r="AR554" s="216"/>
      <c r="AS554" s="216"/>
    </row>
    <row r="555" spans="1:94" s="219" customFormat="1" ht="21" hidden="1" customHeight="1" x14ac:dyDescent="0.25">
      <c r="B555" s="215"/>
      <c r="C555" s="215"/>
      <c r="D555" s="215"/>
      <c r="E555" s="215"/>
      <c r="F555" s="215"/>
      <c r="G555" s="215"/>
      <c r="H555" s="215"/>
      <c r="I555" s="215"/>
      <c r="J555" s="215"/>
      <c r="K555" s="216"/>
      <c r="L555" s="217"/>
      <c r="M555" s="215"/>
      <c r="N555" s="215"/>
      <c r="O555" s="215"/>
      <c r="P555" s="215"/>
      <c r="Q555" s="215"/>
      <c r="R555" s="215"/>
      <c r="S555" s="215"/>
      <c r="T555" s="215"/>
      <c r="U555" s="215"/>
      <c r="V555" s="216"/>
      <c r="W555" s="216"/>
      <c r="X555" s="218"/>
      <c r="Y555" s="215"/>
      <c r="Z555" s="215"/>
      <c r="AA555" s="215"/>
      <c r="AB555" s="215"/>
      <c r="AC555" s="215"/>
      <c r="AD555" s="215"/>
      <c r="AE555" s="215"/>
      <c r="AF555" s="215"/>
      <c r="AG555" s="216"/>
      <c r="AH555" s="216"/>
      <c r="AI555" s="215"/>
      <c r="AJ555" s="215"/>
      <c r="AK555" s="215"/>
      <c r="AL555" s="215"/>
      <c r="AM555" s="215"/>
      <c r="AN555" s="215"/>
      <c r="AO555" s="215"/>
      <c r="AP555" s="215"/>
      <c r="AQ555" s="215"/>
      <c r="AR555" s="216"/>
      <c r="AS555" s="216"/>
      <c r="AT555" s="446" t="s">
        <v>200</v>
      </c>
      <c r="AU555" s="447"/>
      <c r="AV555" s="447"/>
      <c r="AW555" s="447"/>
      <c r="AX555" s="447"/>
      <c r="AY555" s="447"/>
      <c r="AZ555" s="447"/>
      <c r="BA555" s="447"/>
      <c r="BB555" s="447"/>
      <c r="BC555" s="447"/>
      <c r="BD555" s="447"/>
      <c r="BE555" s="447"/>
      <c r="BF555" s="447"/>
      <c r="BG555" s="447"/>
      <c r="BH555" s="447"/>
      <c r="BI555" s="447"/>
      <c r="BJ555" s="447"/>
      <c r="BK555" s="447"/>
      <c r="BL555" s="447"/>
      <c r="BM555" s="447"/>
      <c r="BN555" s="447"/>
      <c r="BO555" s="447"/>
      <c r="BP555" s="447"/>
      <c r="BQ555" s="447"/>
      <c r="BR555" s="448"/>
    </row>
    <row r="556" spans="1:94" s="219" customFormat="1" ht="21" hidden="1" customHeight="1" x14ac:dyDescent="0.25">
      <c r="B556" s="215"/>
      <c r="C556" s="215"/>
      <c r="D556" s="215"/>
      <c r="E556" s="215"/>
      <c r="F556" s="215"/>
      <c r="G556" s="215"/>
      <c r="H556" s="215"/>
      <c r="I556" s="215"/>
      <c r="J556" s="215"/>
      <c r="K556" s="216"/>
      <c r="L556" s="217"/>
      <c r="M556" s="215"/>
      <c r="N556" s="215"/>
      <c r="O556" s="215"/>
      <c r="P556" s="215"/>
      <c r="Q556" s="215"/>
      <c r="R556" s="215"/>
      <c r="S556" s="215"/>
      <c r="T556" s="215"/>
      <c r="U556" s="215"/>
      <c r="V556" s="216"/>
      <c r="W556" s="216"/>
      <c r="X556" s="218"/>
      <c r="Y556" s="215"/>
      <c r="Z556" s="215"/>
      <c r="AA556" s="215"/>
      <c r="AB556" s="215"/>
      <c r="AC556" s="215"/>
      <c r="AD556" s="215"/>
      <c r="AE556" s="215"/>
      <c r="AF556" s="215"/>
      <c r="AG556" s="216"/>
      <c r="AH556" s="216"/>
      <c r="AI556" s="215"/>
      <c r="AJ556" s="215"/>
      <c r="AK556" s="215"/>
      <c r="AL556" s="215"/>
      <c r="AM556" s="215"/>
      <c r="AN556" s="215"/>
      <c r="AO556" s="215"/>
      <c r="AP556" s="215"/>
      <c r="AQ556" s="215"/>
      <c r="AR556" s="216"/>
      <c r="AS556" s="216"/>
      <c r="AT556" s="446" t="s">
        <v>166</v>
      </c>
      <c r="AU556" s="449"/>
      <c r="AV556" s="449"/>
      <c r="AW556" s="449"/>
      <c r="AX556" s="449"/>
      <c r="AY556" s="449"/>
      <c r="AZ556" s="449"/>
      <c r="BA556" s="449"/>
      <c r="BB556" s="449"/>
      <c r="BC556" s="449"/>
      <c r="BD556" s="449"/>
      <c r="BE556" s="449"/>
      <c r="BF556" s="449"/>
      <c r="BG556" s="449"/>
      <c r="BH556" s="449"/>
      <c r="BI556" s="449"/>
      <c r="BJ556" s="449"/>
      <c r="BK556" s="449"/>
      <c r="BL556" s="449"/>
      <c r="BM556" s="449"/>
      <c r="BN556" s="449"/>
      <c r="BO556" s="449"/>
      <c r="BP556" s="449"/>
      <c r="BQ556" s="449"/>
      <c r="BR556" s="450"/>
      <c r="BS556" s="236"/>
      <c r="BU556" s="215"/>
      <c r="BV556" s="215"/>
      <c r="BW556" s="215"/>
      <c r="BX556" s="215"/>
      <c r="BY556" s="215"/>
      <c r="BZ556" s="215"/>
      <c r="CA556" s="215"/>
      <c r="CB556" s="215"/>
      <c r="CC556" s="216"/>
      <c r="CD556" s="216"/>
      <c r="CE556" s="216"/>
      <c r="CF556" s="215"/>
      <c r="CG556" s="215"/>
      <c r="CH556" s="215"/>
      <c r="CI556" s="215"/>
      <c r="CJ556" s="215"/>
      <c r="CK556" s="215"/>
      <c r="CL556" s="215"/>
      <c r="CM556" s="215"/>
      <c r="CN556" s="215"/>
      <c r="CO556" s="216"/>
      <c r="CP556" s="216"/>
    </row>
    <row r="557" spans="1:94" s="247" customFormat="1" ht="21" hidden="1" customHeight="1" x14ac:dyDescent="0.3">
      <c r="X557" s="248"/>
      <c r="AT557" s="249" t="s">
        <v>167</v>
      </c>
      <c r="AU557" s="249" t="s">
        <v>168</v>
      </c>
      <c r="AV557" s="249" t="s">
        <v>169</v>
      </c>
      <c r="AW557" s="249" t="s">
        <v>170</v>
      </c>
      <c r="AX557" s="249" t="s">
        <v>171</v>
      </c>
      <c r="AY557" s="249" t="s">
        <v>172</v>
      </c>
      <c r="AZ557" s="249" t="s">
        <v>173</v>
      </c>
      <c r="BA557" s="249" t="s">
        <v>174</v>
      </c>
      <c r="BB557" s="249" t="s">
        <v>175</v>
      </c>
      <c r="BC557" s="249" t="s">
        <v>176</v>
      </c>
      <c r="BD557" s="249" t="s">
        <v>177</v>
      </c>
      <c r="BE557" s="249" t="s">
        <v>178</v>
      </c>
      <c r="BF557" s="249" t="s">
        <v>179</v>
      </c>
      <c r="BG557" s="250" t="s">
        <v>180</v>
      </c>
      <c r="BH557" s="250" t="s">
        <v>181</v>
      </c>
      <c r="BI557" s="249" t="s">
        <v>182</v>
      </c>
      <c r="BJ557" s="250" t="s">
        <v>183</v>
      </c>
      <c r="BK557" s="250" t="s">
        <v>184</v>
      </c>
      <c r="BL557" s="249" t="s">
        <v>185</v>
      </c>
      <c r="BM557" s="249" t="s">
        <v>186</v>
      </c>
      <c r="BN557" s="249" t="s">
        <v>187</v>
      </c>
      <c r="BO557" s="249" t="s">
        <v>188</v>
      </c>
      <c r="BP557" s="249" t="s">
        <v>189</v>
      </c>
      <c r="BQ557" s="249" t="s">
        <v>190</v>
      </c>
      <c r="BR557" s="249" t="s">
        <v>191</v>
      </c>
      <c r="BU557" s="251"/>
      <c r="BV557" s="251"/>
      <c r="BW557" s="251"/>
      <c r="BX557" s="251"/>
      <c r="BY557" s="251"/>
      <c r="BZ557" s="251"/>
      <c r="CA557" s="251"/>
      <c r="CB557" s="251"/>
      <c r="CC557" s="251"/>
      <c r="CD557" s="251"/>
      <c r="CE557" s="251"/>
      <c r="CF557" s="251"/>
      <c r="CG557" s="251"/>
      <c r="CH557" s="251"/>
      <c r="CI557" s="251"/>
      <c r="CJ557" s="251"/>
      <c r="CK557" s="251"/>
      <c r="CL557" s="251"/>
      <c r="CM557" s="251"/>
      <c r="CN557" s="251"/>
      <c r="CO557" s="251"/>
      <c r="CP557" s="251"/>
    </row>
    <row r="558" spans="1:94" s="219" customFormat="1" ht="21" hidden="1" customHeight="1" x14ac:dyDescent="0.25">
      <c r="A558" s="237"/>
      <c r="B558" s="236"/>
      <c r="C558" s="236"/>
      <c r="D558" s="236"/>
      <c r="E558" s="236"/>
      <c r="F558" s="236"/>
      <c r="G558" s="236"/>
      <c r="H558" s="236"/>
      <c r="I558" s="236"/>
      <c r="J558" s="236"/>
      <c r="K558" s="238"/>
      <c r="L558" s="239"/>
      <c r="M558" s="236"/>
      <c r="N558" s="236"/>
      <c r="O558" s="236"/>
      <c r="P558" s="236"/>
      <c r="Q558" s="236"/>
      <c r="R558" s="236"/>
      <c r="S558" s="236"/>
      <c r="T558" s="236"/>
      <c r="U558" s="236"/>
      <c r="V558" s="238"/>
      <c r="W558" s="238"/>
      <c r="X558" s="240"/>
      <c r="Y558" s="236"/>
      <c r="Z558" s="236"/>
      <c r="AA558" s="236"/>
      <c r="AB558" s="236"/>
      <c r="AC558" s="236"/>
      <c r="AD558" s="236"/>
      <c r="AE558" s="236"/>
      <c r="AF558" s="236"/>
      <c r="AG558" s="238"/>
      <c r="AH558" s="238"/>
      <c r="AI558" s="236"/>
      <c r="AJ558" s="236"/>
      <c r="AK558" s="236"/>
      <c r="AL558" s="236"/>
      <c r="AM558" s="236"/>
      <c r="AN558" s="236"/>
      <c r="AO558" s="236"/>
      <c r="AP558" s="236"/>
      <c r="AQ558" s="236"/>
      <c r="AR558" s="238"/>
      <c r="AS558" s="238"/>
      <c r="AT558" s="246" t="str">
        <f>$B$108</f>
        <v>M410.20.01.V4-01</v>
      </c>
      <c r="AU558" s="222">
        <v>1</v>
      </c>
      <c r="AV558" s="222" t="str">
        <f>IF(COUNTIFS($B$106,"&lt;&gt;"&amp;""),$B$106,"")</f>
        <v>* Programare liniară și grafuri</v>
      </c>
      <c r="AW558" s="222">
        <f t="shared" ref="AW558:AW567" si="50">IF($AV558="","",ROUND(RIGHT($B$105,1)/2,0))</f>
        <v>1</v>
      </c>
      <c r="AX558" s="222" t="str">
        <f t="shared" ref="AX558:AX567" si="51">IF($AV558="","",RIGHT($B$105,1))</f>
        <v>1</v>
      </c>
      <c r="AY558" s="222" t="str">
        <f>IF($AV558="","",$F$108)</f>
        <v>D</v>
      </c>
      <c r="AZ558" s="222" t="str">
        <f>IF($AV558="","","DO")</f>
        <v>DO</v>
      </c>
      <c r="BA558" s="222">
        <f>IF(COUNTIFS($B$106,"&lt;&gt;"&amp;""),ROUND($G$108/14,1),"")</f>
        <v>1</v>
      </c>
      <c r="BB558" s="222">
        <f>IF(COUNTIFS($B$106,"&lt;&gt;"&amp;""),ROUND(($H$108+$I$108+$J$108)/14,1),"")</f>
        <v>1</v>
      </c>
      <c r="BC558" s="222">
        <f>IF(COUNTIFS($B$106,"&lt;&gt;"&amp;""),ROUND(($G$108+$H$108+$I$108+$J$108)/14,1),"")</f>
        <v>2</v>
      </c>
      <c r="BD558" s="222">
        <f>IF(COUNTIFS($B$106,"&lt;&gt;"&amp;""),ROUND($G$108,1),"")</f>
        <v>14</v>
      </c>
      <c r="BE558" s="222">
        <f>IF(COUNTIFS($B$106,"&lt;&gt;"&amp;""),ROUND(($H$108+$I$108+$J$108),1),"")</f>
        <v>14</v>
      </c>
      <c r="BF558" s="222">
        <f>IF(COUNTIFS($B$106,"&lt;&gt;"&amp;""),ROUND(($G$108+$H$108+$I$108+$J$108),1),"")</f>
        <v>28</v>
      </c>
      <c r="BG558" s="222"/>
      <c r="BH558" s="222"/>
      <c r="BI558" s="222"/>
      <c r="BJ558" s="222"/>
      <c r="BK558" s="222"/>
      <c r="BL558" s="222"/>
      <c r="BM558" s="222" t="e">
        <f>IF(COUNTIFS($B$106,"&lt;&gt;"&amp;""),IF($L$108&lt;&gt;"",ROUND($L$108/14,1),""),"")</f>
        <v>#VALUE!</v>
      </c>
      <c r="BN558" s="222" t="e">
        <f>IF(COUNTIFS($B$106,"&lt;&gt;"&amp;""),IF($L$108&lt;&gt;"",ROUND($L$108,1),""),"")</f>
        <v>#VALUE!</v>
      </c>
      <c r="BO558" s="222">
        <f>IF($AV558="","",$E$108)</f>
        <v>3</v>
      </c>
      <c r="BP558" s="224">
        <f>IF(COUNTIFS($B$106,"&lt;&gt;"&amp;""),$K$108,"")</f>
        <v>0</v>
      </c>
      <c r="BQ558" s="224" t="e">
        <f>IF($AV558="","",IF($BC558&lt;&gt;"",$BC558,0)+IF($BI558&lt;&gt;"",$BI558,0)+IF($BM558&lt;&gt;"",$BM558,0))</f>
        <v>#VALUE!</v>
      </c>
      <c r="BR558" s="222" t="e">
        <f>IF($AV558="","",IF($BF558&lt;&gt;"",$BF558,0)+IF($BL558&lt;&gt;"",$BL558,0)+IF($BN558&lt;&gt;"",$BN558,0))</f>
        <v>#VALUE!</v>
      </c>
      <c r="BU558" s="215"/>
      <c r="BV558" s="215"/>
      <c r="BW558" s="215"/>
      <c r="BX558" s="215"/>
      <c r="BY558" s="215"/>
      <c r="BZ558" s="215"/>
      <c r="CA558" s="215"/>
      <c r="CB558" s="215"/>
      <c r="CC558" s="216"/>
      <c r="CD558" s="216"/>
      <c r="CE558" s="216"/>
      <c r="CF558" s="215"/>
      <c r="CG558" s="215"/>
      <c r="CH558" s="215"/>
      <c r="CI558" s="215"/>
      <c r="CJ558" s="215"/>
      <c r="CK558" s="215"/>
      <c r="CL558" s="215"/>
      <c r="CM558" s="215"/>
      <c r="CN558" s="215"/>
      <c r="CO558" s="216"/>
      <c r="CP558" s="216"/>
    </row>
    <row r="559" spans="1:94" s="219" customFormat="1" ht="21" hidden="1" customHeight="1" x14ac:dyDescent="0.25">
      <c r="A559" s="237"/>
      <c r="B559" s="236"/>
      <c r="C559" s="236"/>
      <c r="D559" s="236"/>
      <c r="E559" s="236"/>
      <c r="F559" s="236"/>
      <c r="G559" s="236"/>
      <c r="H559" s="236"/>
      <c r="I559" s="236"/>
      <c r="J559" s="236"/>
      <c r="K559" s="238"/>
      <c r="L559" s="239"/>
      <c r="M559" s="236"/>
      <c r="N559" s="236"/>
      <c r="O559" s="236"/>
      <c r="P559" s="236"/>
      <c r="Q559" s="236"/>
      <c r="R559" s="236"/>
      <c r="S559" s="236"/>
      <c r="T559" s="236"/>
      <c r="U559" s="236"/>
      <c r="V559" s="238"/>
      <c r="W559" s="238"/>
      <c r="X559" s="240"/>
      <c r="Y559" s="236"/>
      <c r="Z559" s="236"/>
      <c r="AA559" s="236"/>
      <c r="AB559" s="236"/>
      <c r="AC559" s="236"/>
      <c r="AD559" s="236"/>
      <c r="AE559" s="236"/>
      <c r="AF559" s="236"/>
      <c r="AG559" s="238"/>
      <c r="AH559" s="238"/>
      <c r="AI559" s="236"/>
      <c r="AJ559" s="236"/>
      <c r="AK559" s="236"/>
      <c r="AL559" s="236"/>
      <c r="AM559" s="236"/>
      <c r="AN559" s="236"/>
      <c r="AO559" s="236"/>
      <c r="AP559" s="236"/>
      <c r="AQ559" s="236"/>
      <c r="AR559" s="238"/>
      <c r="AS559" s="238"/>
      <c r="AT559" s="246" t="e">
        <f>$B$111</f>
        <v>#N/A</v>
      </c>
      <c r="AU559" s="220">
        <v>2</v>
      </c>
      <c r="AV559" s="222" t="str">
        <f>IF(COUNTIFS($B$109,"&lt;&gt;"&amp;""),$B$109,"")</f>
        <v>Complemente de economia transporturilor</v>
      </c>
      <c r="AW559" s="222">
        <f t="shared" si="50"/>
        <v>1</v>
      </c>
      <c r="AX559" s="222" t="str">
        <f t="shared" si="51"/>
        <v>1</v>
      </c>
      <c r="AY559" s="222" t="str">
        <f>IF($AV559="","",$F$111)</f>
        <v>D</v>
      </c>
      <c r="AZ559" s="222" t="str">
        <f t="shared" ref="AZ559:AZ567" si="52">IF($AV559="","","DO")</f>
        <v>DO</v>
      </c>
      <c r="BA559" s="222">
        <f>IF(COUNTIFS($B$109,"&lt;&gt;"&amp;""),ROUND($G$111/14,1),"")</f>
        <v>1</v>
      </c>
      <c r="BB559" s="222">
        <f>IF(COUNTIFS($B$109,"&lt;&gt;"&amp;""),ROUND(($H$111+$I$111+$J$111)/14,1),"")</f>
        <v>1</v>
      </c>
      <c r="BC559" s="222">
        <f>IF(COUNTIFS($B$109,"&lt;&gt;"&amp;""),ROUND(($G$111+$H$111+$I$111+$J$111)/14,1),"")</f>
        <v>2</v>
      </c>
      <c r="BD559" s="222">
        <f>IF(COUNTIFS($B$109,"&lt;&gt;"&amp;""),ROUND($G$111,1),"")</f>
        <v>14</v>
      </c>
      <c r="BE559" s="222">
        <f>IF(COUNTIFS($B$109,"&lt;&gt;"&amp;""),ROUND(($H$111+$I$111+$J$111),1),"")</f>
        <v>14</v>
      </c>
      <c r="BF559" s="222">
        <f>IF(COUNTIFS($B$109,"&lt;&gt;"&amp;""),ROUND(($G$111+$H$111+$I$111+$J$111),1),"")</f>
        <v>28</v>
      </c>
      <c r="BG559" s="220"/>
      <c r="BH559" s="222"/>
      <c r="BI559" s="222"/>
      <c r="BJ559" s="220"/>
      <c r="BK559" s="222"/>
      <c r="BL559" s="222"/>
      <c r="BM559" s="222" t="e">
        <f>IF(COUNTIFS($B$109,"&lt;&gt;"&amp;""),IF($L$111&lt;&gt;"",ROUND($L$111/14,1),""),"")</f>
        <v>#VALUE!</v>
      </c>
      <c r="BN559" s="222" t="e">
        <f>IF(COUNTIFS($B$109,"&lt;&gt;"&amp;""),IF($L$111&lt;&gt;"",ROUND($L$111,1),""),"")</f>
        <v>#VALUE!</v>
      </c>
      <c r="BO559" s="222">
        <f>IF($AV559="","",$E$111)</f>
        <v>3</v>
      </c>
      <c r="BP559" s="224">
        <f>IF(COUNTIFS($B$109,"&lt;&gt;"&amp;""),$K$111,"")</f>
        <v>0</v>
      </c>
      <c r="BQ559" s="224" t="e">
        <f t="shared" ref="BQ559:BQ567" si="53">IF($AV559="","",IF($BC559&lt;&gt;"",$BC559,0)+IF($BI559&lt;&gt;"",$BI559,0)+IF($BM559&lt;&gt;"",$BM559,0))</f>
        <v>#VALUE!</v>
      </c>
      <c r="BR559" s="222" t="e">
        <f t="shared" ref="BR559:BR567" si="54">IF($AV559="","",IF($BF559&lt;&gt;"",$BF559,0)+IF($BL559&lt;&gt;"",$BL559,0)+IF($BN559&lt;&gt;"",$BN559,0))</f>
        <v>#VALUE!</v>
      </c>
      <c r="BU559" s="215"/>
      <c r="BV559" s="215"/>
      <c r="BW559" s="215"/>
      <c r="BX559" s="215"/>
      <c r="BY559" s="215"/>
      <c r="BZ559" s="215"/>
      <c r="CA559" s="215"/>
      <c r="CB559" s="215"/>
      <c r="CC559" s="216"/>
      <c r="CD559" s="216"/>
      <c r="CE559" s="216"/>
      <c r="CF559" s="215"/>
      <c r="CG559" s="215"/>
      <c r="CH559" s="215"/>
      <c r="CI559" s="215"/>
      <c r="CJ559" s="215"/>
      <c r="CK559" s="215"/>
      <c r="CL559" s="215"/>
      <c r="CM559" s="215"/>
      <c r="CN559" s="215"/>
      <c r="CO559" s="216"/>
      <c r="CP559" s="216"/>
    </row>
    <row r="560" spans="1:94" s="219" customFormat="1" ht="21" hidden="1" customHeight="1" x14ac:dyDescent="0.25">
      <c r="A560" s="237"/>
      <c r="B560" s="236"/>
      <c r="C560" s="236"/>
      <c r="D560" s="236"/>
      <c r="E560" s="236"/>
      <c r="F560" s="236"/>
      <c r="G560" s="236"/>
      <c r="H560" s="236"/>
      <c r="I560" s="236"/>
      <c r="J560" s="236"/>
      <c r="K560" s="238"/>
      <c r="L560" s="239"/>
      <c r="M560" s="236"/>
      <c r="N560" s="236"/>
      <c r="O560" s="236"/>
      <c r="P560" s="236"/>
      <c r="Q560" s="236"/>
      <c r="R560" s="236"/>
      <c r="S560" s="236"/>
      <c r="T560" s="236"/>
      <c r="U560" s="236"/>
      <c r="V560" s="238"/>
      <c r="W560" s="238"/>
      <c r="X560" s="240"/>
      <c r="Y560" s="236"/>
      <c r="Z560" s="236"/>
      <c r="AA560" s="236"/>
      <c r="AB560" s="236"/>
      <c r="AC560" s="236"/>
      <c r="AD560" s="236"/>
      <c r="AE560" s="236"/>
      <c r="AF560" s="236"/>
      <c r="AG560" s="238"/>
      <c r="AH560" s="238"/>
      <c r="AI560" s="236"/>
      <c r="AJ560" s="236"/>
      <c r="AK560" s="236"/>
      <c r="AL560" s="236"/>
      <c r="AM560" s="236"/>
      <c r="AN560" s="236"/>
      <c r="AO560" s="236"/>
      <c r="AP560" s="236"/>
      <c r="AQ560" s="236"/>
      <c r="AR560" s="238"/>
      <c r="AS560" s="238"/>
      <c r="AT560" s="246" t="str">
        <f>$B$114</f>
        <v/>
      </c>
      <c r="AU560" s="220">
        <v>3</v>
      </c>
      <c r="AV560" s="222" t="str">
        <f>IF(COUNTIFS($B$112,"&lt;&gt;"&amp;""),$B$112,"")</f>
        <v/>
      </c>
      <c r="AW560" s="222" t="str">
        <f t="shared" si="50"/>
        <v/>
      </c>
      <c r="AX560" s="222" t="str">
        <f t="shared" si="51"/>
        <v/>
      </c>
      <c r="AY560" s="222" t="str">
        <f>IF($AV560="","",$F$114)</f>
        <v/>
      </c>
      <c r="AZ560" s="222" t="str">
        <f t="shared" si="52"/>
        <v/>
      </c>
      <c r="BA560" s="222" t="str">
        <f>IF(COUNTIFS($B$112,"&lt;&gt;"&amp;""),ROUND($G$114/14,1),"")</f>
        <v/>
      </c>
      <c r="BB560" s="222" t="str">
        <f>IF(COUNTIFS($B$112,"&lt;&gt;"&amp;""),ROUND(($H$114+$I$114+$J$114)/14,1),"")</f>
        <v/>
      </c>
      <c r="BC560" s="222" t="str">
        <f>IF(COUNTIFS($B$112,"&lt;&gt;"&amp;""),ROUND(($G$114+$H$114+$I$114+$J$114)/14,1),"")</f>
        <v/>
      </c>
      <c r="BD560" s="222" t="str">
        <f>IF(COUNTIFS($B$112,"&lt;&gt;"&amp;""),ROUND($G$114,1),"")</f>
        <v/>
      </c>
      <c r="BE560" s="222" t="str">
        <f>IF(COUNTIFS($B$112,"&lt;&gt;"&amp;""),ROUND(($H$114+$I$114+$J$114),1),"")</f>
        <v/>
      </c>
      <c r="BF560" s="222" t="str">
        <f>IF(COUNTIFS($B$112,"&lt;&gt;"&amp;""),ROUND(($G$114+$H$114+$I$114+$J$114),1),"")</f>
        <v/>
      </c>
      <c r="BG560" s="220"/>
      <c r="BH560" s="222"/>
      <c r="BI560" s="222"/>
      <c r="BJ560" s="220"/>
      <c r="BK560" s="222"/>
      <c r="BL560" s="222"/>
      <c r="BM560" s="222" t="str">
        <f>IF(COUNTIFS($B$112,"&lt;&gt;"&amp;""),IF($L$114&lt;&gt;"",ROUND($L$114/14,1),""),"")</f>
        <v/>
      </c>
      <c r="BN560" s="222" t="str">
        <f>IF(COUNTIFS($B$112,"&lt;&gt;"&amp;""),IF($L$114&lt;&gt;"",ROUND($L$114,1),""),"")</f>
        <v/>
      </c>
      <c r="BO560" s="222" t="str">
        <f>IF($AV560="","",$E$114)</f>
        <v/>
      </c>
      <c r="BP560" s="224" t="str">
        <f>IF(COUNTIFS($B$112,"&lt;&gt;"&amp;""),$K$114,"")</f>
        <v/>
      </c>
      <c r="BQ560" s="224" t="str">
        <f t="shared" si="53"/>
        <v/>
      </c>
      <c r="BR560" s="222" t="str">
        <f t="shared" si="54"/>
        <v/>
      </c>
      <c r="BU560" s="215"/>
      <c r="BV560" s="215"/>
      <c r="BW560" s="215"/>
      <c r="BX560" s="215"/>
      <c r="BY560" s="215"/>
      <c r="BZ560" s="215"/>
      <c r="CA560" s="215"/>
      <c r="CB560" s="215"/>
      <c r="CC560" s="216"/>
      <c r="CD560" s="216"/>
      <c r="CE560" s="216"/>
      <c r="CF560" s="215"/>
      <c r="CG560" s="215"/>
      <c r="CH560" s="215"/>
      <c r="CI560" s="215"/>
      <c r="CJ560" s="215"/>
      <c r="CK560" s="215"/>
      <c r="CL560" s="215"/>
      <c r="CM560" s="215"/>
      <c r="CN560" s="215"/>
      <c r="CO560" s="216"/>
      <c r="CP560" s="216"/>
    </row>
    <row r="561" spans="1:94" s="219" customFormat="1" ht="21" hidden="1" customHeight="1" x14ac:dyDescent="0.25">
      <c r="A561" s="237"/>
      <c r="B561" s="236"/>
      <c r="C561" s="236"/>
      <c r="D561" s="236"/>
      <c r="E561" s="236"/>
      <c r="F561" s="236"/>
      <c r="G561" s="236"/>
      <c r="H561" s="236"/>
      <c r="I561" s="236"/>
      <c r="J561" s="236"/>
      <c r="K561" s="238"/>
      <c r="L561" s="239"/>
      <c r="M561" s="236"/>
      <c r="N561" s="236"/>
      <c r="O561" s="236"/>
      <c r="P561" s="236"/>
      <c r="Q561" s="236"/>
      <c r="R561" s="236"/>
      <c r="S561" s="236"/>
      <c r="T561" s="236"/>
      <c r="U561" s="236"/>
      <c r="V561" s="238"/>
      <c r="W561" s="238"/>
      <c r="X561" s="240"/>
      <c r="Y561" s="236"/>
      <c r="Z561" s="236"/>
      <c r="AA561" s="236"/>
      <c r="AB561" s="236"/>
      <c r="AC561" s="236"/>
      <c r="AD561" s="236"/>
      <c r="AE561" s="236"/>
      <c r="AF561" s="236"/>
      <c r="AG561" s="238"/>
      <c r="AH561" s="238"/>
      <c r="AI561" s="236"/>
      <c r="AJ561" s="236"/>
      <c r="AK561" s="236"/>
      <c r="AL561" s="236"/>
      <c r="AM561" s="236"/>
      <c r="AN561" s="236"/>
      <c r="AO561" s="236"/>
      <c r="AP561" s="236"/>
      <c r="AQ561" s="236"/>
      <c r="AR561" s="238"/>
      <c r="AS561" s="238"/>
      <c r="AT561" s="246" t="str">
        <f>$B$117</f>
        <v/>
      </c>
      <c r="AU561" s="220">
        <v>4</v>
      </c>
      <c r="AV561" s="222" t="str">
        <f>IF(COUNTIFS($B$115,"&lt;&gt;"&amp;""),$B$115,"")</f>
        <v/>
      </c>
      <c r="AW561" s="222" t="str">
        <f t="shared" si="50"/>
        <v/>
      </c>
      <c r="AX561" s="222" t="str">
        <f t="shared" si="51"/>
        <v/>
      </c>
      <c r="AY561" s="222" t="str">
        <f>IF($AV561="","",$F$117)</f>
        <v/>
      </c>
      <c r="AZ561" s="222" t="str">
        <f t="shared" si="52"/>
        <v/>
      </c>
      <c r="BA561" s="222" t="str">
        <f>IF(COUNTIFS($B$115,"&lt;&gt;"&amp;""),ROUND($G$117/14,1),"")</f>
        <v/>
      </c>
      <c r="BB561" s="222" t="str">
        <f>IF(COUNTIFS($B$115,"&lt;&gt;"&amp;""),ROUND(($H$117+$I$117+$J$117)/14,1),"")</f>
        <v/>
      </c>
      <c r="BC561" s="222" t="str">
        <f>IF(COUNTIFS($B$115,"&lt;&gt;"&amp;""),ROUND(($G$117+$H$117+$I$117+$J$117)/14,1),"")</f>
        <v/>
      </c>
      <c r="BD561" s="222" t="str">
        <f>IF(COUNTIFS($B$115,"&lt;&gt;"&amp;""),ROUND($G$117,1),"")</f>
        <v/>
      </c>
      <c r="BE561" s="222" t="str">
        <f>IF(COUNTIFS($B$115,"&lt;&gt;"&amp;""),ROUND(($H$117+$I$117+$J$117),1),"")</f>
        <v/>
      </c>
      <c r="BF561" s="222" t="str">
        <f>IF(COUNTIFS($B$115,"&lt;&gt;"&amp;""),ROUND(($G$117+$H$117+$I$117+$J$117),1),"")</f>
        <v/>
      </c>
      <c r="BG561" s="220"/>
      <c r="BH561" s="222"/>
      <c r="BI561" s="222"/>
      <c r="BJ561" s="220"/>
      <c r="BK561" s="222"/>
      <c r="BL561" s="222"/>
      <c r="BM561" s="222" t="str">
        <f>IF(COUNTIFS($B$115,"&lt;&gt;"&amp;""),IF($L$117&lt;&gt;"",ROUND($L$117/14,1),""),"")</f>
        <v/>
      </c>
      <c r="BN561" s="222" t="str">
        <f>IF(COUNTIFS($B$115,"&lt;&gt;"&amp;""),IF($L$117&lt;&gt;"",ROUND($L$117,1),""),"")</f>
        <v/>
      </c>
      <c r="BO561" s="222" t="str">
        <f>IF($AV561="","",$E$117)</f>
        <v/>
      </c>
      <c r="BP561" s="224" t="str">
        <f>IF(COUNTIFS($B$115,"&lt;&gt;"&amp;""),$K$117,"")</f>
        <v/>
      </c>
      <c r="BQ561" s="224" t="str">
        <f t="shared" si="53"/>
        <v/>
      </c>
      <c r="BR561" s="222" t="str">
        <f t="shared" si="54"/>
        <v/>
      </c>
      <c r="BU561" s="215"/>
      <c r="BV561" s="215"/>
      <c r="BW561" s="215"/>
      <c r="BX561" s="215"/>
      <c r="BY561" s="215"/>
      <c r="BZ561" s="215"/>
      <c r="CA561" s="215"/>
      <c r="CB561" s="215"/>
      <c r="CC561" s="216"/>
      <c r="CD561" s="216"/>
      <c r="CE561" s="216"/>
      <c r="CF561" s="215"/>
      <c r="CG561" s="215"/>
      <c r="CH561" s="215"/>
      <c r="CI561" s="215"/>
      <c r="CJ561" s="215"/>
      <c r="CK561" s="215"/>
      <c r="CL561" s="215"/>
      <c r="CM561" s="215"/>
      <c r="CN561" s="215"/>
      <c r="CO561" s="216"/>
      <c r="CP561" s="216"/>
    </row>
    <row r="562" spans="1:94" s="219" customFormat="1" ht="21" hidden="1" customHeight="1" x14ac:dyDescent="0.25">
      <c r="B562" s="215"/>
      <c r="C562" s="215"/>
      <c r="D562" s="215"/>
      <c r="E562" s="215"/>
      <c r="F562" s="215"/>
      <c r="G562" s="215"/>
      <c r="H562" s="215"/>
      <c r="I562" s="215"/>
      <c r="J562" s="215"/>
      <c r="K562" s="216"/>
      <c r="L562" s="217"/>
      <c r="M562" s="215"/>
      <c r="N562" s="215"/>
      <c r="O562" s="215"/>
      <c r="P562" s="215"/>
      <c r="Q562" s="215"/>
      <c r="R562" s="215"/>
      <c r="S562" s="215"/>
      <c r="T562" s="215"/>
      <c r="U562" s="215"/>
      <c r="V562" s="216"/>
      <c r="W562" s="216"/>
      <c r="X562" s="218"/>
      <c r="Y562" s="215"/>
      <c r="Z562" s="215"/>
      <c r="AA562" s="215"/>
      <c r="AB562" s="215"/>
      <c r="AC562" s="215"/>
      <c r="AD562" s="215"/>
      <c r="AE562" s="215"/>
      <c r="AF562" s="215"/>
      <c r="AG562" s="216"/>
      <c r="AH562" s="216"/>
      <c r="AI562" s="215"/>
      <c r="AJ562" s="215"/>
      <c r="AK562" s="215"/>
      <c r="AL562" s="215"/>
      <c r="AM562" s="215"/>
      <c r="AN562" s="215"/>
      <c r="AO562" s="215"/>
      <c r="AP562" s="215"/>
      <c r="AQ562" s="215"/>
      <c r="AR562" s="216"/>
      <c r="AS562" s="216"/>
      <c r="AT562" s="246" t="str">
        <f>$B$120</f>
        <v/>
      </c>
      <c r="AU562" s="220">
        <v>5</v>
      </c>
      <c r="AV562" s="222" t="str">
        <f>IF(COUNTIFS($B$118,"&lt;&gt;"&amp;""),$B$118,"")</f>
        <v/>
      </c>
      <c r="AW562" s="222" t="str">
        <f t="shared" si="50"/>
        <v/>
      </c>
      <c r="AX562" s="222" t="str">
        <f t="shared" si="51"/>
        <v/>
      </c>
      <c r="AY562" s="222" t="str">
        <f>IF($AV562="","",$F$120)</f>
        <v/>
      </c>
      <c r="AZ562" s="222" t="str">
        <f t="shared" si="52"/>
        <v/>
      </c>
      <c r="BA562" s="222" t="str">
        <f>IF(COUNTIFS($B$118,"&lt;&gt;"&amp;""),ROUND($G$120/14,1),"")</f>
        <v/>
      </c>
      <c r="BB562" s="222" t="str">
        <f>IF(COUNTIFS($B$118,"&lt;&gt;"&amp;""),ROUND(($H$120+$I$120+$J$120)/14,1),"")</f>
        <v/>
      </c>
      <c r="BC562" s="222" t="str">
        <f>IF(COUNTIFS($B$118,"&lt;&gt;"&amp;""),ROUND(($G$120+$H$120+$I$120+$J$120)/14,1),"")</f>
        <v/>
      </c>
      <c r="BD562" s="222" t="str">
        <f>IF(COUNTIFS($B$118,"&lt;&gt;"&amp;""),ROUND($G$120,1),"")</f>
        <v/>
      </c>
      <c r="BE562" s="222" t="str">
        <f>IF(COUNTIFS($B$118,"&lt;&gt;"&amp;""),ROUND(($H$120+$I$120+$J$120),1),"")</f>
        <v/>
      </c>
      <c r="BF562" s="222" t="str">
        <f>IF(COUNTIFS($B$118,"&lt;&gt;"&amp;""),ROUND(($G$120+$H$120+$I$120+$J$120),1),"")</f>
        <v/>
      </c>
      <c r="BG562" s="220"/>
      <c r="BH562" s="222"/>
      <c r="BI562" s="222"/>
      <c r="BJ562" s="220"/>
      <c r="BK562" s="222"/>
      <c r="BL562" s="222"/>
      <c r="BM562" s="222" t="str">
        <f>IF(COUNTIFS($B$118,"&lt;&gt;"&amp;""),IF($L$120&lt;&gt;"",ROUND($L$120/14,1),""),"")</f>
        <v/>
      </c>
      <c r="BN562" s="222" t="str">
        <f>IF(COUNTIFS($B$118,"&lt;&gt;"&amp;""),IF($L$120&lt;&gt;"",ROUND($L$120,1),""),"")</f>
        <v/>
      </c>
      <c r="BO562" s="222" t="str">
        <f>IF($AV562="","",$E$120)</f>
        <v/>
      </c>
      <c r="BP562" s="224" t="str">
        <f>IF(COUNTIFS($B$118,"&lt;&gt;"&amp;""),$K$120,"")</f>
        <v/>
      </c>
      <c r="BQ562" s="224" t="str">
        <f t="shared" si="53"/>
        <v/>
      </c>
      <c r="BR562" s="222" t="str">
        <f t="shared" si="54"/>
        <v/>
      </c>
      <c r="BU562" s="215"/>
      <c r="BV562" s="215"/>
      <c r="BW562" s="215"/>
      <c r="BX562" s="215"/>
      <c r="BY562" s="215"/>
      <c r="BZ562" s="215"/>
      <c r="CA562" s="215"/>
      <c r="CB562" s="215"/>
      <c r="CC562" s="216"/>
      <c r="CD562" s="216"/>
      <c r="CE562" s="216"/>
      <c r="CF562" s="215"/>
      <c r="CG562" s="215"/>
      <c r="CH562" s="215"/>
      <c r="CI562" s="215"/>
      <c r="CJ562" s="215"/>
      <c r="CK562" s="215"/>
      <c r="CL562" s="215"/>
      <c r="CM562" s="215"/>
      <c r="CN562" s="215"/>
      <c r="CO562" s="216"/>
      <c r="CP562" s="216"/>
    </row>
    <row r="563" spans="1:94" s="219" customFormat="1" ht="21" hidden="1" customHeight="1" x14ac:dyDescent="0.25">
      <c r="B563" s="215"/>
      <c r="C563" s="215"/>
      <c r="D563" s="215"/>
      <c r="E563" s="215"/>
      <c r="F563" s="215"/>
      <c r="G563" s="215"/>
      <c r="H563" s="215"/>
      <c r="I563" s="215"/>
      <c r="J563" s="215"/>
      <c r="K563" s="216"/>
      <c r="L563" s="217"/>
      <c r="M563" s="215"/>
      <c r="N563" s="215"/>
      <c r="O563" s="215"/>
      <c r="P563" s="215"/>
      <c r="Q563" s="215"/>
      <c r="R563" s="215"/>
      <c r="S563" s="215"/>
      <c r="T563" s="215"/>
      <c r="U563" s="215"/>
      <c r="V563" s="216"/>
      <c r="W563" s="216"/>
      <c r="X563" s="218"/>
      <c r="Y563" s="215"/>
      <c r="Z563" s="215"/>
      <c r="AA563" s="215"/>
      <c r="AB563" s="215"/>
      <c r="AC563" s="215"/>
      <c r="AD563" s="215"/>
      <c r="AE563" s="215"/>
      <c r="AF563" s="215"/>
      <c r="AG563" s="216"/>
      <c r="AH563" s="216"/>
      <c r="AI563" s="215"/>
      <c r="AJ563" s="215"/>
      <c r="AK563" s="215"/>
      <c r="AL563" s="215"/>
      <c r="AM563" s="215"/>
      <c r="AN563" s="215"/>
      <c r="AO563" s="215"/>
      <c r="AP563" s="215"/>
      <c r="AQ563" s="215"/>
      <c r="AR563" s="216"/>
      <c r="AS563" s="216"/>
      <c r="AT563" s="246" t="str">
        <f>$B$123</f>
        <v/>
      </c>
      <c r="AU563" s="220">
        <v>6</v>
      </c>
      <c r="AV563" s="222" t="str">
        <f>IF(COUNTIFS($B$121,"&lt;&gt;"&amp;""),$B$121,"")</f>
        <v/>
      </c>
      <c r="AW563" s="222" t="str">
        <f t="shared" si="50"/>
        <v/>
      </c>
      <c r="AX563" s="222" t="str">
        <f t="shared" si="51"/>
        <v/>
      </c>
      <c r="AY563" s="222" t="str">
        <f>IF($AV563="","",$F$123)</f>
        <v/>
      </c>
      <c r="AZ563" s="222" t="str">
        <f t="shared" si="52"/>
        <v/>
      </c>
      <c r="BA563" s="222" t="str">
        <f>IF(COUNTIFS($B$121,"&lt;&gt;"&amp;""),ROUND($G$123/14,1),"")</f>
        <v/>
      </c>
      <c r="BB563" s="222" t="str">
        <f>IF(COUNTIFS($B$121,"&lt;&gt;"&amp;""),ROUND(($H$123+$I$123+$J$123)/14,1),"")</f>
        <v/>
      </c>
      <c r="BC563" s="222" t="str">
        <f>IF(COUNTIFS($B$121,"&lt;&gt;"&amp;""),ROUND(($G$123+$H$123+$I$123+$J$123)/14,1),"")</f>
        <v/>
      </c>
      <c r="BD563" s="222" t="str">
        <f>IF(COUNTIFS($B$121,"&lt;&gt;"&amp;""),ROUND($G$123,1),"")</f>
        <v/>
      </c>
      <c r="BE563" s="222" t="str">
        <f>IF(COUNTIFS($B$121,"&lt;&gt;"&amp;""),ROUND(($H$123+$I$123+$J$123),1),"")</f>
        <v/>
      </c>
      <c r="BF563" s="222" t="str">
        <f>IF(COUNTIFS($B$121,"&lt;&gt;"&amp;""),ROUND(($G$123+$H$123+$I$123+$J$123),1),"")</f>
        <v/>
      </c>
      <c r="BG563" s="220"/>
      <c r="BH563" s="222"/>
      <c r="BI563" s="222"/>
      <c r="BJ563" s="220"/>
      <c r="BK563" s="222"/>
      <c r="BL563" s="222"/>
      <c r="BM563" s="222" t="str">
        <f>IF(COUNTIFS($B$121,"&lt;&gt;"&amp;""),IF($L$123&lt;&gt;"",ROUND($L$123/14,1),""),"")</f>
        <v/>
      </c>
      <c r="BN563" s="222" t="str">
        <f>IF(COUNTIFS($B$121,"&lt;&gt;"&amp;""),IF($L$123&lt;&gt;"",ROUND($L$123,1),""),"")</f>
        <v/>
      </c>
      <c r="BO563" s="222" t="str">
        <f>IF($AV563="","",$E$123)</f>
        <v/>
      </c>
      <c r="BP563" s="224" t="str">
        <f>IF(COUNTIFS($B$121,"&lt;&gt;"&amp;""),$K$123,"")</f>
        <v/>
      </c>
      <c r="BQ563" s="224" t="str">
        <f t="shared" si="53"/>
        <v/>
      </c>
      <c r="BR563" s="222" t="str">
        <f t="shared" si="54"/>
        <v/>
      </c>
      <c r="BU563" s="215"/>
      <c r="BV563" s="215"/>
      <c r="BW563" s="215"/>
      <c r="BX563" s="215"/>
      <c r="BY563" s="215"/>
      <c r="BZ563" s="215"/>
      <c r="CA563" s="215"/>
      <c r="CB563" s="215"/>
      <c r="CC563" s="216"/>
      <c r="CD563" s="216"/>
      <c r="CE563" s="216"/>
      <c r="CF563" s="215"/>
      <c r="CG563" s="215"/>
      <c r="CH563" s="215"/>
      <c r="CI563" s="215"/>
      <c r="CJ563" s="215"/>
      <c r="CK563" s="215"/>
      <c r="CL563" s="215"/>
      <c r="CM563" s="215"/>
      <c r="CN563" s="215"/>
      <c r="CO563" s="216"/>
      <c r="CP563" s="216"/>
    </row>
    <row r="564" spans="1:94" s="219" customFormat="1" ht="21" hidden="1" customHeight="1" x14ac:dyDescent="0.25">
      <c r="B564" s="215"/>
      <c r="C564" s="215"/>
      <c r="D564" s="215"/>
      <c r="E564" s="215"/>
      <c r="F564" s="215"/>
      <c r="G564" s="215"/>
      <c r="H564" s="215"/>
      <c r="I564" s="215"/>
      <c r="J564" s="215"/>
      <c r="K564" s="216"/>
      <c r="L564" s="217"/>
      <c r="M564" s="215"/>
      <c r="N564" s="215"/>
      <c r="O564" s="215"/>
      <c r="P564" s="215"/>
      <c r="Q564" s="215"/>
      <c r="R564" s="215"/>
      <c r="S564" s="215"/>
      <c r="T564" s="215"/>
      <c r="U564" s="215"/>
      <c r="V564" s="216"/>
      <c r="W564" s="216"/>
      <c r="X564" s="218"/>
      <c r="Y564" s="215"/>
      <c r="Z564" s="215"/>
      <c r="AA564" s="215"/>
      <c r="AB564" s="215"/>
      <c r="AC564" s="215"/>
      <c r="AD564" s="215"/>
      <c r="AE564" s="215"/>
      <c r="AF564" s="215"/>
      <c r="AG564" s="216"/>
      <c r="AH564" s="216"/>
      <c r="AI564" s="215"/>
      <c r="AJ564" s="215"/>
      <c r="AK564" s="215"/>
      <c r="AL564" s="215"/>
      <c r="AM564" s="215"/>
      <c r="AN564" s="215"/>
      <c r="AO564" s="215"/>
      <c r="AP564" s="215"/>
      <c r="AQ564" s="215"/>
      <c r="AR564" s="216"/>
      <c r="AS564" s="216"/>
      <c r="AT564" s="246" t="str">
        <f>$B$126</f>
        <v/>
      </c>
      <c r="AU564" s="220">
        <v>7</v>
      </c>
      <c r="AV564" s="222" t="str">
        <f>IF(COUNTIFS($B$124,"&lt;&gt;"&amp;""),$B$124,"")</f>
        <v/>
      </c>
      <c r="AW564" s="222" t="str">
        <f t="shared" si="50"/>
        <v/>
      </c>
      <c r="AX564" s="222" t="str">
        <f t="shared" si="51"/>
        <v/>
      </c>
      <c r="AY564" s="222" t="str">
        <f>IF($AV564="","",$F$126)</f>
        <v/>
      </c>
      <c r="AZ564" s="222" t="str">
        <f t="shared" si="52"/>
        <v/>
      </c>
      <c r="BA564" s="222" t="str">
        <f>IF(COUNTIFS($B$124,"&lt;&gt;"&amp;""),ROUND($G$126/14,1),"")</f>
        <v/>
      </c>
      <c r="BB564" s="222" t="str">
        <f>IF(COUNTIFS($B$124,"&lt;&gt;"&amp;""),ROUND(($H$126+$I$126+$J$126)/14,1),"")</f>
        <v/>
      </c>
      <c r="BC564" s="222" t="str">
        <f>IF(COUNTIFS($B$124,"&lt;&gt;"&amp;""),ROUND(($G$126+$H$126+$I$126+$J$126)/14,1),"")</f>
        <v/>
      </c>
      <c r="BD564" s="222" t="str">
        <f>IF(COUNTIFS($B$124,"&lt;&gt;"&amp;""),ROUND($G$126,1),"")</f>
        <v/>
      </c>
      <c r="BE564" s="222" t="str">
        <f>IF(COUNTIFS($B$124,"&lt;&gt;"&amp;""),ROUND(($H$126+$I$126+$J$126),1),"")</f>
        <v/>
      </c>
      <c r="BF564" s="222" t="str">
        <f>IF(COUNTIFS($B$124,"&lt;&gt;"&amp;""),ROUND(($G$126+$H$126+$I$126+$J$126),1),"")</f>
        <v/>
      </c>
      <c r="BG564" s="220"/>
      <c r="BH564" s="222"/>
      <c r="BI564" s="222"/>
      <c r="BJ564" s="220"/>
      <c r="BK564" s="222"/>
      <c r="BL564" s="222"/>
      <c r="BM564" s="222" t="str">
        <f>IF(COUNTIFS($B$124,"&lt;&gt;"&amp;""),IF($L$126&lt;&gt;"",ROUND($L$126/14,1),""),"")</f>
        <v/>
      </c>
      <c r="BN564" s="222" t="str">
        <f>IF(COUNTIFS($B$124,"&lt;&gt;"&amp;""),IF($L$126&lt;&gt;"",ROUND($L$126,1),""),"")</f>
        <v/>
      </c>
      <c r="BO564" s="222" t="str">
        <f>IF($AV564="","",$E$126)</f>
        <v/>
      </c>
      <c r="BP564" s="224" t="str">
        <f>IF(COUNTIFS($B$124,"&lt;&gt;"&amp;""),$K$126,"")</f>
        <v/>
      </c>
      <c r="BQ564" s="224" t="str">
        <f t="shared" si="53"/>
        <v/>
      </c>
      <c r="BR564" s="222" t="str">
        <f t="shared" si="54"/>
        <v/>
      </c>
      <c r="BU564" s="215"/>
      <c r="BV564" s="215"/>
      <c r="BW564" s="215"/>
      <c r="BX564" s="215"/>
      <c r="BY564" s="215"/>
      <c r="BZ564" s="215"/>
      <c r="CA564" s="215"/>
      <c r="CB564" s="215"/>
      <c r="CC564" s="216"/>
      <c r="CD564" s="216"/>
      <c r="CE564" s="216"/>
      <c r="CF564" s="215"/>
      <c r="CG564" s="215"/>
      <c r="CH564" s="215"/>
      <c r="CI564" s="215"/>
      <c r="CJ564" s="215"/>
      <c r="CK564" s="215"/>
      <c r="CL564" s="215"/>
      <c r="CM564" s="215"/>
      <c r="CN564" s="215"/>
      <c r="CO564" s="216"/>
      <c r="CP564" s="216"/>
    </row>
    <row r="565" spans="1:94" s="219" customFormat="1" ht="21" hidden="1" customHeight="1" x14ac:dyDescent="0.25">
      <c r="B565" s="215"/>
      <c r="C565" s="215"/>
      <c r="D565" s="215"/>
      <c r="E565" s="215"/>
      <c r="F565" s="215"/>
      <c r="G565" s="215"/>
      <c r="H565" s="215"/>
      <c r="I565" s="215"/>
      <c r="J565" s="215"/>
      <c r="K565" s="216"/>
      <c r="L565" s="217"/>
      <c r="M565" s="215"/>
      <c r="N565" s="215"/>
      <c r="O565" s="215"/>
      <c r="P565" s="215"/>
      <c r="Q565" s="215"/>
      <c r="R565" s="215"/>
      <c r="S565" s="215"/>
      <c r="T565" s="215"/>
      <c r="U565" s="215"/>
      <c r="V565" s="216"/>
      <c r="W565" s="216"/>
      <c r="X565" s="218"/>
      <c r="Y565" s="215"/>
      <c r="Z565" s="215"/>
      <c r="AA565" s="215"/>
      <c r="AB565" s="215"/>
      <c r="AC565" s="215"/>
      <c r="AD565" s="215"/>
      <c r="AE565" s="215"/>
      <c r="AF565" s="215"/>
      <c r="AG565" s="216"/>
      <c r="AH565" s="216"/>
      <c r="AI565" s="215"/>
      <c r="AJ565" s="215"/>
      <c r="AK565" s="215"/>
      <c r="AL565" s="215"/>
      <c r="AM565" s="215"/>
      <c r="AN565" s="215"/>
      <c r="AO565" s="215"/>
      <c r="AP565" s="215"/>
      <c r="AQ565" s="215"/>
      <c r="AR565" s="216"/>
      <c r="AS565" s="216"/>
      <c r="AT565" s="246" t="str">
        <f>$B$129</f>
        <v/>
      </c>
      <c r="AU565" s="220">
        <v>8</v>
      </c>
      <c r="AV565" s="222" t="str">
        <f>IF(COUNTIFS($B$127,"&lt;&gt;"&amp;""),$B$127,"")</f>
        <v/>
      </c>
      <c r="AW565" s="222" t="str">
        <f t="shared" si="50"/>
        <v/>
      </c>
      <c r="AX565" s="222" t="str">
        <f t="shared" si="51"/>
        <v/>
      </c>
      <c r="AY565" s="222" t="str">
        <f>IF($AV565="","",$F$129)</f>
        <v/>
      </c>
      <c r="AZ565" s="222" t="str">
        <f t="shared" si="52"/>
        <v/>
      </c>
      <c r="BA565" s="222" t="str">
        <f>IF(COUNTIFS($B$127,"&lt;&gt;"&amp;""),ROUND($G$129/14,1),"")</f>
        <v/>
      </c>
      <c r="BB565" s="222" t="str">
        <f>IF(COUNTIFS($B$127,"&lt;&gt;"&amp;""),ROUND(($H$129+$I$129+$J$129)/14,1),"")</f>
        <v/>
      </c>
      <c r="BC565" s="222" t="str">
        <f>IF(COUNTIFS($B$127,"&lt;&gt;"&amp;""),ROUND(($G$129+$H$129+$I$129+$J$129)/14,1),"")</f>
        <v/>
      </c>
      <c r="BD565" s="222" t="str">
        <f>IF(COUNTIFS($B$127,"&lt;&gt;"&amp;""),ROUND($G$129,1),"")</f>
        <v/>
      </c>
      <c r="BE565" s="222" t="str">
        <f>IF(COUNTIFS($B$127,"&lt;&gt;"&amp;""),ROUND(($H$129+$I$129+$J$129),1),"")</f>
        <v/>
      </c>
      <c r="BF565" s="222" t="str">
        <f>IF(COUNTIFS($B$127,"&lt;&gt;"&amp;""),ROUND(($G$129+$H$129+$I$129+$J$129),1),"")</f>
        <v/>
      </c>
      <c r="BG565" s="220"/>
      <c r="BH565" s="222"/>
      <c r="BI565" s="222"/>
      <c r="BJ565" s="220"/>
      <c r="BK565" s="222"/>
      <c r="BL565" s="222"/>
      <c r="BM565" s="222" t="str">
        <f>IF(COUNTIFS($B$127,"&lt;&gt;"&amp;""),IF($L$129&lt;&gt;"",ROUND($L$129/14,1),""),"")</f>
        <v/>
      </c>
      <c r="BN565" s="222" t="str">
        <f>IF(COUNTIFS($B$127,"&lt;&gt;"&amp;""),IF($L$129&lt;&gt;"",ROUND($L$129,1),""),"")</f>
        <v/>
      </c>
      <c r="BO565" s="222" t="str">
        <f>IF($AV565="","",$E$129)</f>
        <v/>
      </c>
      <c r="BP565" s="224" t="str">
        <f>IF(COUNTIFS($B$127,"&lt;&gt;"&amp;""),$K$129,"")</f>
        <v/>
      </c>
      <c r="BQ565" s="224" t="str">
        <f t="shared" si="53"/>
        <v/>
      </c>
      <c r="BR565" s="222" t="str">
        <f t="shared" si="54"/>
        <v/>
      </c>
      <c r="BU565" s="215"/>
      <c r="BV565" s="215"/>
      <c r="BW565" s="215"/>
      <c r="BX565" s="215"/>
      <c r="BY565" s="215"/>
      <c r="BZ565" s="215"/>
      <c r="CA565" s="215"/>
      <c r="CB565" s="215"/>
      <c r="CC565" s="216"/>
      <c r="CD565" s="216"/>
      <c r="CE565" s="216"/>
      <c r="CF565" s="215"/>
      <c r="CG565" s="215"/>
      <c r="CH565" s="215"/>
      <c r="CI565" s="215"/>
      <c r="CJ565" s="215"/>
      <c r="CK565" s="215"/>
      <c r="CL565" s="215"/>
      <c r="CM565" s="215"/>
      <c r="CN565" s="215"/>
      <c r="CO565" s="216"/>
      <c r="CP565" s="216"/>
    </row>
    <row r="566" spans="1:94" s="219" customFormat="1" ht="21" hidden="1" customHeight="1" x14ac:dyDescent="0.25">
      <c r="B566" s="215"/>
      <c r="C566" s="215"/>
      <c r="D566" s="215"/>
      <c r="E566" s="215"/>
      <c r="F566" s="215"/>
      <c r="G566" s="215"/>
      <c r="H566" s="215"/>
      <c r="I566" s="215"/>
      <c r="J566" s="215"/>
      <c r="K566" s="216"/>
      <c r="L566" s="217"/>
      <c r="M566" s="215"/>
      <c r="N566" s="215"/>
      <c r="O566" s="215"/>
      <c r="P566" s="215"/>
      <c r="Q566" s="215"/>
      <c r="R566" s="215"/>
      <c r="S566" s="215"/>
      <c r="T566" s="215"/>
      <c r="U566" s="215"/>
      <c r="V566" s="216"/>
      <c r="W566" s="216"/>
      <c r="X566" s="218"/>
      <c r="Y566" s="215"/>
      <c r="Z566" s="215"/>
      <c r="AA566" s="215"/>
      <c r="AB566" s="215"/>
      <c r="AC566" s="215"/>
      <c r="AD566" s="215"/>
      <c r="AE566" s="215"/>
      <c r="AF566" s="215"/>
      <c r="AG566" s="216"/>
      <c r="AH566" s="216"/>
      <c r="AI566" s="215"/>
      <c r="AJ566" s="215"/>
      <c r="AK566" s="215"/>
      <c r="AL566" s="215"/>
      <c r="AM566" s="215"/>
      <c r="AN566" s="215"/>
      <c r="AO566" s="215"/>
      <c r="AP566" s="215"/>
      <c r="AQ566" s="215"/>
      <c r="AR566" s="216"/>
      <c r="AS566" s="216"/>
      <c r="AT566" s="246" t="str">
        <f>$B$132</f>
        <v/>
      </c>
      <c r="AU566" s="220">
        <v>9</v>
      </c>
      <c r="AV566" s="222" t="str">
        <f>IF(COUNTIFS($B$130,"&lt;&gt;"&amp;""),$B$130,"")</f>
        <v/>
      </c>
      <c r="AW566" s="222" t="str">
        <f t="shared" si="50"/>
        <v/>
      </c>
      <c r="AX566" s="222" t="str">
        <f t="shared" si="51"/>
        <v/>
      </c>
      <c r="AY566" s="222" t="str">
        <f>IF($AV566="","",$F$132)</f>
        <v/>
      </c>
      <c r="AZ566" s="222" t="str">
        <f t="shared" si="52"/>
        <v/>
      </c>
      <c r="BA566" s="222" t="str">
        <f>IF(COUNTIFS($B$130,"&lt;&gt;"&amp;""),ROUND($G$132/14,1),"")</f>
        <v/>
      </c>
      <c r="BB566" s="222" t="str">
        <f>IF(COUNTIFS($B$130,"&lt;&gt;"&amp;""),ROUND(($H$132+$I$132+$J$132)/14,1),"")</f>
        <v/>
      </c>
      <c r="BC566" s="222" t="str">
        <f>IF(COUNTIFS($B$130,"&lt;&gt;"&amp;""),ROUND(($G$132+$H$132+$I$132+$J$132)/14,1),"")</f>
        <v/>
      </c>
      <c r="BD566" s="222" t="str">
        <f>IF(COUNTIFS($B$130,"&lt;&gt;"&amp;""),ROUND($G$132,1),"")</f>
        <v/>
      </c>
      <c r="BE566" s="222" t="str">
        <f>IF(COUNTIFS($B$130,"&lt;&gt;"&amp;""),ROUND(($H$132+$I$132+$J$132),1),"")</f>
        <v/>
      </c>
      <c r="BF566" s="222" t="str">
        <f>IF(COUNTIFS($B$130,"&lt;&gt;"&amp;""),ROUND(($G$132+$H$132+$I$132+$J$132),1),"")</f>
        <v/>
      </c>
      <c r="BG566" s="220"/>
      <c r="BH566" s="222"/>
      <c r="BI566" s="222"/>
      <c r="BJ566" s="220"/>
      <c r="BK566" s="222"/>
      <c r="BL566" s="222"/>
      <c r="BM566" s="222" t="str">
        <f>IF(COUNTIFS($B$130,"&lt;&gt;"&amp;""),IF($L$132&lt;&gt;"",ROUND($L$132/14,1),""),"")</f>
        <v/>
      </c>
      <c r="BN566" s="222" t="str">
        <f>IF(COUNTIFS($B$130,"&lt;&gt;"&amp;""),IF($L$132&lt;&gt;"",ROUND($L$132,1),""),"")</f>
        <v/>
      </c>
      <c r="BO566" s="222" t="str">
        <f>IF($AV566="","",$E$132)</f>
        <v/>
      </c>
      <c r="BP566" s="224" t="str">
        <f>IF(COUNTIFS($B$130,"&lt;&gt;"&amp;""),$K$132,"")</f>
        <v/>
      </c>
      <c r="BQ566" s="224" t="str">
        <f t="shared" si="53"/>
        <v/>
      </c>
      <c r="BR566" s="222" t="str">
        <f t="shared" si="54"/>
        <v/>
      </c>
      <c r="BU566" s="215"/>
      <c r="BV566" s="215"/>
      <c r="BW566" s="215"/>
      <c r="BX566" s="215"/>
      <c r="BY566" s="215"/>
      <c r="BZ566" s="215"/>
      <c r="CA566" s="215"/>
      <c r="CB566" s="215"/>
      <c r="CC566" s="216"/>
      <c r="CD566" s="216"/>
      <c r="CE566" s="216"/>
      <c r="CF566" s="215"/>
      <c r="CG566" s="215"/>
      <c r="CH566" s="215"/>
      <c r="CI566" s="215"/>
      <c r="CJ566" s="215"/>
      <c r="CK566" s="215"/>
      <c r="CL566" s="215"/>
      <c r="CM566" s="215"/>
      <c r="CN566" s="215"/>
      <c r="CO566" s="216"/>
      <c r="CP566" s="216"/>
    </row>
    <row r="567" spans="1:94" s="219" customFormat="1" ht="21" hidden="1" customHeight="1" x14ac:dyDescent="0.25">
      <c r="B567" s="215"/>
      <c r="C567" s="215"/>
      <c r="D567" s="215"/>
      <c r="E567" s="215"/>
      <c r="F567" s="215"/>
      <c r="G567" s="215"/>
      <c r="H567" s="215"/>
      <c r="I567" s="215"/>
      <c r="J567" s="215"/>
      <c r="K567" s="216"/>
      <c r="L567" s="217"/>
      <c r="M567" s="215"/>
      <c r="N567" s="215"/>
      <c r="O567" s="215"/>
      <c r="P567" s="215"/>
      <c r="Q567" s="215"/>
      <c r="R567" s="215"/>
      <c r="S567" s="215"/>
      <c r="T567" s="215"/>
      <c r="U567" s="215"/>
      <c r="V567" s="216"/>
      <c r="W567" s="216"/>
      <c r="X567" s="218"/>
      <c r="Y567" s="215"/>
      <c r="Z567" s="215"/>
      <c r="AA567" s="215"/>
      <c r="AB567" s="215"/>
      <c r="AC567" s="215"/>
      <c r="AD567" s="215"/>
      <c r="AE567" s="215"/>
      <c r="AF567" s="215"/>
      <c r="AG567" s="216"/>
      <c r="AH567" s="216"/>
      <c r="AI567" s="215"/>
      <c r="AJ567" s="215"/>
      <c r="AK567" s="215"/>
      <c r="AL567" s="215"/>
      <c r="AM567" s="215"/>
      <c r="AN567" s="215"/>
      <c r="AO567" s="215"/>
      <c r="AP567" s="215"/>
      <c r="AQ567" s="215"/>
      <c r="AR567" s="216"/>
      <c r="AS567" s="216"/>
      <c r="AT567" s="246" t="str">
        <f>$B$135</f>
        <v/>
      </c>
      <c r="AU567" s="220">
        <v>10</v>
      </c>
      <c r="AV567" s="222" t="str">
        <f>IF(COUNTIFS($B$133,"&lt;&gt;"&amp;""),$B$133,"")</f>
        <v/>
      </c>
      <c r="AW567" s="222" t="str">
        <f t="shared" si="50"/>
        <v/>
      </c>
      <c r="AX567" s="222" t="str">
        <f t="shared" si="51"/>
        <v/>
      </c>
      <c r="AY567" s="222" t="str">
        <f>IF($AV567="","",$F$135)</f>
        <v/>
      </c>
      <c r="AZ567" s="222" t="str">
        <f t="shared" si="52"/>
        <v/>
      </c>
      <c r="BA567" s="222" t="str">
        <f>IF(COUNTIFS($B$133,"&lt;&gt;"&amp;""),ROUND($G$135/14,1),"")</f>
        <v/>
      </c>
      <c r="BB567" s="222" t="str">
        <f>IF(COUNTIFS($B$133,"&lt;&gt;"&amp;""),ROUND(($H$135+$I$135+$J$135)/14,1),"")</f>
        <v/>
      </c>
      <c r="BC567" s="222" t="str">
        <f>IF(COUNTIFS($B$133,"&lt;&gt;"&amp;""),ROUND(($G$135+$H$135+$I$135+$J$135)/14,1),"")</f>
        <v/>
      </c>
      <c r="BD567" s="222" t="str">
        <f>IF(COUNTIFS($B$133,"&lt;&gt;"&amp;""),ROUND($G$135,1),"")</f>
        <v/>
      </c>
      <c r="BE567" s="222" t="str">
        <f>IF(COUNTIFS($B$133,"&lt;&gt;"&amp;""),ROUND(($H$135+$I$135+$J$135),1),"")</f>
        <v/>
      </c>
      <c r="BF567" s="222" t="str">
        <f>IF(COUNTIFS($B$133,"&lt;&gt;"&amp;""),ROUND(($G$135+$H$135+$I$135+$J$135),1),"")</f>
        <v/>
      </c>
      <c r="BG567" s="220"/>
      <c r="BH567" s="222"/>
      <c r="BI567" s="222"/>
      <c r="BJ567" s="220"/>
      <c r="BK567" s="222"/>
      <c r="BL567" s="222"/>
      <c r="BM567" s="222" t="str">
        <f>IF(COUNTIFS($B$133,"&lt;&gt;"&amp;""),IF($L$135&lt;&gt;"",ROUND($L$135/14,1),""),"")</f>
        <v/>
      </c>
      <c r="BN567" s="222" t="str">
        <f>IF(COUNTIFS($B$133,"&lt;&gt;"&amp;""),IF($L$135&lt;&gt;"",ROUND($L$135,1),""),"")</f>
        <v/>
      </c>
      <c r="BO567" s="222" t="str">
        <f>IF($AV567="","",$E$135)</f>
        <v/>
      </c>
      <c r="BP567" s="224" t="str">
        <f>IF(COUNTIFS($B$133,"&lt;&gt;"&amp;""),$K$135,"")</f>
        <v/>
      </c>
      <c r="BQ567" s="224" t="str">
        <f t="shared" si="53"/>
        <v/>
      </c>
      <c r="BR567" s="222" t="str">
        <f t="shared" si="54"/>
        <v/>
      </c>
      <c r="BU567" s="215"/>
      <c r="BV567" s="215"/>
      <c r="BW567" s="215"/>
      <c r="BX567" s="215"/>
      <c r="BY567" s="215"/>
      <c r="BZ567" s="215"/>
      <c r="CA567" s="215"/>
      <c r="CB567" s="215"/>
      <c r="CC567" s="216"/>
      <c r="CD567" s="216"/>
      <c r="CE567" s="216"/>
      <c r="CF567" s="215"/>
      <c r="CG567" s="215"/>
      <c r="CH567" s="215"/>
      <c r="CI567" s="215"/>
      <c r="CJ567" s="215"/>
      <c r="CK567" s="215"/>
      <c r="CL567" s="215"/>
      <c r="CM567" s="215"/>
      <c r="CN567" s="215"/>
      <c r="CO567" s="216"/>
      <c r="CP567" s="216"/>
    </row>
    <row r="568" spans="1:94" s="219" customFormat="1" ht="21" hidden="1" customHeight="1" x14ac:dyDescent="0.25">
      <c r="B568" s="215"/>
      <c r="C568" s="215"/>
      <c r="D568" s="215"/>
      <c r="E568" s="215"/>
      <c r="F568" s="215"/>
      <c r="G568" s="215"/>
      <c r="H568" s="215"/>
      <c r="I568" s="215"/>
      <c r="J568" s="215"/>
      <c r="K568" s="216"/>
      <c r="L568" s="217"/>
      <c r="M568" s="215"/>
      <c r="N568" s="215"/>
      <c r="O568" s="215"/>
      <c r="P568" s="215"/>
      <c r="Q568" s="215"/>
      <c r="R568" s="215"/>
      <c r="S568" s="215"/>
      <c r="T568" s="215"/>
      <c r="U568" s="215"/>
      <c r="V568" s="216"/>
      <c r="W568" s="216"/>
      <c r="X568" s="218"/>
      <c r="Y568" s="215"/>
      <c r="Z568" s="215"/>
      <c r="AA568" s="215"/>
      <c r="AB568" s="215"/>
      <c r="AC568" s="215"/>
      <c r="AD568" s="215"/>
      <c r="AE568" s="215"/>
      <c r="AF568" s="215"/>
      <c r="AG568" s="216"/>
      <c r="AH568" s="216"/>
      <c r="AI568" s="215"/>
      <c r="AJ568" s="215"/>
      <c r="AK568" s="215"/>
      <c r="AL568" s="215"/>
      <c r="AM568" s="215"/>
      <c r="AN568" s="215"/>
      <c r="AO568" s="215"/>
      <c r="AP568" s="215"/>
      <c r="AQ568" s="215"/>
      <c r="AR568" s="216"/>
      <c r="AS568" s="216"/>
      <c r="AT568" s="246"/>
      <c r="AU568" s="220"/>
      <c r="AV568" s="222"/>
      <c r="AW568" s="222"/>
      <c r="AX568" s="222"/>
      <c r="AY568" s="222"/>
      <c r="AZ568" s="222"/>
      <c r="BA568" s="222"/>
      <c r="BB568" s="222"/>
      <c r="BC568" s="222"/>
      <c r="BD568" s="222"/>
      <c r="BE568" s="222"/>
      <c r="BF568" s="222"/>
      <c r="BG568" s="220"/>
      <c r="BH568" s="222"/>
      <c r="BI568" s="222"/>
      <c r="BJ568" s="220"/>
      <c r="BK568" s="222"/>
      <c r="BL568" s="222"/>
      <c r="BM568" s="222"/>
      <c r="BN568" s="222"/>
      <c r="BO568" s="222"/>
      <c r="BP568" s="224"/>
      <c r="BQ568" s="224"/>
      <c r="BR568" s="222"/>
      <c r="BU568" s="215"/>
      <c r="BV568" s="215"/>
      <c r="BW568" s="215"/>
      <c r="BX568" s="215"/>
      <c r="BY568" s="215"/>
      <c r="BZ568" s="215"/>
      <c r="CA568" s="215"/>
      <c r="CB568" s="215"/>
      <c r="CC568" s="216"/>
      <c r="CD568" s="216"/>
      <c r="CE568" s="216"/>
      <c r="CF568" s="215"/>
      <c r="CG568" s="215"/>
      <c r="CH568" s="215"/>
      <c r="CI568" s="215"/>
      <c r="CJ568" s="215"/>
      <c r="CK568" s="215"/>
      <c r="CL568" s="215"/>
      <c r="CM568" s="215"/>
      <c r="CN568" s="215"/>
      <c r="CO568" s="216"/>
      <c r="CP568" s="216"/>
    </row>
    <row r="569" spans="1:94" s="219" customFormat="1" ht="21" hidden="1" customHeight="1" x14ac:dyDescent="0.25">
      <c r="B569" s="215"/>
      <c r="C569" s="215"/>
      <c r="D569" s="215"/>
      <c r="E569" s="215"/>
      <c r="F569" s="215"/>
      <c r="G569" s="215"/>
      <c r="H569" s="215"/>
      <c r="I569" s="215"/>
      <c r="J569" s="215"/>
      <c r="K569" s="216"/>
      <c r="L569" s="217"/>
      <c r="M569" s="215"/>
      <c r="N569" s="215"/>
      <c r="O569" s="215"/>
      <c r="P569" s="215"/>
      <c r="Q569" s="215"/>
      <c r="R569" s="215"/>
      <c r="S569" s="215"/>
      <c r="T569" s="215"/>
      <c r="U569" s="215"/>
      <c r="V569" s="216"/>
      <c r="W569" s="216"/>
      <c r="X569" s="218"/>
      <c r="Y569" s="215"/>
      <c r="Z569" s="215"/>
      <c r="AA569" s="215"/>
      <c r="AB569" s="215"/>
      <c r="AC569" s="215"/>
      <c r="AD569" s="215"/>
      <c r="AE569" s="215"/>
      <c r="AF569" s="215"/>
      <c r="AG569" s="216"/>
      <c r="AH569" s="216"/>
      <c r="AI569" s="215"/>
      <c r="AJ569" s="215"/>
      <c r="AK569" s="215"/>
      <c r="AL569" s="215"/>
      <c r="AM569" s="215"/>
      <c r="AN569" s="215"/>
      <c r="AO569" s="215"/>
      <c r="AP569" s="215"/>
      <c r="AQ569" s="215"/>
      <c r="AR569" s="216"/>
      <c r="AS569" s="216"/>
      <c r="AT569" s="246"/>
      <c r="AU569" s="220"/>
      <c r="AV569" s="222"/>
      <c r="AW569" s="222"/>
      <c r="AX569" s="222"/>
      <c r="AY569" s="222"/>
      <c r="AZ569" s="222"/>
      <c r="BA569" s="222"/>
      <c r="BB569" s="222"/>
      <c r="BC569" s="222"/>
      <c r="BD569" s="222"/>
      <c r="BE569" s="222"/>
      <c r="BF569" s="222"/>
      <c r="BG569" s="220"/>
      <c r="BH569" s="222"/>
      <c r="BI569" s="222"/>
      <c r="BJ569" s="220"/>
      <c r="BK569" s="222"/>
      <c r="BL569" s="222"/>
      <c r="BM569" s="222"/>
      <c r="BN569" s="222"/>
      <c r="BO569" s="222"/>
      <c r="BP569" s="224"/>
      <c r="BQ569" s="224"/>
      <c r="BR569" s="222"/>
      <c r="BU569" s="215"/>
      <c r="BV569" s="215"/>
      <c r="BW569" s="215"/>
      <c r="BX569" s="215"/>
      <c r="BY569" s="215"/>
      <c r="BZ569" s="215"/>
      <c r="CA569" s="215"/>
      <c r="CB569" s="215"/>
      <c r="CC569" s="216"/>
      <c r="CD569" s="216"/>
      <c r="CE569" s="216"/>
      <c r="CF569" s="215"/>
      <c r="CG569" s="215"/>
      <c r="CH569" s="215"/>
      <c r="CI569" s="215"/>
      <c r="CJ569" s="215"/>
      <c r="CK569" s="215"/>
      <c r="CL569" s="215"/>
      <c r="CM569" s="215"/>
      <c r="CN569" s="215"/>
      <c r="CO569" s="216"/>
      <c r="CP569" s="216"/>
    </row>
    <row r="570" spans="1:94" s="219" customFormat="1" ht="21" hidden="1" customHeight="1" x14ac:dyDescent="0.25">
      <c r="B570" s="215"/>
      <c r="C570" s="215"/>
      <c r="D570" s="215"/>
      <c r="E570" s="215"/>
      <c r="F570" s="215"/>
      <c r="G570" s="215"/>
      <c r="H570" s="215"/>
      <c r="I570" s="215"/>
      <c r="J570" s="215"/>
      <c r="K570" s="216"/>
      <c r="L570" s="217"/>
      <c r="M570" s="215"/>
      <c r="N570" s="215"/>
      <c r="O570" s="215"/>
      <c r="P570" s="215"/>
      <c r="Q570" s="215"/>
      <c r="R570" s="215"/>
      <c r="S570" s="215"/>
      <c r="T570" s="215"/>
      <c r="U570" s="215"/>
      <c r="V570" s="216"/>
      <c r="W570" s="216"/>
      <c r="X570" s="218"/>
      <c r="Y570" s="215"/>
      <c r="Z570" s="215"/>
      <c r="AA570" s="215"/>
      <c r="AB570" s="215"/>
      <c r="AC570" s="215"/>
      <c r="AD570" s="215"/>
      <c r="AE570" s="215"/>
      <c r="AF570" s="215"/>
      <c r="AG570" s="216"/>
      <c r="AH570" s="216"/>
      <c r="AI570" s="215"/>
      <c r="AJ570" s="215"/>
      <c r="AK570" s="215"/>
      <c r="AL570" s="215"/>
      <c r="AM570" s="215"/>
      <c r="AN570" s="215"/>
      <c r="AO570" s="215"/>
      <c r="AP570" s="215"/>
      <c r="AQ570" s="215"/>
      <c r="AR570" s="216"/>
      <c r="AS570" s="216"/>
      <c r="AT570" s="446" t="s">
        <v>192</v>
      </c>
      <c r="AU570" s="449"/>
      <c r="AV570" s="449"/>
      <c r="AW570" s="449"/>
      <c r="AX570" s="449"/>
      <c r="AY570" s="449"/>
      <c r="AZ570" s="449"/>
      <c r="BA570" s="449"/>
      <c r="BB570" s="449"/>
      <c r="BC570" s="449"/>
      <c r="BD570" s="449"/>
      <c r="BE570" s="449"/>
      <c r="BF570" s="449"/>
      <c r="BG570" s="449"/>
      <c r="BH570" s="449"/>
      <c r="BI570" s="449"/>
      <c r="BJ570" s="449"/>
      <c r="BK570" s="449"/>
      <c r="BL570" s="449"/>
      <c r="BM570" s="449"/>
      <c r="BN570" s="449"/>
      <c r="BO570" s="449"/>
      <c r="BP570" s="449"/>
      <c r="BQ570" s="449"/>
      <c r="BR570" s="450"/>
      <c r="BS570" s="236"/>
      <c r="BU570" s="215"/>
      <c r="BV570" s="215"/>
      <c r="BW570" s="215"/>
      <c r="BX570" s="215"/>
      <c r="BY570" s="215"/>
      <c r="BZ570" s="215"/>
      <c r="CA570" s="215"/>
      <c r="CB570" s="215"/>
      <c r="CC570" s="216"/>
      <c r="CD570" s="216"/>
      <c r="CE570" s="216"/>
      <c r="CF570" s="215"/>
      <c r="CG570" s="215"/>
      <c r="CH570" s="215"/>
      <c r="CI570" s="215"/>
      <c r="CJ570" s="215"/>
      <c r="CK570" s="215"/>
      <c r="CL570" s="215"/>
      <c r="CM570" s="215"/>
      <c r="CN570" s="215"/>
      <c r="CO570" s="216"/>
      <c r="CP570" s="216"/>
    </row>
    <row r="571" spans="1:94" s="219" customFormat="1" ht="21" hidden="1" customHeight="1" x14ac:dyDescent="0.25">
      <c r="A571" s="237"/>
      <c r="B571" s="236"/>
      <c r="C571" s="236"/>
      <c r="D571" s="236"/>
      <c r="E571" s="236"/>
      <c r="F571" s="236"/>
      <c r="G571" s="236"/>
      <c r="H571" s="236"/>
      <c r="I571" s="236"/>
      <c r="J571" s="236"/>
      <c r="K571" s="238"/>
      <c r="L571" s="239"/>
      <c r="M571" s="236"/>
      <c r="N571" s="236"/>
      <c r="O571" s="236"/>
      <c r="P571" s="236"/>
      <c r="Q571" s="236"/>
      <c r="R571" s="236"/>
      <c r="S571" s="236"/>
      <c r="T571" s="236"/>
      <c r="U571" s="236"/>
      <c r="V571" s="238"/>
      <c r="W571" s="238"/>
      <c r="X571" s="240"/>
      <c r="Y571" s="236"/>
      <c r="Z571" s="236"/>
      <c r="AA571" s="236"/>
      <c r="AB571" s="236"/>
      <c r="AC571" s="236"/>
      <c r="AD571" s="236"/>
      <c r="AE571" s="236"/>
      <c r="AF571" s="236"/>
      <c r="AG571" s="238"/>
      <c r="AH571" s="238"/>
      <c r="AI571" s="236"/>
      <c r="AJ571" s="236"/>
      <c r="AK571" s="236"/>
      <c r="AL571" s="236"/>
      <c r="AM571" s="236"/>
      <c r="AN571" s="236"/>
      <c r="AO571" s="236"/>
      <c r="AP571" s="236"/>
      <c r="AQ571" s="236"/>
      <c r="AR571" s="238"/>
      <c r="AS571" s="238"/>
      <c r="AT571" s="246" t="str">
        <f>$N$108</f>
        <v>M410.20.02.V4-01</v>
      </c>
      <c r="AU571" s="222">
        <v>1</v>
      </c>
      <c r="AV571" s="222" t="str">
        <f>IF(COUNTIFS($N$106,"&lt;&gt;"&amp;""),$N$106,"")</f>
        <v>* Siguranța circulației</v>
      </c>
      <c r="AW571" s="222">
        <f t="shared" ref="AW571:AW580" si="55">IF($AV571="","",ROUND(RIGHT($N$105,1)/2,0))</f>
        <v>1</v>
      </c>
      <c r="AX571" s="222" t="str">
        <f t="shared" ref="AX571:AX580" si="56">IF($AV571="","",RIGHT($N$105,1))</f>
        <v>2</v>
      </c>
      <c r="AY571" s="222">
        <f>IF($AV571="","",$Q$173)</f>
        <v>0</v>
      </c>
      <c r="AZ571" s="222" t="str">
        <f>IF($AV571="","","DO")</f>
        <v>DO</v>
      </c>
      <c r="BA571" s="222" t="str">
        <f>IF(COUNTIFS($M$171,"&lt;&gt;"&amp;""),ROUND($R$173/14,1),"")</f>
        <v/>
      </c>
      <c r="BB571" s="222" t="str">
        <f>IF(COUNTIFS($M$171,"&lt;&gt;"&amp;""),ROUND(($S$173+$T$173+$U$173)/14,1),"")</f>
        <v/>
      </c>
      <c r="BC571" s="222" t="str">
        <f>IF(COUNTIFS($M$171,"&lt;&gt;"&amp;""),ROUND(($R$173+$S$173+$T$173+$U$173)/14,1),"")</f>
        <v/>
      </c>
      <c r="BD571" s="222" t="str">
        <f>IF(COUNTIFS($M$171,"&lt;&gt;"&amp;""),ROUND($R$173,1),"")</f>
        <v/>
      </c>
      <c r="BE571" s="222" t="str">
        <f>IF(COUNTIFS($M$171,"&lt;&gt;"&amp;""),ROUND(($S$173+$T$173+$U$173),1),"")</f>
        <v/>
      </c>
      <c r="BF571" s="222" t="str">
        <f>IF(COUNTIFS($M$171,"&lt;&gt;"&amp;""),ROUND(($R$173+$S$173+$T$173+$U$173),1),"")</f>
        <v/>
      </c>
      <c r="BG571" s="222"/>
      <c r="BH571" s="222"/>
      <c r="BI571" s="222"/>
      <c r="BJ571" s="222"/>
      <c r="BK571" s="222"/>
      <c r="BL571" s="222"/>
      <c r="BM571" s="222" t="str">
        <f>IF(COUNTIFS($M$171,"&lt;&gt;"&amp;""),IF($W$173&lt;&gt;"",ROUND($W$173/14,1),""),"")</f>
        <v/>
      </c>
      <c r="BN571" s="222" t="str">
        <f>IF(COUNTIFS($M$171,"&lt;&gt;"&amp;""),IF($W$173&lt;&gt;"",ROUND($W$173,1),""),"")</f>
        <v/>
      </c>
      <c r="BO571" s="222">
        <f>IF($AV571="","",$P$173)</f>
        <v>0</v>
      </c>
      <c r="BP571" s="224" t="str">
        <f>IF(COUNTIFS($M$171,"&lt;&gt;"&amp;""),$V$173,"")</f>
        <v/>
      </c>
      <c r="BQ571" s="224">
        <f>IF($AV571="","",IF($BC571&lt;&gt;"",$BC571,0)+IF($BI571&lt;&gt;"",$BI571,0)+IF($BM571&lt;&gt;"",$BM571,0))</f>
        <v>0</v>
      </c>
      <c r="BR571" s="222">
        <f>IF($AV571="","",IF($BF571&lt;&gt;"",$BF571,0)+IF($BL571&lt;&gt;"",$BL571,0)+IF($BN571&lt;&gt;"",$BN571,0))</f>
        <v>0</v>
      </c>
      <c r="BU571" s="215"/>
      <c r="BV571" s="215"/>
      <c r="BW571" s="215"/>
      <c r="BX571" s="215"/>
      <c r="BY571" s="215"/>
      <c r="BZ571" s="215"/>
      <c r="CA571" s="215"/>
      <c r="CB571" s="215"/>
      <c r="CC571" s="216"/>
      <c r="CD571" s="216"/>
      <c r="CE571" s="216"/>
      <c r="CF571" s="215"/>
      <c r="CG571" s="215"/>
      <c r="CH571" s="215"/>
      <c r="CI571" s="215"/>
      <c r="CJ571" s="215"/>
      <c r="CK571" s="215"/>
      <c r="CL571" s="215"/>
      <c r="CM571" s="215"/>
      <c r="CN571" s="215"/>
      <c r="CO571" s="216"/>
      <c r="CP571" s="216"/>
    </row>
    <row r="572" spans="1:94" s="219" customFormat="1" ht="21" hidden="1" customHeight="1" x14ac:dyDescent="0.25">
      <c r="A572" s="237"/>
      <c r="B572" s="236"/>
      <c r="C572" s="236"/>
      <c r="D572" s="236"/>
      <c r="E572" s="236"/>
      <c r="F572" s="236"/>
      <c r="G572" s="236"/>
      <c r="H572" s="236"/>
      <c r="I572" s="236"/>
      <c r="J572" s="236"/>
      <c r="K572" s="238"/>
      <c r="L572" s="239"/>
      <c r="M572" s="236"/>
      <c r="N572" s="236"/>
      <c r="O572" s="236"/>
      <c r="P572" s="236"/>
      <c r="Q572" s="236"/>
      <c r="R572" s="236"/>
      <c r="S572" s="236"/>
      <c r="T572" s="236"/>
      <c r="U572" s="236"/>
      <c r="V572" s="238"/>
      <c r="W572" s="238"/>
      <c r="X572" s="240"/>
      <c r="Y572" s="236"/>
      <c r="Z572" s="236"/>
      <c r="AA572" s="236"/>
      <c r="AB572" s="236"/>
      <c r="AC572" s="236"/>
      <c r="AD572" s="236"/>
      <c r="AE572" s="236"/>
      <c r="AF572" s="236"/>
      <c r="AG572" s="238"/>
      <c r="AH572" s="238"/>
      <c r="AI572" s="236"/>
      <c r="AJ572" s="236"/>
      <c r="AK572" s="236"/>
      <c r="AL572" s="236"/>
      <c r="AM572" s="236"/>
      <c r="AN572" s="236"/>
      <c r="AO572" s="236"/>
      <c r="AP572" s="236"/>
      <c r="AQ572" s="236"/>
      <c r="AR572" s="238"/>
      <c r="AS572" s="238"/>
      <c r="AT572" s="246" t="e">
        <f>$N$111</f>
        <v>#N/A</v>
      </c>
      <c r="AU572" s="220">
        <v>2</v>
      </c>
      <c r="AV572" s="222" t="str">
        <f>IF(COUNTIFS($N$109,"&lt;&gt;"&amp;""),$N$109,"")</f>
        <v>Managementul siguranței rutiere</v>
      </c>
      <c r="AW572" s="222">
        <f t="shared" si="55"/>
        <v>1</v>
      </c>
      <c r="AX572" s="222" t="str">
        <f t="shared" si="56"/>
        <v>2</v>
      </c>
      <c r="AY572" s="222">
        <f>IF($AV572="","",$Q$176)</f>
        <v>8</v>
      </c>
      <c r="AZ572" s="222" t="str">
        <f t="shared" ref="AZ572:AZ580" si="57">IF($AV572="","","DO")</f>
        <v>DO</v>
      </c>
      <c r="BA572" s="222" t="str">
        <f>IF(COUNTIFS($M$174,"&lt;&gt;"&amp;""),ROUND($R$176/14,1),"")</f>
        <v/>
      </c>
      <c r="BB572" s="222" t="str">
        <f>IF(COUNTIFS($M$174,"&lt;&gt;"&amp;""),ROUND(($S$176+$T$176+$U$176)/14,1),"")</f>
        <v/>
      </c>
      <c r="BC572" s="222" t="str">
        <f>IF(COUNTIFS($M$174,"&lt;&gt;"&amp;""),ROUND(($R$176+$S$176+$T$176+$U$176)/14,1),"")</f>
        <v/>
      </c>
      <c r="BD572" s="222" t="str">
        <f>IF(COUNTIFS($M$174,"&lt;&gt;"&amp;""),ROUND($R$176,1),"")</f>
        <v/>
      </c>
      <c r="BE572" s="222" t="str">
        <f>IF(COUNTIFS($M$174,"&lt;&gt;"&amp;""),ROUND(($S$176+$T$176+$U$176),1),"")</f>
        <v/>
      </c>
      <c r="BF572" s="222" t="str">
        <f>IF(COUNTIFS($M$174,"&lt;&gt;"&amp;""),ROUND(($R$176+$S$176+$T$176+$U$176),1),"")</f>
        <v/>
      </c>
      <c r="BG572" s="220"/>
      <c r="BH572" s="222"/>
      <c r="BI572" s="222"/>
      <c r="BJ572" s="220"/>
      <c r="BK572" s="222"/>
      <c r="BL572" s="222"/>
      <c r="BM572" s="222" t="str">
        <f>IF(COUNTIFS($M$174,"&lt;&gt;"&amp;""),IF($W$176&lt;&gt;"",ROUND($W$176/14,1),""),"")</f>
        <v/>
      </c>
      <c r="BN572" s="222" t="str">
        <f>IF(COUNTIFS($M$174,"&lt;&gt;"&amp;""),IF($W$176&lt;&gt;"",ROUND($W$176,1),""),"")</f>
        <v/>
      </c>
      <c r="BO572" s="222">
        <f>IF($AV572="","",$P$176)</f>
        <v>0</v>
      </c>
      <c r="BP572" s="224" t="str">
        <f>IF(COUNTIFS($M$174,"&lt;&gt;"&amp;""),$V$176,"")</f>
        <v/>
      </c>
      <c r="BQ572" s="224">
        <f t="shared" ref="BQ572:BQ580" si="58">IF($AV572="","",IF($BC572&lt;&gt;"",$BC572,0)+IF($BI572&lt;&gt;"",$BI572,0)+IF($BM572&lt;&gt;"",$BM572,0))</f>
        <v>0</v>
      </c>
      <c r="BR572" s="222">
        <f t="shared" ref="BR572:BR580" si="59">IF($AV572="","",IF($BF572&lt;&gt;"",$BF572,0)+IF($BL572&lt;&gt;"",$BL572,0)+IF($BN572&lt;&gt;"",$BN572,0))</f>
        <v>0</v>
      </c>
      <c r="BU572" s="215"/>
      <c r="BV572" s="215"/>
      <c r="BW572" s="215"/>
      <c r="BX572" s="215"/>
      <c r="BY572" s="215"/>
      <c r="BZ572" s="215"/>
      <c r="CA572" s="215"/>
      <c r="CB572" s="215"/>
      <c r="CC572" s="216"/>
      <c r="CD572" s="216"/>
      <c r="CE572" s="216"/>
      <c r="CF572" s="215"/>
      <c r="CG572" s="215"/>
      <c r="CH572" s="215"/>
      <c r="CI572" s="215"/>
      <c r="CJ572" s="215"/>
      <c r="CK572" s="215"/>
      <c r="CL572" s="215"/>
      <c r="CM572" s="215"/>
      <c r="CN572" s="215"/>
      <c r="CO572" s="216"/>
      <c r="CP572" s="216"/>
    </row>
    <row r="573" spans="1:94" s="219" customFormat="1" ht="21" hidden="1" customHeight="1" x14ac:dyDescent="0.25">
      <c r="A573" s="237"/>
      <c r="B573" s="236"/>
      <c r="C573" s="236"/>
      <c r="D573" s="236"/>
      <c r="E573" s="236"/>
      <c r="F573" s="236"/>
      <c r="G573" s="236"/>
      <c r="H573" s="236"/>
      <c r="I573" s="236"/>
      <c r="J573" s="236"/>
      <c r="K573" s="238"/>
      <c r="L573" s="239"/>
      <c r="M573" s="236"/>
      <c r="N573" s="236"/>
      <c r="O573" s="236"/>
      <c r="P573" s="236"/>
      <c r="Q573" s="236"/>
      <c r="R573" s="236"/>
      <c r="S573" s="236"/>
      <c r="T573" s="236"/>
      <c r="U573" s="236"/>
      <c r="V573" s="238"/>
      <c r="W573" s="238"/>
      <c r="X573" s="240"/>
      <c r="Y573" s="236"/>
      <c r="Z573" s="236"/>
      <c r="AA573" s="236"/>
      <c r="AB573" s="236"/>
      <c r="AC573" s="236"/>
      <c r="AD573" s="236"/>
      <c r="AE573" s="236"/>
      <c r="AF573" s="236"/>
      <c r="AG573" s="238"/>
      <c r="AH573" s="238"/>
      <c r="AI573" s="236"/>
      <c r="AJ573" s="236"/>
      <c r="AK573" s="236"/>
      <c r="AL573" s="236"/>
      <c r="AM573" s="236"/>
      <c r="AN573" s="236"/>
      <c r="AO573" s="236"/>
      <c r="AP573" s="236"/>
      <c r="AQ573" s="236"/>
      <c r="AR573" s="238"/>
      <c r="AS573" s="238"/>
      <c r="AT573" s="246" t="str">
        <f>$N$114</f>
        <v/>
      </c>
      <c r="AU573" s="220">
        <v>3</v>
      </c>
      <c r="AV573" s="222" t="str">
        <f>IF(COUNTIFS($N$112,"&lt;&gt;"&amp;""),$N$112,"")</f>
        <v/>
      </c>
      <c r="AW573" s="222" t="str">
        <f t="shared" si="55"/>
        <v/>
      </c>
      <c r="AX573" s="222" t="str">
        <f t="shared" si="56"/>
        <v/>
      </c>
      <c r="AY573" s="222" t="str">
        <f>IF($AV573="","",$Q$179)</f>
        <v/>
      </c>
      <c r="AZ573" s="222" t="str">
        <f t="shared" si="57"/>
        <v/>
      </c>
      <c r="BA573" s="222" t="str">
        <f>IF(COUNTIFS($M$177,"&lt;&gt;"&amp;""),ROUND($R$179/14,1),"")</f>
        <v/>
      </c>
      <c r="BB573" s="222" t="str">
        <f>IF(COUNTIFS($M$177,"&lt;&gt;"&amp;""),ROUND(($S$179+$T$179+$U$179)/14,1),"")</f>
        <v/>
      </c>
      <c r="BC573" s="222" t="str">
        <f>IF(COUNTIFS($M$177,"&lt;&gt;"&amp;""),ROUND(($R$179+$S$179+$T$179+$U$179)/14,1),"")</f>
        <v/>
      </c>
      <c r="BD573" s="222" t="str">
        <f>IF(COUNTIFS($M$177,"&lt;&gt;"&amp;""),ROUND($R$179,1),"")</f>
        <v/>
      </c>
      <c r="BE573" s="222" t="str">
        <f>IF(COUNTIFS($M$177,"&lt;&gt;"&amp;""),ROUND(($S$179+$T$179+$U$179),1),"")</f>
        <v/>
      </c>
      <c r="BF573" s="222" t="str">
        <f>IF(COUNTIFS($M$177,"&lt;&gt;"&amp;""),ROUND(($R$179+$S$179+$T$179+$U$179),1),"")</f>
        <v/>
      </c>
      <c r="BG573" s="220"/>
      <c r="BH573" s="222"/>
      <c r="BI573" s="222"/>
      <c r="BJ573" s="220"/>
      <c r="BK573" s="222"/>
      <c r="BL573" s="222"/>
      <c r="BM573" s="222" t="str">
        <f>IF(COUNTIFS($M$177,"&lt;&gt;"&amp;""),IF($W$179&lt;&gt;"",ROUND($W$179/14,1),""),"")</f>
        <v/>
      </c>
      <c r="BN573" s="222" t="str">
        <f>IF(COUNTIFS($M$177,"&lt;&gt;"&amp;""),IF($W$179&lt;&gt;"",ROUND($W$179,1),""),"")</f>
        <v/>
      </c>
      <c r="BO573" s="222" t="str">
        <f>IF($AV573="","",$P$179)</f>
        <v/>
      </c>
      <c r="BP573" s="224" t="str">
        <f>IF(COUNTIFS($M$177,"&lt;&gt;"&amp;""),$V$179,"")</f>
        <v/>
      </c>
      <c r="BQ573" s="224" t="str">
        <f t="shared" si="58"/>
        <v/>
      </c>
      <c r="BR573" s="222" t="str">
        <f t="shared" si="59"/>
        <v/>
      </c>
      <c r="BU573" s="215"/>
      <c r="BV573" s="215"/>
      <c r="BW573" s="215"/>
      <c r="BX573" s="215"/>
      <c r="BY573" s="215"/>
      <c r="BZ573" s="215"/>
      <c r="CA573" s="215"/>
      <c r="CB573" s="215"/>
      <c r="CC573" s="216"/>
      <c r="CD573" s="216"/>
      <c r="CE573" s="216"/>
      <c r="CF573" s="215"/>
      <c r="CG573" s="215"/>
      <c r="CH573" s="215"/>
      <c r="CI573" s="215"/>
      <c r="CJ573" s="215"/>
      <c r="CK573" s="215"/>
      <c r="CL573" s="215"/>
      <c r="CM573" s="215"/>
      <c r="CN573" s="215"/>
      <c r="CO573" s="216"/>
      <c r="CP573" s="216"/>
    </row>
    <row r="574" spans="1:94" s="219" customFormat="1" ht="21" hidden="1" customHeight="1" x14ac:dyDescent="0.25">
      <c r="A574" s="237"/>
      <c r="B574" s="236"/>
      <c r="C574" s="236"/>
      <c r="D574" s="236"/>
      <c r="E574" s="236"/>
      <c r="F574" s="236"/>
      <c r="G574" s="236"/>
      <c r="H574" s="236"/>
      <c r="I574" s="236"/>
      <c r="J574" s="236"/>
      <c r="K574" s="238"/>
      <c r="L574" s="239"/>
      <c r="M574" s="236"/>
      <c r="N574" s="236"/>
      <c r="O574" s="236"/>
      <c r="P574" s="236"/>
      <c r="Q574" s="236"/>
      <c r="R574" s="236"/>
      <c r="S574" s="236"/>
      <c r="T574" s="236"/>
      <c r="U574" s="236"/>
      <c r="V574" s="238"/>
      <c r="W574" s="238"/>
      <c r="X574" s="240"/>
      <c r="Y574" s="236"/>
      <c r="Z574" s="236"/>
      <c r="AA574" s="236"/>
      <c r="AB574" s="236"/>
      <c r="AC574" s="236"/>
      <c r="AD574" s="236"/>
      <c r="AE574" s="236"/>
      <c r="AF574" s="236"/>
      <c r="AG574" s="238"/>
      <c r="AH574" s="238"/>
      <c r="AI574" s="236"/>
      <c r="AJ574" s="236"/>
      <c r="AK574" s="236"/>
      <c r="AL574" s="236"/>
      <c r="AM574" s="236"/>
      <c r="AN574" s="236"/>
      <c r="AO574" s="236"/>
      <c r="AP574" s="236"/>
      <c r="AQ574" s="236"/>
      <c r="AR574" s="238"/>
      <c r="AS574" s="238"/>
      <c r="AT574" s="246" t="str">
        <f>$N$117</f>
        <v/>
      </c>
      <c r="AU574" s="220">
        <v>4</v>
      </c>
      <c r="AV574" s="222" t="str">
        <f>IF(COUNTIFS($N$115,"&lt;&gt;"&amp;""),$N$115,"")</f>
        <v/>
      </c>
      <c r="AW574" s="222" t="str">
        <f t="shared" si="55"/>
        <v/>
      </c>
      <c r="AX574" s="222" t="str">
        <f t="shared" si="56"/>
        <v/>
      </c>
      <c r="AY574" s="222" t="str">
        <f>IF($AV574="","",$Q$182)</f>
        <v/>
      </c>
      <c r="AZ574" s="222" t="str">
        <f t="shared" si="57"/>
        <v/>
      </c>
      <c r="BA574" s="222" t="str">
        <f>IF(COUNTIFS($M$180,"&lt;&gt;"&amp;""),ROUND($R$182/14,1),"")</f>
        <v/>
      </c>
      <c r="BB574" s="222" t="str">
        <f>IF(COUNTIFS($M$180,"&lt;&gt;"&amp;""),ROUND(($S$182+$T$182+$U$182)/14,1),"")</f>
        <v/>
      </c>
      <c r="BC574" s="222" t="str">
        <f>IF(COUNTIFS($M$180,"&lt;&gt;"&amp;""),ROUND(($R$182+$S$182+$T$182+$U$182)/14,1),"")</f>
        <v/>
      </c>
      <c r="BD574" s="222" t="str">
        <f>IF(COUNTIFS($M$180,"&lt;&gt;"&amp;""),ROUND($R$182,1),"")</f>
        <v/>
      </c>
      <c r="BE574" s="222" t="str">
        <f>IF(COUNTIFS($M$180,"&lt;&gt;"&amp;""),ROUND(($S$182+$T$182+$U$182),1),"")</f>
        <v/>
      </c>
      <c r="BF574" s="222" t="str">
        <f>IF(COUNTIFS($M$180,"&lt;&gt;"&amp;""),ROUND(($R$182+$S$182+$T$182+$U$182),1),"")</f>
        <v/>
      </c>
      <c r="BG574" s="220"/>
      <c r="BH574" s="222"/>
      <c r="BI574" s="222"/>
      <c r="BJ574" s="220"/>
      <c r="BK574" s="222"/>
      <c r="BL574" s="222"/>
      <c r="BM574" s="222" t="str">
        <f>IF(COUNTIFS($M$180,"&lt;&gt;"&amp;""),IF($W$182&lt;&gt;"",ROUND($W$182/14,1),""),"")</f>
        <v/>
      </c>
      <c r="BN574" s="222" t="str">
        <f>IF(COUNTIFS($M$180,"&lt;&gt;"&amp;""),IF($W$182&lt;&gt;"",ROUND($W$182,1),""),"")</f>
        <v/>
      </c>
      <c r="BO574" s="222" t="str">
        <f>IF($AV574="","",$P$182)</f>
        <v/>
      </c>
      <c r="BP574" s="224" t="str">
        <f>IF(COUNTIFS($M$180,"&lt;&gt;"&amp;""),$V$182,"")</f>
        <v/>
      </c>
      <c r="BQ574" s="224" t="str">
        <f t="shared" si="58"/>
        <v/>
      </c>
      <c r="BR574" s="222" t="str">
        <f t="shared" si="59"/>
        <v/>
      </c>
      <c r="BU574" s="215"/>
      <c r="BV574" s="215"/>
      <c r="BW574" s="215"/>
      <c r="BX574" s="215"/>
      <c r="BY574" s="215"/>
      <c r="BZ574" s="215"/>
      <c r="CA574" s="215"/>
      <c r="CB574" s="215"/>
      <c r="CC574" s="216"/>
      <c r="CD574" s="216"/>
      <c r="CE574" s="216"/>
      <c r="CF574" s="215"/>
      <c r="CG574" s="215"/>
      <c r="CH574" s="215"/>
      <c r="CI574" s="215"/>
      <c r="CJ574" s="215"/>
      <c r="CK574" s="215"/>
      <c r="CL574" s="215"/>
      <c r="CM574" s="215"/>
      <c r="CN574" s="215"/>
      <c r="CO574" s="216"/>
      <c r="CP574" s="216"/>
    </row>
    <row r="575" spans="1:94" s="219" customFormat="1" ht="21" hidden="1" customHeight="1" x14ac:dyDescent="0.25">
      <c r="B575" s="215"/>
      <c r="C575" s="215"/>
      <c r="D575" s="215"/>
      <c r="E575" s="215"/>
      <c r="F575" s="215"/>
      <c r="G575" s="215"/>
      <c r="H575" s="215"/>
      <c r="I575" s="215"/>
      <c r="J575" s="215"/>
      <c r="K575" s="216"/>
      <c r="L575" s="217"/>
      <c r="M575" s="215"/>
      <c r="N575" s="215"/>
      <c r="O575" s="215"/>
      <c r="P575" s="215"/>
      <c r="Q575" s="215"/>
      <c r="R575" s="215"/>
      <c r="S575" s="215"/>
      <c r="T575" s="215"/>
      <c r="U575" s="215"/>
      <c r="V575" s="216"/>
      <c r="W575" s="216"/>
      <c r="X575" s="218"/>
      <c r="Y575" s="215"/>
      <c r="Z575" s="215"/>
      <c r="AA575" s="215"/>
      <c r="AB575" s="215"/>
      <c r="AC575" s="215"/>
      <c r="AD575" s="215"/>
      <c r="AE575" s="215"/>
      <c r="AF575" s="215"/>
      <c r="AG575" s="216"/>
      <c r="AH575" s="216"/>
      <c r="AI575" s="215"/>
      <c r="AJ575" s="215"/>
      <c r="AK575" s="215"/>
      <c r="AL575" s="215"/>
      <c r="AM575" s="215"/>
      <c r="AN575" s="215"/>
      <c r="AO575" s="215"/>
      <c r="AP575" s="215"/>
      <c r="AQ575" s="215"/>
      <c r="AR575" s="216"/>
      <c r="AS575" s="216"/>
      <c r="AT575" s="246" t="str">
        <f>$N$120</f>
        <v/>
      </c>
      <c r="AU575" s="220">
        <v>5</v>
      </c>
      <c r="AV575" s="222" t="str">
        <f>IF(COUNTIFS($N$118,"&lt;&gt;"&amp;""),$N$118,"")</f>
        <v/>
      </c>
      <c r="AW575" s="222" t="str">
        <f t="shared" si="55"/>
        <v/>
      </c>
      <c r="AX575" s="222" t="str">
        <f t="shared" si="56"/>
        <v/>
      </c>
      <c r="AY575" s="222" t="str">
        <f>IF($AV575="","",$Q$185)</f>
        <v/>
      </c>
      <c r="AZ575" s="222" t="str">
        <f t="shared" si="57"/>
        <v/>
      </c>
      <c r="BA575" s="222" t="str">
        <f>IF(COUNTIFS($M$183,"&lt;&gt;"&amp;""),ROUND($R$185/14,1),"")</f>
        <v/>
      </c>
      <c r="BB575" s="222" t="str">
        <f>IF(COUNTIFS($M$183,"&lt;&gt;"&amp;""),ROUND(($S$185+$T$185+$U$185)/14,1),"")</f>
        <v/>
      </c>
      <c r="BC575" s="222" t="str">
        <f>IF(COUNTIFS($M$183,"&lt;&gt;"&amp;""),ROUND(($R$185+$S$185+$T$185+$U$185)/14,1),"")</f>
        <v/>
      </c>
      <c r="BD575" s="222" t="str">
        <f>IF(COUNTIFS($M$183,"&lt;&gt;"&amp;""),ROUND($R$185,1),"")</f>
        <v/>
      </c>
      <c r="BE575" s="222" t="str">
        <f>IF(COUNTIFS($M$183,"&lt;&gt;"&amp;""),ROUND(($S$185+$T$185+$U$185),1),"")</f>
        <v/>
      </c>
      <c r="BF575" s="222" t="str">
        <f>IF(COUNTIFS($M$183,"&lt;&gt;"&amp;""),ROUND(($R$185+$S$185+$T$185+$U$185),1),"")</f>
        <v/>
      </c>
      <c r="BG575" s="220"/>
      <c r="BH575" s="222"/>
      <c r="BI575" s="222"/>
      <c r="BJ575" s="220"/>
      <c r="BK575" s="222"/>
      <c r="BL575" s="222"/>
      <c r="BM575" s="222" t="str">
        <f>IF(COUNTIFS($M$183,"&lt;&gt;"&amp;""),IF($W$185&lt;&gt;"",ROUND($W$185/14,1),""),"")</f>
        <v/>
      </c>
      <c r="BN575" s="222" t="str">
        <f>IF(COUNTIFS($M$183,"&lt;&gt;"&amp;""),IF($W$185&lt;&gt;"",ROUND($W$185,1),""),"")</f>
        <v/>
      </c>
      <c r="BO575" s="222" t="str">
        <f>IF($AV575="","",$P$185)</f>
        <v/>
      </c>
      <c r="BP575" s="224" t="str">
        <f>IF(COUNTIFS($M$183,"&lt;&gt;"&amp;""),$V$185,"")</f>
        <v/>
      </c>
      <c r="BQ575" s="224" t="str">
        <f t="shared" si="58"/>
        <v/>
      </c>
      <c r="BR575" s="222" t="str">
        <f t="shared" si="59"/>
        <v/>
      </c>
      <c r="BU575" s="215"/>
      <c r="BV575" s="215"/>
      <c r="BW575" s="215"/>
      <c r="BX575" s="215"/>
      <c r="BY575" s="215"/>
      <c r="BZ575" s="215"/>
      <c r="CA575" s="215"/>
      <c r="CB575" s="215"/>
      <c r="CC575" s="216"/>
      <c r="CD575" s="216"/>
      <c r="CE575" s="216"/>
      <c r="CF575" s="215"/>
      <c r="CG575" s="215"/>
      <c r="CH575" s="215"/>
      <c r="CI575" s="215"/>
      <c r="CJ575" s="215"/>
      <c r="CK575" s="215"/>
      <c r="CL575" s="215"/>
      <c r="CM575" s="215"/>
      <c r="CN575" s="215"/>
      <c r="CO575" s="216"/>
      <c r="CP575" s="216"/>
    </row>
    <row r="576" spans="1:94" s="219" customFormat="1" ht="21" hidden="1" customHeight="1" x14ac:dyDescent="0.25">
      <c r="B576" s="215"/>
      <c r="C576" s="215"/>
      <c r="D576" s="215"/>
      <c r="E576" s="215"/>
      <c r="F576" s="215"/>
      <c r="G576" s="215"/>
      <c r="H576" s="215"/>
      <c r="I576" s="215"/>
      <c r="J576" s="215"/>
      <c r="K576" s="216"/>
      <c r="L576" s="217"/>
      <c r="M576" s="215"/>
      <c r="N576" s="215"/>
      <c r="O576" s="215"/>
      <c r="P576" s="215"/>
      <c r="Q576" s="215"/>
      <c r="R576" s="215"/>
      <c r="S576" s="215"/>
      <c r="T576" s="215"/>
      <c r="U576" s="215"/>
      <c r="V576" s="216"/>
      <c r="W576" s="216"/>
      <c r="X576" s="218"/>
      <c r="Y576" s="215"/>
      <c r="Z576" s="215"/>
      <c r="AA576" s="215"/>
      <c r="AB576" s="215"/>
      <c r="AC576" s="215"/>
      <c r="AD576" s="215"/>
      <c r="AE576" s="215"/>
      <c r="AF576" s="215"/>
      <c r="AG576" s="216"/>
      <c r="AH576" s="216"/>
      <c r="AI576" s="215"/>
      <c r="AJ576" s="215"/>
      <c r="AK576" s="215"/>
      <c r="AL576" s="215"/>
      <c r="AM576" s="215"/>
      <c r="AN576" s="215"/>
      <c r="AO576" s="215"/>
      <c r="AP576" s="215"/>
      <c r="AQ576" s="215"/>
      <c r="AR576" s="216"/>
      <c r="AS576" s="216"/>
      <c r="AT576" s="246" t="str">
        <f>$N$123</f>
        <v/>
      </c>
      <c r="AU576" s="220">
        <v>6</v>
      </c>
      <c r="AV576" s="222" t="str">
        <f>IF(COUNTIFS($N$121,"&lt;&gt;"&amp;""),$N$121,"")</f>
        <v/>
      </c>
      <c r="AW576" s="222" t="str">
        <f t="shared" si="55"/>
        <v/>
      </c>
      <c r="AX576" s="222" t="str">
        <f t="shared" si="56"/>
        <v/>
      </c>
      <c r="AY576" s="222" t="str">
        <f>IF($AV576="","",$Q$187)</f>
        <v/>
      </c>
      <c r="AZ576" s="222" t="str">
        <f t="shared" si="57"/>
        <v/>
      </c>
      <c r="BA576" s="222" t="str">
        <f>IF(COUNTIFS($M$186,"&lt;&gt;"&amp;""),ROUND($R$187/14,1),"")</f>
        <v/>
      </c>
      <c r="BB576" s="222" t="str">
        <f>IF(COUNTIFS($M$186,"&lt;&gt;"&amp;""),ROUND(($S$187+$T$187+$U$187)/14,1),"")</f>
        <v/>
      </c>
      <c r="BC576" s="222" t="str">
        <f>IF(COUNTIFS($M$186,"&lt;&gt;"&amp;""),ROUND(($R$187+$S$187+$T$187+$U$187)/14,1),"")</f>
        <v/>
      </c>
      <c r="BD576" s="222" t="str">
        <f>IF(COUNTIFS($M$186,"&lt;&gt;"&amp;""),ROUND($R$187,1),"")</f>
        <v/>
      </c>
      <c r="BE576" s="222" t="str">
        <f>IF(COUNTIFS($M$186,"&lt;&gt;"&amp;""),ROUND(($S$187+$T$187+$U$187),1),"")</f>
        <v/>
      </c>
      <c r="BF576" s="222" t="str">
        <f>IF(COUNTIFS($M$186,"&lt;&gt;"&amp;""),ROUND(($R$187+$S$187+$T$187+$U$187),1),"")</f>
        <v/>
      </c>
      <c r="BG576" s="220"/>
      <c r="BH576" s="222"/>
      <c r="BI576" s="222"/>
      <c r="BJ576" s="220"/>
      <c r="BK576" s="222"/>
      <c r="BL576" s="222"/>
      <c r="BM576" s="222" t="str">
        <f>IF(COUNTIFS($M$186,"&lt;&gt;"&amp;""),IF($W$187&lt;&gt;"",ROUND($W$187/14,1),""),"")</f>
        <v/>
      </c>
      <c r="BN576" s="222" t="str">
        <f>IF(COUNTIFS($M$186,"&lt;&gt;"&amp;""),IF($W$187&lt;&gt;"",ROUND($W$187,1),""),"")</f>
        <v/>
      </c>
      <c r="BO576" s="222" t="str">
        <f>IF($AV576="","",$P$187)</f>
        <v/>
      </c>
      <c r="BP576" s="224" t="str">
        <f>IF(COUNTIFS($M$186,"&lt;&gt;"&amp;""),$V$187,"")</f>
        <v/>
      </c>
      <c r="BQ576" s="224" t="str">
        <f t="shared" si="58"/>
        <v/>
      </c>
      <c r="BR576" s="222" t="str">
        <f t="shared" si="59"/>
        <v/>
      </c>
      <c r="BU576" s="215"/>
      <c r="BV576" s="215"/>
      <c r="BW576" s="215"/>
      <c r="BX576" s="215"/>
      <c r="BY576" s="215"/>
      <c r="BZ576" s="215"/>
      <c r="CA576" s="215"/>
      <c r="CB576" s="215"/>
      <c r="CC576" s="216"/>
      <c r="CD576" s="216"/>
      <c r="CE576" s="216"/>
      <c r="CF576" s="215"/>
      <c r="CG576" s="215"/>
      <c r="CH576" s="215"/>
      <c r="CI576" s="215"/>
      <c r="CJ576" s="215"/>
      <c r="CK576" s="215"/>
      <c r="CL576" s="215"/>
      <c r="CM576" s="215"/>
      <c r="CN576" s="215"/>
      <c r="CO576" s="216"/>
      <c r="CP576" s="216"/>
    </row>
    <row r="577" spans="1:94" s="219" customFormat="1" ht="21" hidden="1" customHeight="1" x14ac:dyDescent="0.25">
      <c r="B577" s="215"/>
      <c r="C577" s="215"/>
      <c r="D577" s="215"/>
      <c r="E577" s="215"/>
      <c r="F577" s="215"/>
      <c r="G577" s="215"/>
      <c r="H577" s="215"/>
      <c r="I577" s="215"/>
      <c r="J577" s="215"/>
      <c r="K577" s="216"/>
      <c r="L577" s="217"/>
      <c r="M577" s="215"/>
      <c r="N577" s="215"/>
      <c r="O577" s="215"/>
      <c r="P577" s="215"/>
      <c r="Q577" s="215"/>
      <c r="R577" s="215"/>
      <c r="S577" s="215"/>
      <c r="T577" s="215"/>
      <c r="U577" s="215"/>
      <c r="V577" s="216"/>
      <c r="W577" s="216"/>
      <c r="X577" s="218"/>
      <c r="Y577" s="215"/>
      <c r="Z577" s="215"/>
      <c r="AA577" s="215"/>
      <c r="AB577" s="215"/>
      <c r="AC577" s="215"/>
      <c r="AD577" s="215"/>
      <c r="AE577" s="215"/>
      <c r="AF577" s="215"/>
      <c r="AG577" s="216"/>
      <c r="AH577" s="216"/>
      <c r="AI577" s="215"/>
      <c r="AJ577" s="215"/>
      <c r="AK577" s="215"/>
      <c r="AL577" s="215"/>
      <c r="AM577" s="215"/>
      <c r="AN577" s="215"/>
      <c r="AO577" s="215"/>
      <c r="AP577" s="215"/>
      <c r="AQ577" s="215"/>
      <c r="AR577" s="216"/>
      <c r="AS577" s="216"/>
      <c r="AT577" s="246" t="str">
        <f>$N$126</f>
        <v/>
      </c>
      <c r="AU577" s="220">
        <v>7</v>
      </c>
      <c r="AV577" s="222" t="str">
        <f>IF(COUNTIFS($N$124,"&lt;&gt;"&amp;""),$N$124,"")</f>
        <v/>
      </c>
      <c r="AW577" s="222" t="str">
        <f t="shared" si="55"/>
        <v/>
      </c>
      <c r="AX577" s="222" t="str">
        <f t="shared" si="56"/>
        <v/>
      </c>
      <c r="AY577" s="222" t="str">
        <f>IF($AV577="","",$Q$191)</f>
        <v/>
      </c>
      <c r="AZ577" s="222" t="str">
        <f t="shared" si="57"/>
        <v/>
      </c>
      <c r="BA577" s="222" t="str">
        <f>IF(COUNTIFS($M$189,"&lt;&gt;"&amp;""),ROUND($R$191/14,1),"")</f>
        <v/>
      </c>
      <c r="BB577" s="222" t="str">
        <f>IF(COUNTIFS($M$189,"&lt;&gt;"&amp;""),ROUND(($S$191+$T$191+$U$191)/14,1),"")</f>
        <v/>
      </c>
      <c r="BC577" s="222" t="str">
        <f>IF(COUNTIFS($M$189,"&lt;&gt;"&amp;""),ROUND(($R$191+$S$191+$T$191+$U$191)/14,1),"")</f>
        <v/>
      </c>
      <c r="BD577" s="222" t="str">
        <f>IF(COUNTIFS($M$189,"&lt;&gt;"&amp;""),ROUND($R$191,1),"")</f>
        <v/>
      </c>
      <c r="BE577" s="222" t="str">
        <f>IF(COUNTIFS($M$189,"&lt;&gt;"&amp;""),ROUND(($S$191+$T$191+$U$191),1),"")</f>
        <v/>
      </c>
      <c r="BF577" s="222" t="str">
        <f>IF(COUNTIFS($M$189,"&lt;&gt;"&amp;""),ROUND(($R$191+$S$191+$T$191+$U$191),1),"")</f>
        <v/>
      </c>
      <c r="BG577" s="220"/>
      <c r="BH577" s="222"/>
      <c r="BI577" s="222"/>
      <c r="BJ577" s="220"/>
      <c r="BK577" s="222"/>
      <c r="BL577" s="222"/>
      <c r="BM577" s="222" t="str">
        <f>IF(COUNTIFS($M$189,"&lt;&gt;"&amp;""),IF($W$191&lt;&gt;"",ROUND($W$191/14,1),""),"")</f>
        <v/>
      </c>
      <c r="BN577" s="222" t="str">
        <f>IF(COUNTIFS($M$189,"&lt;&gt;"&amp;""),IF($W$191&lt;&gt;"",ROUND($W$191,1),""),"")</f>
        <v/>
      </c>
      <c r="BO577" s="222" t="str">
        <f>IF($AV577="","",$P$191)</f>
        <v/>
      </c>
      <c r="BP577" s="224" t="str">
        <f>IF(COUNTIFS($M$189,"&lt;&gt;"&amp;""),$V$191,"")</f>
        <v/>
      </c>
      <c r="BQ577" s="224" t="str">
        <f t="shared" si="58"/>
        <v/>
      </c>
      <c r="BR577" s="222" t="str">
        <f t="shared" si="59"/>
        <v/>
      </c>
      <c r="BU577" s="215"/>
      <c r="BV577" s="215"/>
      <c r="BW577" s="215"/>
      <c r="BX577" s="215"/>
      <c r="BY577" s="215"/>
      <c r="BZ577" s="215"/>
      <c r="CA577" s="215"/>
      <c r="CB577" s="215"/>
      <c r="CC577" s="216"/>
      <c r="CD577" s="216"/>
      <c r="CE577" s="216"/>
      <c r="CF577" s="215"/>
      <c r="CG577" s="215"/>
      <c r="CH577" s="215"/>
      <c r="CI577" s="215"/>
      <c r="CJ577" s="215"/>
      <c r="CK577" s="215"/>
      <c r="CL577" s="215"/>
      <c r="CM577" s="215"/>
      <c r="CN577" s="215"/>
      <c r="CO577" s="216"/>
      <c r="CP577" s="216"/>
    </row>
    <row r="578" spans="1:94" s="219" customFormat="1" ht="21" hidden="1" customHeight="1" x14ac:dyDescent="0.25">
      <c r="B578" s="215"/>
      <c r="C578" s="215"/>
      <c r="D578" s="215"/>
      <c r="E578" s="215"/>
      <c r="F578" s="215"/>
      <c r="G578" s="215"/>
      <c r="H578" s="215"/>
      <c r="I578" s="215"/>
      <c r="J578" s="215"/>
      <c r="K578" s="216"/>
      <c r="L578" s="217"/>
      <c r="M578" s="215"/>
      <c r="N578" s="215"/>
      <c r="O578" s="215"/>
      <c r="P578" s="215"/>
      <c r="Q578" s="215"/>
      <c r="R578" s="215"/>
      <c r="S578" s="215"/>
      <c r="T578" s="215"/>
      <c r="U578" s="215"/>
      <c r="V578" s="216"/>
      <c r="W578" s="216"/>
      <c r="X578" s="218"/>
      <c r="Y578" s="215"/>
      <c r="Z578" s="215"/>
      <c r="AA578" s="215"/>
      <c r="AB578" s="215"/>
      <c r="AC578" s="215"/>
      <c r="AD578" s="215"/>
      <c r="AE578" s="215"/>
      <c r="AF578" s="215"/>
      <c r="AG578" s="216"/>
      <c r="AH578" s="216"/>
      <c r="AI578" s="215"/>
      <c r="AJ578" s="215"/>
      <c r="AK578" s="215"/>
      <c r="AL578" s="215"/>
      <c r="AM578" s="215"/>
      <c r="AN578" s="215"/>
      <c r="AO578" s="215"/>
      <c r="AP578" s="215"/>
      <c r="AQ578" s="215"/>
      <c r="AR578" s="216"/>
      <c r="AS578" s="216"/>
      <c r="AT578" s="246" t="str">
        <f>$N$129</f>
        <v/>
      </c>
      <c r="AU578" s="220">
        <v>8</v>
      </c>
      <c r="AV578" s="222" t="str">
        <f>IF(COUNTIFS($N$127,"&lt;&gt;"&amp;""),$N$127,"")</f>
        <v/>
      </c>
      <c r="AW578" s="222" t="str">
        <f t="shared" si="55"/>
        <v/>
      </c>
      <c r="AX578" s="222" t="str">
        <f t="shared" si="56"/>
        <v/>
      </c>
      <c r="AY578" s="222" t="str">
        <f>IF($AV578="","",$Q$194)</f>
        <v/>
      </c>
      <c r="AZ578" s="222" t="str">
        <f t="shared" si="57"/>
        <v/>
      </c>
      <c r="BA578" s="222" t="str">
        <f>IF(COUNTIFS($M$192,"&lt;&gt;"&amp;""),ROUND($R$194/14,1),"")</f>
        <v/>
      </c>
      <c r="BB578" s="222" t="str">
        <f>IF(COUNTIFS($M$192,"&lt;&gt;"&amp;""),ROUND(($S$194+$T$194+$U$194)/14,1),"")</f>
        <v/>
      </c>
      <c r="BC578" s="222" t="str">
        <f>IF(COUNTIFS($M$192,"&lt;&gt;"&amp;""),ROUND(($R$194+$S$194+$T$194+$U$194)/14,1),"")</f>
        <v/>
      </c>
      <c r="BD578" s="222" t="str">
        <f>IF(COUNTIFS($M$192,"&lt;&gt;"&amp;""),ROUND($R$194,1),"")</f>
        <v/>
      </c>
      <c r="BE578" s="222" t="str">
        <f>IF(COUNTIFS($M$192,"&lt;&gt;"&amp;""),ROUND(($S$194+$T$194+$U$194),1),"")</f>
        <v/>
      </c>
      <c r="BF578" s="222" t="str">
        <f>IF(COUNTIFS($M$192,"&lt;&gt;"&amp;""),ROUND(($R$194+$S$194+$T$194+$U$194),1),"")</f>
        <v/>
      </c>
      <c r="BG578" s="220"/>
      <c r="BH578" s="222"/>
      <c r="BI578" s="222"/>
      <c r="BJ578" s="220"/>
      <c r="BK578" s="222"/>
      <c r="BL578" s="222"/>
      <c r="BM578" s="222" t="str">
        <f>IF(COUNTIFS($M$192,"&lt;&gt;"&amp;""),IF($W$194&lt;&gt;"",ROUND($W$194/14,1),""),"")</f>
        <v/>
      </c>
      <c r="BN578" s="222" t="str">
        <f>IF(COUNTIFS($M$192,"&lt;&gt;"&amp;""),IF($W$194&lt;&gt;"",ROUND($W$194,1),""),"")</f>
        <v/>
      </c>
      <c r="BO578" s="222" t="str">
        <f>IF($AV578="","",$P$194)</f>
        <v/>
      </c>
      <c r="BP578" s="224" t="str">
        <f>IF(COUNTIFS($M$192,"&lt;&gt;"&amp;""),$V$194,"")</f>
        <v/>
      </c>
      <c r="BQ578" s="224" t="str">
        <f t="shared" si="58"/>
        <v/>
      </c>
      <c r="BR578" s="222" t="str">
        <f t="shared" si="59"/>
        <v/>
      </c>
      <c r="BU578" s="215"/>
      <c r="BV578" s="215"/>
      <c r="BW578" s="215"/>
      <c r="BX578" s="215"/>
      <c r="BY578" s="215"/>
      <c r="BZ578" s="215"/>
      <c r="CA578" s="215"/>
      <c r="CB578" s="215"/>
      <c r="CC578" s="216"/>
      <c r="CD578" s="216"/>
      <c r="CE578" s="216"/>
      <c r="CF578" s="215"/>
      <c r="CG578" s="215"/>
      <c r="CH578" s="215"/>
      <c r="CI578" s="215"/>
      <c r="CJ578" s="215"/>
      <c r="CK578" s="215"/>
      <c r="CL578" s="215"/>
      <c r="CM578" s="215"/>
      <c r="CN578" s="215"/>
      <c r="CO578" s="216"/>
      <c r="CP578" s="216"/>
    </row>
    <row r="579" spans="1:94" s="219" customFormat="1" ht="21" hidden="1" customHeight="1" x14ac:dyDescent="0.25">
      <c r="B579" s="215"/>
      <c r="C579" s="215"/>
      <c r="D579" s="215"/>
      <c r="E579" s="215"/>
      <c r="F579" s="215"/>
      <c r="G579" s="215"/>
      <c r="H579" s="215"/>
      <c r="I579" s="215"/>
      <c r="J579" s="215"/>
      <c r="K579" s="216"/>
      <c r="L579" s="217"/>
      <c r="M579" s="215"/>
      <c r="N579" s="215"/>
      <c r="O579" s="215"/>
      <c r="P579" s="215"/>
      <c r="Q579" s="215"/>
      <c r="R579" s="215"/>
      <c r="S579" s="215"/>
      <c r="T579" s="215"/>
      <c r="U579" s="215"/>
      <c r="V579" s="216"/>
      <c r="W579" s="216"/>
      <c r="X579" s="218"/>
      <c r="Y579" s="215"/>
      <c r="Z579" s="215"/>
      <c r="AA579" s="215"/>
      <c r="AB579" s="215"/>
      <c r="AC579" s="215"/>
      <c r="AD579" s="215"/>
      <c r="AE579" s="215"/>
      <c r="AF579" s="215"/>
      <c r="AG579" s="216"/>
      <c r="AH579" s="216"/>
      <c r="AI579" s="215"/>
      <c r="AJ579" s="215"/>
      <c r="AK579" s="215"/>
      <c r="AL579" s="215"/>
      <c r="AM579" s="215"/>
      <c r="AN579" s="215"/>
      <c r="AO579" s="215"/>
      <c r="AP579" s="215"/>
      <c r="AQ579" s="215"/>
      <c r="AR579" s="216"/>
      <c r="AS579" s="216"/>
      <c r="AT579" s="246" t="str">
        <f>$N$132</f>
        <v/>
      </c>
      <c r="AU579" s="220">
        <v>9</v>
      </c>
      <c r="AV579" s="222" t="str">
        <f>IF(COUNTIFS($N$130,"&lt;&gt;"&amp;""),$N$130,"")</f>
        <v/>
      </c>
      <c r="AW579" s="222" t="str">
        <f t="shared" si="55"/>
        <v/>
      </c>
      <c r="AX579" s="222" t="str">
        <f t="shared" si="56"/>
        <v/>
      </c>
      <c r="AY579" s="222" t="str">
        <f>IF($AV579="","",$Q$197)</f>
        <v/>
      </c>
      <c r="AZ579" s="222" t="str">
        <f t="shared" si="57"/>
        <v/>
      </c>
      <c r="BA579" s="222" t="str">
        <f>IF(COUNTIFS($M$195,"&lt;&gt;"&amp;""),ROUND($R$197/14,1),"")</f>
        <v/>
      </c>
      <c r="BB579" s="222" t="str">
        <f>IF(COUNTIFS($M$195,"&lt;&gt;"&amp;""),ROUND(($S$197+$T$197+$U$197)/14,1),"")</f>
        <v/>
      </c>
      <c r="BC579" s="222" t="str">
        <f>IF(COUNTIFS($M$195,"&lt;&gt;"&amp;""),ROUND(($R$197+$S$197+$T$197+$U$197)/14,1),"")</f>
        <v/>
      </c>
      <c r="BD579" s="222" t="str">
        <f>IF(COUNTIFS($M$195,"&lt;&gt;"&amp;""),ROUND($R$197,1),"")</f>
        <v/>
      </c>
      <c r="BE579" s="222" t="str">
        <f>IF(COUNTIFS($M$195,"&lt;&gt;"&amp;""),ROUND(($S$197+$T$197+$U$197),1),"")</f>
        <v/>
      </c>
      <c r="BF579" s="222" t="str">
        <f>IF(COUNTIFS($M$195,"&lt;&gt;"&amp;""),ROUND(($R$197+$S$197+$T$197+$U$197),1),"")</f>
        <v/>
      </c>
      <c r="BG579" s="220"/>
      <c r="BH579" s="222"/>
      <c r="BI579" s="222"/>
      <c r="BJ579" s="220"/>
      <c r="BK579" s="222"/>
      <c r="BL579" s="222"/>
      <c r="BM579" s="222" t="str">
        <f>IF(COUNTIFS($M$195,"&lt;&gt;"&amp;""),IF($W$197&lt;&gt;"",ROUND($W$197/14,1),""),"")</f>
        <v/>
      </c>
      <c r="BN579" s="222" t="str">
        <f>IF(COUNTIFS($M$195,"&lt;&gt;"&amp;""),IF($W$197&lt;&gt;"",ROUND($W$197,1),""),"")</f>
        <v/>
      </c>
      <c r="BO579" s="222" t="str">
        <f>IF($AV579="","",$P$197)</f>
        <v/>
      </c>
      <c r="BP579" s="224" t="str">
        <f>IF(COUNTIFS($M$195,"&lt;&gt;"&amp;""),$V$197,"")</f>
        <v/>
      </c>
      <c r="BQ579" s="224" t="str">
        <f t="shared" si="58"/>
        <v/>
      </c>
      <c r="BR579" s="222" t="str">
        <f t="shared" si="59"/>
        <v/>
      </c>
      <c r="BU579" s="215"/>
      <c r="BV579" s="215"/>
      <c r="BW579" s="215"/>
      <c r="BX579" s="215"/>
      <c r="BY579" s="215"/>
      <c r="BZ579" s="215"/>
      <c r="CA579" s="215"/>
      <c r="CB579" s="215"/>
      <c r="CC579" s="216"/>
      <c r="CD579" s="216"/>
      <c r="CE579" s="216"/>
      <c r="CF579" s="215"/>
      <c r="CG579" s="215"/>
      <c r="CH579" s="215"/>
      <c r="CI579" s="215"/>
      <c r="CJ579" s="215"/>
      <c r="CK579" s="215"/>
      <c r="CL579" s="215"/>
      <c r="CM579" s="215"/>
      <c r="CN579" s="215"/>
      <c r="CO579" s="216"/>
      <c r="CP579" s="216"/>
    </row>
    <row r="580" spans="1:94" s="219" customFormat="1" ht="21" hidden="1" customHeight="1" x14ac:dyDescent="0.25">
      <c r="B580" s="215"/>
      <c r="C580" s="215"/>
      <c r="D580" s="215"/>
      <c r="E580" s="215"/>
      <c r="F580" s="215"/>
      <c r="G580" s="215"/>
      <c r="H580" s="215"/>
      <c r="I580" s="215"/>
      <c r="J580" s="215"/>
      <c r="K580" s="216"/>
      <c r="L580" s="217"/>
      <c r="M580" s="215"/>
      <c r="N580" s="215"/>
      <c r="O580" s="215"/>
      <c r="P580" s="215"/>
      <c r="Q580" s="215"/>
      <c r="R580" s="215"/>
      <c r="S580" s="215"/>
      <c r="T580" s="215"/>
      <c r="U580" s="215"/>
      <c r="V580" s="216"/>
      <c r="W580" s="216"/>
      <c r="X580" s="218"/>
      <c r="Y580" s="215"/>
      <c r="Z580" s="215"/>
      <c r="AA580" s="215"/>
      <c r="AB580" s="215"/>
      <c r="AC580" s="215"/>
      <c r="AD580" s="215"/>
      <c r="AE580" s="215"/>
      <c r="AF580" s="215"/>
      <c r="AG580" s="216"/>
      <c r="AH580" s="216"/>
      <c r="AI580" s="215"/>
      <c r="AJ580" s="215"/>
      <c r="AK580" s="215"/>
      <c r="AL580" s="215"/>
      <c r="AM580" s="215"/>
      <c r="AN580" s="215"/>
      <c r="AO580" s="215"/>
      <c r="AP580" s="215"/>
      <c r="AQ580" s="215"/>
      <c r="AR580" s="216"/>
      <c r="AS580" s="216"/>
      <c r="AT580" s="246" t="str">
        <f>$N$135</f>
        <v/>
      </c>
      <c r="AU580" s="220">
        <v>10</v>
      </c>
      <c r="AV580" s="222" t="str">
        <f>IF(COUNTIFS($N$133,"&lt;&gt;"&amp;""),$N$133,"")</f>
        <v/>
      </c>
      <c r="AW580" s="222" t="str">
        <f t="shared" si="55"/>
        <v/>
      </c>
      <c r="AX580" s="222" t="str">
        <f t="shared" si="56"/>
        <v/>
      </c>
      <c r="AY580" s="222" t="str">
        <f>IF($AV580="","",$Q$200)</f>
        <v/>
      </c>
      <c r="AZ580" s="222" t="str">
        <f t="shared" si="57"/>
        <v/>
      </c>
      <c r="BA580" s="222" t="str">
        <f>IF(COUNTIFS($M$198,"&lt;&gt;"&amp;""),ROUND($R$200/14,1),"")</f>
        <v/>
      </c>
      <c r="BB580" s="222" t="str">
        <f>IF(COUNTIFS($M$198,"&lt;&gt;"&amp;""),ROUND(($S$200+$T$200+$U$200)/14,1),"")</f>
        <v/>
      </c>
      <c r="BC580" s="222" t="str">
        <f>IF(COUNTIFS($M$198,"&lt;&gt;"&amp;""),ROUND(($R$200+$S$200+$T$200+$U$200)/14,1),"")</f>
        <v/>
      </c>
      <c r="BD580" s="222" t="str">
        <f>IF(COUNTIFS($M$198,"&lt;&gt;"&amp;""),ROUND($R$200,1),"")</f>
        <v/>
      </c>
      <c r="BE580" s="222" t="str">
        <f>IF(COUNTIFS($M$198,"&lt;&gt;"&amp;""),ROUND(($S$200+$T$200+$U$200),1),"")</f>
        <v/>
      </c>
      <c r="BF580" s="222" t="str">
        <f>IF(COUNTIFS($M$198,"&lt;&gt;"&amp;""),ROUND(($R$200+$S$200+$T$200+$U$200),1),"")</f>
        <v/>
      </c>
      <c r="BG580" s="220"/>
      <c r="BH580" s="222"/>
      <c r="BI580" s="222"/>
      <c r="BJ580" s="220"/>
      <c r="BK580" s="222"/>
      <c r="BL580" s="222"/>
      <c r="BM580" s="222" t="str">
        <f>IF(COUNTIFS($M$198,"&lt;&gt;"&amp;""),IF($W$200&lt;&gt;"",ROUND($W$200/14,1),""),"")</f>
        <v/>
      </c>
      <c r="BN580" s="222" t="str">
        <f>IF(COUNTIFS($M$198,"&lt;&gt;"&amp;""),IF($W$200&lt;&gt;"",ROUND($W$200,1),""),"")</f>
        <v/>
      </c>
      <c r="BO580" s="222" t="str">
        <f>IF($AV580="","",$P$200)</f>
        <v/>
      </c>
      <c r="BP580" s="224" t="str">
        <f>IF(COUNTIFS($M$198,"&lt;&gt;"&amp;""),$V$200,"")</f>
        <v/>
      </c>
      <c r="BQ580" s="224" t="str">
        <f t="shared" si="58"/>
        <v/>
      </c>
      <c r="BR580" s="222" t="str">
        <f t="shared" si="59"/>
        <v/>
      </c>
      <c r="BU580" s="215"/>
      <c r="BV580" s="215"/>
      <c r="BW580" s="215"/>
      <c r="BX580" s="215"/>
      <c r="BY580" s="215"/>
      <c r="BZ580" s="215"/>
      <c r="CA580" s="215"/>
      <c r="CB580" s="215"/>
      <c r="CC580" s="216"/>
      <c r="CD580" s="216"/>
      <c r="CE580" s="216"/>
      <c r="CF580" s="215"/>
      <c r="CG580" s="215"/>
      <c r="CH580" s="215"/>
      <c r="CI580" s="215"/>
      <c r="CJ580" s="215"/>
      <c r="CK580" s="215"/>
      <c r="CL580" s="215"/>
      <c r="CM580" s="215"/>
      <c r="CN580" s="215"/>
      <c r="CO580" s="216"/>
      <c r="CP580" s="216"/>
    </row>
    <row r="581" spans="1:94" s="219" customFormat="1" ht="21" hidden="1" customHeight="1" x14ac:dyDescent="0.25">
      <c r="B581" s="215"/>
      <c r="C581" s="215"/>
      <c r="D581" s="215"/>
      <c r="E581" s="215"/>
      <c r="F581" s="215"/>
      <c r="G581" s="215"/>
      <c r="H581" s="215"/>
      <c r="I581" s="215"/>
      <c r="J581" s="215"/>
      <c r="K581" s="216"/>
      <c r="L581" s="217"/>
      <c r="M581" s="215"/>
      <c r="N581" s="215"/>
      <c r="O581" s="215"/>
      <c r="P581" s="215"/>
      <c r="Q581" s="215"/>
      <c r="R581" s="215"/>
      <c r="S581" s="215"/>
      <c r="T581" s="215"/>
      <c r="U581" s="215"/>
      <c r="V581" s="216"/>
      <c r="W581" s="216"/>
      <c r="X581" s="218"/>
      <c r="Y581" s="215"/>
      <c r="Z581" s="215"/>
      <c r="AA581" s="215"/>
      <c r="AB581" s="215"/>
      <c r="AC581" s="215"/>
      <c r="AD581" s="215"/>
      <c r="AE581" s="215"/>
      <c r="AF581" s="215"/>
      <c r="AG581" s="216"/>
      <c r="AH581" s="216"/>
      <c r="AI581" s="215"/>
      <c r="AJ581" s="215"/>
      <c r="AK581" s="215"/>
      <c r="AL581" s="215"/>
      <c r="AM581" s="215"/>
      <c r="AN581" s="215"/>
      <c r="AO581" s="215"/>
      <c r="AP581" s="215"/>
      <c r="AQ581" s="215"/>
      <c r="AR581" s="216"/>
      <c r="AS581" s="216"/>
      <c r="AT581" s="246"/>
      <c r="AU581" s="220"/>
      <c r="AV581" s="222"/>
      <c r="AW581" s="222"/>
      <c r="AX581" s="222"/>
      <c r="AY581" s="222"/>
      <c r="AZ581" s="222"/>
      <c r="BA581" s="222"/>
      <c r="BB581" s="222"/>
      <c r="BC581" s="222"/>
      <c r="BD581" s="222"/>
      <c r="BE581" s="222"/>
      <c r="BF581" s="222"/>
      <c r="BG581" s="220"/>
      <c r="BH581" s="222"/>
      <c r="BI581" s="222"/>
      <c r="BJ581" s="220"/>
      <c r="BK581" s="222"/>
      <c r="BL581" s="222"/>
      <c r="BM581" s="222"/>
      <c r="BN581" s="222"/>
      <c r="BO581" s="222"/>
      <c r="BP581" s="224"/>
      <c r="BQ581" s="224"/>
      <c r="BR581" s="222"/>
      <c r="BU581" s="215"/>
      <c r="BV581" s="215"/>
      <c r="BW581" s="215"/>
      <c r="BX581" s="215"/>
      <c r="BY581" s="215"/>
      <c r="BZ581" s="215"/>
      <c r="CA581" s="215"/>
      <c r="CB581" s="215"/>
      <c r="CC581" s="216"/>
      <c r="CD581" s="216"/>
      <c r="CE581" s="216"/>
      <c r="CF581" s="215"/>
      <c r="CG581" s="215"/>
      <c r="CH581" s="215"/>
      <c r="CI581" s="215"/>
      <c r="CJ581" s="215"/>
      <c r="CK581" s="215"/>
      <c r="CL581" s="215"/>
      <c r="CM581" s="215"/>
      <c r="CN581" s="215"/>
      <c r="CO581" s="216"/>
      <c r="CP581" s="216"/>
    </row>
    <row r="582" spans="1:94" s="219" customFormat="1" ht="21" hidden="1" customHeight="1" x14ac:dyDescent="0.25">
      <c r="B582" s="215"/>
      <c r="C582" s="215"/>
      <c r="D582" s="215"/>
      <c r="E582" s="215"/>
      <c r="F582" s="215"/>
      <c r="G582" s="215"/>
      <c r="H582" s="215"/>
      <c r="I582" s="215"/>
      <c r="J582" s="215"/>
      <c r="K582" s="216"/>
      <c r="L582" s="217"/>
      <c r="M582" s="215"/>
      <c r="N582" s="215"/>
      <c r="O582" s="215"/>
      <c r="P582" s="215"/>
      <c r="Q582" s="215"/>
      <c r="R582" s="215"/>
      <c r="S582" s="215"/>
      <c r="T582" s="215"/>
      <c r="U582" s="215"/>
      <c r="V582" s="216"/>
      <c r="W582" s="216"/>
      <c r="X582" s="218"/>
      <c r="Y582" s="215"/>
      <c r="Z582" s="215"/>
      <c r="AA582" s="215"/>
      <c r="AB582" s="215"/>
      <c r="AC582" s="215"/>
      <c r="AD582" s="215"/>
      <c r="AE582" s="215"/>
      <c r="AF582" s="215"/>
      <c r="AG582" s="216"/>
      <c r="AH582" s="216"/>
      <c r="AI582" s="215"/>
      <c r="AJ582" s="215"/>
      <c r="AK582" s="215"/>
      <c r="AL582" s="215"/>
      <c r="AM582" s="215"/>
      <c r="AN582" s="215"/>
      <c r="AO582" s="215"/>
      <c r="AP582" s="215"/>
      <c r="AQ582" s="215"/>
      <c r="AR582" s="216"/>
      <c r="AS582" s="216"/>
      <c r="AT582" s="246"/>
      <c r="AU582" s="220"/>
      <c r="AV582" s="222"/>
      <c r="AW582" s="222"/>
      <c r="AX582" s="222"/>
      <c r="AY582" s="222"/>
      <c r="AZ582" s="222"/>
      <c r="BA582" s="222"/>
      <c r="BB582" s="222"/>
      <c r="BC582" s="222"/>
      <c r="BD582" s="222"/>
      <c r="BE582" s="222"/>
      <c r="BF582" s="222"/>
      <c r="BG582" s="220"/>
      <c r="BH582" s="222"/>
      <c r="BI582" s="222"/>
      <c r="BJ582" s="220"/>
      <c r="BK582" s="222"/>
      <c r="BL582" s="222"/>
      <c r="BM582" s="222"/>
      <c r="BN582" s="222"/>
      <c r="BO582" s="222"/>
      <c r="BP582" s="224"/>
      <c r="BQ582" s="224"/>
      <c r="BR582" s="222"/>
      <c r="BU582" s="215"/>
      <c r="BV582" s="215"/>
      <c r="BW582" s="215"/>
      <c r="BX582" s="215"/>
      <c r="BY582" s="215"/>
      <c r="BZ582" s="215"/>
      <c r="CA582" s="215"/>
      <c r="CB582" s="215"/>
      <c r="CC582" s="216"/>
      <c r="CD582" s="216"/>
      <c r="CE582" s="216"/>
      <c r="CF582" s="215"/>
      <c r="CG582" s="215"/>
      <c r="CH582" s="215"/>
      <c r="CI582" s="215"/>
      <c r="CJ582" s="215"/>
      <c r="CK582" s="215"/>
      <c r="CL582" s="215"/>
      <c r="CM582" s="215"/>
      <c r="CN582" s="215"/>
      <c r="CO582" s="216"/>
      <c r="CP582" s="216"/>
    </row>
    <row r="583" spans="1:94" s="219" customFormat="1" ht="21" hidden="1" customHeight="1" x14ac:dyDescent="0.25">
      <c r="B583" s="215"/>
      <c r="C583" s="215"/>
      <c r="D583" s="215"/>
      <c r="E583" s="215"/>
      <c r="F583" s="215"/>
      <c r="G583" s="215"/>
      <c r="H583" s="215"/>
      <c r="I583" s="215"/>
      <c r="J583" s="215"/>
      <c r="K583" s="216"/>
      <c r="L583" s="217"/>
      <c r="M583" s="215"/>
      <c r="N583" s="215"/>
      <c r="O583" s="215"/>
      <c r="P583" s="215"/>
      <c r="Q583" s="215"/>
      <c r="R583" s="215"/>
      <c r="S583" s="215"/>
      <c r="T583" s="215"/>
      <c r="U583" s="215"/>
      <c r="V583" s="216"/>
      <c r="W583" s="216"/>
      <c r="X583" s="218"/>
      <c r="Y583" s="215"/>
      <c r="Z583" s="215"/>
      <c r="AA583" s="215"/>
      <c r="AB583" s="215"/>
      <c r="AC583" s="215"/>
      <c r="AD583" s="215"/>
      <c r="AE583" s="215"/>
      <c r="AF583" s="215"/>
      <c r="AG583" s="216"/>
      <c r="AH583" s="216"/>
      <c r="AI583" s="215"/>
      <c r="AJ583" s="215"/>
      <c r="AK583" s="215"/>
      <c r="AL583" s="215"/>
      <c r="AM583" s="215"/>
      <c r="AN583" s="215"/>
      <c r="AO583" s="215"/>
      <c r="AP583" s="215"/>
      <c r="AQ583" s="215"/>
      <c r="AR583" s="216"/>
      <c r="AS583" s="216"/>
      <c r="AT583" s="446" t="s">
        <v>193</v>
      </c>
      <c r="AU583" s="449"/>
      <c r="AV583" s="449"/>
      <c r="AW583" s="449"/>
      <c r="AX583" s="449"/>
      <c r="AY583" s="449"/>
      <c r="AZ583" s="449"/>
      <c r="BA583" s="449"/>
      <c r="BB583" s="449"/>
      <c r="BC583" s="449"/>
      <c r="BD583" s="449"/>
      <c r="BE583" s="449"/>
      <c r="BF583" s="449"/>
      <c r="BG583" s="449"/>
      <c r="BH583" s="449"/>
      <c r="BI583" s="449"/>
      <c r="BJ583" s="449"/>
      <c r="BK583" s="449"/>
      <c r="BL583" s="449"/>
      <c r="BM583" s="449"/>
      <c r="BN583" s="449"/>
      <c r="BO583" s="449"/>
      <c r="BP583" s="449"/>
      <c r="BQ583" s="449"/>
      <c r="BR583" s="450"/>
      <c r="BS583" s="236"/>
      <c r="BU583" s="215"/>
      <c r="BV583" s="215"/>
      <c r="BW583" s="215"/>
      <c r="BX583" s="215"/>
      <c r="BY583" s="215"/>
      <c r="BZ583" s="215"/>
      <c r="CA583" s="215"/>
      <c r="CB583" s="215"/>
      <c r="CC583" s="216"/>
      <c r="CD583" s="216"/>
      <c r="CE583" s="216"/>
      <c r="CF583" s="215"/>
      <c r="CG583" s="215"/>
      <c r="CH583" s="215"/>
      <c r="CI583" s="215"/>
      <c r="CJ583" s="215"/>
      <c r="CK583" s="215"/>
      <c r="CL583" s="215"/>
      <c r="CM583" s="215"/>
      <c r="CN583" s="215"/>
      <c r="CO583" s="216"/>
      <c r="CP583" s="216"/>
    </row>
    <row r="584" spans="1:94" s="219" customFormat="1" ht="21" hidden="1" customHeight="1" x14ac:dyDescent="0.25">
      <c r="A584" s="237"/>
      <c r="B584" s="236"/>
      <c r="C584" s="236"/>
      <c r="D584" s="236"/>
      <c r="E584" s="236"/>
      <c r="F584" s="236"/>
      <c r="G584" s="236"/>
      <c r="H584" s="236"/>
      <c r="I584" s="236"/>
      <c r="J584" s="236"/>
      <c r="K584" s="238"/>
      <c r="L584" s="239"/>
      <c r="M584" s="236"/>
      <c r="N584" s="236"/>
      <c r="O584" s="236"/>
      <c r="P584" s="236"/>
      <c r="Q584" s="236"/>
      <c r="R584" s="236"/>
      <c r="S584" s="236"/>
      <c r="T584" s="236"/>
      <c r="U584" s="236"/>
      <c r="V584" s="238"/>
      <c r="W584" s="238"/>
      <c r="X584" s="240"/>
      <c r="Y584" s="236"/>
      <c r="Z584" s="236"/>
      <c r="AA584" s="236"/>
      <c r="AB584" s="236"/>
      <c r="AC584" s="236"/>
      <c r="AD584" s="236"/>
      <c r="AE584" s="236"/>
      <c r="AF584" s="236"/>
      <c r="AG584" s="238"/>
      <c r="AH584" s="238"/>
      <c r="AI584" s="236"/>
      <c r="AJ584" s="236"/>
      <c r="AK584" s="236"/>
      <c r="AL584" s="236"/>
      <c r="AM584" s="236"/>
      <c r="AN584" s="236"/>
      <c r="AO584" s="236"/>
      <c r="AP584" s="236"/>
      <c r="AQ584" s="236"/>
      <c r="AR584" s="238"/>
      <c r="AS584" s="238"/>
      <c r="AT584" s="246" t="e">
        <f>$B$143</f>
        <v>#N/A</v>
      </c>
      <c r="AU584" s="222">
        <v>1</v>
      </c>
      <c r="AV584" s="222" t="str">
        <f>IF(COUNTIFS($B$141,"&lt;&gt;"&amp;""),$B$141,"")</f>
        <v>* Logistică în transportul rutier</v>
      </c>
      <c r="AW584" s="222">
        <f t="shared" ref="AW584:AW593" si="60">IF($AV584="","",ROUND(RIGHT($B$140,1)/2,0))</f>
        <v>2</v>
      </c>
      <c r="AX584" s="222" t="str">
        <f t="shared" ref="AX584:AX593" si="61">IF($AV584="","",RIGHT($B$140,1))</f>
        <v>3</v>
      </c>
      <c r="AY584" s="222" t="str">
        <f>IF($AV584="","",$F$143)</f>
        <v>E</v>
      </c>
      <c r="AZ584" s="222" t="str">
        <f>IF($AV584="","","DO")</f>
        <v>DO</v>
      </c>
      <c r="BA584" s="222">
        <f>IF(COUNTIFS($B$141,"&lt;&gt;"&amp;""),ROUND($G$143/14,1),"")</f>
        <v>2</v>
      </c>
      <c r="BB584" s="222">
        <f>IF(COUNTIFS($B$141,"&lt;&gt;"&amp;""),ROUND(($H$143+$I$143+$J$143)/14,1),"")</f>
        <v>1</v>
      </c>
      <c r="BC584" s="222">
        <f>IF(COUNTIFS($B$141,"&lt;&gt;"&amp;""),ROUND(($G$143+$H$143+$I$143+$J$143)/14,1),"")</f>
        <v>3</v>
      </c>
      <c r="BD584" s="222">
        <f>IF(COUNTIFS($B$141,"&lt;&gt;"&amp;""),ROUND($G$143,1),"")</f>
        <v>28</v>
      </c>
      <c r="BE584" s="222">
        <f>IF(COUNTIFS($B$141,"&lt;&gt;"&amp;""),ROUND(($H$143+$I$143+$J$143),1),"")</f>
        <v>14</v>
      </c>
      <c r="BF584" s="222">
        <f>IF(COUNTIFS($B$141,"&lt;&gt;"&amp;""),ROUND(($G$143+$H$143+$I$143+$J$143),1),"")</f>
        <v>42</v>
      </c>
      <c r="BG584" s="222"/>
      <c r="BH584" s="222"/>
      <c r="BI584" s="222"/>
      <c r="BJ584" s="222"/>
      <c r="BK584" s="222"/>
      <c r="BL584" s="222"/>
      <c r="BM584" s="222" t="e">
        <f>IF(COUNTIFS($B$141,"&lt;&gt;"&amp;""),IF($L$143&lt;&gt;"",ROUND($L$143/14,1),""),"")</f>
        <v>#VALUE!</v>
      </c>
      <c r="BN584" s="222" t="e">
        <f>IF(COUNTIFS($B$141,"&lt;&gt;"&amp;""),IF($L$143&lt;&gt;"",ROUND($L$143,1),""),"")</f>
        <v>#VALUE!</v>
      </c>
      <c r="BO584" s="222">
        <f>IF($AV584="","",$E$143)</f>
        <v>6</v>
      </c>
      <c r="BP584" s="224">
        <f>IF(COUNTIFS($B$141,"&lt;&gt;"&amp;""),$K$143,"")</f>
        <v>0</v>
      </c>
      <c r="BQ584" s="224" t="e">
        <f>IF($AV584="","",IF($BC584&lt;&gt;"",$BC584,0)+IF($BI584&lt;&gt;"",$BI584,0)+IF($BM584&lt;&gt;"",$BM584,0))</f>
        <v>#VALUE!</v>
      </c>
      <c r="BR584" s="222" t="e">
        <f>IF($AV584="","",IF($BF584&lt;&gt;"",$BF584,0)+IF($BL584&lt;&gt;"",$BL584,0)+IF($BN584&lt;&gt;"",$BN584,0))</f>
        <v>#VALUE!</v>
      </c>
      <c r="BU584" s="215"/>
      <c r="BV584" s="215"/>
      <c r="BW584" s="215"/>
      <c r="BX584" s="215"/>
      <c r="BY584" s="215"/>
      <c r="BZ584" s="215"/>
      <c r="CA584" s="215"/>
      <c r="CB584" s="215"/>
      <c r="CC584" s="216"/>
      <c r="CD584" s="216"/>
      <c r="CE584" s="216"/>
      <c r="CF584" s="215"/>
      <c r="CG584" s="215"/>
      <c r="CH584" s="215"/>
      <c r="CI584" s="215"/>
      <c r="CJ584" s="215"/>
      <c r="CK584" s="215"/>
      <c r="CL584" s="215"/>
      <c r="CM584" s="215"/>
      <c r="CN584" s="215"/>
      <c r="CO584" s="216"/>
      <c r="CP584" s="216"/>
    </row>
    <row r="585" spans="1:94" s="219" customFormat="1" ht="21" hidden="1" customHeight="1" x14ac:dyDescent="0.25">
      <c r="A585" s="237"/>
      <c r="B585" s="236"/>
      <c r="C585" s="236"/>
      <c r="D585" s="236"/>
      <c r="E585" s="236"/>
      <c r="F585" s="236"/>
      <c r="G585" s="236"/>
      <c r="H585" s="236"/>
      <c r="I585" s="236"/>
      <c r="J585" s="236"/>
      <c r="K585" s="238"/>
      <c r="L585" s="239"/>
      <c r="M585" s="236"/>
      <c r="N585" s="236"/>
      <c r="O585" s="236"/>
      <c r="P585" s="236"/>
      <c r="Q585" s="236"/>
      <c r="R585" s="236"/>
      <c r="S585" s="236"/>
      <c r="T585" s="236"/>
      <c r="U585" s="236"/>
      <c r="V585" s="238"/>
      <c r="W585" s="238"/>
      <c r="X585" s="240"/>
      <c r="Y585" s="236"/>
      <c r="Z585" s="236"/>
      <c r="AA585" s="236"/>
      <c r="AB585" s="236"/>
      <c r="AC585" s="236"/>
      <c r="AD585" s="236"/>
      <c r="AE585" s="236"/>
      <c r="AF585" s="236"/>
      <c r="AG585" s="238"/>
      <c r="AH585" s="238"/>
      <c r="AI585" s="236"/>
      <c r="AJ585" s="236"/>
      <c r="AK585" s="236"/>
      <c r="AL585" s="236"/>
      <c r="AM585" s="236"/>
      <c r="AN585" s="236"/>
      <c r="AO585" s="236"/>
      <c r="AP585" s="236"/>
      <c r="AQ585" s="236"/>
      <c r="AR585" s="238"/>
      <c r="AS585" s="238"/>
      <c r="AT585" s="246" t="e">
        <f>$B$146</f>
        <v>#N/A</v>
      </c>
      <c r="AU585" s="222">
        <v>2</v>
      </c>
      <c r="AV585" s="222" t="str">
        <f>IF(COUNTIFS($B$144,"&lt;&gt;"&amp;""),$B$144,"")</f>
        <v>Logistică urbană</v>
      </c>
      <c r="AW585" s="222">
        <f t="shared" si="60"/>
        <v>2</v>
      </c>
      <c r="AX585" s="222" t="str">
        <f t="shared" si="61"/>
        <v>3</v>
      </c>
      <c r="AY585" s="222" t="str">
        <f>IF($AV585="","",$F$146)</f>
        <v>E</v>
      </c>
      <c r="AZ585" s="222" t="str">
        <f t="shared" ref="AZ585:AZ593" si="62">IF($AV585="","","DO")</f>
        <v>DO</v>
      </c>
      <c r="BA585" s="222">
        <f>IF(COUNTIFS($B$144,"&lt;&gt;"&amp;""),ROUND($G$146/14,1),"")</f>
        <v>2</v>
      </c>
      <c r="BB585" s="222">
        <f>IF(COUNTIFS($B$144,"&lt;&gt;"&amp;""),ROUND(($H$146+$I$146+$J$146)/14,1),"")</f>
        <v>1</v>
      </c>
      <c r="BC585" s="222">
        <f>IF(COUNTIFS($B$144,"&lt;&gt;"&amp;""),ROUND(($G$146+$H$146+$I$146+$J$146)/14,1),"")</f>
        <v>3</v>
      </c>
      <c r="BD585" s="222">
        <f>IF(COUNTIFS($B$144,"&lt;&gt;"&amp;""),ROUND($G$146,1),"")</f>
        <v>28</v>
      </c>
      <c r="BE585" s="222">
        <f>IF(COUNTIFS($B$144,"&lt;&gt;"&amp;""),ROUND(($H$146+$I$146+$J$146),1),"")</f>
        <v>14</v>
      </c>
      <c r="BF585" s="222">
        <f>IF(COUNTIFS($B$144,"&lt;&gt;"&amp;""),ROUND(($G$146+$H$146+$I$146+$J$146),1),"")</f>
        <v>42</v>
      </c>
      <c r="BG585" s="222"/>
      <c r="BH585" s="222"/>
      <c r="BI585" s="222"/>
      <c r="BJ585" s="222"/>
      <c r="BK585" s="222"/>
      <c r="BL585" s="222"/>
      <c r="BM585" s="222" t="e">
        <f>IF(COUNTIFS($B$144,"&lt;&gt;"&amp;""),IF($L$146&lt;&gt;"",ROUND($L$146/14,1),""),"")</f>
        <v>#VALUE!</v>
      </c>
      <c r="BN585" s="222" t="e">
        <f>IF(COUNTIFS($B$144,"&lt;&gt;"&amp;""),IF($L$146&lt;&gt;"",ROUND($L$146,1),""),"")</f>
        <v>#VALUE!</v>
      </c>
      <c r="BO585" s="222">
        <f>IF($AV585="","",$E$146)</f>
        <v>6</v>
      </c>
      <c r="BP585" s="224">
        <f>IF(COUNTIFS($B$144,"&lt;&gt;"&amp;""),$K$146,"")</f>
        <v>0</v>
      </c>
      <c r="BQ585" s="224" t="e">
        <f t="shared" ref="BQ585:BQ593" si="63">IF($AV585="","",IF($BC585&lt;&gt;"",$BC585,0)+IF($BI585&lt;&gt;"",$BI585,0)+IF($BM585&lt;&gt;"",$BM585,0))</f>
        <v>#VALUE!</v>
      </c>
      <c r="BR585" s="222" t="e">
        <f t="shared" ref="BR585:BR593" si="64">IF($AV585="","",IF($BF585&lt;&gt;"",$BF585,0)+IF($BL585&lt;&gt;"",$BL585,0)+IF($BN585&lt;&gt;"",$BN585,0))</f>
        <v>#VALUE!</v>
      </c>
      <c r="BU585" s="215"/>
      <c r="BV585" s="215"/>
      <c r="BW585" s="215"/>
      <c r="BX585" s="215"/>
      <c r="BY585" s="215"/>
      <c r="BZ585" s="215"/>
      <c r="CA585" s="215"/>
      <c r="CB585" s="215"/>
      <c r="CC585" s="216"/>
      <c r="CD585" s="216"/>
      <c r="CE585" s="216"/>
      <c r="CF585" s="215"/>
      <c r="CG585" s="215"/>
      <c r="CH585" s="215"/>
      <c r="CI585" s="215"/>
      <c r="CJ585" s="215"/>
      <c r="CK585" s="215"/>
      <c r="CL585" s="215"/>
      <c r="CM585" s="215"/>
      <c r="CN585" s="215"/>
      <c r="CO585" s="216"/>
      <c r="CP585" s="216"/>
    </row>
    <row r="586" spans="1:94" s="219" customFormat="1" ht="21" hidden="1" customHeight="1" x14ac:dyDescent="0.25">
      <c r="A586" s="237"/>
      <c r="B586" s="236"/>
      <c r="C586" s="236"/>
      <c r="D586" s="236"/>
      <c r="E586" s="236"/>
      <c r="F586" s="236"/>
      <c r="G586" s="236"/>
      <c r="H586" s="236"/>
      <c r="I586" s="236"/>
      <c r="J586" s="236"/>
      <c r="K586" s="238"/>
      <c r="L586" s="239"/>
      <c r="M586" s="236"/>
      <c r="N586" s="236"/>
      <c r="O586" s="236"/>
      <c r="P586" s="236"/>
      <c r="Q586" s="236"/>
      <c r="R586" s="236"/>
      <c r="S586" s="236"/>
      <c r="T586" s="236"/>
      <c r="U586" s="236"/>
      <c r="V586" s="238"/>
      <c r="W586" s="238"/>
      <c r="X586" s="240"/>
      <c r="Y586" s="236"/>
      <c r="Z586" s="236"/>
      <c r="AA586" s="236"/>
      <c r="AB586" s="236"/>
      <c r="AC586" s="236"/>
      <c r="AD586" s="236"/>
      <c r="AE586" s="236"/>
      <c r="AF586" s="236"/>
      <c r="AG586" s="238"/>
      <c r="AH586" s="238"/>
      <c r="AI586" s="236"/>
      <c r="AJ586" s="236"/>
      <c r="AK586" s="236"/>
      <c r="AL586" s="236"/>
      <c r="AM586" s="236"/>
      <c r="AN586" s="236"/>
      <c r="AO586" s="236"/>
      <c r="AP586" s="236"/>
      <c r="AQ586" s="236"/>
      <c r="AR586" s="238"/>
      <c r="AS586" s="238"/>
      <c r="AT586" s="246" t="str">
        <f>$B$149</f>
        <v/>
      </c>
      <c r="AU586" s="222">
        <v>3</v>
      </c>
      <c r="AV586" s="222" t="str">
        <f>IF(COUNTIFS($B$147,"&lt;&gt;"&amp;""),$B$147,"")</f>
        <v/>
      </c>
      <c r="AW586" s="222" t="str">
        <f t="shared" si="60"/>
        <v/>
      </c>
      <c r="AX586" s="222" t="str">
        <f t="shared" si="61"/>
        <v/>
      </c>
      <c r="AY586" s="222" t="str">
        <f>IF($AV586="","",$F$149)</f>
        <v/>
      </c>
      <c r="AZ586" s="222" t="str">
        <f t="shared" si="62"/>
        <v/>
      </c>
      <c r="BA586" s="222" t="str">
        <f>IF(COUNTIFS($B$147,"&lt;&gt;"&amp;""),ROUND($G$149/14,1),"")</f>
        <v/>
      </c>
      <c r="BB586" s="222" t="str">
        <f>IF(COUNTIFS($B$147,"&lt;&gt;"&amp;""),ROUND(($H$149+$I$149+$J$149)/14,1),"")</f>
        <v/>
      </c>
      <c r="BC586" s="222" t="str">
        <f>IF(COUNTIFS($B$147,"&lt;&gt;"&amp;""),ROUND(($G$149+$H$149+$I$149+$J$149)/14,1),"")</f>
        <v/>
      </c>
      <c r="BD586" s="222" t="str">
        <f>IF(COUNTIFS($B$147,"&lt;&gt;"&amp;""),ROUND($G$149,1),"")</f>
        <v/>
      </c>
      <c r="BE586" s="222" t="str">
        <f>IF(COUNTIFS($B$147,"&lt;&gt;"&amp;""),ROUND(($H$149+$I$149+$J$149),1),"")</f>
        <v/>
      </c>
      <c r="BF586" s="222" t="str">
        <f>IF(COUNTIFS($B$147,"&lt;&gt;"&amp;""),ROUND(($G$149+$H$149+$I$149+$J$149),1),"")</f>
        <v/>
      </c>
      <c r="BG586" s="222"/>
      <c r="BH586" s="222"/>
      <c r="BI586" s="222"/>
      <c r="BJ586" s="222"/>
      <c r="BK586" s="222"/>
      <c r="BL586" s="222"/>
      <c r="BM586" s="222" t="str">
        <f>IF(COUNTIFS($B$147,"&lt;&gt;"&amp;""),IF($L$149&lt;&gt;"",ROUND($L$149/14,1),""),"")</f>
        <v/>
      </c>
      <c r="BN586" s="222" t="str">
        <f>IF(COUNTIFS($B$147,"&lt;&gt;"&amp;""),IF($L$149&lt;&gt;"",ROUND($L$149,1),""),"")</f>
        <v/>
      </c>
      <c r="BO586" s="222" t="str">
        <f>IF($AV586="","",$E$149)</f>
        <v/>
      </c>
      <c r="BP586" s="224" t="str">
        <f>IF(COUNTIFS($B$147,"&lt;&gt;"&amp;""),$K$149,"")</f>
        <v/>
      </c>
      <c r="BQ586" s="224" t="str">
        <f t="shared" si="63"/>
        <v/>
      </c>
      <c r="BR586" s="222" t="str">
        <f t="shared" si="64"/>
        <v/>
      </c>
      <c r="BU586" s="215"/>
      <c r="BV586" s="215"/>
      <c r="BW586" s="215"/>
      <c r="BX586" s="215"/>
      <c r="BY586" s="215"/>
      <c r="BZ586" s="215"/>
      <c r="CA586" s="215"/>
      <c r="CB586" s="215"/>
      <c r="CC586" s="216"/>
      <c r="CD586" s="216"/>
      <c r="CE586" s="216"/>
      <c r="CF586" s="215"/>
      <c r="CG586" s="215"/>
      <c r="CH586" s="215"/>
      <c r="CI586" s="215"/>
      <c r="CJ586" s="215"/>
      <c r="CK586" s="215"/>
      <c r="CL586" s="215"/>
      <c r="CM586" s="215"/>
      <c r="CN586" s="215"/>
      <c r="CO586" s="216"/>
      <c r="CP586" s="216"/>
    </row>
    <row r="587" spans="1:94" s="219" customFormat="1" ht="21" hidden="1" customHeight="1" x14ac:dyDescent="0.25">
      <c r="A587" s="237"/>
      <c r="B587" s="236"/>
      <c r="C587" s="236"/>
      <c r="D587" s="236"/>
      <c r="E587" s="236"/>
      <c r="F587" s="236"/>
      <c r="G587" s="236"/>
      <c r="H587" s="236"/>
      <c r="I587" s="236"/>
      <c r="J587" s="236"/>
      <c r="K587" s="238"/>
      <c r="L587" s="239"/>
      <c r="M587" s="236"/>
      <c r="N587" s="236"/>
      <c r="O587" s="236"/>
      <c r="P587" s="236"/>
      <c r="Q587" s="236"/>
      <c r="R587" s="236"/>
      <c r="S587" s="236"/>
      <c r="T587" s="236"/>
      <c r="U587" s="236"/>
      <c r="V587" s="238"/>
      <c r="W587" s="238"/>
      <c r="X587" s="240"/>
      <c r="Y587" s="236"/>
      <c r="Z587" s="236"/>
      <c r="AA587" s="236"/>
      <c r="AB587" s="236"/>
      <c r="AC587" s="236"/>
      <c r="AD587" s="236"/>
      <c r="AE587" s="236"/>
      <c r="AF587" s="236"/>
      <c r="AG587" s="238"/>
      <c r="AH587" s="238"/>
      <c r="AI587" s="236"/>
      <c r="AJ587" s="236"/>
      <c r="AK587" s="236"/>
      <c r="AL587" s="236"/>
      <c r="AM587" s="236"/>
      <c r="AN587" s="236"/>
      <c r="AO587" s="236"/>
      <c r="AP587" s="236"/>
      <c r="AQ587" s="236"/>
      <c r="AR587" s="238"/>
      <c r="AS587" s="238"/>
      <c r="AT587" s="246" t="str">
        <f>$B$152</f>
        <v/>
      </c>
      <c r="AU587" s="222">
        <v>4</v>
      </c>
      <c r="AV587" s="222" t="str">
        <f>IF(COUNTIFS($B$150,"&lt;&gt;"&amp;""),$B$150,"")</f>
        <v/>
      </c>
      <c r="AW587" s="222" t="str">
        <f t="shared" si="60"/>
        <v/>
      </c>
      <c r="AX587" s="222" t="str">
        <f t="shared" si="61"/>
        <v/>
      </c>
      <c r="AY587" s="222" t="str">
        <f>IF($AV587="","",$F$152)</f>
        <v/>
      </c>
      <c r="AZ587" s="222" t="str">
        <f t="shared" si="62"/>
        <v/>
      </c>
      <c r="BA587" s="222" t="str">
        <f>IF(COUNTIFS($B$150,"&lt;&gt;"&amp;""),ROUND($G$152/14,1),"")</f>
        <v/>
      </c>
      <c r="BB587" s="222" t="str">
        <f>IF(COUNTIFS($B$150,"&lt;&gt;"&amp;""),ROUND(($H$152+$I$152+$J$152)/14,1),"")</f>
        <v/>
      </c>
      <c r="BC587" s="222" t="str">
        <f>IF(COUNTIFS($B$150,"&lt;&gt;"&amp;""),ROUND(($G$152+$H$152+$I$152+$J$152)/14,1),"")</f>
        <v/>
      </c>
      <c r="BD587" s="222" t="str">
        <f>IF(COUNTIFS($B$150,"&lt;&gt;"&amp;""),ROUND($G$152,1),"")</f>
        <v/>
      </c>
      <c r="BE587" s="222" t="str">
        <f>IF(COUNTIFS($B$150,"&lt;&gt;"&amp;""),ROUND(($H$152+$I$152+$J$152),1),"")</f>
        <v/>
      </c>
      <c r="BF587" s="222" t="str">
        <f>IF(COUNTIFS($B$150,"&lt;&gt;"&amp;""),ROUND(($G$152+$H$152+$I$152+$J$152),1),"")</f>
        <v/>
      </c>
      <c r="BG587" s="222"/>
      <c r="BH587" s="222"/>
      <c r="BI587" s="222"/>
      <c r="BJ587" s="222"/>
      <c r="BK587" s="222"/>
      <c r="BL587" s="222"/>
      <c r="BM587" s="222" t="str">
        <f>IF(COUNTIFS($B$150,"&lt;&gt;"&amp;""),IF($L$152&lt;&gt;"",ROUND($L$152/14,1),""),"")</f>
        <v/>
      </c>
      <c r="BN587" s="222" t="str">
        <f>IF(COUNTIFS($B$150,"&lt;&gt;"&amp;""),IF($L$152&lt;&gt;"",ROUND($L$152,1),""),"")</f>
        <v/>
      </c>
      <c r="BO587" s="222" t="str">
        <f>IF($AV587="","",$E$152)</f>
        <v/>
      </c>
      <c r="BP587" s="224" t="str">
        <f>IF(COUNTIFS($B$150,"&lt;&gt;"&amp;""),$K$152,"")</f>
        <v/>
      </c>
      <c r="BQ587" s="224" t="str">
        <f t="shared" si="63"/>
        <v/>
      </c>
      <c r="BR587" s="222" t="str">
        <f t="shared" si="64"/>
        <v/>
      </c>
      <c r="BU587" s="215"/>
      <c r="BV587" s="215"/>
      <c r="BW587" s="215"/>
      <c r="BX587" s="215"/>
      <c r="BY587" s="215"/>
      <c r="BZ587" s="215"/>
      <c r="CA587" s="215"/>
      <c r="CB587" s="215"/>
      <c r="CC587" s="216"/>
      <c r="CD587" s="216"/>
      <c r="CE587" s="216"/>
      <c r="CF587" s="215"/>
      <c r="CG587" s="215"/>
      <c r="CH587" s="215"/>
      <c r="CI587" s="215"/>
      <c r="CJ587" s="215"/>
      <c r="CK587" s="215"/>
      <c r="CL587" s="215"/>
      <c r="CM587" s="215"/>
      <c r="CN587" s="215"/>
      <c r="CO587" s="216"/>
      <c r="CP587" s="216"/>
    </row>
    <row r="588" spans="1:94" s="219" customFormat="1" ht="21" hidden="1" customHeight="1" x14ac:dyDescent="0.25">
      <c r="B588" s="215"/>
      <c r="C588" s="215"/>
      <c r="D588" s="215"/>
      <c r="E588" s="215"/>
      <c r="F588" s="215"/>
      <c r="G588" s="215"/>
      <c r="H588" s="215"/>
      <c r="I588" s="215"/>
      <c r="J588" s="215"/>
      <c r="K588" s="216"/>
      <c r="L588" s="217"/>
      <c r="M588" s="215"/>
      <c r="N588" s="215"/>
      <c r="O588" s="215"/>
      <c r="P588" s="215"/>
      <c r="Q588" s="215"/>
      <c r="R588" s="215"/>
      <c r="S588" s="215"/>
      <c r="T588" s="215"/>
      <c r="U588" s="215"/>
      <c r="V588" s="216"/>
      <c r="W588" s="216"/>
      <c r="X588" s="218"/>
      <c r="Y588" s="215"/>
      <c r="Z588" s="215"/>
      <c r="AA588" s="215"/>
      <c r="AB588" s="215"/>
      <c r="AC588" s="215"/>
      <c r="AD588" s="215"/>
      <c r="AE588" s="215"/>
      <c r="AF588" s="215"/>
      <c r="AG588" s="216"/>
      <c r="AH588" s="216"/>
      <c r="AI588" s="215"/>
      <c r="AJ588" s="215"/>
      <c r="AK588" s="215"/>
      <c r="AL588" s="215"/>
      <c r="AM588" s="215"/>
      <c r="AN588" s="215"/>
      <c r="AO588" s="215"/>
      <c r="AP588" s="215"/>
      <c r="AQ588" s="215"/>
      <c r="AR588" s="216"/>
      <c r="AS588" s="216"/>
      <c r="AT588" s="246" t="str">
        <f>$B$155</f>
        <v/>
      </c>
      <c r="AU588" s="222">
        <v>5</v>
      </c>
      <c r="AV588" s="222" t="str">
        <f>IF(COUNTIFS($B$153,"&lt;&gt;"&amp;""),$B$153,"")</f>
        <v/>
      </c>
      <c r="AW588" s="222" t="str">
        <f t="shared" si="60"/>
        <v/>
      </c>
      <c r="AX588" s="222" t="str">
        <f t="shared" si="61"/>
        <v/>
      </c>
      <c r="AY588" s="222" t="str">
        <f>IF($AV588="","",$F$155)</f>
        <v/>
      </c>
      <c r="AZ588" s="222" t="str">
        <f t="shared" si="62"/>
        <v/>
      </c>
      <c r="BA588" s="222" t="str">
        <f>IF(COUNTIFS($B$153,"&lt;&gt;"&amp;""),ROUND($G$155/14,1),"")</f>
        <v/>
      </c>
      <c r="BB588" s="222" t="str">
        <f>IF(COUNTIFS($B$153,"&lt;&gt;"&amp;""),ROUND(($H$155+$I$155+$J$155)/14,1),"")</f>
        <v/>
      </c>
      <c r="BC588" s="222" t="str">
        <f>IF(COUNTIFS($B$153,"&lt;&gt;"&amp;""),ROUND(($G$155+$H$155+$I$155+$J$155)/14,1),"")</f>
        <v/>
      </c>
      <c r="BD588" s="222" t="str">
        <f>IF(COUNTIFS($B$153,"&lt;&gt;"&amp;""),ROUND($G$155,1),"")</f>
        <v/>
      </c>
      <c r="BE588" s="222" t="str">
        <f>IF(COUNTIFS($B$153,"&lt;&gt;"&amp;""),ROUND(($H$155+$I$155+$J$155),1),"")</f>
        <v/>
      </c>
      <c r="BF588" s="222" t="str">
        <f>IF(COUNTIFS($B$153,"&lt;&gt;"&amp;""),ROUND(($G$155+$H$155+$I$155+$J$155),1),"")</f>
        <v/>
      </c>
      <c r="BG588" s="222"/>
      <c r="BH588" s="222"/>
      <c r="BI588" s="222"/>
      <c r="BJ588" s="222"/>
      <c r="BK588" s="222"/>
      <c r="BL588" s="222"/>
      <c r="BM588" s="222" t="str">
        <f>IF(COUNTIFS($B$153,"&lt;&gt;"&amp;""),IF($L$155&lt;&gt;"",ROUND($L$155/14,1),""),"")</f>
        <v/>
      </c>
      <c r="BN588" s="222" t="str">
        <f>IF(COUNTIFS($B$153,"&lt;&gt;"&amp;""),IF($L$155&lt;&gt;"",ROUND($L$155,1),""),"")</f>
        <v/>
      </c>
      <c r="BO588" s="222" t="str">
        <f>IF($AV588="","",$E$155)</f>
        <v/>
      </c>
      <c r="BP588" s="224" t="str">
        <f>IF(COUNTIFS($B$153,"&lt;&gt;"&amp;""),$K$155,"")</f>
        <v/>
      </c>
      <c r="BQ588" s="224" t="str">
        <f t="shared" si="63"/>
        <v/>
      </c>
      <c r="BR588" s="222" t="str">
        <f t="shared" si="64"/>
        <v/>
      </c>
      <c r="BU588" s="215"/>
      <c r="BV588" s="215"/>
      <c r="BW588" s="215"/>
      <c r="BX588" s="215"/>
      <c r="BY588" s="215"/>
      <c r="BZ588" s="215"/>
      <c r="CA588" s="215"/>
      <c r="CB588" s="215"/>
      <c r="CC588" s="216"/>
      <c r="CD588" s="216"/>
      <c r="CE588" s="216"/>
      <c r="CF588" s="215"/>
      <c r="CG588" s="215"/>
      <c r="CH588" s="215"/>
      <c r="CI588" s="215"/>
      <c r="CJ588" s="215"/>
      <c r="CK588" s="215"/>
      <c r="CL588" s="215"/>
      <c r="CM588" s="215"/>
      <c r="CN588" s="215"/>
      <c r="CO588" s="216"/>
      <c r="CP588" s="216"/>
    </row>
    <row r="589" spans="1:94" s="219" customFormat="1" ht="21" hidden="1" customHeight="1" x14ac:dyDescent="0.25">
      <c r="B589" s="215"/>
      <c r="C589" s="215"/>
      <c r="D589" s="215"/>
      <c r="E589" s="215"/>
      <c r="F589" s="215"/>
      <c r="G589" s="215"/>
      <c r="H589" s="215"/>
      <c r="I589" s="215"/>
      <c r="J589" s="215"/>
      <c r="K589" s="216"/>
      <c r="L589" s="217"/>
      <c r="M589" s="215"/>
      <c r="N589" s="215"/>
      <c r="O589" s="215"/>
      <c r="P589" s="215"/>
      <c r="Q589" s="215"/>
      <c r="R589" s="215"/>
      <c r="S589" s="215"/>
      <c r="T589" s="215"/>
      <c r="U589" s="215"/>
      <c r="V589" s="216"/>
      <c r="W589" s="216"/>
      <c r="X589" s="218"/>
      <c r="Y589" s="215"/>
      <c r="Z589" s="215"/>
      <c r="AA589" s="215"/>
      <c r="AB589" s="215"/>
      <c r="AC589" s="215"/>
      <c r="AD589" s="215"/>
      <c r="AE589" s="215"/>
      <c r="AF589" s="215"/>
      <c r="AG589" s="216"/>
      <c r="AH589" s="216"/>
      <c r="AI589" s="215"/>
      <c r="AJ589" s="215"/>
      <c r="AK589" s="215"/>
      <c r="AL589" s="215"/>
      <c r="AM589" s="215"/>
      <c r="AN589" s="215"/>
      <c r="AO589" s="215"/>
      <c r="AP589" s="215"/>
      <c r="AQ589" s="215"/>
      <c r="AR589" s="216"/>
      <c r="AS589" s="216"/>
      <c r="AT589" s="246" t="str">
        <f>$B$158</f>
        <v/>
      </c>
      <c r="AU589" s="222">
        <v>6</v>
      </c>
      <c r="AV589" s="222" t="str">
        <f>IF(COUNTIFS($B$156,"&lt;&gt;"&amp;""),$B$156,"")</f>
        <v/>
      </c>
      <c r="AW589" s="222" t="str">
        <f t="shared" si="60"/>
        <v/>
      </c>
      <c r="AX589" s="222" t="str">
        <f t="shared" si="61"/>
        <v/>
      </c>
      <c r="AY589" s="222" t="str">
        <f>IF($AV589="","",$F$158)</f>
        <v/>
      </c>
      <c r="AZ589" s="222" t="str">
        <f t="shared" si="62"/>
        <v/>
      </c>
      <c r="BA589" s="222" t="str">
        <f>IF(COUNTIFS($B$156,"&lt;&gt;"&amp;""),ROUND($G$158/14,1),"")</f>
        <v/>
      </c>
      <c r="BB589" s="222" t="str">
        <f>IF(COUNTIFS($B$156,"&lt;&gt;"&amp;""),ROUND(($H$158+$I$158+$J$158)/14,1),"")</f>
        <v/>
      </c>
      <c r="BC589" s="222" t="str">
        <f>IF(COUNTIFS($B$156,"&lt;&gt;"&amp;""),ROUND(($G$158+$H$158+$I$158+$J$158)/14,1),"")</f>
        <v/>
      </c>
      <c r="BD589" s="222" t="str">
        <f>IF(COUNTIFS($B$156,"&lt;&gt;"&amp;""),ROUND($G$158,1),"")</f>
        <v/>
      </c>
      <c r="BE589" s="222" t="str">
        <f>IF(COUNTIFS($B$156,"&lt;&gt;"&amp;""),ROUND(($H$158+$I$158+$J$158),1),"")</f>
        <v/>
      </c>
      <c r="BF589" s="222" t="str">
        <f>IF(COUNTIFS($B$156,"&lt;&gt;"&amp;""),ROUND(($G$158+$H$158+$I$158+$J$158),1),"")</f>
        <v/>
      </c>
      <c r="BG589" s="222"/>
      <c r="BH589" s="222"/>
      <c r="BI589" s="222"/>
      <c r="BJ589" s="222"/>
      <c r="BK589" s="222"/>
      <c r="BL589" s="222"/>
      <c r="BM589" s="222" t="str">
        <f>IF(COUNTIFS($B$156,"&lt;&gt;"&amp;""),IF($L$158&lt;&gt;"",ROUND($L$158/14,1),""),"")</f>
        <v/>
      </c>
      <c r="BN589" s="222" t="str">
        <f>IF(COUNTIFS($B$156,"&lt;&gt;"&amp;""),IF($L$158&lt;&gt;"",ROUND($L$158,1),""),"")</f>
        <v/>
      </c>
      <c r="BO589" s="222" t="str">
        <f>IF($AV589="","",$E$158)</f>
        <v/>
      </c>
      <c r="BP589" s="224" t="str">
        <f>IF(COUNTIFS($B$156,"&lt;&gt;"&amp;""),$K$158,"")</f>
        <v/>
      </c>
      <c r="BQ589" s="224" t="str">
        <f t="shared" si="63"/>
        <v/>
      </c>
      <c r="BR589" s="222" t="str">
        <f t="shared" si="64"/>
        <v/>
      </c>
      <c r="BU589" s="215"/>
      <c r="BV589" s="215"/>
      <c r="BW589" s="215"/>
      <c r="BX589" s="215"/>
      <c r="BY589" s="215"/>
      <c r="BZ589" s="215"/>
      <c r="CA589" s="215"/>
      <c r="CB589" s="215"/>
      <c r="CC589" s="216"/>
      <c r="CD589" s="216"/>
      <c r="CE589" s="216"/>
      <c r="CF589" s="215"/>
      <c r="CG589" s="215"/>
      <c r="CH589" s="215"/>
      <c r="CI589" s="215"/>
      <c r="CJ589" s="215"/>
      <c r="CK589" s="215"/>
      <c r="CL589" s="215"/>
      <c r="CM589" s="215"/>
      <c r="CN589" s="215"/>
      <c r="CO589" s="216"/>
      <c r="CP589" s="216"/>
    </row>
    <row r="590" spans="1:94" s="219" customFormat="1" ht="21" hidden="1" customHeight="1" x14ac:dyDescent="0.25">
      <c r="B590" s="215"/>
      <c r="C590" s="215"/>
      <c r="D590" s="215"/>
      <c r="E590" s="215"/>
      <c r="F590" s="215"/>
      <c r="G590" s="215"/>
      <c r="H590" s="215"/>
      <c r="I590" s="215"/>
      <c r="J590" s="215"/>
      <c r="K590" s="216"/>
      <c r="L590" s="217"/>
      <c r="M590" s="215"/>
      <c r="N590" s="215"/>
      <c r="O590" s="215"/>
      <c r="P590" s="215"/>
      <c r="Q590" s="215"/>
      <c r="R590" s="215"/>
      <c r="S590" s="215"/>
      <c r="T590" s="215"/>
      <c r="U590" s="215"/>
      <c r="V590" s="216"/>
      <c r="W590" s="216"/>
      <c r="X590" s="218"/>
      <c r="Y590" s="215"/>
      <c r="Z590" s="215"/>
      <c r="AA590" s="215"/>
      <c r="AB590" s="215"/>
      <c r="AC590" s="215"/>
      <c r="AD590" s="215"/>
      <c r="AE590" s="215"/>
      <c r="AF590" s="215"/>
      <c r="AG590" s="216"/>
      <c r="AH590" s="216"/>
      <c r="AI590" s="215"/>
      <c r="AJ590" s="215"/>
      <c r="AK590" s="215"/>
      <c r="AL590" s="215"/>
      <c r="AM590" s="215"/>
      <c r="AN590" s="215"/>
      <c r="AO590" s="215"/>
      <c r="AP590" s="215"/>
      <c r="AQ590" s="215"/>
      <c r="AR590" s="216"/>
      <c r="AS590" s="216"/>
      <c r="AT590" s="246" t="str">
        <f>$B$161</f>
        <v/>
      </c>
      <c r="AU590" s="222">
        <v>7</v>
      </c>
      <c r="AV590" s="222" t="str">
        <f>IF(COUNTIFS($B$159,"&lt;&gt;"&amp;""),$B$159,"")</f>
        <v/>
      </c>
      <c r="AW590" s="222" t="str">
        <f t="shared" si="60"/>
        <v/>
      </c>
      <c r="AX590" s="222" t="str">
        <f t="shared" si="61"/>
        <v/>
      </c>
      <c r="AY590" s="222" t="str">
        <f>IF($AV590="","",$F$161)</f>
        <v/>
      </c>
      <c r="AZ590" s="222" t="str">
        <f t="shared" si="62"/>
        <v/>
      </c>
      <c r="BA590" s="222" t="str">
        <f>IF(COUNTIFS($B$159,"&lt;&gt;"&amp;""),ROUND($G$161/14,1),"")</f>
        <v/>
      </c>
      <c r="BB590" s="222" t="str">
        <f>IF(COUNTIFS($B$159,"&lt;&gt;"&amp;""),ROUND(($H$161+$I$161+$J$161)/14,1),"")</f>
        <v/>
      </c>
      <c r="BC590" s="222" t="str">
        <f>IF(COUNTIFS($B$159,"&lt;&gt;"&amp;""),ROUND(($G$161+$H$161+$I$161+$J$161)/14,1),"")</f>
        <v/>
      </c>
      <c r="BD590" s="222" t="str">
        <f>IF(COUNTIFS($B$159,"&lt;&gt;"&amp;""),ROUND($G$161,1),"")</f>
        <v/>
      </c>
      <c r="BE590" s="222" t="str">
        <f>IF(COUNTIFS($B$159,"&lt;&gt;"&amp;""),ROUND(($H$161+$I$161+$J$161),1),"")</f>
        <v/>
      </c>
      <c r="BF590" s="222" t="str">
        <f>IF(COUNTIFS($B$159,"&lt;&gt;"&amp;""),ROUND(($G$161+$H$161+$I$161+$J$161),1),"")</f>
        <v/>
      </c>
      <c r="BG590" s="222"/>
      <c r="BH590" s="222"/>
      <c r="BI590" s="222"/>
      <c r="BJ590" s="222"/>
      <c r="BK590" s="222"/>
      <c r="BL590" s="222"/>
      <c r="BM590" s="222" t="str">
        <f>IF(COUNTIFS($B$159,"&lt;&gt;"&amp;""),IF($L$161&lt;&gt;"",ROUND($L$161/14,1),""),"")</f>
        <v/>
      </c>
      <c r="BN590" s="222" t="str">
        <f>IF(COUNTIFS($B$159,"&lt;&gt;"&amp;""),IF($L$161&lt;&gt;"",ROUND($L$161,1),""),"")</f>
        <v/>
      </c>
      <c r="BO590" s="222" t="str">
        <f>IF($AV590="","",$E$161)</f>
        <v/>
      </c>
      <c r="BP590" s="224" t="str">
        <f>IF(COUNTIFS($B$159,"&lt;&gt;"&amp;""),$K$161,"")</f>
        <v/>
      </c>
      <c r="BQ590" s="224" t="str">
        <f t="shared" si="63"/>
        <v/>
      </c>
      <c r="BR590" s="222" t="str">
        <f t="shared" si="64"/>
        <v/>
      </c>
      <c r="BU590" s="215"/>
      <c r="BV590" s="215"/>
      <c r="BW590" s="215"/>
      <c r="BX590" s="215"/>
      <c r="BY590" s="215"/>
      <c r="BZ590" s="215"/>
      <c r="CA590" s="215"/>
      <c r="CB590" s="215"/>
      <c r="CC590" s="216"/>
      <c r="CD590" s="216"/>
      <c r="CE590" s="216"/>
      <c r="CF590" s="215"/>
      <c r="CG590" s="215"/>
      <c r="CH590" s="215"/>
      <c r="CI590" s="215"/>
      <c r="CJ590" s="215"/>
      <c r="CK590" s="215"/>
      <c r="CL590" s="215"/>
      <c r="CM590" s="215"/>
      <c r="CN590" s="215"/>
      <c r="CO590" s="216"/>
      <c r="CP590" s="216"/>
    </row>
    <row r="591" spans="1:94" s="219" customFormat="1" ht="21" hidden="1" customHeight="1" x14ac:dyDescent="0.25">
      <c r="B591" s="215"/>
      <c r="C591" s="215"/>
      <c r="D591" s="215"/>
      <c r="E591" s="215"/>
      <c r="F591" s="215"/>
      <c r="G591" s="215"/>
      <c r="H591" s="215"/>
      <c r="I591" s="215"/>
      <c r="J591" s="215"/>
      <c r="K591" s="216"/>
      <c r="L591" s="217"/>
      <c r="M591" s="215"/>
      <c r="N591" s="215"/>
      <c r="O591" s="215"/>
      <c r="P591" s="215"/>
      <c r="Q591" s="215"/>
      <c r="R591" s="215"/>
      <c r="S591" s="215"/>
      <c r="T591" s="215"/>
      <c r="U591" s="215"/>
      <c r="V591" s="216"/>
      <c r="W591" s="216"/>
      <c r="X591" s="218"/>
      <c r="Y591" s="215"/>
      <c r="Z591" s="215"/>
      <c r="AA591" s="215"/>
      <c r="AB591" s="215"/>
      <c r="AC591" s="215"/>
      <c r="AD591" s="215"/>
      <c r="AE591" s="215"/>
      <c r="AF591" s="215"/>
      <c r="AG591" s="216"/>
      <c r="AH591" s="216"/>
      <c r="AI591" s="215"/>
      <c r="AJ591" s="215"/>
      <c r="AK591" s="215"/>
      <c r="AL591" s="215"/>
      <c r="AM591" s="215"/>
      <c r="AN591" s="215"/>
      <c r="AO591" s="215"/>
      <c r="AP591" s="215"/>
      <c r="AQ591" s="215"/>
      <c r="AR591" s="216"/>
      <c r="AS591" s="216"/>
      <c r="AT591" s="246" t="str">
        <f>$B$164</f>
        <v/>
      </c>
      <c r="AU591" s="222">
        <v>8</v>
      </c>
      <c r="AV591" s="222" t="str">
        <f>IF(COUNTIFS($B$162,"&lt;&gt;"&amp;""),$B$162,"")</f>
        <v/>
      </c>
      <c r="AW591" s="222" t="str">
        <f t="shared" si="60"/>
        <v/>
      </c>
      <c r="AX591" s="222" t="str">
        <f t="shared" si="61"/>
        <v/>
      </c>
      <c r="AY591" s="222" t="str">
        <f>IF($AV591="","",$F$164)</f>
        <v/>
      </c>
      <c r="AZ591" s="222" t="str">
        <f t="shared" si="62"/>
        <v/>
      </c>
      <c r="BA591" s="222" t="str">
        <f>IF(COUNTIFS($B$162,"&lt;&gt;"&amp;""),ROUND($G$164/14,1),"")</f>
        <v/>
      </c>
      <c r="BB591" s="222" t="str">
        <f>IF(COUNTIFS($B$162,"&lt;&gt;"&amp;""),ROUND(($H$164+$I$164+$J$164)/14,1),"")</f>
        <v/>
      </c>
      <c r="BC591" s="222" t="str">
        <f>IF(COUNTIFS($B$162,"&lt;&gt;"&amp;""),ROUND(($G$164+$H$164+$I$164+$J$164)/14,1),"")</f>
        <v/>
      </c>
      <c r="BD591" s="222" t="str">
        <f>IF(COUNTIFS($B$162,"&lt;&gt;"&amp;""),ROUND($G$164,1),"")</f>
        <v/>
      </c>
      <c r="BE591" s="222" t="str">
        <f>IF(COUNTIFS($B$162,"&lt;&gt;"&amp;""),ROUND(($H$164+$I$164+$J$164),1),"")</f>
        <v/>
      </c>
      <c r="BF591" s="222" t="str">
        <f>IF(COUNTIFS($B$162,"&lt;&gt;"&amp;""),ROUND(($G$164+$H$164+$I$164+$J$164),1),"")</f>
        <v/>
      </c>
      <c r="BG591" s="222"/>
      <c r="BH591" s="222"/>
      <c r="BI591" s="222"/>
      <c r="BJ591" s="222"/>
      <c r="BK591" s="222"/>
      <c r="BL591" s="222"/>
      <c r="BM591" s="222" t="str">
        <f>IF(COUNTIFS($B$162,"&lt;&gt;"&amp;""),IF($L$164&lt;&gt;"",ROUND($L$164/14,1),""),"")</f>
        <v/>
      </c>
      <c r="BN591" s="222" t="str">
        <f>IF(COUNTIFS($B$162,"&lt;&gt;"&amp;""),IF($L$164&lt;&gt;"",ROUND($L$164,1),""),"")</f>
        <v/>
      </c>
      <c r="BO591" s="222" t="str">
        <f>IF($AV591="","",$E$164)</f>
        <v/>
      </c>
      <c r="BP591" s="224" t="str">
        <f>IF(COUNTIFS($B$162,"&lt;&gt;"&amp;""),$K$164,"")</f>
        <v/>
      </c>
      <c r="BQ591" s="224" t="str">
        <f t="shared" si="63"/>
        <v/>
      </c>
      <c r="BR591" s="222" t="str">
        <f t="shared" si="64"/>
        <v/>
      </c>
      <c r="BU591" s="215"/>
      <c r="BV591" s="215"/>
      <c r="BW591" s="215"/>
      <c r="BX591" s="215"/>
      <c r="BY591" s="215"/>
      <c r="BZ591" s="215"/>
      <c r="CA591" s="215"/>
      <c r="CB591" s="215"/>
      <c r="CC591" s="216"/>
      <c r="CD591" s="216"/>
      <c r="CE591" s="216"/>
      <c r="CF591" s="215"/>
      <c r="CG591" s="215"/>
      <c r="CH591" s="215"/>
      <c r="CI591" s="215"/>
      <c r="CJ591" s="215"/>
      <c r="CK591" s="215"/>
      <c r="CL591" s="215"/>
      <c r="CM591" s="215"/>
      <c r="CN591" s="215"/>
      <c r="CO591" s="216"/>
      <c r="CP591" s="216"/>
    </row>
    <row r="592" spans="1:94" s="219" customFormat="1" ht="21" hidden="1" customHeight="1" x14ac:dyDescent="0.25">
      <c r="B592" s="215"/>
      <c r="C592" s="215"/>
      <c r="D592" s="215"/>
      <c r="E592" s="215"/>
      <c r="F592" s="215"/>
      <c r="G592" s="215"/>
      <c r="H592" s="215"/>
      <c r="I592" s="215"/>
      <c r="J592" s="215"/>
      <c r="K592" s="216"/>
      <c r="L592" s="217"/>
      <c r="M592" s="215"/>
      <c r="N592" s="215"/>
      <c r="O592" s="215"/>
      <c r="P592" s="215"/>
      <c r="Q592" s="215"/>
      <c r="R592" s="215"/>
      <c r="S592" s="215"/>
      <c r="T592" s="215"/>
      <c r="U592" s="215"/>
      <c r="V592" s="216"/>
      <c r="W592" s="216"/>
      <c r="X592" s="218"/>
      <c r="Y592" s="215"/>
      <c r="Z592" s="215"/>
      <c r="AA592" s="215"/>
      <c r="AB592" s="215"/>
      <c r="AC592" s="215"/>
      <c r="AD592" s="215"/>
      <c r="AE592" s="215"/>
      <c r="AF592" s="215"/>
      <c r="AG592" s="216"/>
      <c r="AH592" s="216"/>
      <c r="AI592" s="215"/>
      <c r="AJ592" s="215"/>
      <c r="AK592" s="215"/>
      <c r="AL592" s="215"/>
      <c r="AM592" s="215"/>
      <c r="AN592" s="215"/>
      <c r="AO592" s="215"/>
      <c r="AP592" s="215"/>
      <c r="AQ592" s="215"/>
      <c r="AR592" s="216"/>
      <c r="AS592" s="216"/>
      <c r="AT592" s="246" t="str">
        <f>$B$167</f>
        <v/>
      </c>
      <c r="AU592" s="222">
        <v>9</v>
      </c>
      <c r="AV592" s="222" t="str">
        <f>IF(COUNTIFS($B$165,"&lt;&gt;"&amp;""),$B$165,"")</f>
        <v/>
      </c>
      <c r="AW592" s="222" t="str">
        <f t="shared" si="60"/>
        <v/>
      </c>
      <c r="AX592" s="222" t="str">
        <f t="shared" si="61"/>
        <v/>
      </c>
      <c r="AY592" s="222" t="str">
        <f>IF($AV592="","",$F$167)</f>
        <v/>
      </c>
      <c r="AZ592" s="222" t="str">
        <f t="shared" si="62"/>
        <v/>
      </c>
      <c r="BA592" s="222" t="str">
        <f>IF(COUNTIFS($B$165,"&lt;&gt;"&amp;""),ROUND($G$167/14,1),"")</f>
        <v/>
      </c>
      <c r="BB592" s="222" t="str">
        <f>IF(COUNTIFS($B$165,"&lt;&gt;"&amp;""),ROUND(($H$167+$I$167+$J$167)/14,1),"")</f>
        <v/>
      </c>
      <c r="BC592" s="222" t="str">
        <f>IF(COUNTIFS($B$165,"&lt;&gt;"&amp;""),ROUND(($G$167+$H$167+$I$167+$J$167)/14,1),"")</f>
        <v/>
      </c>
      <c r="BD592" s="222" t="str">
        <f>IF(COUNTIFS($B$165,"&lt;&gt;"&amp;""),ROUND($G$167,1),"")</f>
        <v/>
      </c>
      <c r="BE592" s="222" t="str">
        <f>IF(COUNTIFS($B$165,"&lt;&gt;"&amp;""),ROUND(($H$167+$I$167+$J$167),1),"")</f>
        <v/>
      </c>
      <c r="BF592" s="222" t="str">
        <f>IF(COUNTIFS($B$165,"&lt;&gt;"&amp;""),ROUND(($G$167+$H$167+$I$167+$J$167),1),"")</f>
        <v/>
      </c>
      <c r="BG592" s="222"/>
      <c r="BH592" s="222"/>
      <c r="BI592" s="222"/>
      <c r="BJ592" s="222"/>
      <c r="BK592" s="222"/>
      <c r="BL592" s="222"/>
      <c r="BM592" s="222" t="str">
        <f>IF(COUNTIFS($B$165,"&lt;&gt;"&amp;""),IF($L$167&lt;&gt;"",ROUND($L$167/14,1),""),"")</f>
        <v/>
      </c>
      <c r="BN592" s="222" t="str">
        <f>IF(COUNTIFS($B$165,"&lt;&gt;"&amp;""),IF($L$167&lt;&gt;"",ROUND($L$167,1),""),"")</f>
        <v/>
      </c>
      <c r="BO592" s="222" t="str">
        <f>IF($AV592="","",$E$167)</f>
        <v/>
      </c>
      <c r="BP592" s="224" t="str">
        <f>IF(COUNTIFS($B$165,"&lt;&gt;"&amp;""),$K$167,"")</f>
        <v/>
      </c>
      <c r="BQ592" s="224" t="str">
        <f t="shared" si="63"/>
        <v/>
      </c>
      <c r="BR592" s="222" t="str">
        <f t="shared" si="64"/>
        <v/>
      </c>
      <c r="BU592" s="215"/>
      <c r="BV592" s="215"/>
      <c r="BW592" s="215"/>
      <c r="BX592" s="215"/>
      <c r="BY592" s="215"/>
      <c r="BZ592" s="215"/>
      <c r="CA592" s="215"/>
      <c r="CB592" s="215"/>
      <c r="CC592" s="216"/>
      <c r="CD592" s="216"/>
      <c r="CE592" s="216"/>
      <c r="CF592" s="215"/>
      <c r="CG592" s="215"/>
      <c r="CH592" s="215"/>
      <c r="CI592" s="215"/>
      <c r="CJ592" s="215"/>
      <c r="CK592" s="215"/>
      <c r="CL592" s="215"/>
      <c r="CM592" s="215"/>
      <c r="CN592" s="215"/>
      <c r="CO592" s="216"/>
      <c r="CP592" s="216"/>
    </row>
    <row r="593" spans="1:94" s="219" customFormat="1" ht="21" hidden="1" customHeight="1" x14ac:dyDescent="0.25">
      <c r="B593" s="215"/>
      <c r="C593" s="215"/>
      <c r="D593" s="215"/>
      <c r="E593" s="215"/>
      <c r="F593" s="215"/>
      <c r="G593" s="215"/>
      <c r="H593" s="215"/>
      <c r="I593" s="215"/>
      <c r="J593" s="215"/>
      <c r="K593" s="216"/>
      <c r="L593" s="217"/>
      <c r="M593" s="215"/>
      <c r="N593" s="215"/>
      <c r="O593" s="215"/>
      <c r="P593" s="215"/>
      <c r="Q593" s="215"/>
      <c r="R593" s="215"/>
      <c r="S593" s="215"/>
      <c r="T593" s="215"/>
      <c r="U593" s="215"/>
      <c r="V593" s="216"/>
      <c r="W593" s="216"/>
      <c r="X593" s="218"/>
      <c r="Y593" s="215"/>
      <c r="Z593" s="215"/>
      <c r="AA593" s="215"/>
      <c r="AB593" s="215"/>
      <c r="AC593" s="215"/>
      <c r="AD593" s="215"/>
      <c r="AE593" s="215"/>
      <c r="AF593" s="215"/>
      <c r="AG593" s="216"/>
      <c r="AH593" s="216"/>
      <c r="AI593" s="215"/>
      <c r="AJ593" s="215"/>
      <c r="AK593" s="215"/>
      <c r="AL593" s="215"/>
      <c r="AM593" s="215"/>
      <c r="AN593" s="215"/>
      <c r="AO593" s="215"/>
      <c r="AP593" s="215"/>
      <c r="AQ593" s="215"/>
      <c r="AR593" s="216"/>
      <c r="AS593" s="216"/>
      <c r="AT593" s="246" t="str">
        <f>$B$170</f>
        <v/>
      </c>
      <c r="AU593" s="222">
        <v>10</v>
      </c>
      <c r="AV593" s="222" t="str">
        <f>IF(COUNTIFS($B$168,"&lt;&gt;"&amp;""),$B$168,"")</f>
        <v/>
      </c>
      <c r="AW593" s="222" t="str">
        <f t="shared" si="60"/>
        <v/>
      </c>
      <c r="AX593" s="222" t="str">
        <f t="shared" si="61"/>
        <v/>
      </c>
      <c r="AY593" s="222" t="str">
        <f>IF($AV593="","",$F$170)</f>
        <v/>
      </c>
      <c r="AZ593" s="222" t="str">
        <f t="shared" si="62"/>
        <v/>
      </c>
      <c r="BA593" s="222" t="str">
        <f>IF(COUNTIFS($B$168,"&lt;&gt;"&amp;""),ROUND($G$170/14,1),"")</f>
        <v/>
      </c>
      <c r="BB593" s="222" t="str">
        <f>IF(COUNTIFS($B$168,"&lt;&gt;"&amp;""),ROUND(($H$170+$I$170+$J$170)/14,1),"")</f>
        <v/>
      </c>
      <c r="BC593" s="222" t="str">
        <f>IF(COUNTIFS($B$168,"&lt;&gt;"&amp;""),ROUND(($G$170+$H$170+$I$170+$J$170)/14,1),"")</f>
        <v/>
      </c>
      <c r="BD593" s="222" t="str">
        <f>IF(COUNTIFS($B$168,"&lt;&gt;"&amp;""),ROUND($G$170,1),"")</f>
        <v/>
      </c>
      <c r="BE593" s="222" t="str">
        <f>IF(COUNTIFS($B$168,"&lt;&gt;"&amp;""),ROUND(($H$170+$I$170+$J$170),1),"")</f>
        <v/>
      </c>
      <c r="BF593" s="222" t="str">
        <f>IF(COUNTIFS($B$168,"&lt;&gt;"&amp;""),ROUND(($G$170+$H$170+$I$170+$J$170),1),"")</f>
        <v/>
      </c>
      <c r="BG593" s="222"/>
      <c r="BH593" s="222"/>
      <c r="BI593" s="222"/>
      <c r="BJ593" s="222"/>
      <c r="BK593" s="222"/>
      <c r="BL593" s="222"/>
      <c r="BM593" s="222" t="str">
        <f>IF(COUNTIFS($B$168,"&lt;&gt;"&amp;""),IF($L$170&lt;&gt;"",ROUND($L$170/14,1),""),"")</f>
        <v/>
      </c>
      <c r="BN593" s="222" t="str">
        <f>IF(COUNTIFS($B$168,"&lt;&gt;"&amp;""),IF($L$170&lt;&gt;"",ROUND($L$170,1),""),"")</f>
        <v/>
      </c>
      <c r="BO593" s="222" t="str">
        <f>IF($AV593="","",$E$170)</f>
        <v/>
      </c>
      <c r="BP593" s="224" t="str">
        <f>IF(COUNTIFS($B$168,"&lt;&gt;"&amp;""),$K$170,"")</f>
        <v/>
      </c>
      <c r="BQ593" s="224" t="str">
        <f t="shared" si="63"/>
        <v/>
      </c>
      <c r="BR593" s="222" t="str">
        <f t="shared" si="64"/>
        <v/>
      </c>
      <c r="BU593" s="215"/>
      <c r="BV593" s="215"/>
      <c r="BW593" s="215"/>
      <c r="BX593" s="215"/>
      <c r="BY593" s="215"/>
      <c r="BZ593" s="215"/>
      <c r="CA593" s="215"/>
      <c r="CB593" s="215"/>
      <c r="CC593" s="216"/>
      <c r="CD593" s="216"/>
      <c r="CE593" s="216"/>
      <c r="CF593" s="215"/>
      <c r="CG593" s="215"/>
      <c r="CH593" s="215"/>
      <c r="CI593" s="215"/>
      <c r="CJ593" s="215"/>
      <c r="CK593" s="215"/>
      <c r="CL593" s="215"/>
      <c r="CM593" s="215"/>
      <c r="CN593" s="215"/>
      <c r="CO593" s="216"/>
      <c r="CP593" s="216"/>
    </row>
    <row r="594" spans="1:94" s="219" customFormat="1" ht="21" hidden="1" customHeight="1" x14ac:dyDescent="0.25">
      <c r="B594" s="215"/>
      <c r="C594" s="215"/>
      <c r="D594" s="215"/>
      <c r="E594" s="215"/>
      <c r="F594" s="215"/>
      <c r="G594" s="215"/>
      <c r="H594" s="215"/>
      <c r="I594" s="215"/>
      <c r="J594" s="215"/>
      <c r="K594" s="216"/>
      <c r="L594" s="217"/>
      <c r="M594" s="215"/>
      <c r="N594" s="215"/>
      <c r="O594" s="215"/>
      <c r="P594" s="215"/>
      <c r="Q594" s="215"/>
      <c r="R594" s="215"/>
      <c r="S594" s="215"/>
      <c r="T594" s="215"/>
      <c r="U594" s="215"/>
      <c r="V594" s="216"/>
      <c r="W594" s="216"/>
      <c r="X594" s="218"/>
      <c r="Y594" s="215"/>
      <c r="Z594" s="215"/>
      <c r="AA594" s="215"/>
      <c r="AB594" s="215"/>
      <c r="AC594" s="215"/>
      <c r="AD594" s="215"/>
      <c r="AE594" s="215"/>
      <c r="AF594" s="215"/>
      <c r="AG594" s="216"/>
      <c r="AH594" s="216"/>
      <c r="AI594" s="215"/>
      <c r="AJ594" s="215"/>
      <c r="AK594" s="215"/>
      <c r="AL594" s="215"/>
      <c r="AM594" s="215"/>
      <c r="AN594" s="215"/>
      <c r="AO594" s="215"/>
      <c r="AP594" s="215"/>
      <c r="AQ594" s="215"/>
      <c r="AR594" s="216"/>
      <c r="AS594" s="216"/>
      <c r="AT594" s="246"/>
      <c r="AU594" s="220"/>
      <c r="AV594" s="222"/>
      <c r="AW594" s="222"/>
      <c r="AX594" s="222"/>
      <c r="AY594" s="222"/>
      <c r="AZ594" s="222"/>
      <c r="BA594" s="222"/>
      <c r="BB594" s="222"/>
      <c r="BC594" s="222"/>
      <c r="BD594" s="222"/>
      <c r="BE594" s="222"/>
      <c r="BF594" s="222"/>
      <c r="BG594" s="220"/>
      <c r="BH594" s="222"/>
      <c r="BI594" s="222"/>
      <c r="BJ594" s="220"/>
      <c r="BK594" s="222"/>
      <c r="BL594" s="222"/>
      <c r="BM594" s="222"/>
      <c r="BN594" s="222"/>
      <c r="BO594" s="222"/>
      <c r="BP594" s="224"/>
      <c r="BQ594" s="224"/>
      <c r="BR594" s="222"/>
      <c r="BU594" s="215"/>
      <c r="BV594" s="215"/>
      <c r="BW594" s="215"/>
      <c r="BX594" s="215"/>
      <c r="BY594" s="215"/>
      <c r="BZ594" s="215"/>
      <c r="CA594" s="215"/>
      <c r="CB594" s="215"/>
      <c r="CC594" s="216"/>
      <c r="CD594" s="216"/>
      <c r="CE594" s="216"/>
      <c r="CF594" s="215"/>
      <c r="CG594" s="215"/>
      <c r="CH594" s="215"/>
      <c r="CI594" s="215"/>
      <c r="CJ594" s="215"/>
      <c r="CK594" s="215"/>
      <c r="CL594" s="215"/>
      <c r="CM594" s="215"/>
      <c r="CN594" s="215"/>
      <c r="CO594" s="216"/>
      <c r="CP594" s="216"/>
    </row>
    <row r="595" spans="1:94" s="219" customFormat="1" ht="21" hidden="1" customHeight="1" x14ac:dyDescent="0.25">
      <c r="B595" s="215"/>
      <c r="C595" s="215"/>
      <c r="D595" s="215"/>
      <c r="E595" s="215"/>
      <c r="F595" s="215"/>
      <c r="G595" s="215"/>
      <c r="H595" s="215"/>
      <c r="I595" s="215"/>
      <c r="J595" s="215"/>
      <c r="K595" s="216"/>
      <c r="L595" s="217"/>
      <c r="M595" s="215"/>
      <c r="N595" s="215"/>
      <c r="O595" s="215"/>
      <c r="P595" s="215"/>
      <c r="Q595" s="215"/>
      <c r="R595" s="215"/>
      <c r="S595" s="215"/>
      <c r="T595" s="215"/>
      <c r="U595" s="215"/>
      <c r="V595" s="216"/>
      <c r="W595" s="216"/>
      <c r="X595" s="218"/>
      <c r="Y595" s="215"/>
      <c r="Z595" s="215"/>
      <c r="AA595" s="215"/>
      <c r="AB595" s="215"/>
      <c r="AC595" s="215"/>
      <c r="AD595" s="215"/>
      <c r="AE595" s="215"/>
      <c r="AF595" s="215"/>
      <c r="AG595" s="216"/>
      <c r="AH595" s="216"/>
      <c r="AI595" s="215"/>
      <c r="AJ595" s="215"/>
      <c r="AK595" s="215"/>
      <c r="AL595" s="215"/>
      <c r="AM595" s="215"/>
      <c r="AN595" s="215"/>
      <c r="AO595" s="215"/>
      <c r="AP595" s="215"/>
      <c r="AQ595" s="215"/>
      <c r="AR595" s="216"/>
      <c r="AS595" s="216"/>
      <c r="AT595" s="246"/>
      <c r="AU595" s="220"/>
      <c r="AV595" s="222"/>
      <c r="AW595" s="222"/>
      <c r="AX595" s="222"/>
      <c r="AY595" s="222"/>
      <c r="AZ595" s="222"/>
      <c r="BA595" s="222"/>
      <c r="BB595" s="222"/>
      <c r="BC595" s="222"/>
      <c r="BD595" s="222"/>
      <c r="BE595" s="222"/>
      <c r="BF595" s="222"/>
      <c r="BG595" s="220"/>
      <c r="BH595" s="222"/>
      <c r="BI595" s="222"/>
      <c r="BJ595" s="220"/>
      <c r="BK595" s="222"/>
      <c r="BL595" s="222"/>
      <c r="BM595" s="222"/>
      <c r="BN595" s="222"/>
      <c r="BO595" s="222"/>
      <c r="BP595" s="224"/>
      <c r="BQ595" s="224"/>
      <c r="BR595" s="222"/>
      <c r="BU595" s="215"/>
      <c r="BV595" s="215"/>
      <c r="BW595" s="215"/>
      <c r="BX595" s="215"/>
      <c r="BY595" s="215"/>
      <c r="BZ595" s="215"/>
      <c r="CA595" s="215"/>
      <c r="CB595" s="215"/>
      <c r="CC595" s="216"/>
      <c r="CD595" s="216"/>
      <c r="CE595" s="216"/>
      <c r="CF595" s="215"/>
      <c r="CG595" s="215"/>
      <c r="CH595" s="215"/>
      <c r="CI595" s="215"/>
      <c r="CJ595" s="215"/>
      <c r="CK595" s="215"/>
      <c r="CL595" s="215"/>
      <c r="CM595" s="215"/>
      <c r="CN595" s="215"/>
      <c r="CO595" s="216"/>
      <c r="CP595" s="216"/>
    </row>
    <row r="596" spans="1:94" s="219" customFormat="1" ht="21" hidden="1" customHeight="1" x14ac:dyDescent="0.25">
      <c r="B596" s="215"/>
      <c r="C596" s="215"/>
      <c r="D596" s="215"/>
      <c r="E596" s="215"/>
      <c r="F596" s="215"/>
      <c r="G596" s="215"/>
      <c r="H596" s="215"/>
      <c r="I596" s="215"/>
      <c r="J596" s="215"/>
      <c r="K596" s="216"/>
      <c r="L596" s="217"/>
      <c r="M596" s="215"/>
      <c r="N596" s="215"/>
      <c r="O596" s="215"/>
      <c r="P596" s="215"/>
      <c r="Q596" s="215"/>
      <c r="R596" s="215"/>
      <c r="S596" s="215"/>
      <c r="T596" s="215"/>
      <c r="U596" s="215"/>
      <c r="V596" s="216"/>
      <c r="W596" s="216"/>
      <c r="X596" s="218"/>
      <c r="Y596" s="215"/>
      <c r="Z596" s="215"/>
      <c r="AA596" s="215"/>
      <c r="AB596" s="215"/>
      <c r="AC596" s="215"/>
      <c r="AD596" s="215"/>
      <c r="AE596" s="215"/>
      <c r="AF596" s="215"/>
      <c r="AG596" s="216"/>
      <c r="AH596" s="216"/>
      <c r="AI596" s="215"/>
      <c r="AJ596" s="215"/>
      <c r="AK596" s="215"/>
      <c r="AL596" s="215"/>
      <c r="AM596" s="215"/>
      <c r="AN596" s="215"/>
      <c r="AO596" s="215"/>
      <c r="AP596" s="215"/>
      <c r="AQ596" s="215"/>
      <c r="AR596" s="216"/>
      <c r="AS596" s="216"/>
      <c r="AT596" s="446" t="s">
        <v>194</v>
      </c>
      <c r="AU596" s="449"/>
      <c r="AV596" s="449"/>
      <c r="AW596" s="449"/>
      <c r="AX596" s="449"/>
      <c r="AY596" s="449"/>
      <c r="AZ596" s="449"/>
      <c r="BA596" s="449"/>
      <c r="BB596" s="449"/>
      <c r="BC596" s="449"/>
      <c r="BD596" s="449"/>
      <c r="BE596" s="449"/>
      <c r="BF596" s="449"/>
      <c r="BG596" s="449"/>
      <c r="BH596" s="449"/>
      <c r="BI596" s="449"/>
      <c r="BJ596" s="449"/>
      <c r="BK596" s="449"/>
      <c r="BL596" s="449"/>
      <c r="BM596" s="449"/>
      <c r="BN596" s="449"/>
      <c r="BO596" s="449"/>
      <c r="BP596" s="449"/>
      <c r="BQ596" s="449"/>
      <c r="BR596" s="450"/>
      <c r="BS596" s="236"/>
      <c r="BU596" s="215"/>
      <c r="BV596" s="215"/>
      <c r="BW596" s="215"/>
      <c r="BX596" s="215"/>
      <c r="BY596" s="215"/>
      <c r="BZ596" s="215"/>
      <c r="CA596" s="215"/>
      <c r="CB596" s="215"/>
      <c r="CC596" s="216"/>
      <c r="CD596" s="216"/>
      <c r="CE596" s="216"/>
      <c r="CF596" s="215"/>
      <c r="CG596" s="215"/>
      <c r="CH596" s="215"/>
      <c r="CI596" s="215"/>
      <c r="CJ596" s="215"/>
      <c r="CK596" s="215"/>
      <c r="CL596" s="215"/>
      <c r="CM596" s="215"/>
      <c r="CN596" s="215"/>
      <c r="CO596" s="216"/>
      <c r="CP596" s="216"/>
    </row>
    <row r="597" spans="1:94" s="219" customFormat="1" ht="21" hidden="1" customHeight="1" x14ac:dyDescent="0.25">
      <c r="A597" s="237"/>
      <c r="B597" s="236"/>
      <c r="C597" s="236"/>
      <c r="D597" s="236"/>
      <c r="E597" s="236"/>
      <c r="F597" s="236"/>
      <c r="G597" s="236"/>
      <c r="H597" s="236"/>
      <c r="I597" s="236"/>
      <c r="J597" s="236"/>
      <c r="K597" s="238"/>
      <c r="L597" s="239"/>
      <c r="M597" s="236"/>
      <c r="N597" s="236"/>
      <c r="O597" s="236"/>
      <c r="P597" s="236"/>
      <c r="Q597" s="236"/>
      <c r="R597" s="236"/>
      <c r="S597" s="236"/>
      <c r="T597" s="236"/>
      <c r="U597" s="236"/>
      <c r="V597" s="238"/>
      <c r="W597" s="238"/>
      <c r="X597" s="240"/>
      <c r="Y597" s="236"/>
      <c r="Z597" s="236"/>
      <c r="AA597" s="236"/>
      <c r="AB597" s="236"/>
      <c r="AC597" s="236"/>
      <c r="AD597" s="236"/>
      <c r="AE597" s="236"/>
      <c r="AF597" s="236"/>
      <c r="AG597" s="238"/>
      <c r="AH597" s="238"/>
      <c r="AI597" s="236"/>
      <c r="AJ597" s="236"/>
      <c r="AK597" s="236"/>
      <c r="AL597" s="236"/>
      <c r="AM597" s="236"/>
      <c r="AN597" s="236"/>
      <c r="AO597" s="236"/>
      <c r="AP597" s="236"/>
      <c r="AQ597" s="236"/>
      <c r="AR597" s="238"/>
      <c r="AS597" s="238"/>
      <c r="AT597" s="246" t="str">
        <f>$N$143</f>
        <v/>
      </c>
      <c r="AU597" s="222">
        <v>1</v>
      </c>
      <c r="AV597" s="222" t="str">
        <f>IF(COUNTIFS($N$141,"&lt;&gt;"&amp;""),$N$141,"")</f>
        <v/>
      </c>
      <c r="AW597" s="222" t="str">
        <f t="shared" ref="AW597:AW606" si="65">IF($AV597="","",ROUND(RIGHT($N$140,1)/2,0))</f>
        <v/>
      </c>
      <c r="AX597" s="222" t="str">
        <f t="shared" ref="AX597:AX606" si="66">IF($AV597="","",RIGHT($N$140,1))</f>
        <v/>
      </c>
      <c r="AY597" s="222" t="str">
        <f>IF($AV597="","",$Q$173)</f>
        <v/>
      </c>
      <c r="AZ597" s="222" t="str">
        <f>IF($AV597="","","DO")</f>
        <v/>
      </c>
      <c r="BA597" s="222" t="str">
        <f>IF(COUNTIFS($M$171,"&lt;&gt;"&amp;""),ROUND($R$173/14,1),"")</f>
        <v/>
      </c>
      <c r="BB597" s="222" t="str">
        <f>IF(COUNTIFS($M$171,"&lt;&gt;"&amp;""),ROUND(($S$173+$T$173+$U$173)/14,1),"")</f>
        <v/>
      </c>
      <c r="BC597" s="222" t="str">
        <f>IF(COUNTIFS($M$171,"&lt;&gt;"&amp;""),ROUND(($R$173+$S$173+$T$173+$U$173)/14,1),"")</f>
        <v/>
      </c>
      <c r="BD597" s="222" t="str">
        <f>IF(COUNTIFS($M$171,"&lt;&gt;"&amp;""),ROUND($R$173,1),"")</f>
        <v/>
      </c>
      <c r="BE597" s="222" t="str">
        <f>IF(COUNTIFS($M$171,"&lt;&gt;"&amp;""),ROUND(($S$173+$T$173+$U$173),1),"")</f>
        <v/>
      </c>
      <c r="BF597" s="222" t="str">
        <f>IF(COUNTIFS($M$171,"&lt;&gt;"&amp;""),ROUND(($R$173+$S$173+$T$173+$U$173),1),"")</f>
        <v/>
      </c>
      <c r="BG597" s="222"/>
      <c r="BH597" s="222"/>
      <c r="BI597" s="222"/>
      <c r="BJ597" s="222"/>
      <c r="BK597" s="222"/>
      <c r="BL597" s="222"/>
      <c r="BM597" s="222" t="str">
        <f>IF(COUNTIFS($M$171,"&lt;&gt;"&amp;""),IF($W$173&lt;&gt;"",ROUND($W$173/14,1),""),"")</f>
        <v/>
      </c>
      <c r="BN597" s="222" t="str">
        <f>IF(COUNTIFS($M$171,"&lt;&gt;"&amp;""),IF($W$173&lt;&gt;"",ROUND($W$173,1),""),"")</f>
        <v/>
      </c>
      <c r="BO597" s="222" t="str">
        <f>IF($AV597="","",$P$173)</f>
        <v/>
      </c>
      <c r="BP597" s="224" t="str">
        <f>IF(COUNTIFS($M$171,"&lt;&gt;"&amp;""),$V$173,"")</f>
        <v/>
      </c>
      <c r="BQ597" s="224" t="str">
        <f>IF($AV597="","",IF($BC597&lt;&gt;"",$BC597,0)+IF($BI597&lt;&gt;"",$BI597,0)+IF($BM597&lt;&gt;"",$BM597,0))</f>
        <v/>
      </c>
      <c r="BR597" s="222" t="str">
        <f>IF($AV597="","",IF($BF597&lt;&gt;"",$BF597,0)+IF($BL597&lt;&gt;"",$BL597,0)+IF($BN597&lt;&gt;"",$BN597,0))</f>
        <v/>
      </c>
      <c r="BU597" s="215"/>
      <c r="BV597" s="215"/>
      <c r="BW597" s="215"/>
      <c r="BX597" s="215"/>
      <c r="BY597" s="215"/>
      <c r="BZ597" s="215"/>
      <c r="CA597" s="215"/>
      <c r="CB597" s="215"/>
      <c r="CC597" s="216"/>
      <c r="CD597" s="216"/>
      <c r="CE597" s="216"/>
      <c r="CF597" s="215"/>
      <c r="CG597" s="215"/>
      <c r="CH597" s="215"/>
      <c r="CI597" s="215"/>
      <c r="CJ597" s="215"/>
      <c r="CK597" s="215"/>
      <c r="CL597" s="215"/>
      <c r="CM597" s="215"/>
      <c r="CN597" s="215"/>
      <c r="CO597" s="216"/>
      <c r="CP597" s="216"/>
    </row>
    <row r="598" spans="1:94" s="219" customFormat="1" ht="21" hidden="1" customHeight="1" x14ac:dyDescent="0.25">
      <c r="A598" s="237"/>
      <c r="B598" s="236"/>
      <c r="C598" s="236"/>
      <c r="D598" s="236"/>
      <c r="E598" s="236"/>
      <c r="F598" s="236"/>
      <c r="G598" s="236"/>
      <c r="H598" s="236"/>
      <c r="I598" s="236"/>
      <c r="J598" s="236"/>
      <c r="K598" s="238"/>
      <c r="L598" s="239"/>
      <c r="M598" s="236"/>
      <c r="N598" s="236"/>
      <c r="O598" s="236"/>
      <c r="P598" s="236"/>
      <c r="Q598" s="236"/>
      <c r="R598" s="236"/>
      <c r="S598" s="236"/>
      <c r="T598" s="236"/>
      <c r="U598" s="236"/>
      <c r="V598" s="238"/>
      <c r="W598" s="238"/>
      <c r="X598" s="240"/>
      <c r="Y598" s="236"/>
      <c r="Z598" s="236"/>
      <c r="AA598" s="236"/>
      <c r="AB598" s="236"/>
      <c r="AC598" s="236"/>
      <c r="AD598" s="236"/>
      <c r="AE598" s="236"/>
      <c r="AF598" s="236"/>
      <c r="AG598" s="238"/>
      <c r="AH598" s="238"/>
      <c r="AI598" s="236"/>
      <c r="AJ598" s="236"/>
      <c r="AK598" s="236"/>
      <c r="AL598" s="236"/>
      <c r="AM598" s="236"/>
      <c r="AN598" s="236"/>
      <c r="AO598" s="236"/>
      <c r="AP598" s="236"/>
      <c r="AQ598" s="236"/>
      <c r="AR598" s="238"/>
      <c r="AS598" s="238"/>
      <c r="AT598" s="246" t="str">
        <f>$N$146</f>
        <v/>
      </c>
      <c r="AU598" s="222">
        <v>2</v>
      </c>
      <c r="AV598" s="222" t="str">
        <f>IF(COUNTIFS($N$144,"&lt;&gt;"&amp;""),$N$144,"")</f>
        <v/>
      </c>
      <c r="AW598" s="222" t="str">
        <f t="shared" si="65"/>
        <v/>
      </c>
      <c r="AX598" s="222" t="str">
        <f t="shared" si="66"/>
        <v/>
      </c>
      <c r="AY598" s="222" t="str">
        <f t="shared" ref="AY598:AY606" si="67">IF($AV598="","",$Q$173)</f>
        <v/>
      </c>
      <c r="AZ598" s="222" t="str">
        <f t="shared" ref="AZ598:AZ606" si="68">IF($AV598="","","DO")</f>
        <v/>
      </c>
      <c r="BA598" s="222" t="str">
        <f t="shared" ref="BA598:BA606" si="69">IF(COUNTIFS($M$171,"&lt;&gt;"&amp;""),ROUND($R$173/14,1),"")</f>
        <v/>
      </c>
      <c r="BB598" s="222" t="str">
        <f t="shared" ref="BB598:BB606" si="70">IF(COUNTIFS($M$171,"&lt;&gt;"&amp;""),ROUND(($S$173+$T$173+$U$173)/14,1),"")</f>
        <v/>
      </c>
      <c r="BC598" s="222" t="str">
        <f t="shared" ref="BC598:BC606" si="71">IF(COUNTIFS($M$171,"&lt;&gt;"&amp;""),ROUND(($R$173+$S$173+$T$173+$U$173)/14,1),"")</f>
        <v/>
      </c>
      <c r="BD598" s="222" t="str">
        <f t="shared" ref="BD598:BD606" si="72">IF(COUNTIFS($M$171,"&lt;&gt;"&amp;""),ROUND($R$173,1),"")</f>
        <v/>
      </c>
      <c r="BE598" s="222" t="str">
        <f t="shared" ref="BE598:BE606" si="73">IF(COUNTIFS($M$171,"&lt;&gt;"&amp;""),ROUND(($S$173+$T$173+$U$173),1),"")</f>
        <v/>
      </c>
      <c r="BF598" s="222" t="str">
        <f t="shared" ref="BF598:BF606" si="74">IF(COUNTIFS($M$171,"&lt;&gt;"&amp;""),ROUND(($R$173+$S$173+$T$173+$U$173),1),"")</f>
        <v/>
      </c>
      <c r="BG598" s="222"/>
      <c r="BH598" s="222"/>
      <c r="BI598" s="222"/>
      <c r="BJ598" s="222"/>
      <c r="BK598" s="222"/>
      <c r="BL598" s="222"/>
      <c r="BM598" s="222" t="str">
        <f t="shared" ref="BM598:BM606" si="75">IF(COUNTIFS($M$171,"&lt;&gt;"&amp;""),IF($W$173&lt;&gt;"",ROUND($W$173/14,1),""),"")</f>
        <v/>
      </c>
      <c r="BN598" s="222" t="str">
        <f t="shared" ref="BN598:BN606" si="76">IF(COUNTIFS($M$171,"&lt;&gt;"&amp;""),IF($W$173&lt;&gt;"",ROUND($W$173,1),""),"")</f>
        <v/>
      </c>
      <c r="BO598" s="222" t="str">
        <f t="shared" ref="BO598:BO606" si="77">IF($AV598="","",$P$173)</f>
        <v/>
      </c>
      <c r="BP598" s="224" t="str">
        <f t="shared" ref="BP598:BP606" si="78">IF(COUNTIFS($M$171,"&lt;&gt;"&amp;""),$V$173,"")</f>
        <v/>
      </c>
      <c r="BQ598" s="224" t="str">
        <f t="shared" ref="BQ598:BQ606" si="79">IF($AV598="","",IF($BC598&lt;&gt;"",$BC598,0)+IF($BI598&lt;&gt;"",$BI598,0)+IF($BM598&lt;&gt;"",$BM598,0))</f>
        <v/>
      </c>
      <c r="BR598" s="222" t="str">
        <f t="shared" ref="BR598:BR606" si="80">IF($AV598="","",IF($BF598&lt;&gt;"",$BF598,0)+IF($BL598&lt;&gt;"",$BL598,0)+IF($BN598&lt;&gt;"",$BN598,0))</f>
        <v/>
      </c>
      <c r="BU598" s="215"/>
      <c r="BV598" s="215"/>
      <c r="BW598" s="215"/>
      <c r="BX598" s="215"/>
      <c r="BY598" s="215"/>
      <c r="BZ598" s="215"/>
      <c r="CA598" s="215"/>
      <c r="CB598" s="215"/>
      <c r="CC598" s="216"/>
      <c r="CD598" s="216"/>
      <c r="CE598" s="216"/>
      <c r="CF598" s="215"/>
      <c r="CG598" s="215"/>
      <c r="CH598" s="215"/>
      <c r="CI598" s="215"/>
      <c r="CJ598" s="215"/>
      <c r="CK598" s="215"/>
      <c r="CL598" s="215"/>
      <c r="CM598" s="215"/>
      <c r="CN598" s="215"/>
      <c r="CO598" s="216"/>
      <c r="CP598" s="216"/>
    </row>
    <row r="599" spans="1:94" s="219" customFormat="1" ht="21" hidden="1" customHeight="1" x14ac:dyDescent="0.25">
      <c r="A599" s="237"/>
      <c r="B599" s="236"/>
      <c r="C599" s="236"/>
      <c r="D599" s="236"/>
      <c r="E599" s="236"/>
      <c r="F599" s="236"/>
      <c r="G599" s="236"/>
      <c r="H599" s="236"/>
      <c r="I599" s="236"/>
      <c r="J599" s="236"/>
      <c r="K599" s="238"/>
      <c r="L599" s="239"/>
      <c r="M599" s="236"/>
      <c r="N599" s="236"/>
      <c r="O599" s="236"/>
      <c r="P599" s="236"/>
      <c r="Q599" s="236"/>
      <c r="R599" s="236"/>
      <c r="S599" s="236"/>
      <c r="T599" s="236"/>
      <c r="U599" s="236"/>
      <c r="V599" s="238"/>
      <c r="W599" s="238"/>
      <c r="X599" s="240"/>
      <c r="Y599" s="236"/>
      <c r="Z599" s="236"/>
      <c r="AA599" s="236"/>
      <c r="AB599" s="236"/>
      <c r="AC599" s="236"/>
      <c r="AD599" s="236"/>
      <c r="AE599" s="236"/>
      <c r="AF599" s="236"/>
      <c r="AG599" s="238"/>
      <c r="AH599" s="238"/>
      <c r="AI599" s="236"/>
      <c r="AJ599" s="236"/>
      <c r="AK599" s="236"/>
      <c r="AL599" s="236"/>
      <c r="AM599" s="236"/>
      <c r="AN599" s="236"/>
      <c r="AO599" s="236"/>
      <c r="AP599" s="236"/>
      <c r="AQ599" s="236"/>
      <c r="AR599" s="238"/>
      <c r="AS599" s="238"/>
      <c r="AT599" s="246" t="str">
        <f>$N$149</f>
        <v/>
      </c>
      <c r="AU599" s="222">
        <v>3</v>
      </c>
      <c r="AV599" s="222" t="str">
        <f>IF(COUNTIFS($N$147,"&lt;&gt;"&amp;""),$N$147,"")</f>
        <v/>
      </c>
      <c r="AW599" s="222" t="str">
        <f t="shared" si="65"/>
        <v/>
      </c>
      <c r="AX599" s="222" t="str">
        <f t="shared" si="66"/>
        <v/>
      </c>
      <c r="AY599" s="222" t="str">
        <f t="shared" si="67"/>
        <v/>
      </c>
      <c r="AZ599" s="222" t="str">
        <f t="shared" si="68"/>
        <v/>
      </c>
      <c r="BA599" s="222" t="str">
        <f t="shared" si="69"/>
        <v/>
      </c>
      <c r="BB599" s="222" t="str">
        <f t="shared" si="70"/>
        <v/>
      </c>
      <c r="BC599" s="222" t="str">
        <f t="shared" si="71"/>
        <v/>
      </c>
      <c r="BD599" s="222" t="str">
        <f t="shared" si="72"/>
        <v/>
      </c>
      <c r="BE599" s="222" t="str">
        <f t="shared" si="73"/>
        <v/>
      </c>
      <c r="BF599" s="222" t="str">
        <f t="shared" si="74"/>
        <v/>
      </c>
      <c r="BG599" s="222"/>
      <c r="BH599" s="222"/>
      <c r="BI599" s="222"/>
      <c r="BJ599" s="222"/>
      <c r="BK599" s="222"/>
      <c r="BL599" s="222"/>
      <c r="BM599" s="222" t="str">
        <f t="shared" si="75"/>
        <v/>
      </c>
      <c r="BN599" s="222" t="str">
        <f t="shared" si="76"/>
        <v/>
      </c>
      <c r="BO599" s="222" t="str">
        <f t="shared" si="77"/>
        <v/>
      </c>
      <c r="BP599" s="224" t="str">
        <f t="shared" si="78"/>
        <v/>
      </c>
      <c r="BQ599" s="224" t="str">
        <f t="shared" si="79"/>
        <v/>
      </c>
      <c r="BR599" s="222" t="str">
        <f t="shared" si="80"/>
        <v/>
      </c>
      <c r="BU599" s="215"/>
      <c r="BV599" s="215"/>
      <c r="BW599" s="215"/>
      <c r="BX599" s="215"/>
      <c r="BY599" s="215"/>
      <c r="BZ599" s="215"/>
      <c r="CA599" s="215"/>
      <c r="CB599" s="215"/>
      <c r="CC599" s="216"/>
      <c r="CD599" s="216"/>
      <c r="CE599" s="216"/>
      <c r="CF599" s="215"/>
      <c r="CG599" s="215"/>
      <c r="CH599" s="215"/>
      <c r="CI599" s="215"/>
      <c r="CJ599" s="215"/>
      <c r="CK599" s="215"/>
      <c r="CL599" s="215"/>
      <c r="CM599" s="215"/>
      <c r="CN599" s="215"/>
      <c r="CO599" s="216"/>
      <c r="CP599" s="216"/>
    </row>
    <row r="600" spans="1:94" s="219" customFormat="1" ht="21" hidden="1" customHeight="1" x14ac:dyDescent="0.25">
      <c r="A600" s="237"/>
      <c r="B600" s="236"/>
      <c r="C600" s="236"/>
      <c r="D600" s="236"/>
      <c r="E600" s="236"/>
      <c r="F600" s="236"/>
      <c r="G600" s="236"/>
      <c r="H600" s="236"/>
      <c r="I600" s="236"/>
      <c r="J600" s="236"/>
      <c r="K600" s="238"/>
      <c r="L600" s="239"/>
      <c r="M600" s="236"/>
      <c r="N600" s="236"/>
      <c r="O600" s="236"/>
      <c r="P600" s="236"/>
      <c r="Q600" s="236"/>
      <c r="R600" s="236"/>
      <c r="S600" s="236"/>
      <c r="T600" s="236"/>
      <c r="U600" s="236"/>
      <c r="V600" s="238"/>
      <c r="W600" s="238"/>
      <c r="X600" s="240"/>
      <c r="Y600" s="236"/>
      <c r="Z600" s="236"/>
      <c r="AA600" s="236"/>
      <c r="AB600" s="236"/>
      <c r="AC600" s="236"/>
      <c r="AD600" s="236"/>
      <c r="AE600" s="236"/>
      <c r="AF600" s="236"/>
      <c r="AG600" s="238"/>
      <c r="AH600" s="238"/>
      <c r="AI600" s="236"/>
      <c r="AJ600" s="236"/>
      <c r="AK600" s="236"/>
      <c r="AL600" s="236"/>
      <c r="AM600" s="236"/>
      <c r="AN600" s="236"/>
      <c r="AO600" s="236"/>
      <c r="AP600" s="236"/>
      <c r="AQ600" s="236"/>
      <c r="AR600" s="238"/>
      <c r="AS600" s="238"/>
      <c r="AT600" s="246" t="str">
        <f>$N$152</f>
        <v/>
      </c>
      <c r="AU600" s="222">
        <v>4</v>
      </c>
      <c r="AV600" s="222" t="str">
        <f>IF(COUNTIFS($N$150,"&lt;&gt;"&amp;""),$N$150,"")</f>
        <v/>
      </c>
      <c r="AW600" s="222" t="str">
        <f t="shared" si="65"/>
        <v/>
      </c>
      <c r="AX600" s="222" t="str">
        <f t="shared" si="66"/>
        <v/>
      </c>
      <c r="AY600" s="222" t="str">
        <f t="shared" si="67"/>
        <v/>
      </c>
      <c r="AZ600" s="222" t="str">
        <f t="shared" si="68"/>
        <v/>
      </c>
      <c r="BA600" s="222" t="str">
        <f t="shared" si="69"/>
        <v/>
      </c>
      <c r="BB600" s="222" t="str">
        <f t="shared" si="70"/>
        <v/>
      </c>
      <c r="BC600" s="222" t="str">
        <f t="shared" si="71"/>
        <v/>
      </c>
      <c r="BD600" s="222" t="str">
        <f t="shared" si="72"/>
        <v/>
      </c>
      <c r="BE600" s="222" t="str">
        <f t="shared" si="73"/>
        <v/>
      </c>
      <c r="BF600" s="222" t="str">
        <f t="shared" si="74"/>
        <v/>
      </c>
      <c r="BG600" s="222"/>
      <c r="BH600" s="222"/>
      <c r="BI600" s="222"/>
      <c r="BJ600" s="222"/>
      <c r="BK600" s="222"/>
      <c r="BL600" s="222"/>
      <c r="BM600" s="222" t="str">
        <f t="shared" si="75"/>
        <v/>
      </c>
      <c r="BN600" s="222" t="str">
        <f t="shared" si="76"/>
        <v/>
      </c>
      <c r="BO600" s="222" t="str">
        <f t="shared" si="77"/>
        <v/>
      </c>
      <c r="BP600" s="224" t="str">
        <f t="shared" si="78"/>
        <v/>
      </c>
      <c r="BQ600" s="224" t="str">
        <f t="shared" si="79"/>
        <v/>
      </c>
      <c r="BR600" s="222" t="str">
        <f t="shared" si="80"/>
        <v/>
      </c>
      <c r="BU600" s="215"/>
      <c r="BV600" s="215"/>
      <c r="BW600" s="215"/>
      <c r="BX600" s="215"/>
      <c r="BY600" s="215"/>
      <c r="BZ600" s="215"/>
      <c r="CA600" s="215"/>
      <c r="CB600" s="215"/>
      <c r="CC600" s="216"/>
      <c r="CD600" s="216"/>
      <c r="CE600" s="216"/>
      <c r="CF600" s="215"/>
      <c r="CG600" s="215"/>
      <c r="CH600" s="215"/>
      <c r="CI600" s="215"/>
      <c r="CJ600" s="215"/>
      <c r="CK600" s="215"/>
      <c r="CL600" s="215"/>
      <c r="CM600" s="215"/>
      <c r="CN600" s="215"/>
      <c r="CO600" s="216"/>
      <c r="CP600" s="216"/>
    </row>
    <row r="601" spans="1:94" s="219" customFormat="1" ht="21" hidden="1" customHeight="1" x14ac:dyDescent="0.25">
      <c r="B601" s="215"/>
      <c r="C601" s="215"/>
      <c r="D601" s="215"/>
      <c r="E601" s="215"/>
      <c r="F601" s="215"/>
      <c r="G601" s="215"/>
      <c r="H601" s="215"/>
      <c r="I601" s="215"/>
      <c r="J601" s="215"/>
      <c r="K601" s="216"/>
      <c r="L601" s="217"/>
      <c r="M601" s="215"/>
      <c r="N601" s="215"/>
      <c r="O601" s="215"/>
      <c r="P601" s="215"/>
      <c r="Q601" s="215"/>
      <c r="R601" s="215"/>
      <c r="S601" s="215"/>
      <c r="T601" s="215"/>
      <c r="U601" s="215"/>
      <c r="V601" s="216"/>
      <c r="W601" s="216"/>
      <c r="X601" s="218"/>
      <c r="Y601" s="215"/>
      <c r="Z601" s="215"/>
      <c r="AA601" s="215"/>
      <c r="AB601" s="215"/>
      <c r="AC601" s="215"/>
      <c r="AD601" s="215"/>
      <c r="AE601" s="215"/>
      <c r="AF601" s="215"/>
      <c r="AG601" s="216"/>
      <c r="AH601" s="216"/>
      <c r="AI601" s="215"/>
      <c r="AJ601" s="215"/>
      <c r="AK601" s="215"/>
      <c r="AL601" s="215"/>
      <c r="AM601" s="215"/>
      <c r="AN601" s="215"/>
      <c r="AO601" s="215"/>
      <c r="AP601" s="215"/>
      <c r="AQ601" s="215"/>
      <c r="AR601" s="216"/>
      <c r="AS601" s="216"/>
      <c r="AT601" s="246" t="str">
        <f>$N$155</f>
        <v/>
      </c>
      <c r="AU601" s="222">
        <v>5</v>
      </c>
      <c r="AV601" s="222" t="str">
        <f>IF(COUNTIFS($N$153,"&lt;&gt;"&amp;""),$N$153,"")</f>
        <v/>
      </c>
      <c r="AW601" s="222" t="str">
        <f t="shared" si="65"/>
        <v/>
      </c>
      <c r="AX601" s="222" t="str">
        <f t="shared" si="66"/>
        <v/>
      </c>
      <c r="AY601" s="222" t="str">
        <f t="shared" si="67"/>
        <v/>
      </c>
      <c r="AZ601" s="222" t="str">
        <f t="shared" si="68"/>
        <v/>
      </c>
      <c r="BA601" s="222" t="str">
        <f t="shared" si="69"/>
        <v/>
      </c>
      <c r="BB601" s="222" t="str">
        <f t="shared" si="70"/>
        <v/>
      </c>
      <c r="BC601" s="222" t="str">
        <f t="shared" si="71"/>
        <v/>
      </c>
      <c r="BD601" s="222" t="str">
        <f t="shared" si="72"/>
        <v/>
      </c>
      <c r="BE601" s="222" t="str">
        <f t="shared" si="73"/>
        <v/>
      </c>
      <c r="BF601" s="222" t="str">
        <f t="shared" si="74"/>
        <v/>
      </c>
      <c r="BG601" s="222"/>
      <c r="BH601" s="222"/>
      <c r="BI601" s="222"/>
      <c r="BJ601" s="222"/>
      <c r="BK601" s="222"/>
      <c r="BL601" s="222"/>
      <c r="BM601" s="222" t="str">
        <f t="shared" si="75"/>
        <v/>
      </c>
      <c r="BN601" s="222" t="str">
        <f t="shared" si="76"/>
        <v/>
      </c>
      <c r="BO601" s="222" t="str">
        <f t="shared" si="77"/>
        <v/>
      </c>
      <c r="BP601" s="224" t="str">
        <f t="shared" si="78"/>
        <v/>
      </c>
      <c r="BQ601" s="224" t="str">
        <f t="shared" si="79"/>
        <v/>
      </c>
      <c r="BR601" s="222" t="str">
        <f t="shared" si="80"/>
        <v/>
      </c>
      <c r="BU601" s="215"/>
      <c r="BV601" s="215"/>
      <c r="BW601" s="215"/>
      <c r="BX601" s="215"/>
      <c r="BY601" s="215"/>
      <c r="BZ601" s="215"/>
      <c r="CA601" s="215"/>
      <c r="CB601" s="215"/>
      <c r="CC601" s="216"/>
      <c r="CD601" s="216"/>
      <c r="CE601" s="216"/>
      <c r="CF601" s="215"/>
      <c r="CG601" s="215"/>
      <c r="CH601" s="215"/>
      <c r="CI601" s="215"/>
      <c r="CJ601" s="215"/>
      <c r="CK601" s="215"/>
      <c r="CL601" s="215"/>
      <c r="CM601" s="215"/>
      <c r="CN601" s="215"/>
      <c r="CO601" s="216"/>
      <c r="CP601" s="216"/>
    </row>
    <row r="602" spans="1:94" s="219" customFormat="1" ht="21" hidden="1" customHeight="1" x14ac:dyDescent="0.25">
      <c r="B602" s="215"/>
      <c r="C602" s="215"/>
      <c r="D602" s="215"/>
      <c r="E602" s="215"/>
      <c r="F602" s="215"/>
      <c r="G602" s="215"/>
      <c r="H602" s="215"/>
      <c r="I602" s="215"/>
      <c r="J602" s="215"/>
      <c r="K602" s="216"/>
      <c r="L602" s="217"/>
      <c r="M602" s="215"/>
      <c r="N602" s="215"/>
      <c r="O602" s="215"/>
      <c r="P602" s="215"/>
      <c r="Q602" s="215"/>
      <c r="R602" s="215"/>
      <c r="S602" s="215"/>
      <c r="T602" s="215"/>
      <c r="U602" s="215"/>
      <c r="V602" s="216"/>
      <c r="W602" s="216"/>
      <c r="X602" s="218"/>
      <c r="Y602" s="215"/>
      <c r="Z602" s="215"/>
      <c r="AA602" s="215"/>
      <c r="AB602" s="215"/>
      <c r="AC602" s="215"/>
      <c r="AD602" s="215"/>
      <c r="AE602" s="215"/>
      <c r="AF602" s="215"/>
      <c r="AG602" s="216"/>
      <c r="AH602" s="216"/>
      <c r="AI602" s="215"/>
      <c r="AJ602" s="215"/>
      <c r="AK602" s="215"/>
      <c r="AL602" s="215"/>
      <c r="AM602" s="215"/>
      <c r="AN602" s="215"/>
      <c r="AO602" s="215"/>
      <c r="AP602" s="215"/>
      <c r="AQ602" s="215"/>
      <c r="AR602" s="216"/>
      <c r="AS602" s="216"/>
      <c r="AT602" s="246" t="str">
        <f>$N$158</f>
        <v/>
      </c>
      <c r="AU602" s="222">
        <v>6</v>
      </c>
      <c r="AV602" s="222" t="str">
        <f>IF(COUNTIFS($N$156,"&lt;&gt;"&amp;""),$N$156,"")</f>
        <v/>
      </c>
      <c r="AW602" s="222" t="str">
        <f t="shared" si="65"/>
        <v/>
      </c>
      <c r="AX602" s="222" t="str">
        <f t="shared" si="66"/>
        <v/>
      </c>
      <c r="AY602" s="222" t="str">
        <f t="shared" si="67"/>
        <v/>
      </c>
      <c r="AZ602" s="222" t="str">
        <f t="shared" si="68"/>
        <v/>
      </c>
      <c r="BA602" s="222" t="str">
        <f t="shared" si="69"/>
        <v/>
      </c>
      <c r="BB602" s="222" t="str">
        <f t="shared" si="70"/>
        <v/>
      </c>
      <c r="BC602" s="222" t="str">
        <f t="shared" si="71"/>
        <v/>
      </c>
      <c r="BD602" s="222" t="str">
        <f t="shared" si="72"/>
        <v/>
      </c>
      <c r="BE602" s="222" t="str">
        <f t="shared" si="73"/>
        <v/>
      </c>
      <c r="BF602" s="222" t="str">
        <f t="shared" si="74"/>
        <v/>
      </c>
      <c r="BG602" s="222"/>
      <c r="BH602" s="222"/>
      <c r="BI602" s="222"/>
      <c r="BJ602" s="222"/>
      <c r="BK602" s="222"/>
      <c r="BL602" s="222"/>
      <c r="BM602" s="222" t="str">
        <f t="shared" si="75"/>
        <v/>
      </c>
      <c r="BN602" s="222" t="str">
        <f t="shared" si="76"/>
        <v/>
      </c>
      <c r="BO602" s="222" t="str">
        <f t="shared" si="77"/>
        <v/>
      </c>
      <c r="BP602" s="224" t="str">
        <f t="shared" si="78"/>
        <v/>
      </c>
      <c r="BQ602" s="224" t="str">
        <f t="shared" si="79"/>
        <v/>
      </c>
      <c r="BR602" s="222" t="str">
        <f t="shared" si="80"/>
        <v/>
      </c>
      <c r="BU602" s="215"/>
      <c r="BV602" s="215"/>
      <c r="BW602" s="215"/>
      <c r="BX602" s="215"/>
      <c r="BY602" s="215"/>
      <c r="BZ602" s="215"/>
      <c r="CA602" s="215"/>
      <c r="CB602" s="215"/>
      <c r="CC602" s="216"/>
      <c r="CD602" s="216"/>
      <c r="CE602" s="216"/>
      <c r="CF602" s="215"/>
      <c r="CG602" s="215"/>
      <c r="CH602" s="215"/>
      <c r="CI602" s="215"/>
      <c r="CJ602" s="215"/>
      <c r="CK602" s="215"/>
      <c r="CL602" s="215"/>
      <c r="CM602" s="215"/>
      <c r="CN602" s="215"/>
      <c r="CO602" s="216"/>
      <c r="CP602" s="216"/>
    </row>
    <row r="603" spans="1:94" s="219" customFormat="1" ht="21" hidden="1" customHeight="1" x14ac:dyDescent="0.25">
      <c r="B603" s="215"/>
      <c r="C603" s="215"/>
      <c r="D603" s="215"/>
      <c r="E603" s="215"/>
      <c r="F603" s="215"/>
      <c r="G603" s="215"/>
      <c r="H603" s="215"/>
      <c r="I603" s="215"/>
      <c r="J603" s="215"/>
      <c r="K603" s="216"/>
      <c r="L603" s="217"/>
      <c r="M603" s="215"/>
      <c r="N603" s="215"/>
      <c r="O603" s="215"/>
      <c r="P603" s="215"/>
      <c r="Q603" s="215"/>
      <c r="R603" s="215"/>
      <c r="S603" s="215"/>
      <c r="T603" s="215"/>
      <c r="U603" s="215"/>
      <c r="V603" s="216"/>
      <c r="W603" s="216"/>
      <c r="X603" s="218"/>
      <c r="Y603" s="215"/>
      <c r="Z603" s="215"/>
      <c r="AA603" s="215"/>
      <c r="AB603" s="215"/>
      <c r="AC603" s="215"/>
      <c r="AD603" s="215"/>
      <c r="AE603" s="215"/>
      <c r="AF603" s="215"/>
      <c r="AG603" s="216"/>
      <c r="AH603" s="216"/>
      <c r="AI603" s="215"/>
      <c r="AJ603" s="215"/>
      <c r="AK603" s="215"/>
      <c r="AL603" s="215"/>
      <c r="AM603" s="215"/>
      <c r="AN603" s="215"/>
      <c r="AO603" s="215"/>
      <c r="AP603" s="215"/>
      <c r="AQ603" s="215"/>
      <c r="AR603" s="216"/>
      <c r="AS603" s="216"/>
      <c r="AT603" s="246" t="str">
        <f>$N$161</f>
        <v/>
      </c>
      <c r="AU603" s="222">
        <v>7</v>
      </c>
      <c r="AV603" s="222" t="str">
        <f>IF(COUNTIFS($N$159,"&lt;&gt;"&amp;""),$N$159,"")</f>
        <v/>
      </c>
      <c r="AW603" s="222" t="str">
        <f t="shared" si="65"/>
        <v/>
      </c>
      <c r="AX603" s="222" t="str">
        <f t="shared" si="66"/>
        <v/>
      </c>
      <c r="AY603" s="222" t="str">
        <f t="shared" si="67"/>
        <v/>
      </c>
      <c r="AZ603" s="222" t="str">
        <f t="shared" si="68"/>
        <v/>
      </c>
      <c r="BA603" s="222" t="str">
        <f t="shared" si="69"/>
        <v/>
      </c>
      <c r="BB603" s="222" t="str">
        <f t="shared" si="70"/>
        <v/>
      </c>
      <c r="BC603" s="222" t="str">
        <f t="shared" si="71"/>
        <v/>
      </c>
      <c r="BD603" s="222" t="str">
        <f t="shared" si="72"/>
        <v/>
      </c>
      <c r="BE603" s="222" t="str">
        <f t="shared" si="73"/>
        <v/>
      </c>
      <c r="BF603" s="222" t="str">
        <f t="shared" si="74"/>
        <v/>
      </c>
      <c r="BG603" s="222"/>
      <c r="BH603" s="222"/>
      <c r="BI603" s="222"/>
      <c r="BJ603" s="222"/>
      <c r="BK603" s="222"/>
      <c r="BL603" s="222"/>
      <c r="BM603" s="222" t="str">
        <f t="shared" si="75"/>
        <v/>
      </c>
      <c r="BN603" s="222" t="str">
        <f t="shared" si="76"/>
        <v/>
      </c>
      <c r="BO603" s="222" t="str">
        <f t="shared" si="77"/>
        <v/>
      </c>
      <c r="BP603" s="224" t="str">
        <f t="shared" si="78"/>
        <v/>
      </c>
      <c r="BQ603" s="224" t="str">
        <f t="shared" si="79"/>
        <v/>
      </c>
      <c r="BR603" s="222" t="str">
        <f t="shared" si="80"/>
        <v/>
      </c>
      <c r="BU603" s="215"/>
      <c r="BV603" s="215"/>
      <c r="BW603" s="215"/>
      <c r="BX603" s="215"/>
      <c r="BY603" s="215"/>
      <c r="BZ603" s="215"/>
      <c r="CA603" s="215"/>
      <c r="CB603" s="215"/>
      <c r="CC603" s="216"/>
      <c r="CD603" s="216"/>
      <c r="CE603" s="216"/>
      <c r="CF603" s="215"/>
      <c r="CG603" s="215"/>
      <c r="CH603" s="215"/>
      <c r="CI603" s="215"/>
      <c r="CJ603" s="215"/>
      <c r="CK603" s="215"/>
      <c r="CL603" s="215"/>
      <c r="CM603" s="215"/>
      <c r="CN603" s="215"/>
      <c r="CO603" s="216"/>
      <c r="CP603" s="216"/>
    </row>
    <row r="604" spans="1:94" s="219" customFormat="1" ht="21" hidden="1" customHeight="1" x14ac:dyDescent="0.25">
      <c r="B604" s="215"/>
      <c r="C604" s="215"/>
      <c r="D604" s="215"/>
      <c r="E604" s="215"/>
      <c r="F604" s="215"/>
      <c r="G604" s="215"/>
      <c r="H604" s="215"/>
      <c r="I604" s="215"/>
      <c r="J604" s="215"/>
      <c r="K604" s="216"/>
      <c r="L604" s="217"/>
      <c r="M604" s="215"/>
      <c r="N604" s="215"/>
      <c r="O604" s="215"/>
      <c r="P604" s="215"/>
      <c r="Q604" s="215"/>
      <c r="R604" s="215"/>
      <c r="S604" s="215"/>
      <c r="T604" s="215"/>
      <c r="U604" s="215"/>
      <c r="V604" s="216"/>
      <c r="W604" s="216"/>
      <c r="X604" s="218"/>
      <c r="Y604" s="215"/>
      <c r="Z604" s="215"/>
      <c r="AA604" s="215"/>
      <c r="AB604" s="215"/>
      <c r="AC604" s="215"/>
      <c r="AD604" s="215"/>
      <c r="AE604" s="215"/>
      <c r="AF604" s="215"/>
      <c r="AG604" s="216"/>
      <c r="AH604" s="216"/>
      <c r="AI604" s="215"/>
      <c r="AJ604" s="215"/>
      <c r="AK604" s="215"/>
      <c r="AL604" s="215"/>
      <c r="AM604" s="215"/>
      <c r="AN604" s="215"/>
      <c r="AO604" s="215"/>
      <c r="AP604" s="215"/>
      <c r="AQ604" s="215"/>
      <c r="AR604" s="216"/>
      <c r="AS604" s="216"/>
      <c r="AT604" s="246" t="str">
        <f>$N$164</f>
        <v/>
      </c>
      <c r="AU604" s="222">
        <v>8</v>
      </c>
      <c r="AV604" s="222" t="str">
        <f>IF(COUNTIFS($N$162,"&lt;&gt;"&amp;""),$N$162,"")</f>
        <v/>
      </c>
      <c r="AW604" s="222" t="str">
        <f t="shared" si="65"/>
        <v/>
      </c>
      <c r="AX604" s="222" t="str">
        <f t="shared" si="66"/>
        <v/>
      </c>
      <c r="AY604" s="222" t="str">
        <f t="shared" si="67"/>
        <v/>
      </c>
      <c r="AZ604" s="222" t="str">
        <f t="shared" si="68"/>
        <v/>
      </c>
      <c r="BA604" s="222" t="str">
        <f t="shared" si="69"/>
        <v/>
      </c>
      <c r="BB604" s="222" t="str">
        <f t="shared" si="70"/>
        <v/>
      </c>
      <c r="BC604" s="222" t="str">
        <f t="shared" si="71"/>
        <v/>
      </c>
      <c r="BD604" s="222" t="str">
        <f t="shared" si="72"/>
        <v/>
      </c>
      <c r="BE604" s="222" t="str">
        <f t="shared" si="73"/>
        <v/>
      </c>
      <c r="BF604" s="222" t="str">
        <f t="shared" si="74"/>
        <v/>
      </c>
      <c r="BG604" s="222"/>
      <c r="BH604" s="222"/>
      <c r="BI604" s="222"/>
      <c r="BJ604" s="222"/>
      <c r="BK604" s="222"/>
      <c r="BL604" s="222"/>
      <c r="BM604" s="222" t="str">
        <f t="shared" si="75"/>
        <v/>
      </c>
      <c r="BN604" s="222" t="str">
        <f t="shared" si="76"/>
        <v/>
      </c>
      <c r="BO604" s="222" t="str">
        <f t="shared" si="77"/>
        <v/>
      </c>
      <c r="BP604" s="224" t="str">
        <f t="shared" si="78"/>
        <v/>
      </c>
      <c r="BQ604" s="224" t="str">
        <f t="shared" si="79"/>
        <v/>
      </c>
      <c r="BR604" s="222" t="str">
        <f t="shared" si="80"/>
        <v/>
      </c>
      <c r="BU604" s="215"/>
      <c r="BV604" s="215"/>
      <c r="BW604" s="215"/>
      <c r="BX604" s="215"/>
      <c r="BY604" s="215"/>
      <c r="BZ604" s="215"/>
      <c r="CA604" s="215"/>
      <c r="CB604" s="215"/>
      <c r="CC604" s="216"/>
      <c r="CD604" s="216"/>
      <c r="CE604" s="216"/>
      <c r="CF604" s="215"/>
      <c r="CG604" s="215"/>
      <c r="CH604" s="215"/>
      <c r="CI604" s="215"/>
      <c r="CJ604" s="215"/>
      <c r="CK604" s="215"/>
      <c r="CL604" s="215"/>
      <c r="CM604" s="215"/>
      <c r="CN604" s="215"/>
      <c r="CO604" s="216"/>
      <c r="CP604" s="216"/>
    </row>
    <row r="605" spans="1:94" s="219" customFormat="1" ht="21" hidden="1" customHeight="1" x14ac:dyDescent="0.25">
      <c r="B605" s="215"/>
      <c r="C605" s="215"/>
      <c r="D605" s="215"/>
      <c r="E605" s="215"/>
      <c r="F605" s="215"/>
      <c r="G605" s="215"/>
      <c r="H605" s="215"/>
      <c r="I605" s="215"/>
      <c r="J605" s="215"/>
      <c r="K605" s="216"/>
      <c r="L605" s="217"/>
      <c r="M605" s="215"/>
      <c r="N605" s="215"/>
      <c r="O605" s="215"/>
      <c r="P605" s="215"/>
      <c r="Q605" s="215"/>
      <c r="R605" s="215"/>
      <c r="S605" s="215"/>
      <c r="T605" s="215"/>
      <c r="U605" s="215"/>
      <c r="V605" s="216"/>
      <c r="W605" s="216"/>
      <c r="X605" s="218"/>
      <c r="Y605" s="215"/>
      <c r="Z605" s="215"/>
      <c r="AA605" s="215"/>
      <c r="AB605" s="215"/>
      <c r="AC605" s="215"/>
      <c r="AD605" s="215"/>
      <c r="AE605" s="215"/>
      <c r="AF605" s="215"/>
      <c r="AG605" s="216"/>
      <c r="AH605" s="216"/>
      <c r="AI605" s="215"/>
      <c r="AJ605" s="215"/>
      <c r="AK605" s="215"/>
      <c r="AL605" s="215"/>
      <c r="AM605" s="215"/>
      <c r="AN605" s="215"/>
      <c r="AO605" s="215"/>
      <c r="AP605" s="215"/>
      <c r="AQ605" s="215"/>
      <c r="AR605" s="216"/>
      <c r="AS605" s="216"/>
      <c r="AT605" s="246" t="str">
        <f>$N$167</f>
        <v/>
      </c>
      <c r="AU605" s="222">
        <v>9</v>
      </c>
      <c r="AV605" s="222" t="str">
        <f>IF(COUNTIFS($N$165,"&lt;&gt;"&amp;""),$N$165,"")</f>
        <v/>
      </c>
      <c r="AW605" s="222" t="str">
        <f t="shared" si="65"/>
        <v/>
      </c>
      <c r="AX605" s="222" t="str">
        <f t="shared" si="66"/>
        <v/>
      </c>
      <c r="AY605" s="222" t="str">
        <f t="shared" si="67"/>
        <v/>
      </c>
      <c r="AZ605" s="222" t="str">
        <f t="shared" si="68"/>
        <v/>
      </c>
      <c r="BA605" s="222" t="str">
        <f t="shared" si="69"/>
        <v/>
      </c>
      <c r="BB605" s="222" t="str">
        <f t="shared" si="70"/>
        <v/>
      </c>
      <c r="BC605" s="222" t="str">
        <f t="shared" si="71"/>
        <v/>
      </c>
      <c r="BD605" s="222" t="str">
        <f t="shared" si="72"/>
        <v/>
      </c>
      <c r="BE605" s="222" t="str">
        <f t="shared" si="73"/>
        <v/>
      </c>
      <c r="BF605" s="222" t="str">
        <f t="shared" si="74"/>
        <v/>
      </c>
      <c r="BG605" s="222"/>
      <c r="BH605" s="222"/>
      <c r="BI605" s="222"/>
      <c r="BJ605" s="222"/>
      <c r="BK605" s="222"/>
      <c r="BL605" s="222"/>
      <c r="BM605" s="222" t="str">
        <f t="shared" si="75"/>
        <v/>
      </c>
      <c r="BN605" s="222" t="str">
        <f t="shared" si="76"/>
        <v/>
      </c>
      <c r="BO605" s="222" t="str">
        <f t="shared" si="77"/>
        <v/>
      </c>
      <c r="BP605" s="224" t="str">
        <f t="shared" si="78"/>
        <v/>
      </c>
      <c r="BQ605" s="224" t="str">
        <f t="shared" si="79"/>
        <v/>
      </c>
      <c r="BR605" s="222" t="str">
        <f t="shared" si="80"/>
        <v/>
      </c>
      <c r="BU605" s="215"/>
      <c r="BV605" s="215"/>
      <c r="BW605" s="215"/>
      <c r="BX605" s="215"/>
      <c r="BY605" s="215"/>
      <c r="BZ605" s="215"/>
      <c r="CA605" s="215"/>
      <c r="CB605" s="215"/>
      <c r="CC605" s="216"/>
      <c r="CD605" s="216"/>
      <c r="CE605" s="216"/>
      <c r="CF605" s="215"/>
      <c r="CG605" s="215"/>
      <c r="CH605" s="215"/>
      <c r="CI605" s="215"/>
      <c r="CJ605" s="215"/>
      <c r="CK605" s="215"/>
      <c r="CL605" s="215"/>
      <c r="CM605" s="215"/>
      <c r="CN605" s="215"/>
      <c r="CO605" s="216"/>
      <c r="CP605" s="216"/>
    </row>
    <row r="606" spans="1:94" s="219" customFormat="1" ht="21" hidden="1" customHeight="1" x14ac:dyDescent="0.25">
      <c r="B606" s="215"/>
      <c r="C606" s="215"/>
      <c r="D606" s="215"/>
      <c r="E606" s="215"/>
      <c r="F606" s="215"/>
      <c r="G606" s="215"/>
      <c r="H606" s="215"/>
      <c r="I606" s="215"/>
      <c r="J606" s="215"/>
      <c r="K606" s="216"/>
      <c r="L606" s="217"/>
      <c r="M606" s="215"/>
      <c r="N606" s="215"/>
      <c r="O606" s="215"/>
      <c r="P606" s="215"/>
      <c r="Q606" s="215">
        <v>7</v>
      </c>
      <c r="R606" s="215"/>
      <c r="S606" s="215"/>
      <c r="T606" s="215"/>
      <c r="U606" s="215"/>
      <c r="V606" s="216"/>
      <c r="W606" s="216"/>
      <c r="X606" s="218"/>
      <c r="Y606" s="215"/>
      <c r="Z606" s="215"/>
      <c r="AA606" s="215"/>
      <c r="AB606" s="215"/>
      <c r="AC606" s="215"/>
      <c r="AD606" s="215"/>
      <c r="AE606" s="215"/>
      <c r="AF606" s="215"/>
      <c r="AG606" s="216"/>
      <c r="AH606" s="216"/>
      <c r="AI606" s="215"/>
      <c r="AJ606" s="215"/>
      <c r="AK606" s="215"/>
      <c r="AL606" s="215"/>
      <c r="AM606" s="215"/>
      <c r="AN606" s="215"/>
      <c r="AO606" s="215"/>
      <c r="AP606" s="215"/>
      <c r="AQ606" s="215"/>
      <c r="AR606" s="216"/>
      <c r="AS606" s="216"/>
      <c r="AT606" s="246" t="str">
        <f>$N$170</f>
        <v/>
      </c>
      <c r="AU606" s="222">
        <v>10</v>
      </c>
      <c r="AV606" s="222" t="str">
        <f>IF(COUNTIFS($N$168,"&lt;&gt;"&amp;""),$N$168,"")</f>
        <v/>
      </c>
      <c r="AW606" s="222" t="str">
        <f t="shared" si="65"/>
        <v/>
      </c>
      <c r="AX606" s="222" t="str">
        <f t="shared" si="66"/>
        <v/>
      </c>
      <c r="AY606" s="222" t="str">
        <f t="shared" si="67"/>
        <v/>
      </c>
      <c r="AZ606" s="222" t="str">
        <f t="shared" si="68"/>
        <v/>
      </c>
      <c r="BA606" s="222" t="str">
        <f t="shared" si="69"/>
        <v/>
      </c>
      <c r="BB606" s="222" t="str">
        <f t="shared" si="70"/>
        <v/>
      </c>
      <c r="BC606" s="222" t="str">
        <f t="shared" si="71"/>
        <v/>
      </c>
      <c r="BD606" s="222" t="str">
        <f t="shared" si="72"/>
        <v/>
      </c>
      <c r="BE606" s="222" t="str">
        <f t="shared" si="73"/>
        <v/>
      </c>
      <c r="BF606" s="222" t="str">
        <f t="shared" si="74"/>
        <v/>
      </c>
      <c r="BG606" s="222"/>
      <c r="BH606" s="222"/>
      <c r="BI606" s="222"/>
      <c r="BJ606" s="222"/>
      <c r="BK606" s="222"/>
      <c r="BL606" s="222"/>
      <c r="BM606" s="222" t="str">
        <f t="shared" si="75"/>
        <v/>
      </c>
      <c r="BN606" s="222" t="str">
        <f t="shared" si="76"/>
        <v/>
      </c>
      <c r="BO606" s="222" t="str">
        <f t="shared" si="77"/>
        <v/>
      </c>
      <c r="BP606" s="224" t="str">
        <f t="shared" si="78"/>
        <v/>
      </c>
      <c r="BQ606" s="224" t="str">
        <f t="shared" si="79"/>
        <v/>
      </c>
      <c r="BR606" s="222" t="str">
        <f t="shared" si="80"/>
        <v/>
      </c>
      <c r="BU606" s="215"/>
      <c r="BV606" s="215"/>
      <c r="BW606" s="215"/>
      <c r="BX606" s="215"/>
      <c r="BY606" s="215"/>
      <c r="BZ606" s="215"/>
      <c r="CA606" s="215"/>
      <c r="CB606" s="215"/>
      <c r="CC606" s="216"/>
      <c r="CD606" s="216"/>
      <c r="CE606" s="216"/>
      <c r="CF606" s="215"/>
      <c r="CG606" s="215"/>
      <c r="CH606" s="215"/>
      <c r="CI606" s="215"/>
      <c r="CJ606" s="215"/>
      <c r="CK606" s="215"/>
      <c r="CL606" s="215"/>
      <c r="CM606" s="215"/>
      <c r="CN606" s="215"/>
      <c r="CO606" s="216"/>
      <c r="CP606" s="216"/>
    </row>
    <row r="607" spans="1:94" s="219" customFormat="1" ht="21" hidden="1" customHeight="1" x14ac:dyDescent="0.25">
      <c r="B607" s="215"/>
      <c r="C607" s="215"/>
      <c r="D607" s="215"/>
      <c r="E607" s="215"/>
      <c r="F607" s="215"/>
      <c r="G607" s="215"/>
      <c r="H607" s="215"/>
      <c r="I607" s="215"/>
      <c r="J607" s="215"/>
      <c r="K607" s="216"/>
      <c r="L607" s="217"/>
      <c r="M607" s="215"/>
      <c r="N607" s="215"/>
      <c r="O607" s="215"/>
      <c r="P607" s="215"/>
      <c r="Q607" s="215"/>
      <c r="R607" s="215"/>
      <c r="S607" s="215"/>
      <c r="T607" s="215"/>
      <c r="U607" s="215"/>
      <c r="V607" s="216"/>
      <c r="W607" s="216"/>
      <c r="X607" s="218"/>
      <c r="Y607" s="215"/>
      <c r="Z607" s="215"/>
      <c r="AA607" s="215"/>
      <c r="AB607" s="215"/>
      <c r="AC607" s="215"/>
      <c r="AD607" s="215"/>
      <c r="AE607" s="215"/>
      <c r="AF607" s="215"/>
      <c r="AG607" s="216"/>
      <c r="AH607" s="216"/>
      <c r="AI607" s="215"/>
      <c r="AJ607" s="215"/>
      <c r="AK607" s="215"/>
      <c r="AL607" s="215"/>
      <c r="AM607" s="215"/>
      <c r="AN607" s="215"/>
      <c r="AO607" s="215"/>
      <c r="AP607" s="215"/>
      <c r="AQ607" s="215"/>
      <c r="AR607" s="216"/>
      <c r="AS607" s="216"/>
      <c r="AT607" s="246"/>
      <c r="AU607" s="220"/>
      <c r="AV607" s="222"/>
      <c r="AW607" s="222"/>
      <c r="AX607" s="222"/>
      <c r="AY607" s="222"/>
      <c r="AZ607" s="222"/>
      <c r="BA607" s="222"/>
      <c r="BB607" s="222"/>
      <c r="BC607" s="222"/>
      <c r="BD607" s="222"/>
      <c r="BE607" s="222"/>
      <c r="BF607" s="222"/>
      <c r="BG607" s="220"/>
      <c r="BH607" s="222"/>
      <c r="BI607" s="222"/>
      <c r="BJ607" s="220"/>
      <c r="BK607" s="222"/>
      <c r="BL607" s="222"/>
      <c r="BM607" s="222"/>
      <c r="BN607" s="222"/>
      <c r="BO607" s="222"/>
      <c r="BP607" s="224"/>
      <c r="BQ607" s="224"/>
      <c r="BR607" s="222"/>
      <c r="BU607" s="215"/>
      <c r="BV607" s="215"/>
      <c r="BW607" s="215"/>
      <c r="BX607" s="215"/>
      <c r="BY607" s="215"/>
      <c r="BZ607" s="215"/>
      <c r="CA607" s="215"/>
      <c r="CB607" s="215"/>
      <c r="CC607" s="216"/>
      <c r="CD607" s="216"/>
      <c r="CE607" s="216"/>
      <c r="CF607" s="215"/>
      <c r="CG607" s="215"/>
      <c r="CH607" s="215"/>
      <c r="CI607" s="215"/>
      <c r="CJ607" s="215"/>
      <c r="CK607" s="215"/>
      <c r="CL607" s="215"/>
      <c r="CM607" s="215"/>
      <c r="CN607" s="215"/>
      <c r="CO607" s="216"/>
      <c r="CP607" s="216"/>
    </row>
    <row r="608" spans="1:94" s="219" customFormat="1" ht="21" hidden="1" customHeight="1" x14ac:dyDescent="0.25">
      <c r="B608" s="215"/>
      <c r="C608" s="215"/>
      <c r="D608" s="215"/>
      <c r="E608" s="215"/>
      <c r="F608" s="215"/>
      <c r="G608" s="215"/>
      <c r="H608" s="215"/>
      <c r="I608" s="215"/>
      <c r="J608" s="215"/>
      <c r="K608" s="216"/>
      <c r="L608" s="217"/>
      <c r="M608" s="215"/>
      <c r="N608" s="215"/>
      <c r="O608" s="215"/>
      <c r="P608" s="215"/>
      <c r="Q608" s="215"/>
      <c r="R608" s="215"/>
      <c r="S608" s="215"/>
      <c r="T608" s="215"/>
      <c r="U608" s="215"/>
      <c r="V608" s="216"/>
      <c r="W608" s="216"/>
      <c r="X608" s="218"/>
      <c r="Y608" s="215"/>
      <c r="Z608" s="215"/>
      <c r="AA608" s="215"/>
      <c r="AB608" s="215"/>
      <c r="AC608" s="215"/>
      <c r="AD608" s="215"/>
      <c r="AE608" s="215"/>
      <c r="AF608" s="215"/>
      <c r="AG608" s="216"/>
      <c r="AH608" s="216"/>
      <c r="AI608" s="215"/>
      <c r="AJ608" s="215"/>
      <c r="AK608" s="215"/>
      <c r="AL608" s="215"/>
      <c r="AM608" s="215"/>
      <c r="AN608" s="215"/>
      <c r="AO608" s="215"/>
      <c r="AP608" s="215"/>
      <c r="AQ608" s="215"/>
      <c r="AR608" s="216"/>
      <c r="AS608" s="216"/>
      <c r="AT608" s="246"/>
      <c r="AU608" s="220"/>
      <c r="AV608" s="222"/>
      <c r="AW608" s="222"/>
      <c r="AX608" s="222"/>
      <c r="AY608" s="222"/>
      <c r="AZ608" s="222"/>
      <c r="BA608" s="222"/>
      <c r="BB608" s="222"/>
      <c r="BC608" s="222"/>
      <c r="BD608" s="222"/>
      <c r="BE608" s="222"/>
      <c r="BF608" s="222"/>
      <c r="BG608" s="220"/>
      <c r="BH608" s="222"/>
      <c r="BI608" s="222"/>
      <c r="BJ608" s="220"/>
      <c r="BK608" s="222"/>
      <c r="BL608" s="222"/>
      <c r="BM608" s="222"/>
      <c r="BN608" s="222"/>
      <c r="BO608" s="222"/>
      <c r="BP608" s="224"/>
      <c r="BQ608" s="224"/>
      <c r="BR608" s="222"/>
      <c r="BU608" s="215"/>
      <c r="BV608" s="215"/>
      <c r="BW608" s="215"/>
      <c r="BX608" s="215"/>
      <c r="BY608" s="215"/>
      <c r="BZ608" s="215"/>
      <c r="CA608" s="215"/>
      <c r="CB608" s="215"/>
      <c r="CC608" s="216"/>
      <c r="CD608" s="216"/>
      <c r="CE608" s="216"/>
      <c r="CF608" s="215"/>
      <c r="CG608" s="215"/>
      <c r="CH608" s="215"/>
      <c r="CI608" s="215"/>
      <c r="CJ608" s="215"/>
      <c r="CK608" s="215"/>
      <c r="CL608" s="215"/>
      <c r="CM608" s="215"/>
      <c r="CN608" s="215"/>
      <c r="CO608" s="216"/>
      <c r="CP608" s="216"/>
    </row>
    <row r="609" spans="1:94" s="219" customFormat="1" ht="21" hidden="1" customHeight="1" x14ac:dyDescent="0.25">
      <c r="B609" s="215"/>
      <c r="C609" s="215"/>
      <c r="D609" s="215"/>
      <c r="E609" s="215"/>
      <c r="F609" s="215"/>
      <c r="G609" s="215"/>
      <c r="H609" s="215"/>
      <c r="I609" s="215"/>
      <c r="J609" s="215"/>
      <c r="K609" s="216"/>
      <c r="L609" s="217"/>
      <c r="M609" s="215"/>
      <c r="N609" s="215"/>
      <c r="O609" s="215"/>
      <c r="P609" s="215"/>
      <c r="Q609" s="215"/>
      <c r="R609" s="215"/>
      <c r="S609" s="215"/>
      <c r="T609" s="215"/>
      <c r="U609" s="215"/>
      <c r="V609" s="216"/>
      <c r="W609" s="216"/>
      <c r="X609" s="218"/>
      <c r="Y609" s="215"/>
      <c r="Z609" s="215"/>
      <c r="AA609" s="215"/>
      <c r="AB609" s="215"/>
      <c r="AC609" s="215"/>
      <c r="AD609" s="215"/>
      <c r="AE609" s="215"/>
      <c r="AF609" s="215"/>
      <c r="AG609" s="216"/>
      <c r="AH609" s="216"/>
      <c r="AI609" s="215"/>
      <c r="AJ609" s="215"/>
      <c r="AK609" s="215"/>
      <c r="AL609" s="215"/>
      <c r="AM609" s="215"/>
      <c r="AN609" s="215"/>
      <c r="AO609" s="215"/>
      <c r="AP609" s="215"/>
      <c r="AQ609" s="215"/>
      <c r="AR609" s="216"/>
      <c r="AS609" s="216"/>
      <c r="AT609" s="446" t="s">
        <v>195</v>
      </c>
      <c r="AU609" s="449"/>
      <c r="AV609" s="449"/>
      <c r="AW609" s="449"/>
      <c r="AX609" s="449"/>
      <c r="AY609" s="449"/>
      <c r="AZ609" s="449"/>
      <c r="BA609" s="449"/>
      <c r="BB609" s="449"/>
      <c r="BC609" s="449"/>
      <c r="BD609" s="449"/>
      <c r="BE609" s="449"/>
      <c r="BF609" s="449"/>
      <c r="BG609" s="449"/>
      <c r="BH609" s="449"/>
      <c r="BI609" s="449"/>
      <c r="BJ609" s="449"/>
      <c r="BK609" s="449"/>
      <c r="BL609" s="449"/>
      <c r="BM609" s="449"/>
      <c r="BN609" s="449"/>
      <c r="BO609" s="449"/>
      <c r="BP609" s="449"/>
      <c r="BQ609" s="449"/>
      <c r="BR609" s="450"/>
      <c r="BS609" s="236"/>
      <c r="BU609" s="215"/>
      <c r="BV609" s="215"/>
      <c r="BW609" s="215"/>
      <c r="BX609" s="215"/>
      <c r="BY609" s="215"/>
      <c r="BZ609" s="215"/>
      <c r="CA609" s="215"/>
      <c r="CB609" s="215"/>
      <c r="CC609" s="216"/>
      <c r="CD609" s="216"/>
      <c r="CE609" s="216"/>
      <c r="CF609" s="215"/>
      <c r="CG609" s="215"/>
      <c r="CH609" s="215"/>
      <c r="CI609" s="215"/>
      <c r="CJ609" s="215"/>
      <c r="CK609" s="215"/>
      <c r="CL609" s="215"/>
      <c r="CM609" s="215"/>
      <c r="CN609" s="215"/>
      <c r="CO609" s="216"/>
      <c r="CP609" s="216"/>
    </row>
    <row r="610" spans="1:94" s="219" customFormat="1" ht="21" hidden="1" customHeight="1" x14ac:dyDescent="0.25">
      <c r="A610" s="237"/>
      <c r="B610" s="236"/>
      <c r="C610" s="236"/>
      <c r="D610" s="236"/>
      <c r="E610" s="236"/>
      <c r="F610" s="236"/>
      <c r="G610" s="236"/>
      <c r="H610" s="236"/>
      <c r="I610" s="236"/>
      <c r="J610" s="236"/>
      <c r="K610" s="238"/>
      <c r="L610" s="239"/>
      <c r="M610" s="236"/>
      <c r="N610" s="236"/>
      <c r="O610" s="236"/>
      <c r="P610" s="236"/>
      <c r="Q610" s="236"/>
      <c r="R610" s="236"/>
      <c r="S610" s="236"/>
      <c r="T610" s="236"/>
      <c r="U610" s="236"/>
      <c r="V610" s="238"/>
      <c r="W610" s="238"/>
      <c r="X610" s="240"/>
      <c r="Y610" s="236"/>
      <c r="Z610" s="236"/>
      <c r="AA610" s="236"/>
      <c r="AB610" s="236"/>
      <c r="AC610" s="236"/>
      <c r="AD610" s="236"/>
      <c r="AE610" s="236"/>
      <c r="AF610" s="236"/>
      <c r="AG610" s="238"/>
      <c r="AH610" s="238"/>
      <c r="AI610" s="236"/>
      <c r="AJ610" s="236"/>
      <c r="AK610" s="236"/>
      <c r="AL610" s="236"/>
      <c r="AM610" s="236"/>
      <c r="AN610" s="236"/>
      <c r="AO610" s="236"/>
      <c r="AP610" s="236"/>
      <c r="AQ610" s="236"/>
      <c r="AR610" s="238"/>
      <c r="AS610" s="238"/>
      <c r="AT610" s="246">
        <f>$B$232</f>
        <v>0</v>
      </c>
      <c r="AU610" s="222">
        <v>1</v>
      </c>
      <c r="AV610" s="222" t="str">
        <f>IF(COUNTIFS($B$230,"&lt;&gt;"&amp;""),$B$230,"")</f>
        <v/>
      </c>
      <c r="AW610" s="222" t="str">
        <f t="shared" ref="AW610:AW635" si="81">IF($AV610="","",ROUND(RIGHT($B$229,1)/2,0))</f>
        <v/>
      </c>
      <c r="AX610" s="222" t="str">
        <f t="shared" ref="AX610:AX635" si="82">IF($AV610="","",RIGHT($B$229,1))</f>
        <v/>
      </c>
      <c r="AY610" s="222" t="str">
        <f>IF($AV610="","",$F$232)</f>
        <v/>
      </c>
      <c r="AZ610" s="222" t="str">
        <f>IF($AV610="","","DO")</f>
        <v/>
      </c>
      <c r="BA610" s="222" t="str">
        <f>IF(COUNTIFS($B$230,"&lt;&gt;"&amp;""),ROUND($G$232/14,1),"")</f>
        <v/>
      </c>
      <c r="BB610" s="222" t="str">
        <f>IF(COUNTIFS($B$230,"&lt;&gt;"&amp;""),ROUND(($H$232+$I$232+$J$232)/14,1),"")</f>
        <v/>
      </c>
      <c r="BC610" s="222" t="str">
        <f>IF(COUNTIFS($B$230,"&lt;&gt;"&amp;""),ROUND(($G$232+$H$232+$I$232+$J$232)/14,1),"")</f>
        <v/>
      </c>
      <c r="BD610" s="222" t="str">
        <f>IF(COUNTIFS($B$230,"&lt;&gt;"&amp;""),ROUND($G$232,1),"")</f>
        <v/>
      </c>
      <c r="BE610" s="222" t="str">
        <f>IF(COUNTIFS($B$230,"&lt;&gt;"&amp;""),ROUND(($H$232+$I$232+$J$232),1),"")</f>
        <v/>
      </c>
      <c r="BF610" s="222" t="str">
        <f>IF(COUNTIFS($B$230,"&lt;&gt;"&amp;""),ROUND(($G$232+$H$232+$I$232+$J$232),1),"")</f>
        <v/>
      </c>
      <c r="BG610" s="222"/>
      <c r="BH610" s="222"/>
      <c r="BI610" s="222"/>
      <c r="BJ610" s="222"/>
      <c r="BK610" s="222"/>
      <c r="BL610" s="222"/>
      <c r="BM610" s="222" t="str">
        <f>IF(COUNTIFS($B$230,"&lt;&gt;"&amp;""),IF($L$232&lt;&gt;"",ROUND($L$232/14,1),""),"")</f>
        <v/>
      </c>
      <c r="BN610" s="222" t="str">
        <f>IF(COUNTIFS($B$230,"&lt;&gt;"&amp;""),IF($L$232&lt;&gt;"",ROUND($L$232,1),""),"")</f>
        <v/>
      </c>
      <c r="BO610" s="222" t="str">
        <f>IF($AV610="","",$E$232)</f>
        <v/>
      </c>
      <c r="BP610" s="224" t="str">
        <f>IF(COUNTIFS($B$230,"&lt;&gt;"&amp;""),$K$232,"")</f>
        <v/>
      </c>
      <c r="BQ610" s="224" t="str">
        <f>IF($AV610="","",IF($BC610&lt;&gt;"",$BC610,0)+IF($BI610&lt;&gt;"",$BI610,0)+IF($BM610&lt;&gt;"",$BM610,0))</f>
        <v/>
      </c>
      <c r="BR610" s="222" t="str">
        <f>IF($AV610="","",IF($BF610&lt;&gt;"",$BF610,0)+IF($BL610&lt;&gt;"",$BL610,0)+IF($BN610&lt;&gt;"",$BN610,0))</f>
        <v/>
      </c>
      <c r="BU610" s="215"/>
      <c r="BV610" s="215"/>
      <c r="BW610" s="215"/>
      <c r="BX610" s="215"/>
      <c r="BY610" s="215"/>
      <c r="BZ610" s="215"/>
      <c r="CA610" s="215"/>
      <c r="CB610" s="215"/>
      <c r="CC610" s="216"/>
      <c r="CD610" s="216"/>
      <c r="CE610" s="216"/>
      <c r="CF610" s="215"/>
      <c r="CG610" s="215"/>
      <c r="CH610" s="215"/>
      <c r="CI610" s="215"/>
      <c r="CJ610" s="215"/>
      <c r="CK610" s="215"/>
      <c r="CL610" s="215"/>
      <c r="CM610" s="215"/>
      <c r="CN610" s="215"/>
      <c r="CO610" s="216"/>
      <c r="CP610" s="216"/>
    </row>
    <row r="611" spans="1:94" s="219" customFormat="1" ht="21" hidden="1" customHeight="1" x14ac:dyDescent="0.25">
      <c r="A611" s="237"/>
      <c r="B611" s="236"/>
      <c r="C611" s="236"/>
      <c r="D611" s="236"/>
      <c r="E611" s="236"/>
      <c r="F611" s="236"/>
      <c r="G611" s="236"/>
      <c r="H611" s="236"/>
      <c r="I611" s="236"/>
      <c r="J611" s="236"/>
      <c r="K611" s="238"/>
      <c r="L611" s="239"/>
      <c r="M611" s="236"/>
      <c r="N611" s="236"/>
      <c r="O611" s="236"/>
      <c r="P611" s="236"/>
      <c r="Q611" s="236"/>
      <c r="R611" s="236"/>
      <c r="S611" s="236"/>
      <c r="T611" s="236"/>
      <c r="U611" s="236"/>
      <c r="V611" s="238"/>
      <c r="W611" s="238"/>
      <c r="X611" s="240"/>
      <c r="Y611" s="236"/>
      <c r="Z611" s="236"/>
      <c r="AA611" s="236"/>
      <c r="AB611" s="236"/>
      <c r="AC611" s="236"/>
      <c r="AD611" s="236"/>
      <c r="AE611" s="236"/>
      <c r="AF611" s="236"/>
      <c r="AG611" s="238"/>
      <c r="AH611" s="238"/>
      <c r="AI611" s="236"/>
      <c r="AJ611" s="236"/>
      <c r="AK611" s="236"/>
      <c r="AL611" s="236"/>
      <c r="AM611" s="236"/>
      <c r="AN611" s="236"/>
      <c r="AO611" s="236"/>
      <c r="AP611" s="236"/>
      <c r="AQ611" s="236"/>
      <c r="AR611" s="238"/>
      <c r="AS611" s="238"/>
      <c r="AT611" s="246">
        <f>$B$235</f>
        <v>0</v>
      </c>
      <c r="AU611" s="220">
        <v>2</v>
      </c>
      <c r="AV611" s="222" t="str">
        <f>IF(COUNTIFS($B$233,"&lt;&gt;"&amp;""),$B$233,"")</f>
        <v/>
      </c>
      <c r="AW611" s="222" t="str">
        <f t="shared" si="81"/>
        <v/>
      </c>
      <c r="AX611" s="222" t="str">
        <f t="shared" si="82"/>
        <v/>
      </c>
      <c r="AY611" s="222" t="str">
        <f>IF($AV611="","",$F$235)</f>
        <v/>
      </c>
      <c r="AZ611" s="222" t="str">
        <f t="shared" ref="AZ611:AZ635" si="83">IF($AV611="","","DO")</f>
        <v/>
      </c>
      <c r="BA611" s="222" t="str">
        <f>IF(COUNTIFS($B$233,"&lt;&gt;"&amp;""),ROUND($G$235/14,1),"")</f>
        <v/>
      </c>
      <c r="BB611" s="222" t="str">
        <f>IF(COUNTIFS($B$233,"&lt;&gt;"&amp;""),ROUND(($H$235+$I$235+$J$235)/14,1),"")</f>
        <v/>
      </c>
      <c r="BC611" s="222" t="str">
        <f>IF(COUNTIFS($B$233,"&lt;&gt;"&amp;""),ROUND(($G$235+$H$235+$I$235+$J$235)/14,1),"")</f>
        <v/>
      </c>
      <c r="BD611" s="222" t="str">
        <f>IF(COUNTIFS($B$233,"&lt;&gt;"&amp;""),ROUND($G$235,1),"")</f>
        <v/>
      </c>
      <c r="BE611" s="222" t="str">
        <f>IF(COUNTIFS($B$233,"&lt;&gt;"&amp;""),ROUND(($H$235+$I$235+$J$235),1),"")</f>
        <v/>
      </c>
      <c r="BF611" s="222" t="str">
        <f>IF(COUNTIFS($B$233,"&lt;&gt;"&amp;""),ROUND(($G$235+$H$235+$I$235+$J$235),1),"")</f>
        <v/>
      </c>
      <c r="BG611" s="220"/>
      <c r="BH611" s="222"/>
      <c r="BI611" s="222"/>
      <c r="BJ611" s="220"/>
      <c r="BK611" s="222"/>
      <c r="BL611" s="222"/>
      <c r="BM611" s="222" t="str">
        <f>IF(COUNTIFS($B$233,"&lt;&gt;"&amp;""),IF($L$235&lt;&gt;"",ROUND($L$235/14,1),""),"")</f>
        <v/>
      </c>
      <c r="BN611" s="222" t="str">
        <f>IF(COUNTIFS($B$233,"&lt;&gt;"&amp;""),IF($L$235&lt;&gt;"",ROUND($L$235,1),""),"")</f>
        <v/>
      </c>
      <c r="BO611" s="222" t="str">
        <f>IF($AV611="","",$E$235)</f>
        <v/>
      </c>
      <c r="BP611" s="224" t="str">
        <f>IF(COUNTIFS($B$233,"&lt;&gt;"&amp;""),$K$235,"")</f>
        <v/>
      </c>
      <c r="BQ611" s="224" t="str">
        <f t="shared" ref="BQ611:BQ635" si="84">IF($AV611="","",IF($BC611&lt;&gt;"",$BC611,0)+IF($BI611&lt;&gt;"",$BI611,0)+IF($BM611&lt;&gt;"",$BM611,0))</f>
        <v/>
      </c>
      <c r="BR611" s="222" t="str">
        <f t="shared" ref="BR611:BR635" si="85">IF($AV611="","",IF($BF611&lt;&gt;"",$BF611,0)+IF($BL611&lt;&gt;"",$BL611,0)+IF($BN611&lt;&gt;"",$BN611,0))</f>
        <v/>
      </c>
      <c r="BU611" s="215"/>
      <c r="BV611" s="215"/>
      <c r="BW611" s="215"/>
      <c r="BX611" s="215"/>
      <c r="BY611" s="215"/>
      <c r="BZ611" s="215"/>
      <c r="CA611" s="215"/>
      <c r="CB611" s="215"/>
      <c r="CC611" s="216"/>
      <c r="CD611" s="216"/>
      <c r="CE611" s="216"/>
      <c r="CF611" s="215"/>
      <c r="CG611" s="215"/>
      <c r="CH611" s="215"/>
      <c r="CI611" s="215"/>
      <c r="CJ611" s="215"/>
      <c r="CK611" s="215"/>
      <c r="CL611" s="215"/>
      <c r="CM611" s="215"/>
      <c r="CN611" s="215"/>
      <c r="CO611" s="216"/>
      <c r="CP611" s="216"/>
    </row>
    <row r="612" spans="1:94" s="219" customFormat="1" ht="21" hidden="1" customHeight="1" x14ac:dyDescent="0.25">
      <c r="A612" s="237"/>
      <c r="B612" s="236"/>
      <c r="C612" s="236"/>
      <c r="D612" s="236"/>
      <c r="E612" s="236"/>
      <c r="F612" s="236"/>
      <c r="G612" s="236"/>
      <c r="H612" s="236"/>
      <c r="I612" s="236"/>
      <c r="J612" s="236"/>
      <c r="K612" s="238"/>
      <c r="L612" s="239"/>
      <c r="M612" s="236"/>
      <c r="N612" s="236"/>
      <c r="O612" s="236"/>
      <c r="P612" s="236"/>
      <c r="Q612" s="236"/>
      <c r="R612" s="236"/>
      <c r="S612" s="236"/>
      <c r="T612" s="236"/>
      <c r="U612" s="236"/>
      <c r="V612" s="238"/>
      <c r="W612" s="238"/>
      <c r="X612" s="240"/>
      <c r="Y612" s="236"/>
      <c r="Z612" s="236"/>
      <c r="AA612" s="236"/>
      <c r="AB612" s="236"/>
      <c r="AC612" s="236"/>
      <c r="AD612" s="236"/>
      <c r="AE612" s="236"/>
      <c r="AF612" s="236"/>
      <c r="AG612" s="238"/>
      <c r="AH612" s="238"/>
      <c r="AI612" s="236"/>
      <c r="AJ612" s="236"/>
      <c r="AK612" s="236"/>
      <c r="AL612" s="236"/>
      <c r="AM612" s="236"/>
      <c r="AN612" s="236"/>
      <c r="AO612" s="236"/>
      <c r="AP612" s="236"/>
      <c r="AQ612" s="236"/>
      <c r="AR612" s="238"/>
      <c r="AS612" s="238"/>
      <c r="AT612" s="246">
        <f>$B$238</f>
        <v>0</v>
      </c>
      <c r="AU612" s="220">
        <v>3</v>
      </c>
      <c r="AV612" s="222" t="str">
        <f>IF(COUNTIFS($B$236,"&lt;&gt;"&amp;""),$B$236,"")</f>
        <v/>
      </c>
      <c r="AW612" s="222" t="str">
        <f t="shared" si="81"/>
        <v/>
      </c>
      <c r="AX612" s="222" t="str">
        <f t="shared" si="82"/>
        <v/>
      </c>
      <c r="AY612" s="222" t="str">
        <f>IF($AV612="","",$F$238)</f>
        <v/>
      </c>
      <c r="AZ612" s="222" t="str">
        <f t="shared" si="83"/>
        <v/>
      </c>
      <c r="BA612" s="222" t="str">
        <f>IF(COUNTIFS($B$236,"&lt;&gt;"&amp;""),ROUND($G$238/14,1),"")</f>
        <v/>
      </c>
      <c r="BB612" s="222" t="str">
        <f>IF(COUNTIFS($B$236,"&lt;&gt;"&amp;""),ROUND(($H$238+$I$238+$J$238)/14,1),"")</f>
        <v/>
      </c>
      <c r="BC612" s="222" t="str">
        <f>IF(COUNTIFS($B$236,"&lt;&gt;"&amp;""),ROUND(($G$238+$H$238+$I$238+$J$238)/14,1),"")</f>
        <v/>
      </c>
      <c r="BD612" s="222" t="str">
        <f>IF(COUNTIFS($B$236,"&lt;&gt;"&amp;""),ROUND($G$238,1),"")</f>
        <v/>
      </c>
      <c r="BE612" s="222" t="str">
        <f>IF(COUNTIFS($B$236,"&lt;&gt;"&amp;""),ROUND(($H$238+$I$238+$J$238),1),"")</f>
        <v/>
      </c>
      <c r="BF612" s="222" t="str">
        <f>IF(COUNTIFS($B$236,"&lt;&gt;"&amp;""),ROUND(($G$238+$H$238+$I$238+$J$238),1),"")</f>
        <v/>
      </c>
      <c r="BG612" s="220"/>
      <c r="BH612" s="222"/>
      <c r="BI612" s="222"/>
      <c r="BJ612" s="220"/>
      <c r="BK612" s="222"/>
      <c r="BL612" s="222"/>
      <c r="BM612" s="222" t="str">
        <f>IF(COUNTIFS($B$236,"&lt;&gt;"&amp;""),IF($L$238&lt;&gt;"",ROUND($L$238/14,1),""),"")</f>
        <v/>
      </c>
      <c r="BN612" s="222" t="str">
        <f>IF(COUNTIFS($B$236,"&lt;&gt;"&amp;""),IF($L$238&lt;&gt;"",ROUND($L$238,1),""),"")</f>
        <v/>
      </c>
      <c r="BO612" s="222" t="str">
        <f>IF($AV612="","",$E$238)</f>
        <v/>
      </c>
      <c r="BP612" s="224" t="str">
        <f>IF(COUNTIFS($B$236,"&lt;&gt;"&amp;""),$K$238,"")</f>
        <v/>
      </c>
      <c r="BQ612" s="224" t="str">
        <f t="shared" si="84"/>
        <v/>
      </c>
      <c r="BR612" s="222" t="str">
        <f t="shared" si="85"/>
        <v/>
      </c>
      <c r="BU612" s="215"/>
      <c r="BV612" s="215"/>
      <c r="BW612" s="215"/>
      <c r="BX612" s="215"/>
      <c r="BY612" s="215"/>
      <c r="BZ612" s="215"/>
      <c r="CA612" s="215"/>
      <c r="CB612" s="215"/>
      <c r="CC612" s="216"/>
      <c r="CD612" s="216"/>
      <c r="CE612" s="216"/>
      <c r="CF612" s="215"/>
      <c r="CG612" s="215"/>
      <c r="CH612" s="215"/>
      <c r="CI612" s="215"/>
      <c r="CJ612" s="215"/>
      <c r="CK612" s="215"/>
      <c r="CL612" s="215"/>
      <c r="CM612" s="215"/>
      <c r="CN612" s="215"/>
      <c r="CO612" s="216"/>
      <c r="CP612" s="216"/>
    </row>
    <row r="613" spans="1:94" s="219" customFormat="1" ht="21" hidden="1" customHeight="1" x14ac:dyDescent="0.25">
      <c r="A613" s="237"/>
      <c r="B613" s="236"/>
      <c r="C613" s="236"/>
      <c r="D613" s="236"/>
      <c r="E613" s="236"/>
      <c r="F613" s="236"/>
      <c r="G613" s="236"/>
      <c r="H613" s="236"/>
      <c r="I613" s="236"/>
      <c r="J613" s="236"/>
      <c r="K613" s="238"/>
      <c r="L613" s="239"/>
      <c r="M613" s="236"/>
      <c r="N613" s="236"/>
      <c r="O613" s="236"/>
      <c r="P613" s="236"/>
      <c r="Q613" s="236"/>
      <c r="R613" s="236"/>
      <c r="S613" s="236"/>
      <c r="T613" s="236"/>
      <c r="U613" s="236"/>
      <c r="V613" s="238"/>
      <c r="W613" s="238"/>
      <c r="X613" s="240"/>
      <c r="Y613" s="236"/>
      <c r="Z613" s="236"/>
      <c r="AA613" s="236"/>
      <c r="AB613" s="236"/>
      <c r="AC613" s="236"/>
      <c r="AD613" s="236"/>
      <c r="AE613" s="236"/>
      <c r="AF613" s="236"/>
      <c r="AG613" s="238"/>
      <c r="AH613" s="238"/>
      <c r="AI613" s="236"/>
      <c r="AJ613" s="236"/>
      <c r="AK613" s="236"/>
      <c r="AL613" s="236"/>
      <c r="AM613" s="236"/>
      <c r="AN613" s="236"/>
      <c r="AO613" s="236"/>
      <c r="AP613" s="236"/>
      <c r="AQ613" s="236"/>
      <c r="AR613" s="238"/>
      <c r="AS613" s="238"/>
      <c r="AT613" s="246">
        <f>$B$241</f>
        <v>0</v>
      </c>
      <c r="AU613" s="220">
        <v>4</v>
      </c>
      <c r="AV613" s="222" t="str">
        <f>IF(COUNTIFS($B$239,"&lt;&gt;"&amp;""),$B$239,"")</f>
        <v/>
      </c>
      <c r="AW613" s="222" t="str">
        <f t="shared" si="81"/>
        <v/>
      </c>
      <c r="AX613" s="222" t="str">
        <f t="shared" si="82"/>
        <v/>
      </c>
      <c r="AY613" s="222" t="str">
        <f>IF($AV613="","",$F$241)</f>
        <v/>
      </c>
      <c r="AZ613" s="222" t="str">
        <f t="shared" si="83"/>
        <v/>
      </c>
      <c r="BA613" s="222" t="str">
        <f>IF(COUNTIFS($B$239,"&lt;&gt;"&amp;""),ROUND($G$241/14,1),"")</f>
        <v/>
      </c>
      <c r="BB613" s="222" t="str">
        <f>IF(COUNTIFS($B$239,"&lt;&gt;"&amp;""),ROUND(($H$241+$I$241+$J$241)/14,1),"")</f>
        <v/>
      </c>
      <c r="BC613" s="222" t="str">
        <f>IF(COUNTIFS($B$239,"&lt;&gt;"&amp;""),ROUND(($G$241+$H$241+$I$241+$J$241)/14,1),"")</f>
        <v/>
      </c>
      <c r="BD613" s="222" t="str">
        <f>IF(COUNTIFS($B$239,"&lt;&gt;"&amp;""),ROUND($G$241,1),"")</f>
        <v/>
      </c>
      <c r="BE613" s="222" t="str">
        <f>IF(COUNTIFS($B$239,"&lt;&gt;"&amp;""),ROUND(($H$241+$I$241+$J$241),1),"")</f>
        <v/>
      </c>
      <c r="BF613" s="222" t="str">
        <f>IF(COUNTIFS($B$239,"&lt;&gt;"&amp;""),ROUND(($G$241+$H$241+$I$241+$J$241),1),"")</f>
        <v/>
      </c>
      <c r="BG613" s="220"/>
      <c r="BH613" s="222"/>
      <c r="BI613" s="222"/>
      <c r="BJ613" s="220"/>
      <c r="BK613" s="222"/>
      <c r="BL613" s="222"/>
      <c r="BM613" s="222" t="str">
        <f>IF(COUNTIFS($B$239,"&lt;&gt;"&amp;""),IF($L$241&lt;&gt;"",ROUND($L$241/14,1),""),"")</f>
        <v/>
      </c>
      <c r="BN613" s="222" t="str">
        <f>IF(COUNTIFS($B$239,"&lt;&gt;"&amp;""),IF($L$241&lt;&gt;"",ROUND($L$241,1),""),"")</f>
        <v/>
      </c>
      <c r="BO613" s="222" t="str">
        <f>IF($AV613="","",$E$241)</f>
        <v/>
      </c>
      <c r="BP613" s="224" t="str">
        <f>IF(COUNTIFS($B$239,"&lt;&gt;"&amp;""),$K$241,"")</f>
        <v/>
      </c>
      <c r="BQ613" s="224" t="str">
        <f t="shared" si="84"/>
        <v/>
      </c>
      <c r="BR613" s="222" t="str">
        <f t="shared" si="85"/>
        <v/>
      </c>
      <c r="BU613" s="215"/>
      <c r="BV613" s="215"/>
      <c r="BW613" s="215"/>
      <c r="BX613" s="215"/>
      <c r="BY613" s="215"/>
      <c r="BZ613" s="215"/>
      <c r="CA613" s="215"/>
      <c r="CB613" s="215"/>
      <c r="CC613" s="216"/>
      <c r="CD613" s="216"/>
      <c r="CE613" s="216"/>
      <c r="CF613" s="215"/>
      <c r="CG613" s="215"/>
      <c r="CH613" s="215"/>
      <c r="CI613" s="215"/>
      <c r="CJ613" s="215"/>
      <c r="CK613" s="215"/>
      <c r="CL613" s="215"/>
      <c r="CM613" s="215"/>
      <c r="CN613" s="215"/>
      <c r="CO613" s="216"/>
      <c r="CP613" s="216"/>
    </row>
    <row r="614" spans="1:94" s="219" customFormat="1" ht="21" hidden="1" customHeight="1" x14ac:dyDescent="0.25">
      <c r="B614" s="215"/>
      <c r="C614" s="215"/>
      <c r="D614" s="215"/>
      <c r="E614" s="215"/>
      <c r="F614" s="215"/>
      <c r="G614" s="215"/>
      <c r="H614" s="215"/>
      <c r="I614" s="215"/>
      <c r="J614" s="215"/>
      <c r="K614" s="216"/>
      <c r="L614" s="217"/>
      <c r="M614" s="215"/>
      <c r="N614" s="215"/>
      <c r="O614" s="215"/>
      <c r="P614" s="215"/>
      <c r="Q614" s="215"/>
      <c r="R614" s="215"/>
      <c r="S614" s="215"/>
      <c r="T614" s="215"/>
      <c r="U614" s="215"/>
      <c r="V614" s="216"/>
      <c r="W614" s="216"/>
      <c r="X614" s="218"/>
      <c r="Y614" s="215"/>
      <c r="Z614" s="215"/>
      <c r="AA614" s="215"/>
      <c r="AB614" s="215"/>
      <c r="AC614" s="215"/>
      <c r="AD614" s="215"/>
      <c r="AE614" s="215"/>
      <c r="AF614" s="215"/>
      <c r="AG614" s="216"/>
      <c r="AH614" s="216"/>
      <c r="AI614" s="215"/>
      <c r="AJ614" s="215"/>
      <c r="AK614" s="215"/>
      <c r="AL614" s="215"/>
      <c r="AM614" s="215"/>
      <c r="AN614" s="215"/>
      <c r="AO614" s="215"/>
      <c r="AP614" s="215"/>
      <c r="AQ614" s="215"/>
      <c r="AR614" s="216"/>
      <c r="AS614" s="216"/>
      <c r="AT614" s="246">
        <f>$B$244</f>
        <v>0</v>
      </c>
      <c r="AU614" s="220">
        <v>5</v>
      </c>
      <c r="AV614" s="222" t="str">
        <f>IF(COUNTIFS($B$242,"&lt;&gt;"&amp;""),$B$242,"")</f>
        <v/>
      </c>
      <c r="AW614" s="222" t="str">
        <f t="shared" si="81"/>
        <v/>
      </c>
      <c r="AX614" s="222" t="str">
        <f t="shared" si="82"/>
        <v/>
      </c>
      <c r="AY614" s="222" t="str">
        <f>IF($AV614="","",$F$244)</f>
        <v/>
      </c>
      <c r="AZ614" s="222" t="str">
        <f t="shared" si="83"/>
        <v/>
      </c>
      <c r="BA614" s="222" t="str">
        <f>IF(COUNTIFS($B$242,"&lt;&gt;"&amp;""),ROUND($G$244/14,1),"")</f>
        <v/>
      </c>
      <c r="BB614" s="222" t="str">
        <f>IF(COUNTIFS($B$242,"&lt;&gt;"&amp;""),ROUND(($H$244+$I$244+$J$244)/14,1),"")</f>
        <v/>
      </c>
      <c r="BC614" s="222" t="str">
        <f>IF(COUNTIFS($B$242,"&lt;&gt;"&amp;""),ROUND(($G$244+$H$244+$I$244+$J$244)/14,1),"")</f>
        <v/>
      </c>
      <c r="BD614" s="222" t="str">
        <f>IF(COUNTIFS($B$242,"&lt;&gt;"&amp;""),ROUND($G$244,1),"")</f>
        <v/>
      </c>
      <c r="BE614" s="222" t="str">
        <f>IF(COUNTIFS($B$242,"&lt;&gt;"&amp;""),ROUND(($H$244+$I$244+$J$244),1),"")</f>
        <v/>
      </c>
      <c r="BF614" s="222" t="str">
        <f>IF(COUNTIFS($B$242,"&lt;&gt;"&amp;""),ROUND(($G$244+$H$244+$I$244+$J$244),1),"")</f>
        <v/>
      </c>
      <c r="BG614" s="220"/>
      <c r="BH614" s="222"/>
      <c r="BI614" s="222"/>
      <c r="BJ614" s="220"/>
      <c r="BK614" s="222"/>
      <c r="BL614" s="222"/>
      <c r="BM614" s="222" t="str">
        <f>IF(COUNTIFS($B$242,"&lt;&gt;"&amp;""),IF($L$244&lt;&gt;"",ROUND($L$244/14,1),""),"")</f>
        <v/>
      </c>
      <c r="BN614" s="222" t="str">
        <f>IF(COUNTIFS($B$242,"&lt;&gt;"&amp;""),IF($L$244&lt;&gt;"",ROUND($L$244,1),""),"")</f>
        <v/>
      </c>
      <c r="BO614" s="222" t="str">
        <f>IF($AV614="","",$E$244)</f>
        <v/>
      </c>
      <c r="BP614" s="224" t="str">
        <f>IF(COUNTIFS($B$242,"&lt;&gt;"&amp;""),$K$244,"")</f>
        <v/>
      </c>
      <c r="BQ614" s="224" t="str">
        <f t="shared" si="84"/>
        <v/>
      </c>
      <c r="BR614" s="222" t="str">
        <f t="shared" si="85"/>
        <v/>
      </c>
      <c r="BU614" s="215"/>
      <c r="BV614" s="215"/>
      <c r="BW614" s="215"/>
      <c r="BX614" s="215"/>
      <c r="BY614" s="215"/>
      <c r="BZ614" s="215"/>
      <c r="CA614" s="215"/>
      <c r="CB614" s="215"/>
      <c r="CC614" s="216"/>
      <c r="CD614" s="216"/>
      <c r="CE614" s="216"/>
      <c r="CF614" s="215"/>
      <c r="CG614" s="215"/>
      <c r="CH614" s="215"/>
      <c r="CI614" s="215"/>
      <c r="CJ614" s="215"/>
      <c r="CK614" s="215"/>
      <c r="CL614" s="215"/>
      <c r="CM614" s="215"/>
      <c r="CN614" s="215"/>
      <c r="CO614" s="216"/>
      <c r="CP614" s="216"/>
    </row>
    <row r="615" spans="1:94" s="219" customFormat="1" ht="21" hidden="1" customHeight="1" x14ac:dyDescent="0.25">
      <c r="B615" s="215"/>
      <c r="C615" s="215"/>
      <c r="D615" s="215"/>
      <c r="E615" s="215"/>
      <c r="F615" s="215"/>
      <c r="G615" s="215"/>
      <c r="H615" s="215"/>
      <c r="I615" s="215"/>
      <c r="J615" s="215"/>
      <c r="K615" s="216"/>
      <c r="L615" s="217"/>
      <c r="M615" s="215"/>
      <c r="N615" s="215"/>
      <c r="O615" s="215"/>
      <c r="P615" s="215"/>
      <c r="Q615" s="215"/>
      <c r="R615" s="215"/>
      <c r="S615" s="215"/>
      <c r="T615" s="215"/>
      <c r="U615" s="215"/>
      <c r="V615" s="216"/>
      <c r="W615" s="216"/>
      <c r="X615" s="218"/>
      <c r="Y615" s="215"/>
      <c r="Z615" s="215"/>
      <c r="AA615" s="215"/>
      <c r="AB615" s="215"/>
      <c r="AC615" s="215"/>
      <c r="AD615" s="215"/>
      <c r="AE615" s="215"/>
      <c r="AF615" s="215"/>
      <c r="AG615" s="216"/>
      <c r="AH615" s="216"/>
      <c r="AI615" s="215"/>
      <c r="AJ615" s="215"/>
      <c r="AK615" s="215"/>
      <c r="AL615" s="215"/>
      <c r="AM615" s="215"/>
      <c r="AN615" s="215"/>
      <c r="AO615" s="215"/>
      <c r="AP615" s="215"/>
      <c r="AQ615" s="215"/>
      <c r="AR615" s="216"/>
      <c r="AS615" s="216"/>
      <c r="AT615" s="246">
        <f>$B$247</f>
        <v>0</v>
      </c>
      <c r="AU615" s="220">
        <v>6</v>
      </c>
      <c r="AV615" s="222" t="str">
        <f>IF(COUNTIFS($B$245,"&lt;&gt;"&amp;""),$B$245,"")</f>
        <v/>
      </c>
      <c r="AW615" s="222" t="str">
        <f t="shared" si="81"/>
        <v/>
      </c>
      <c r="AX615" s="222" t="str">
        <f t="shared" si="82"/>
        <v/>
      </c>
      <c r="AY615" s="222" t="str">
        <f>IF($AV615="","",$F$247)</f>
        <v/>
      </c>
      <c r="AZ615" s="222" t="str">
        <f t="shared" si="83"/>
        <v/>
      </c>
      <c r="BA615" s="222" t="str">
        <f>IF(COUNTIFS($B$245,"&lt;&gt;"&amp;""),ROUND($G$247/14,1),"")</f>
        <v/>
      </c>
      <c r="BB615" s="222" t="str">
        <f>IF(COUNTIFS($B$245,"&lt;&gt;"&amp;""),ROUND(($H$247+$I$247+$J$247)/14,1),"")</f>
        <v/>
      </c>
      <c r="BC615" s="222" t="str">
        <f>IF(COUNTIFS($B$245,"&lt;&gt;"&amp;""),ROUND(($G$247+$H$247+$I$247+$J$247)/14,1),"")</f>
        <v/>
      </c>
      <c r="BD615" s="222" t="str">
        <f>IF(COUNTIFS($B$245,"&lt;&gt;"&amp;""),ROUND($G$247,1),"")</f>
        <v/>
      </c>
      <c r="BE615" s="222" t="str">
        <f>IF(COUNTIFS($B$245,"&lt;&gt;"&amp;""),ROUND(($H$247+$I$247+$J$247),1),"")</f>
        <v/>
      </c>
      <c r="BF615" s="222" t="str">
        <f>IF(COUNTIFS($B$245,"&lt;&gt;"&amp;""),ROUND(($G$247+$H$247+$I$247+$J$247),1),"")</f>
        <v/>
      </c>
      <c r="BG615" s="220"/>
      <c r="BH615" s="222"/>
      <c r="BI615" s="222"/>
      <c r="BJ615" s="220"/>
      <c r="BK615" s="222"/>
      <c r="BL615" s="222"/>
      <c r="BM615" s="222" t="str">
        <f>IF(COUNTIFS($B$245,"&lt;&gt;"&amp;""),IF($L$247&lt;&gt;"",ROUND($L$247/14,1),""),"")</f>
        <v/>
      </c>
      <c r="BN615" s="222" t="str">
        <f>IF(COUNTIFS($B$245,"&lt;&gt;"&amp;""),IF($L$247&lt;&gt;"",ROUND($L$247,1),""),"")</f>
        <v/>
      </c>
      <c r="BO615" s="222" t="str">
        <f>IF($AV615="","",$E$247)</f>
        <v/>
      </c>
      <c r="BP615" s="224" t="str">
        <f>IF(COUNTIFS($B$245,"&lt;&gt;"&amp;""),$K$247,"")</f>
        <v/>
      </c>
      <c r="BQ615" s="224" t="str">
        <f t="shared" si="84"/>
        <v/>
      </c>
      <c r="BR615" s="222" t="str">
        <f t="shared" si="85"/>
        <v/>
      </c>
      <c r="BU615" s="215"/>
      <c r="BV615" s="215"/>
      <c r="BW615" s="215"/>
      <c r="BX615" s="215"/>
      <c r="BY615" s="215"/>
      <c r="BZ615" s="215"/>
      <c r="CA615" s="215"/>
      <c r="CB615" s="215"/>
      <c r="CC615" s="216"/>
      <c r="CD615" s="216"/>
      <c r="CE615" s="216"/>
      <c r="CF615" s="215"/>
      <c r="CG615" s="215"/>
      <c r="CH615" s="215"/>
      <c r="CI615" s="215"/>
      <c r="CJ615" s="215"/>
      <c r="CK615" s="215"/>
      <c r="CL615" s="215"/>
      <c r="CM615" s="215"/>
      <c r="CN615" s="215"/>
      <c r="CO615" s="216"/>
      <c r="CP615" s="216"/>
    </row>
    <row r="616" spans="1:94" s="219" customFormat="1" ht="21" hidden="1" customHeight="1" x14ac:dyDescent="0.25">
      <c r="B616" s="215"/>
      <c r="C616" s="215"/>
      <c r="D616" s="215"/>
      <c r="E616" s="215"/>
      <c r="F616" s="215"/>
      <c r="G616" s="215"/>
      <c r="H616" s="215"/>
      <c r="I616" s="215"/>
      <c r="J616" s="215"/>
      <c r="K616" s="216"/>
      <c r="L616" s="217"/>
      <c r="M616" s="215"/>
      <c r="N616" s="215"/>
      <c r="O616" s="215"/>
      <c r="P616" s="215"/>
      <c r="Q616" s="215"/>
      <c r="R616" s="215"/>
      <c r="S616" s="215"/>
      <c r="T616" s="215"/>
      <c r="U616" s="215"/>
      <c r="V616" s="216"/>
      <c r="W616" s="216"/>
      <c r="X616" s="218"/>
      <c r="Y616" s="215"/>
      <c r="Z616" s="215"/>
      <c r="AA616" s="215"/>
      <c r="AB616" s="215"/>
      <c r="AC616" s="215"/>
      <c r="AD616" s="215"/>
      <c r="AE616" s="215"/>
      <c r="AF616" s="215"/>
      <c r="AG616" s="216"/>
      <c r="AH616" s="216"/>
      <c r="AI616" s="215"/>
      <c r="AJ616" s="215"/>
      <c r="AK616" s="215"/>
      <c r="AL616" s="215"/>
      <c r="AM616" s="215"/>
      <c r="AN616" s="215"/>
      <c r="AO616" s="215"/>
      <c r="AP616" s="215"/>
      <c r="AQ616" s="215"/>
      <c r="AR616" s="216"/>
      <c r="AS616" s="216"/>
      <c r="AT616" s="246">
        <f>$B$250</f>
        <v>0</v>
      </c>
      <c r="AU616" s="220">
        <v>7</v>
      </c>
      <c r="AV616" s="222" t="str">
        <f>IF(COUNTIFS($B$248,"&lt;&gt;"&amp;""),$B$248,"")</f>
        <v/>
      </c>
      <c r="AW616" s="222" t="str">
        <f t="shared" si="81"/>
        <v/>
      </c>
      <c r="AX616" s="222" t="str">
        <f t="shared" si="82"/>
        <v/>
      </c>
      <c r="AY616" s="222" t="str">
        <f>IF($AV616="","",$F$250)</f>
        <v/>
      </c>
      <c r="AZ616" s="222" t="str">
        <f t="shared" si="83"/>
        <v/>
      </c>
      <c r="BA616" s="222" t="str">
        <f>IF(COUNTIFS($B$248,"&lt;&gt;"&amp;""),ROUND($G$250/14,1),"")</f>
        <v/>
      </c>
      <c r="BB616" s="222" t="str">
        <f>IF(COUNTIFS($B$248,"&lt;&gt;"&amp;""),ROUND(($H$250+$I$250+$J$250)/14,1),"")</f>
        <v/>
      </c>
      <c r="BC616" s="222" t="str">
        <f>IF(COUNTIFS($B$248,"&lt;&gt;"&amp;""),ROUND(($G$250+$H$250+$I$250+$J$250)/14,1),"")</f>
        <v/>
      </c>
      <c r="BD616" s="222" t="str">
        <f>IF(COUNTIFS($B$248,"&lt;&gt;"&amp;""),ROUND($G$250,1),"")</f>
        <v/>
      </c>
      <c r="BE616" s="222" t="str">
        <f>IF(COUNTIFS($B$248,"&lt;&gt;"&amp;""),ROUND(($H$250+$I$250+$J$250),1),"")</f>
        <v/>
      </c>
      <c r="BF616" s="222" t="str">
        <f>IF(COUNTIFS($B$248,"&lt;&gt;"&amp;""),ROUND(($G$250+$H$250+$I$250+$J$250),1),"")</f>
        <v/>
      </c>
      <c r="BG616" s="220"/>
      <c r="BH616" s="222"/>
      <c r="BI616" s="222"/>
      <c r="BJ616" s="220"/>
      <c r="BK616" s="222"/>
      <c r="BL616" s="222"/>
      <c r="BM616" s="222" t="str">
        <f>IF(COUNTIFS($B$248,"&lt;&gt;"&amp;""),IF($L$250&lt;&gt;"",ROUND($L$250/14,1),""),"")</f>
        <v/>
      </c>
      <c r="BN616" s="222" t="str">
        <f>IF(COUNTIFS($B$248,"&lt;&gt;"&amp;""),IF($L$250&lt;&gt;"",ROUND($L$250,1),""),"")</f>
        <v/>
      </c>
      <c r="BO616" s="222" t="str">
        <f>IF($AV616="","",$E$250)</f>
        <v/>
      </c>
      <c r="BP616" s="224" t="str">
        <f>IF(COUNTIFS($B$248,"&lt;&gt;"&amp;""),$K$250,"")</f>
        <v/>
      </c>
      <c r="BQ616" s="224" t="str">
        <f t="shared" si="84"/>
        <v/>
      </c>
      <c r="BR616" s="222" t="str">
        <f t="shared" si="85"/>
        <v/>
      </c>
      <c r="BU616" s="215"/>
      <c r="BV616" s="215"/>
      <c r="BW616" s="215"/>
      <c r="BX616" s="215"/>
      <c r="BY616" s="215"/>
      <c r="BZ616" s="215"/>
      <c r="CA616" s="215"/>
      <c r="CB616" s="215"/>
      <c r="CC616" s="216"/>
      <c r="CD616" s="216"/>
      <c r="CE616" s="216"/>
      <c r="CF616" s="215"/>
      <c r="CG616" s="215"/>
      <c r="CH616" s="215"/>
      <c r="CI616" s="215"/>
      <c r="CJ616" s="215"/>
      <c r="CK616" s="215"/>
      <c r="CL616" s="215"/>
      <c r="CM616" s="215"/>
      <c r="CN616" s="215"/>
      <c r="CO616" s="216"/>
      <c r="CP616" s="216"/>
    </row>
    <row r="617" spans="1:94" s="219" customFormat="1" ht="21" hidden="1" customHeight="1" x14ac:dyDescent="0.25">
      <c r="B617" s="215"/>
      <c r="C617" s="215"/>
      <c r="D617" s="215"/>
      <c r="E617" s="215"/>
      <c r="F617" s="215"/>
      <c r="G617" s="215"/>
      <c r="H617" s="215"/>
      <c r="I617" s="215"/>
      <c r="J617" s="215"/>
      <c r="K617" s="216"/>
      <c r="L617" s="217"/>
      <c r="M617" s="215"/>
      <c r="N617" s="215"/>
      <c r="O617" s="215"/>
      <c r="P617" s="215"/>
      <c r="Q617" s="215"/>
      <c r="R617" s="215"/>
      <c r="S617" s="215"/>
      <c r="T617" s="215"/>
      <c r="U617" s="215"/>
      <c r="V617" s="216"/>
      <c r="W617" s="216"/>
      <c r="X617" s="218"/>
      <c r="Y617" s="215"/>
      <c r="Z617" s="215"/>
      <c r="AA617" s="215"/>
      <c r="AB617" s="215"/>
      <c r="AC617" s="215"/>
      <c r="AD617" s="215"/>
      <c r="AE617" s="215"/>
      <c r="AF617" s="215"/>
      <c r="AG617" s="216"/>
      <c r="AH617" s="216"/>
      <c r="AI617" s="215"/>
      <c r="AJ617" s="215"/>
      <c r="AK617" s="215"/>
      <c r="AL617" s="215"/>
      <c r="AM617" s="215"/>
      <c r="AN617" s="215"/>
      <c r="AO617" s="215"/>
      <c r="AP617" s="215"/>
      <c r="AQ617" s="215"/>
      <c r="AR617" s="216"/>
      <c r="AS617" s="216"/>
      <c r="AT617" s="246">
        <f>$B$253</f>
        <v>0</v>
      </c>
      <c r="AU617" s="220">
        <v>8</v>
      </c>
      <c r="AV617" s="222" t="str">
        <f>IF(COUNTIFS($B$251,"&lt;&gt;"&amp;""),$B$251,"")</f>
        <v/>
      </c>
      <c r="AW617" s="222" t="str">
        <f t="shared" si="81"/>
        <v/>
      </c>
      <c r="AX617" s="222" t="str">
        <f t="shared" si="82"/>
        <v/>
      </c>
      <c r="AY617" s="222" t="str">
        <f>IF($AV617="","",$F$253)</f>
        <v/>
      </c>
      <c r="AZ617" s="222" t="str">
        <f t="shared" si="83"/>
        <v/>
      </c>
      <c r="BA617" s="222" t="str">
        <f>IF(COUNTIFS($B$251,"&lt;&gt;"&amp;""),ROUND($G$253/14,1),"")</f>
        <v/>
      </c>
      <c r="BB617" s="222" t="str">
        <f>IF(COUNTIFS($B$251,"&lt;&gt;"&amp;""),ROUND(($H$253+$I$253+$J$253)/14,1),"")</f>
        <v/>
      </c>
      <c r="BC617" s="222" t="str">
        <f>IF(COUNTIFS($B$251,"&lt;&gt;"&amp;""),ROUND(($G$253+$H$253+$I$253+$J$253)/14,1),"")</f>
        <v/>
      </c>
      <c r="BD617" s="222" t="str">
        <f>IF(COUNTIFS($B$251,"&lt;&gt;"&amp;""),ROUND($G$253,1),"")</f>
        <v/>
      </c>
      <c r="BE617" s="222" t="str">
        <f>IF(COUNTIFS($B$251,"&lt;&gt;"&amp;""),ROUND(($H$253+$I$253+$J$253),1),"")</f>
        <v/>
      </c>
      <c r="BF617" s="222" t="str">
        <f>IF(COUNTIFS($B$251,"&lt;&gt;"&amp;""),ROUND(($G$253+$H$253+$I$253+$J$253),1),"")</f>
        <v/>
      </c>
      <c r="BG617" s="220"/>
      <c r="BH617" s="222"/>
      <c r="BI617" s="222"/>
      <c r="BJ617" s="220"/>
      <c r="BK617" s="222"/>
      <c r="BL617" s="222"/>
      <c r="BM617" s="222" t="str">
        <f>IF(COUNTIFS($B$251,"&lt;&gt;"&amp;""),IF($L$253&lt;&gt;"",ROUND($L$253/14,1),""),"")</f>
        <v/>
      </c>
      <c r="BN617" s="222" t="str">
        <f>IF(COUNTIFS($B$251,"&lt;&gt;"&amp;""),IF($L$253&lt;&gt;"",ROUND($L$253,1),""),"")</f>
        <v/>
      </c>
      <c r="BO617" s="222" t="str">
        <f>IF($AV617="","",$E$253)</f>
        <v/>
      </c>
      <c r="BP617" s="224" t="str">
        <f>IF(COUNTIFS($B$251,"&lt;&gt;"&amp;""),$K$253,"")</f>
        <v/>
      </c>
      <c r="BQ617" s="224" t="str">
        <f t="shared" si="84"/>
        <v/>
      </c>
      <c r="BR617" s="222" t="str">
        <f t="shared" si="85"/>
        <v/>
      </c>
      <c r="BU617" s="215"/>
      <c r="BV617" s="215"/>
      <c r="BW617" s="215"/>
      <c r="BX617" s="215"/>
      <c r="BY617" s="215"/>
      <c r="BZ617" s="215"/>
      <c r="CA617" s="215"/>
      <c r="CB617" s="215"/>
      <c r="CC617" s="216"/>
      <c r="CD617" s="216"/>
      <c r="CE617" s="216"/>
      <c r="CF617" s="215"/>
      <c r="CG617" s="215"/>
      <c r="CH617" s="215"/>
      <c r="CI617" s="215"/>
      <c r="CJ617" s="215"/>
      <c r="CK617" s="215"/>
      <c r="CL617" s="215"/>
      <c r="CM617" s="215"/>
      <c r="CN617" s="215"/>
      <c r="CO617" s="216"/>
      <c r="CP617" s="216"/>
    </row>
    <row r="618" spans="1:94" s="219" customFormat="1" ht="21" hidden="1" customHeight="1" x14ac:dyDescent="0.25">
      <c r="B618" s="215"/>
      <c r="C618" s="215"/>
      <c r="D618" s="215"/>
      <c r="E618" s="215"/>
      <c r="F618" s="215"/>
      <c r="G618" s="215"/>
      <c r="H618" s="215"/>
      <c r="I618" s="215"/>
      <c r="J618" s="215"/>
      <c r="K618" s="216"/>
      <c r="L618" s="217"/>
      <c r="M618" s="215"/>
      <c r="N618" s="215"/>
      <c r="O618" s="215"/>
      <c r="P618" s="215"/>
      <c r="Q618" s="215"/>
      <c r="R618" s="215"/>
      <c r="S618" s="215"/>
      <c r="T618" s="215"/>
      <c r="U618" s="215"/>
      <c r="V618" s="216"/>
      <c r="W618" s="216"/>
      <c r="X618" s="218"/>
      <c r="Y618" s="215"/>
      <c r="Z618" s="215"/>
      <c r="AA618" s="215"/>
      <c r="AB618" s="215"/>
      <c r="AC618" s="215"/>
      <c r="AD618" s="215"/>
      <c r="AE618" s="215"/>
      <c r="AF618" s="215"/>
      <c r="AG618" s="216"/>
      <c r="AH618" s="216"/>
      <c r="AI618" s="215"/>
      <c r="AJ618" s="215"/>
      <c r="AK618" s="215"/>
      <c r="AL618" s="215"/>
      <c r="AM618" s="215"/>
      <c r="AN618" s="215"/>
      <c r="AO618" s="215"/>
      <c r="AP618" s="215"/>
      <c r="AQ618" s="215"/>
      <c r="AR618" s="216"/>
      <c r="AS618" s="216"/>
      <c r="AT618" s="246">
        <f>$B$256</f>
        <v>0</v>
      </c>
      <c r="AU618" s="220">
        <v>9</v>
      </c>
      <c r="AV618" s="222" t="str">
        <f>IF(COUNTIFS($B$254,"&lt;&gt;"&amp;""),$B$254,"")</f>
        <v/>
      </c>
      <c r="AW618" s="222" t="str">
        <f t="shared" si="81"/>
        <v/>
      </c>
      <c r="AX618" s="222" t="str">
        <f t="shared" si="82"/>
        <v/>
      </c>
      <c r="AY618" s="222" t="str">
        <f>IF($AV618="","",$F$256)</f>
        <v/>
      </c>
      <c r="AZ618" s="222" t="str">
        <f t="shared" si="83"/>
        <v/>
      </c>
      <c r="BA618" s="222" t="str">
        <f>IF(COUNTIFS($B$254,"&lt;&gt;"&amp;""),ROUND($G$256/14,1),"")</f>
        <v/>
      </c>
      <c r="BB618" s="222" t="str">
        <f>IF(COUNTIFS($B$254,"&lt;&gt;"&amp;""),ROUND(($H$256+$I$256+$J$256)/14,1),"")</f>
        <v/>
      </c>
      <c r="BC618" s="222" t="str">
        <f>IF(COUNTIFS($B$254,"&lt;&gt;"&amp;""),ROUND(($G$256+$H$256+$I$256+$J$256)/14,1),"")</f>
        <v/>
      </c>
      <c r="BD618" s="222" t="str">
        <f>IF(COUNTIFS($B$254,"&lt;&gt;"&amp;""),ROUND($G$256,1),"")</f>
        <v/>
      </c>
      <c r="BE618" s="222" t="str">
        <f>IF(COUNTIFS($B$254,"&lt;&gt;"&amp;""),ROUND(($H$256+$I$256+$J$256),1),"")</f>
        <v/>
      </c>
      <c r="BF618" s="222" t="str">
        <f>IF(COUNTIFS($B$254,"&lt;&gt;"&amp;""),ROUND(($G$256+$H$256+$I$256+$J$256),1),"")</f>
        <v/>
      </c>
      <c r="BG618" s="220"/>
      <c r="BH618" s="222"/>
      <c r="BI618" s="222"/>
      <c r="BJ618" s="220"/>
      <c r="BK618" s="222"/>
      <c r="BL618" s="222"/>
      <c r="BM618" s="222" t="str">
        <f>IF(COUNTIFS($B$254,"&lt;&gt;"&amp;""),IF($L$256&lt;&gt;"",ROUND($L$256/14,1),""),"")</f>
        <v/>
      </c>
      <c r="BN618" s="222" t="str">
        <f>IF(COUNTIFS($B$254,"&lt;&gt;"&amp;""),IF($L$256&lt;&gt;"",ROUND($L$256,1),""),"")</f>
        <v/>
      </c>
      <c r="BO618" s="222" t="str">
        <f>IF($AV618="","",$E$256)</f>
        <v/>
      </c>
      <c r="BP618" s="224" t="str">
        <f>IF(COUNTIFS($B$254,"&lt;&gt;"&amp;""),$K$256,"")</f>
        <v/>
      </c>
      <c r="BQ618" s="224" t="str">
        <f t="shared" si="84"/>
        <v/>
      </c>
      <c r="BR618" s="222" t="str">
        <f t="shared" si="85"/>
        <v/>
      </c>
      <c r="BU618" s="215"/>
      <c r="BV618" s="215"/>
      <c r="BW618" s="215"/>
      <c r="BX618" s="215"/>
      <c r="BY618" s="215"/>
      <c r="BZ618" s="215"/>
      <c r="CA618" s="215"/>
      <c r="CB618" s="215"/>
      <c r="CC618" s="216"/>
      <c r="CD618" s="216"/>
      <c r="CE618" s="216"/>
      <c r="CF618" s="215"/>
      <c r="CG618" s="215"/>
      <c r="CH618" s="215"/>
      <c r="CI618" s="215"/>
      <c r="CJ618" s="215"/>
      <c r="CK618" s="215"/>
      <c r="CL618" s="215"/>
      <c r="CM618" s="215"/>
      <c r="CN618" s="215"/>
      <c r="CO618" s="216"/>
      <c r="CP618" s="216"/>
    </row>
    <row r="619" spans="1:94" s="219" customFormat="1" ht="21" hidden="1" customHeight="1" x14ac:dyDescent="0.25">
      <c r="B619" s="215"/>
      <c r="C619" s="215"/>
      <c r="D619" s="215"/>
      <c r="E619" s="215"/>
      <c r="F619" s="215"/>
      <c r="G619" s="215"/>
      <c r="H619" s="215"/>
      <c r="I619" s="215"/>
      <c r="J619" s="215"/>
      <c r="K619" s="216"/>
      <c r="L619" s="217"/>
      <c r="M619" s="215"/>
      <c r="N619" s="215"/>
      <c r="O619" s="215"/>
      <c r="P619" s="215"/>
      <c r="Q619" s="215"/>
      <c r="R619" s="215"/>
      <c r="S619" s="215"/>
      <c r="T619" s="215"/>
      <c r="U619" s="215"/>
      <c r="V619" s="216"/>
      <c r="W619" s="216"/>
      <c r="X619" s="218"/>
      <c r="Y619" s="215"/>
      <c r="Z619" s="215"/>
      <c r="AA619" s="215"/>
      <c r="AB619" s="215"/>
      <c r="AC619" s="215"/>
      <c r="AD619" s="215"/>
      <c r="AE619" s="215"/>
      <c r="AF619" s="215"/>
      <c r="AG619" s="216"/>
      <c r="AH619" s="216"/>
      <c r="AI619" s="215"/>
      <c r="AJ619" s="215"/>
      <c r="AK619" s="215"/>
      <c r="AL619" s="215"/>
      <c r="AM619" s="215"/>
      <c r="AN619" s="215"/>
      <c r="AO619" s="215"/>
      <c r="AP619" s="215"/>
      <c r="AQ619" s="215"/>
      <c r="AR619" s="216"/>
      <c r="AS619" s="216"/>
      <c r="AT619" s="246">
        <f>$B$259</f>
        <v>0</v>
      </c>
      <c r="AU619" s="220">
        <v>10</v>
      </c>
      <c r="AV619" s="222" t="str">
        <f>IF(COUNTIFS($B$257,"&lt;&gt;"&amp;""),$B$257,"")</f>
        <v/>
      </c>
      <c r="AW619" s="222" t="str">
        <f t="shared" si="81"/>
        <v/>
      </c>
      <c r="AX619" s="222" t="str">
        <f t="shared" si="82"/>
        <v/>
      </c>
      <c r="AY619" s="222" t="str">
        <f>IF($AV619="","",$F$259)</f>
        <v/>
      </c>
      <c r="AZ619" s="222" t="str">
        <f t="shared" si="83"/>
        <v/>
      </c>
      <c r="BA619" s="222" t="str">
        <f>IF(COUNTIFS($B$257,"&lt;&gt;"&amp;""),ROUND($G$259/14,1),"")</f>
        <v/>
      </c>
      <c r="BB619" s="222" t="str">
        <f>IF(COUNTIFS($B$257,"&lt;&gt;"&amp;""),ROUND(($H$259+$I$259+$J$259)/14,1),"")</f>
        <v/>
      </c>
      <c r="BC619" s="222" t="str">
        <f>IF(COUNTIFS($B$257,"&lt;&gt;"&amp;""),ROUND(($G$259+$H$259+$I$259+$J$259)/14,1),"")</f>
        <v/>
      </c>
      <c r="BD619" s="222" t="str">
        <f>IF(COUNTIFS($B$257,"&lt;&gt;"&amp;""),ROUND($G$259,1),"")</f>
        <v/>
      </c>
      <c r="BE619" s="222" t="str">
        <f>IF(COUNTIFS($B$257,"&lt;&gt;"&amp;""),ROUND(($H$259+$I$259+$J$259),1),"")</f>
        <v/>
      </c>
      <c r="BF619" s="222" t="str">
        <f>IF(COUNTIFS($B$257,"&lt;&gt;"&amp;""),ROUND(($G$259+$H$259+$I$259+$J$259),1),"")</f>
        <v/>
      </c>
      <c r="BG619" s="220"/>
      <c r="BH619" s="222"/>
      <c r="BI619" s="222"/>
      <c r="BJ619" s="220"/>
      <c r="BK619" s="222"/>
      <c r="BL619" s="222"/>
      <c r="BM619" s="222" t="str">
        <f>IF(COUNTIFS($B$257,"&lt;&gt;"&amp;""),IF($L$259&lt;&gt;"",ROUND($L$259/14,1),""),"")</f>
        <v/>
      </c>
      <c r="BN619" s="222" t="str">
        <f>IF(COUNTIFS($B$257,"&lt;&gt;"&amp;""),IF($L$259&lt;&gt;"",ROUND($L$259,1),""),"")</f>
        <v/>
      </c>
      <c r="BO619" s="222" t="str">
        <f>IF($AV619="","",$E$259)</f>
        <v/>
      </c>
      <c r="BP619" s="224" t="str">
        <f>IF(COUNTIFS($B$257,"&lt;&gt;"&amp;""),$K$259,"")</f>
        <v/>
      </c>
      <c r="BQ619" s="224" t="str">
        <f t="shared" si="84"/>
        <v/>
      </c>
      <c r="BR619" s="222" t="str">
        <f t="shared" si="85"/>
        <v/>
      </c>
      <c r="BU619" s="215"/>
      <c r="BV619" s="215"/>
      <c r="BW619" s="215"/>
      <c r="BX619" s="215"/>
      <c r="BY619" s="215"/>
      <c r="BZ619" s="215"/>
      <c r="CA619" s="215"/>
      <c r="CB619" s="215"/>
      <c r="CC619" s="216"/>
      <c r="CD619" s="216"/>
      <c r="CE619" s="216"/>
      <c r="CF619" s="215"/>
      <c r="CG619" s="215"/>
      <c r="CH619" s="215"/>
      <c r="CI619" s="215"/>
      <c r="CJ619" s="215"/>
      <c r="CK619" s="215"/>
      <c r="CL619" s="215"/>
      <c r="CM619" s="215"/>
      <c r="CN619" s="215"/>
      <c r="CO619" s="216"/>
      <c r="CP619" s="216"/>
    </row>
    <row r="620" spans="1:94" s="219" customFormat="1" ht="21" hidden="1" customHeight="1" x14ac:dyDescent="0.25">
      <c r="B620" s="215"/>
      <c r="C620" s="215"/>
      <c r="D620" s="215"/>
      <c r="E620" s="215"/>
      <c r="F620" s="215"/>
      <c r="G620" s="215"/>
      <c r="H620" s="215"/>
      <c r="I620" s="215"/>
      <c r="J620" s="215"/>
      <c r="K620" s="216"/>
      <c r="L620" s="217"/>
      <c r="M620" s="215"/>
      <c r="N620" s="215"/>
      <c r="O620" s="215"/>
      <c r="P620" s="215"/>
      <c r="Q620" s="215"/>
      <c r="R620" s="215"/>
      <c r="S620" s="215"/>
      <c r="T620" s="215"/>
      <c r="U620" s="215"/>
      <c r="V620" s="216"/>
      <c r="W620" s="216"/>
      <c r="X620" s="218"/>
      <c r="Y620" s="215"/>
      <c r="Z620" s="215"/>
      <c r="AA620" s="215"/>
      <c r="AB620" s="215"/>
      <c r="AC620" s="215"/>
      <c r="AD620" s="215"/>
      <c r="AE620" s="215"/>
      <c r="AF620" s="215"/>
      <c r="AG620" s="216"/>
      <c r="AH620" s="216"/>
      <c r="AI620" s="215"/>
      <c r="AJ620" s="215"/>
      <c r="AK620" s="215"/>
      <c r="AL620" s="215"/>
      <c r="AM620" s="215"/>
      <c r="AN620" s="215"/>
      <c r="AO620" s="215"/>
      <c r="AP620" s="215"/>
      <c r="AQ620" s="215"/>
      <c r="AR620" s="216"/>
      <c r="AS620" s="216"/>
      <c r="AT620" s="246">
        <f>$B$262</f>
        <v>0</v>
      </c>
      <c r="AU620" s="220">
        <v>11</v>
      </c>
      <c r="AV620" s="222" t="str">
        <f>IF(COUNTIFS($B$260,"&lt;&gt;"&amp;""),$B$260,"")</f>
        <v/>
      </c>
      <c r="AW620" s="222" t="str">
        <f t="shared" si="81"/>
        <v/>
      </c>
      <c r="AX620" s="222" t="str">
        <f t="shared" si="82"/>
        <v/>
      </c>
      <c r="AY620" s="222" t="str">
        <f>IF($AV620="","",$F$262)</f>
        <v/>
      </c>
      <c r="AZ620" s="222" t="str">
        <f t="shared" si="83"/>
        <v/>
      </c>
      <c r="BA620" s="222" t="str">
        <f>IF(COUNTIFS($B$260,"&lt;&gt;"&amp;""),ROUND($G$262/14,1),"")</f>
        <v/>
      </c>
      <c r="BB620" s="222" t="str">
        <f>IF(COUNTIFS($B$260,"&lt;&gt;"&amp;""),ROUND(($H$262+$I$262+$J$262)/14,1),"")</f>
        <v/>
      </c>
      <c r="BC620" s="222" t="str">
        <f>IF(COUNTIFS($B$260,"&lt;&gt;"&amp;""),ROUND(($G$262+$H$262+$I$262+$J$262)/14,1),"")</f>
        <v/>
      </c>
      <c r="BD620" s="222" t="str">
        <f>IF(COUNTIFS($B$260,"&lt;&gt;"&amp;""),ROUND($G$262,1),"")</f>
        <v/>
      </c>
      <c r="BE620" s="222" t="str">
        <f>IF(COUNTIFS($B$260,"&lt;&gt;"&amp;""),ROUND(($H$262+$I$262+$J$262),1),"")</f>
        <v/>
      </c>
      <c r="BF620" s="222" t="str">
        <f>IF(COUNTIFS($B$260,"&lt;&gt;"&amp;""),ROUND(($G$262+$H$262+$I$262+$J$262),1),"")</f>
        <v/>
      </c>
      <c r="BG620" s="220"/>
      <c r="BH620" s="222"/>
      <c r="BI620" s="222"/>
      <c r="BJ620" s="220"/>
      <c r="BK620" s="222"/>
      <c r="BL620" s="222"/>
      <c r="BM620" s="222" t="str">
        <f>IF(COUNTIFS($B$260,"&lt;&gt;"&amp;""),IF($L$262&lt;&gt;"",ROUND($L$262/14,1),""),"")</f>
        <v/>
      </c>
      <c r="BN620" s="222" t="str">
        <f>IF(COUNTIFS($B$260,"&lt;&gt;"&amp;""),IF($L$262&lt;&gt;"",ROUND($L$262,1),""),"")</f>
        <v/>
      </c>
      <c r="BO620" s="222" t="str">
        <f>IF($AV620="","",$E$262)</f>
        <v/>
      </c>
      <c r="BP620" s="224" t="str">
        <f>IF(COUNTIFS($B$260,"&lt;&gt;"&amp;""),$K$262,"")</f>
        <v/>
      </c>
      <c r="BQ620" s="224" t="str">
        <f t="shared" si="84"/>
        <v/>
      </c>
      <c r="BR620" s="222" t="str">
        <f t="shared" si="85"/>
        <v/>
      </c>
      <c r="BU620" s="215"/>
      <c r="BV620" s="215"/>
      <c r="BW620" s="215"/>
      <c r="BX620" s="215"/>
      <c r="BY620" s="215"/>
      <c r="BZ620" s="215"/>
      <c r="CA620" s="215"/>
      <c r="CB620" s="215"/>
      <c r="CC620" s="216"/>
      <c r="CD620" s="216"/>
      <c r="CE620" s="216"/>
      <c r="CF620" s="215"/>
      <c r="CG620" s="215"/>
      <c r="CH620" s="215"/>
      <c r="CI620" s="215"/>
      <c r="CJ620" s="215"/>
      <c r="CK620" s="215"/>
      <c r="CL620" s="215"/>
      <c r="CM620" s="215"/>
      <c r="CN620" s="215"/>
      <c r="CO620" s="216"/>
      <c r="CP620" s="216"/>
    </row>
    <row r="621" spans="1:94" s="219" customFormat="1" ht="21" hidden="1" customHeight="1" x14ac:dyDescent="0.25">
      <c r="B621" s="215"/>
      <c r="C621" s="215"/>
      <c r="D621" s="215"/>
      <c r="E621" s="215"/>
      <c r="F621" s="215"/>
      <c r="G621" s="215"/>
      <c r="H621" s="215"/>
      <c r="I621" s="215"/>
      <c r="J621" s="215"/>
      <c r="K621" s="216"/>
      <c r="L621" s="217"/>
      <c r="M621" s="215"/>
      <c r="N621" s="215"/>
      <c r="O621" s="215"/>
      <c r="P621" s="215"/>
      <c r="Q621" s="215"/>
      <c r="R621" s="215"/>
      <c r="S621" s="215"/>
      <c r="T621" s="215"/>
      <c r="U621" s="215"/>
      <c r="V621" s="216"/>
      <c r="W621" s="216"/>
      <c r="X621" s="218"/>
      <c r="Y621" s="215"/>
      <c r="Z621" s="215"/>
      <c r="AA621" s="215"/>
      <c r="AB621" s="215"/>
      <c r="AC621" s="215"/>
      <c r="AD621" s="215"/>
      <c r="AE621" s="215"/>
      <c r="AF621" s="215"/>
      <c r="AG621" s="216"/>
      <c r="AH621" s="216"/>
      <c r="AI621" s="215"/>
      <c r="AJ621" s="215"/>
      <c r="AK621" s="215"/>
      <c r="AL621" s="215"/>
      <c r="AM621" s="215"/>
      <c r="AN621" s="215"/>
      <c r="AO621" s="215"/>
      <c r="AP621" s="215"/>
      <c r="AQ621" s="215"/>
      <c r="AR621" s="216"/>
      <c r="AS621" s="216"/>
      <c r="AT621" s="246">
        <f>$B$265</f>
        <v>0</v>
      </c>
      <c r="AU621" s="220">
        <v>12</v>
      </c>
      <c r="AV621" s="222" t="str">
        <f>IF(COUNTIFS($B$263,"&lt;&gt;"&amp;""),$B$263,"")</f>
        <v/>
      </c>
      <c r="AW621" s="222" t="str">
        <f t="shared" si="81"/>
        <v/>
      </c>
      <c r="AX621" s="222" t="str">
        <f t="shared" si="82"/>
        <v/>
      </c>
      <c r="AY621" s="222" t="str">
        <f>IF($AV621="","",$F$265)</f>
        <v/>
      </c>
      <c r="AZ621" s="222" t="str">
        <f t="shared" si="83"/>
        <v/>
      </c>
      <c r="BA621" s="222" t="str">
        <f>IF(COUNTIFS($B$263,"&lt;&gt;"&amp;""),ROUND($G$265/14,1),"")</f>
        <v/>
      </c>
      <c r="BB621" s="222" t="str">
        <f>IF(COUNTIFS($B$263,"&lt;&gt;"&amp;""),ROUND(($H$265+$I$265+$J$265)/14,1),"")</f>
        <v/>
      </c>
      <c r="BC621" s="222" t="str">
        <f>IF(COUNTIFS($B$263,"&lt;&gt;"&amp;""),ROUND(($G$265+$H$265+$I$265+$J$265)/14,1),"")</f>
        <v/>
      </c>
      <c r="BD621" s="222" t="str">
        <f>IF(COUNTIFS($B$263,"&lt;&gt;"&amp;""),ROUND($G$265,1),"")</f>
        <v/>
      </c>
      <c r="BE621" s="222" t="str">
        <f>IF(COUNTIFS($B$263,"&lt;&gt;"&amp;""),ROUND(($H$265+$I$265+$J$265),1),"")</f>
        <v/>
      </c>
      <c r="BF621" s="222" t="str">
        <f>IF(COUNTIFS($B$263,"&lt;&gt;"&amp;""),ROUND(($G$265+$H$265+$I$265+$J$265),1),"")</f>
        <v/>
      </c>
      <c r="BG621" s="220"/>
      <c r="BH621" s="222"/>
      <c r="BI621" s="222"/>
      <c r="BJ621" s="220"/>
      <c r="BK621" s="222"/>
      <c r="BL621" s="222"/>
      <c r="BM621" s="222" t="str">
        <f>IF(COUNTIFS($B$263,"&lt;&gt;"&amp;""),IF($L$265&lt;&gt;"",ROUND($L$265/14,1),""),"")</f>
        <v/>
      </c>
      <c r="BN621" s="222" t="str">
        <f>IF(COUNTIFS($B$263,"&lt;&gt;"&amp;""),IF($L$265&lt;&gt;"",ROUND($L$265,1),""),"")</f>
        <v/>
      </c>
      <c r="BO621" s="222" t="str">
        <f>IF($AV621="","",$E$265)</f>
        <v/>
      </c>
      <c r="BP621" s="224" t="str">
        <f>IF(COUNTIFS($B$263,"&lt;&gt;"&amp;""),$K$265,"")</f>
        <v/>
      </c>
      <c r="BQ621" s="224" t="str">
        <f t="shared" si="84"/>
        <v/>
      </c>
      <c r="BR621" s="222" t="str">
        <f t="shared" si="85"/>
        <v/>
      </c>
      <c r="BU621" s="215"/>
      <c r="BV621" s="215"/>
      <c r="BW621" s="215"/>
      <c r="BX621" s="215"/>
      <c r="BY621" s="215"/>
      <c r="BZ621" s="215"/>
      <c r="CA621" s="215"/>
      <c r="CB621" s="215"/>
      <c r="CC621" s="216"/>
      <c r="CD621" s="216"/>
      <c r="CE621" s="216"/>
      <c r="CF621" s="215"/>
      <c r="CG621" s="215"/>
      <c r="CH621" s="215"/>
      <c r="CI621" s="215"/>
      <c r="CJ621" s="215"/>
      <c r="CK621" s="215"/>
      <c r="CL621" s="215"/>
      <c r="CM621" s="215"/>
      <c r="CN621" s="215"/>
      <c r="CO621" s="216"/>
      <c r="CP621" s="216"/>
    </row>
    <row r="622" spans="1:94" s="219" customFormat="1" ht="21" hidden="1" customHeight="1" x14ac:dyDescent="0.25">
      <c r="A622" s="237"/>
      <c r="B622" s="236"/>
      <c r="C622" s="236"/>
      <c r="D622" s="236"/>
      <c r="E622" s="236"/>
      <c r="F622" s="236"/>
      <c r="G622" s="236"/>
      <c r="H622" s="236"/>
      <c r="I622" s="236"/>
      <c r="J622" s="236"/>
      <c r="K622" s="238"/>
      <c r="L622" s="239"/>
      <c r="M622" s="236"/>
      <c r="N622" s="236"/>
      <c r="O622" s="236"/>
      <c r="P622" s="236"/>
      <c r="Q622" s="236"/>
      <c r="R622" s="236"/>
      <c r="S622" s="236"/>
      <c r="T622" s="236"/>
      <c r="U622" s="236"/>
      <c r="V622" s="238"/>
      <c r="W622" s="238"/>
      <c r="X622" s="240"/>
      <c r="Y622" s="236"/>
      <c r="Z622" s="236"/>
      <c r="AA622" s="236"/>
      <c r="AB622" s="236"/>
      <c r="AC622" s="236"/>
      <c r="AD622" s="236"/>
      <c r="AE622" s="236"/>
      <c r="AF622" s="236"/>
      <c r="AG622" s="238"/>
      <c r="AH622" s="238"/>
      <c r="AI622" s="236"/>
      <c r="AJ622" s="236"/>
      <c r="AK622" s="236"/>
      <c r="AL622" s="236"/>
      <c r="AM622" s="236"/>
      <c r="AN622" s="236"/>
      <c r="AO622" s="236"/>
      <c r="AP622" s="236"/>
      <c r="AQ622" s="236"/>
      <c r="AR622" s="238"/>
      <c r="AS622" s="238"/>
      <c r="AT622" s="246">
        <f>$B$268</f>
        <v>0</v>
      </c>
      <c r="AU622" s="222">
        <v>13</v>
      </c>
      <c r="AV622" s="222" t="str">
        <f>IF(COUNTIFS($B$266,"&lt;&gt;"&amp;""),$B$266,"")</f>
        <v/>
      </c>
      <c r="AW622" s="222" t="str">
        <f t="shared" si="81"/>
        <v/>
      </c>
      <c r="AX622" s="222" t="str">
        <f t="shared" si="82"/>
        <v/>
      </c>
      <c r="AY622" s="222" t="str">
        <f>IF($AV622="","",$F$268)</f>
        <v/>
      </c>
      <c r="AZ622" s="222" t="str">
        <f>IF($AV622="","","DO")</f>
        <v/>
      </c>
      <c r="BA622" s="222" t="str">
        <f>IF(COUNTIFS($B$266,"&lt;&gt;"&amp;""),ROUND($G$268/14,1),"")</f>
        <v/>
      </c>
      <c r="BB622" s="222" t="str">
        <f>IF(COUNTIFS($B$266,"&lt;&gt;"&amp;""),ROUND(($H$268+$I$268+$J$268)/14,1),"")</f>
        <v/>
      </c>
      <c r="BC622" s="222" t="str">
        <f>IF(COUNTIFS($B$266,"&lt;&gt;"&amp;""),ROUND(($G$268+$H$268+$I$268+$J$268)/14,1),"")</f>
        <v/>
      </c>
      <c r="BD622" s="222" t="str">
        <f>IF(COUNTIFS($B$266,"&lt;&gt;"&amp;""),ROUND($G$268,1),"")</f>
        <v/>
      </c>
      <c r="BE622" s="222" t="str">
        <f>IF(COUNTIFS($B$266,"&lt;&gt;"&amp;""),ROUND(($H$268+$I$268+$J$268),1),"")</f>
        <v/>
      </c>
      <c r="BF622" s="222" t="str">
        <f>IF(COUNTIFS($B$266,"&lt;&gt;"&amp;""),ROUND(($G$268+$H$268+$I$268+$J$268),1),"")</f>
        <v/>
      </c>
      <c r="BG622" s="222"/>
      <c r="BH622" s="222"/>
      <c r="BI622" s="222"/>
      <c r="BJ622" s="222"/>
      <c r="BK622" s="222"/>
      <c r="BL622" s="222"/>
      <c r="BM622" s="222" t="str">
        <f>IF(COUNTIFS($B$266,"&lt;&gt;"&amp;""),IF($L$268&lt;&gt;"",ROUND($L$268/14,1),""),"")</f>
        <v/>
      </c>
      <c r="BN622" s="222" t="str">
        <f>IF(COUNTIFS($B$266,"&lt;&gt;"&amp;""),IF($L$268&lt;&gt;"",ROUND($L$268,1),""),"")</f>
        <v/>
      </c>
      <c r="BO622" s="222" t="str">
        <f>IF($AV622="","",$E$268)</f>
        <v/>
      </c>
      <c r="BP622" s="224" t="str">
        <f>IF(COUNTIFS($B$266,"&lt;&gt;"&amp;""),$K$268,"")</f>
        <v/>
      </c>
      <c r="BQ622" s="224" t="str">
        <f>IF($AV622="","",IF($BC622&lt;&gt;"",$BC622,0)+IF($BI622&lt;&gt;"",$BI622,0)+IF($BM622&lt;&gt;"",$BM622,0))</f>
        <v/>
      </c>
      <c r="BR622" s="222" t="str">
        <f>IF($AV622="","",IF($BF622&lt;&gt;"",$BF622,0)+IF($BL622&lt;&gt;"",$BL622,0)+IF($BN622&lt;&gt;"",$BN622,0))</f>
        <v/>
      </c>
      <c r="BU622" s="215"/>
      <c r="BV622" s="215"/>
      <c r="BW622" s="215"/>
      <c r="BX622" s="215"/>
      <c r="BY622" s="215"/>
      <c r="BZ622" s="215"/>
      <c r="CA622" s="215"/>
      <c r="CB622" s="215"/>
      <c r="CC622" s="216"/>
      <c r="CD622" s="216"/>
      <c r="CE622" s="216"/>
      <c r="CF622" s="215"/>
      <c r="CG622" s="215"/>
      <c r="CH622" s="215"/>
      <c r="CI622" s="215"/>
      <c r="CJ622" s="215"/>
      <c r="CK622" s="215"/>
      <c r="CL622" s="215"/>
      <c r="CM622" s="215"/>
      <c r="CN622" s="215"/>
      <c r="CO622" s="216"/>
      <c r="CP622" s="216"/>
    </row>
    <row r="623" spans="1:94" s="219" customFormat="1" ht="21" hidden="1" customHeight="1" x14ac:dyDescent="0.25">
      <c r="A623" s="237"/>
      <c r="B623" s="236"/>
      <c r="C623" s="236"/>
      <c r="D623" s="236"/>
      <c r="E623" s="236"/>
      <c r="F623" s="236"/>
      <c r="G623" s="236"/>
      <c r="H623" s="236"/>
      <c r="I623" s="236"/>
      <c r="J623" s="236"/>
      <c r="K623" s="238"/>
      <c r="L623" s="239"/>
      <c r="M623" s="236"/>
      <c r="N623" s="236"/>
      <c r="O623" s="236"/>
      <c r="P623" s="236"/>
      <c r="Q623" s="236"/>
      <c r="R623" s="236"/>
      <c r="S623" s="236"/>
      <c r="T623" s="236"/>
      <c r="U623" s="236"/>
      <c r="V623" s="238"/>
      <c r="W623" s="238"/>
      <c r="X623" s="240"/>
      <c r="Y623" s="236"/>
      <c r="Z623" s="236"/>
      <c r="AA623" s="236"/>
      <c r="AB623" s="236"/>
      <c r="AC623" s="236"/>
      <c r="AD623" s="236"/>
      <c r="AE623" s="236"/>
      <c r="AF623" s="236"/>
      <c r="AG623" s="238"/>
      <c r="AH623" s="238"/>
      <c r="AI623" s="236"/>
      <c r="AJ623" s="236"/>
      <c r="AK623" s="236"/>
      <c r="AL623" s="236"/>
      <c r="AM623" s="236"/>
      <c r="AN623" s="236"/>
      <c r="AO623" s="236"/>
      <c r="AP623" s="236"/>
      <c r="AQ623" s="236"/>
      <c r="AR623" s="238"/>
      <c r="AS623" s="238"/>
      <c r="AT623" s="246">
        <f>$B$294</f>
        <v>0</v>
      </c>
      <c r="AU623" s="222">
        <v>14</v>
      </c>
      <c r="AV623" s="222" t="str">
        <f>IF(COUNTIFS($B$292,"&lt;&gt;"&amp;""),$B$292,"")</f>
        <v/>
      </c>
      <c r="AW623" s="222" t="str">
        <f t="shared" si="81"/>
        <v/>
      </c>
      <c r="AX623" s="222" t="str">
        <f t="shared" si="82"/>
        <v/>
      </c>
      <c r="AY623" s="222" t="str">
        <f>IF($AV623="","",$F$294)</f>
        <v/>
      </c>
      <c r="AZ623" s="222" t="str">
        <f t="shared" si="83"/>
        <v/>
      </c>
      <c r="BA623" s="222" t="str">
        <f>IF(COUNTIFS($B$292,"&lt;&gt;"&amp;""),ROUND($G$294/14,1),"")</f>
        <v/>
      </c>
      <c r="BB623" s="222" t="str">
        <f>IF(COUNTIFS($B$292,"&lt;&gt;"&amp;""),ROUND(($H$294+$I$294+$J$294)/14,1),"")</f>
        <v/>
      </c>
      <c r="BC623" s="222" t="str">
        <f>IF(COUNTIFS($B$292,"&lt;&gt;"&amp;""),ROUND(($G$294+$H$294+$I$294+$J$294)/14,1),"")</f>
        <v/>
      </c>
      <c r="BD623" s="222" t="str">
        <f>IF(COUNTIFS($B$292,"&lt;&gt;"&amp;""),ROUND($G$294,1),"")</f>
        <v/>
      </c>
      <c r="BE623" s="222" t="str">
        <f>IF(COUNTIFS($B$292,"&lt;&gt;"&amp;""),ROUND(($H$294+$I$294+$J$294),1),"")</f>
        <v/>
      </c>
      <c r="BF623" s="222" t="str">
        <f>IF(COUNTIFS($B$292,"&lt;&gt;"&amp;""),ROUND(($G$294+$H$294+$I$294+$J$294),1),"")</f>
        <v/>
      </c>
      <c r="BG623" s="220"/>
      <c r="BH623" s="222"/>
      <c r="BI623" s="222"/>
      <c r="BJ623" s="220"/>
      <c r="BK623" s="222"/>
      <c r="BL623" s="222"/>
      <c r="BM623" s="222" t="str">
        <f>IF(COUNTIFS($B$292,"&lt;&gt;"&amp;""),IF($L$294&lt;&gt;"",ROUND($L$294/14,1),""),"")</f>
        <v/>
      </c>
      <c r="BN623" s="222" t="str">
        <f>IF(COUNTIFS($B$292,"&lt;&gt;"&amp;""),IF($L$294&lt;&gt;"",ROUND($L$294,1),""),"")</f>
        <v/>
      </c>
      <c r="BO623" s="222" t="str">
        <f>IF($AV623="","",$E$294)</f>
        <v/>
      </c>
      <c r="BP623" s="224" t="str">
        <f>IF(COUNTIFS($B$292,"&lt;&gt;"&amp;""),$K$294,"")</f>
        <v/>
      </c>
      <c r="BQ623" s="224" t="str">
        <f t="shared" si="84"/>
        <v/>
      </c>
      <c r="BR623" s="222" t="str">
        <f t="shared" si="85"/>
        <v/>
      </c>
      <c r="BU623" s="215"/>
      <c r="BV623" s="215"/>
      <c r="BW623" s="215"/>
      <c r="BX623" s="215"/>
      <c r="BY623" s="215"/>
      <c r="BZ623" s="215"/>
      <c r="CA623" s="215"/>
      <c r="CB623" s="215"/>
      <c r="CC623" s="216"/>
      <c r="CD623" s="216"/>
      <c r="CE623" s="216"/>
      <c r="CF623" s="215"/>
      <c r="CG623" s="215"/>
      <c r="CH623" s="215"/>
      <c r="CI623" s="215"/>
      <c r="CJ623" s="215"/>
      <c r="CK623" s="215"/>
      <c r="CL623" s="215"/>
      <c r="CM623" s="215"/>
      <c r="CN623" s="215"/>
      <c r="CO623" s="216"/>
      <c r="CP623" s="216"/>
    </row>
    <row r="624" spans="1:94" s="219" customFormat="1" ht="21" hidden="1" customHeight="1" x14ac:dyDescent="0.25">
      <c r="A624" s="237"/>
      <c r="B624" s="236"/>
      <c r="C624" s="236"/>
      <c r="D624" s="236"/>
      <c r="E624" s="236"/>
      <c r="F624" s="236"/>
      <c r="G624" s="236"/>
      <c r="H624" s="236"/>
      <c r="I624" s="236"/>
      <c r="J624" s="236"/>
      <c r="K624" s="238"/>
      <c r="L624" s="239"/>
      <c r="M624" s="236"/>
      <c r="N624" s="236"/>
      <c r="O624" s="236"/>
      <c r="P624" s="236"/>
      <c r="Q624" s="236"/>
      <c r="R624" s="236"/>
      <c r="S624" s="236"/>
      <c r="T624" s="236"/>
      <c r="U624" s="236"/>
      <c r="V624" s="238"/>
      <c r="W624" s="238"/>
      <c r="X624" s="240"/>
      <c r="Y624" s="236"/>
      <c r="Z624" s="236"/>
      <c r="AA624" s="236"/>
      <c r="AB624" s="236"/>
      <c r="AC624" s="236"/>
      <c r="AD624" s="236"/>
      <c r="AE624" s="236"/>
      <c r="AF624" s="236"/>
      <c r="AG624" s="238"/>
      <c r="AH624" s="238"/>
      <c r="AI624" s="236"/>
      <c r="AJ624" s="236"/>
      <c r="AK624" s="236"/>
      <c r="AL624" s="236"/>
      <c r="AM624" s="236"/>
      <c r="AN624" s="236"/>
      <c r="AO624" s="236"/>
      <c r="AP624" s="236"/>
      <c r="AQ624" s="236"/>
      <c r="AR624" s="238"/>
      <c r="AS624" s="238"/>
      <c r="AT624" s="246">
        <f>$B$297</f>
        <v>0</v>
      </c>
      <c r="AU624" s="220">
        <v>15</v>
      </c>
      <c r="AV624" s="222" t="str">
        <f>IF(COUNTIFS($B$295,"&lt;&gt;"&amp;""),$B$295,"")</f>
        <v/>
      </c>
      <c r="AW624" s="222" t="str">
        <f t="shared" si="81"/>
        <v/>
      </c>
      <c r="AX624" s="222" t="str">
        <f t="shared" si="82"/>
        <v/>
      </c>
      <c r="AY624" s="222" t="str">
        <f>IF($AV624="","",$F$297)</f>
        <v/>
      </c>
      <c r="AZ624" s="222" t="str">
        <f t="shared" si="83"/>
        <v/>
      </c>
      <c r="BA624" s="222" t="str">
        <f>IF(COUNTIFS($B$295,"&lt;&gt;"&amp;""),ROUND($G$297/14,1),"")</f>
        <v/>
      </c>
      <c r="BB624" s="222" t="str">
        <f>IF(COUNTIFS($B$295,"&lt;&gt;"&amp;""),ROUND(($H$297+$I$297+$J$297)/14,1),"")</f>
        <v/>
      </c>
      <c r="BC624" s="222" t="str">
        <f>IF(COUNTIFS($B$295,"&lt;&gt;"&amp;""),ROUND(($G$297+$H$297+$I$297+$J$297)/14,1),"")</f>
        <v/>
      </c>
      <c r="BD624" s="222" t="str">
        <f>IF(COUNTIFS($B$295,"&lt;&gt;"&amp;""),ROUND($G$297,1),"")</f>
        <v/>
      </c>
      <c r="BE624" s="222" t="str">
        <f>IF(COUNTIFS($B$295,"&lt;&gt;"&amp;""),ROUND(($H$297+$I$297+$J$297),1),"")</f>
        <v/>
      </c>
      <c r="BF624" s="222" t="str">
        <f>IF(COUNTIFS($B$295,"&lt;&gt;"&amp;""),ROUND(($G$297+$H$297+$I$297+$J$297),1),"")</f>
        <v/>
      </c>
      <c r="BG624" s="220"/>
      <c r="BH624" s="222"/>
      <c r="BI624" s="222"/>
      <c r="BJ624" s="220"/>
      <c r="BK624" s="222"/>
      <c r="BL624" s="222"/>
      <c r="BM624" s="222" t="str">
        <f>IF(COUNTIFS($B$295,"&lt;&gt;"&amp;""),IF($L$297&lt;&gt;"",ROUND($L$297/14,1),""),"")</f>
        <v/>
      </c>
      <c r="BN624" s="222" t="str">
        <f>IF(COUNTIFS($B$295,"&lt;&gt;"&amp;""),IF($L$297&lt;&gt;"",ROUND($L$297,1),""),"")</f>
        <v/>
      </c>
      <c r="BO624" s="222" t="str">
        <f>IF($AV624="","",$E$297)</f>
        <v/>
      </c>
      <c r="BP624" s="224" t="str">
        <f>IF(COUNTIFS($B$295,"&lt;&gt;"&amp;""),$K$297,"")</f>
        <v/>
      </c>
      <c r="BQ624" s="224" t="str">
        <f t="shared" si="84"/>
        <v/>
      </c>
      <c r="BR624" s="222" t="str">
        <f t="shared" si="85"/>
        <v/>
      </c>
      <c r="BU624" s="215"/>
      <c r="BV624" s="215"/>
      <c r="BW624" s="215"/>
      <c r="BX624" s="215"/>
      <c r="BY624" s="215"/>
      <c r="BZ624" s="215"/>
      <c r="CA624" s="215"/>
      <c r="CB624" s="215"/>
      <c r="CC624" s="216"/>
      <c r="CD624" s="216"/>
      <c r="CE624" s="216"/>
      <c r="CF624" s="215"/>
      <c r="CG624" s="215"/>
      <c r="CH624" s="215"/>
      <c r="CI624" s="215"/>
      <c r="CJ624" s="215"/>
      <c r="CK624" s="215"/>
      <c r="CL624" s="215"/>
      <c r="CM624" s="215"/>
      <c r="CN624" s="215"/>
      <c r="CO624" s="216"/>
      <c r="CP624" s="216"/>
    </row>
    <row r="625" spans="1:94" s="219" customFormat="1" ht="21" hidden="1" customHeight="1" x14ac:dyDescent="0.25">
      <c r="A625" s="237"/>
      <c r="B625" s="236"/>
      <c r="C625" s="236"/>
      <c r="D625" s="236"/>
      <c r="E625" s="236"/>
      <c r="F625" s="236"/>
      <c r="G625" s="236"/>
      <c r="H625" s="236"/>
      <c r="I625" s="236"/>
      <c r="J625" s="236"/>
      <c r="K625" s="238"/>
      <c r="L625" s="239"/>
      <c r="M625" s="236"/>
      <c r="N625" s="236"/>
      <c r="O625" s="236"/>
      <c r="P625" s="236"/>
      <c r="Q625" s="236"/>
      <c r="R625" s="236"/>
      <c r="S625" s="236"/>
      <c r="T625" s="236"/>
      <c r="U625" s="236"/>
      <c r="V625" s="238"/>
      <c r="W625" s="238"/>
      <c r="X625" s="240"/>
      <c r="Y625" s="236"/>
      <c r="Z625" s="236"/>
      <c r="AA625" s="236"/>
      <c r="AB625" s="236"/>
      <c r="AC625" s="236"/>
      <c r="AD625" s="236"/>
      <c r="AE625" s="236"/>
      <c r="AF625" s="236"/>
      <c r="AG625" s="238"/>
      <c r="AH625" s="238"/>
      <c r="AI625" s="236"/>
      <c r="AJ625" s="236"/>
      <c r="AK625" s="236"/>
      <c r="AL625" s="236"/>
      <c r="AM625" s="236"/>
      <c r="AN625" s="236"/>
      <c r="AO625" s="236"/>
      <c r="AP625" s="236"/>
      <c r="AQ625" s="236"/>
      <c r="AR625" s="238"/>
      <c r="AS625" s="238"/>
      <c r="AT625" s="246">
        <f>$B$300</f>
        <v>0</v>
      </c>
      <c r="AU625" s="220">
        <v>16</v>
      </c>
      <c r="AV625" s="222" t="str">
        <f>IF(COUNTIFS($B$298,"&lt;&gt;"&amp;""),$B$298,"")</f>
        <v/>
      </c>
      <c r="AW625" s="222" t="str">
        <f t="shared" si="81"/>
        <v/>
      </c>
      <c r="AX625" s="222" t="str">
        <f t="shared" si="82"/>
        <v/>
      </c>
      <c r="AY625" s="222" t="str">
        <f>IF($AV625="","",$F$300)</f>
        <v/>
      </c>
      <c r="AZ625" s="222" t="str">
        <f t="shared" si="83"/>
        <v/>
      </c>
      <c r="BA625" s="222" t="str">
        <f>IF(COUNTIFS($B$298,"&lt;&gt;"&amp;""),ROUND($G$300/14,1),"")</f>
        <v/>
      </c>
      <c r="BB625" s="222" t="str">
        <f>IF(COUNTIFS($B$298,"&lt;&gt;"&amp;""),ROUND(($H$300+$I$300+$J$300)/14,1),"")</f>
        <v/>
      </c>
      <c r="BC625" s="222" t="str">
        <f>IF(COUNTIFS($B$298,"&lt;&gt;"&amp;""),ROUND(($G$300+$H$300+$I$300+$J$300)/14,1),"")</f>
        <v/>
      </c>
      <c r="BD625" s="222" t="str">
        <f>IF(COUNTIFS($B$298,"&lt;&gt;"&amp;""),ROUND($G$300,1),"")</f>
        <v/>
      </c>
      <c r="BE625" s="222" t="str">
        <f>IF(COUNTIFS($B$298,"&lt;&gt;"&amp;""),ROUND(($H$300+$I$300+$J$300),1),"")</f>
        <v/>
      </c>
      <c r="BF625" s="222" t="str">
        <f>IF(COUNTIFS($B$298,"&lt;&gt;"&amp;""),ROUND(($G$300+$H$300+$I$300+$J$300),1),"")</f>
        <v/>
      </c>
      <c r="BG625" s="220"/>
      <c r="BH625" s="222"/>
      <c r="BI625" s="222"/>
      <c r="BJ625" s="220"/>
      <c r="BK625" s="222"/>
      <c r="BL625" s="222"/>
      <c r="BM625" s="222" t="str">
        <f>IF(COUNTIFS($B$298,"&lt;&gt;"&amp;""),IF($L$300&lt;&gt;"",ROUND($L$300/14,1),""),"")</f>
        <v/>
      </c>
      <c r="BN625" s="222" t="str">
        <f>IF(COUNTIFS($B$298,"&lt;&gt;"&amp;""),IF($L$300&lt;&gt;"",ROUND($L$300,1),""),"")</f>
        <v/>
      </c>
      <c r="BO625" s="222" t="str">
        <f>IF($AV625="","",$E$300)</f>
        <v/>
      </c>
      <c r="BP625" s="224" t="str">
        <f>IF(COUNTIFS($B$298,"&lt;&gt;"&amp;""),$K$300,"")</f>
        <v/>
      </c>
      <c r="BQ625" s="224" t="str">
        <f t="shared" si="84"/>
        <v/>
      </c>
      <c r="BR625" s="222" t="str">
        <f t="shared" si="85"/>
        <v/>
      </c>
      <c r="BU625" s="215"/>
      <c r="BV625" s="215"/>
      <c r="BW625" s="215"/>
      <c r="BX625" s="215"/>
      <c r="BY625" s="215"/>
      <c r="BZ625" s="215"/>
      <c r="CA625" s="215"/>
      <c r="CB625" s="215"/>
      <c r="CC625" s="216"/>
      <c r="CD625" s="216"/>
      <c r="CE625" s="216"/>
      <c r="CF625" s="215"/>
      <c r="CG625" s="215"/>
      <c r="CH625" s="215"/>
      <c r="CI625" s="215"/>
      <c r="CJ625" s="215"/>
      <c r="CK625" s="215"/>
      <c r="CL625" s="215"/>
      <c r="CM625" s="215"/>
      <c r="CN625" s="215"/>
      <c r="CO625" s="216"/>
      <c r="CP625" s="216"/>
    </row>
    <row r="626" spans="1:94" s="219" customFormat="1" ht="21" hidden="1" customHeight="1" x14ac:dyDescent="0.25">
      <c r="B626" s="215"/>
      <c r="C626" s="215"/>
      <c r="D626" s="215"/>
      <c r="E626" s="215"/>
      <c r="F626" s="215"/>
      <c r="G626" s="215"/>
      <c r="H626" s="215"/>
      <c r="I626" s="215"/>
      <c r="J626" s="215"/>
      <c r="K626" s="216"/>
      <c r="L626" s="217"/>
      <c r="M626" s="215"/>
      <c r="N626" s="215"/>
      <c r="O626" s="215"/>
      <c r="P626" s="215"/>
      <c r="Q626" s="215"/>
      <c r="R626" s="215"/>
      <c r="S626" s="215"/>
      <c r="T626" s="215"/>
      <c r="U626" s="215"/>
      <c r="V626" s="216"/>
      <c r="W626" s="216"/>
      <c r="X626" s="218"/>
      <c r="Y626" s="215"/>
      <c r="Z626" s="215"/>
      <c r="AA626" s="215"/>
      <c r="AB626" s="215"/>
      <c r="AC626" s="215"/>
      <c r="AD626" s="215"/>
      <c r="AE626" s="215"/>
      <c r="AF626" s="215"/>
      <c r="AG626" s="216"/>
      <c r="AH626" s="216"/>
      <c r="AI626" s="215"/>
      <c r="AJ626" s="215"/>
      <c r="AK626" s="215"/>
      <c r="AL626" s="215"/>
      <c r="AM626" s="215"/>
      <c r="AN626" s="215"/>
      <c r="AO626" s="215"/>
      <c r="AP626" s="215"/>
      <c r="AQ626" s="215"/>
      <c r="AR626" s="216"/>
      <c r="AS626" s="216"/>
      <c r="AT626" s="246">
        <f>$B$303</f>
        <v>0</v>
      </c>
      <c r="AU626" s="220">
        <v>17</v>
      </c>
      <c r="AV626" s="222" t="str">
        <f>IF(COUNTIFS($B$301,"&lt;&gt;"&amp;""),$B$301,"")</f>
        <v/>
      </c>
      <c r="AW626" s="222" t="str">
        <f t="shared" si="81"/>
        <v/>
      </c>
      <c r="AX626" s="222" t="str">
        <f t="shared" si="82"/>
        <v/>
      </c>
      <c r="AY626" s="222" t="str">
        <f>IF($AV626="","",$F$303)</f>
        <v/>
      </c>
      <c r="AZ626" s="222" t="str">
        <f t="shared" si="83"/>
        <v/>
      </c>
      <c r="BA626" s="222" t="str">
        <f>IF(COUNTIFS($B$301,"&lt;&gt;"&amp;""),ROUND($G$303/14,1),"")</f>
        <v/>
      </c>
      <c r="BB626" s="222" t="str">
        <f>IF(COUNTIFS($B$301,"&lt;&gt;"&amp;""),ROUND(($H$303+$I$303+$J$303)/14,1),"")</f>
        <v/>
      </c>
      <c r="BC626" s="222" t="str">
        <f>IF(COUNTIFS($B$301,"&lt;&gt;"&amp;""),ROUND(($G$303+$H$303+$I$303+$J$303)/14,1),"")</f>
        <v/>
      </c>
      <c r="BD626" s="222" t="str">
        <f>IF(COUNTIFS($B$301,"&lt;&gt;"&amp;""),ROUND($G$303,1),"")</f>
        <v/>
      </c>
      <c r="BE626" s="222" t="str">
        <f>IF(COUNTIFS($B$301,"&lt;&gt;"&amp;""),ROUND(($H$303+$I$303+$J$303),1),"")</f>
        <v/>
      </c>
      <c r="BF626" s="222" t="str">
        <f>IF(COUNTIFS($B$301,"&lt;&gt;"&amp;""),ROUND(($G$303+$H$303+$I$303+$J$303),1),"")</f>
        <v/>
      </c>
      <c r="BG626" s="220"/>
      <c r="BH626" s="222"/>
      <c r="BI626" s="222"/>
      <c r="BJ626" s="220"/>
      <c r="BK626" s="222"/>
      <c r="BL626" s="222"/>
      <c r="BM626" s="222" t="str">
        <f>IF(COUNTIFS($B$301,"&lt;&gt;"&amp;""),IF($L$303&lt;&gt;"",ROUND($L$303/14,1),""),"")</f>
        <v/>
      </c>
      <c r="BN626" s="222" t="str">
        <f>IF(COUNTIFS($B$301,"&lt;&gt;"&amp;""),IF($L$303&lt;&gt;"",ROUND($L$303,1),""),"")</f>
        <v/>
      </c>
      <c r="BO626" s="222" t="str">
        <f>IF($AV626="","",$E$303)</f>
        <v/>
      </c>
      <c r="BP626" s="224" t="str">
        <f>IF(COUNTIFS($B$301,"&lt;&gt;"&amp;""),$K$303,"")</f>
        <v/>
      </c>
      <c r="BQ626" s="224" t="str">
        <f t="shared" si="84"/>
        <v/>
      </c>
      <c r="BR626" s="222" t="str">
        <f t="shared" si="85"/>
        <v/>
      </c>
      <c r="BU626" s="215"/>
      <c r="BV626" s="215"/>
      <c r="BW626" s="215"/>
      <c r="BX626" s="215"/>
      <c r="BY626" s="215"/>
      <c r="BZ626" s="215"/>
      <c r="CA626" s="215"/>
      <c r="CB626" s="215"/>
      <c r="CC626" s="216"/>
      <c r="CD626" s="216"/>
      <c r="CE626" s="216"/>
      <c r="CF626" s="215"/>
      <c r="CG626" s="215"/>
      <c r="CH626" s="215"/>
      <c r="CI626" s="215"/>
      <c r="CJ626" s="215"/>
      <c r="CK626" s="215"/>
      <c r="CL626" s="215"/>
      <c r="CM626" s="215"/>
      <c r="CN626" s="215"/>
      <c r="CO626" s="216"/>
      <c r="CP626" s="216"/>
    </row>
    <row r="627" spans="1:94" s="219" customFormat="1" ht="21" hidden="1" customHeight="1" x14ac:dyDescent="0.25">
      <c r="B627" s="215"/>
      <c r="C627" s="215"/>
      <c r="D627" s="215"/>
      <c r="E627" s="215"/>
      <c r="F627" s="215"/>
      <c r="G627" s="215"/>
      <c r="H627" s="215"/>
      <c r="I627" s="215"/>
      <c r="J627" s="215"/>
      <c r="K627" s="216"/>
      <c r="L627" s="217"/>
      <c r="M627" s="215"/>
      <c r="N627" s="215"/>
      <c r="O627" s="215"/>
      <c r="P627" s="215"/>
      <c r="Q627" s="215"/>
      <c r="R627" s="215"/>
      <c r="S627" s="215"/>
      <c r="T627" s="215"/>
      <c r="U627" s="215"/>
      <c r="V627" s="216"/>
      <c r="W627" s="216"/>
      <c r="X627" s="218"/>
      <c r="Y627" s="215"/>
      <c r="Z627" s="215"/>
      <c r="AA627" s="215"/>
      <c r="AB627" s="215"/>
      <c r="AC627" s="215"/>
      <c r="AD627" s="215"/>
      <c r="AE627" s="215"/>
      <c r="AF627" s="215"/>
      <c r="AG627" s="216"/>
      <c r="AH627" s="216"/>
      <c r="AI627" s="215"/>
      <c r="AJ627" s="215"/>
      <c r="AK627" s="215"/>
      <c r="AL627" s="215"/>
      <c r="AM627" s="215"/>
      <c r="AN627" s="215"/>
      <c r="AO627" s="215"/>
      <c r="AP627" s="215"/>
      <c r="AQ627" s="215"/>
      <c r="AR627" s="216"/>
      <c r="AS627" s="216"/>
      <c r="AT627" s="246">
        <f>$B$306</f>
        <v>0</v>
      </c>
      <c r="AU627" s="220">
        <v>18</v>
      </c>
      <c r="AV627" s="222" t="str">
        <f>IF(COUNTIFS($B$304,"&lt;&gt;"&amp;""),$B$304,"")</f>
        <v/>
      </c>
      <c r="AW627" s="222" t="str">
        <f t="shared" si="81"/>
        <v/>
      </c>
      <c r="AX627" s="222" t="str">
        <f t="shared" si="82"/>
        <v/>
      </c>
      <c r="AY627" s="222" t="str">
        <f>IF($AV627="","",$F$306)</f>
        <v/>
      </c>
      <c r="AZ627" s="222" t="str">
        <f t="shared" si="83"/>
        <v/>
      </c>
      <c r="BA627" s="222" t="str">
        <f>IF(COUNTIFS($B$304,"&lt;&gt;"&amp;""),ROUND($G$306/14,1),"")</f>
        <v/>
      </c>
      <c r="BB627" s="222" t="str">
        <f>IF(COUNTIFS($B$304,"&lt;&gt;"&amp;""),ROUND(($H$306+$I$306+$J$306)/14,1),"")</f>
        <v/>
      </c>
      <c r="BC627" s="222" t="str">
        <f>IF(COUNTIFS($B$304,"&lt;&gt;"&amp;""),ROUND(($G$306+$H$306+$I$306+$J$306)/14,1),"")</f>
        <v/>
      </c>
      <c r="BD627" s="222" t="str">
        <f>IF(COUNTIFS($B$304,"&lt;&gt;"&amp;""),ROUND($G$306,1),"")</f>
        <v/>
      </c>
      <c r="BE627" s="222" t="str">
        <f>IF(COUNTIFS($B$304,"&lt;&gt;"&amp;""),ROUND(($H$306+$I$306+$J$306),1),"")</f>
        <v/>
      </c>
      <c r="BF627" s="222" t="str">
        <f>IF(COUNTIFS($B$304,"&lt;&gt;"&amp;""),ROUND(($G$306+$H$306+$I$306+$J$306),1),"")</f>
        <v/>
      </c>
      <c r="BG627" s="220"/>
      <c r="BH627" s="222"/>
      <c r="BI627" s="222"/>
      <c r="BJ627" s="220"/>
      <c r="BK627" s="222"/>
      <c r="BL627" s="222"/>
      <c r="BM627" s="222" t="str">
        <f>IF(COUNTIFS($B$304,"&lt;&gt;"&amp;""),IF($L$306&lt;&gt;"",ROUND($L$306/14,1),""),"")</f>
        <v/>
      </c>
      <c r="BN627" s="222" t="str">
        <f>IF(COUNTIFS($B$304,"&lt;&gt;"&amp;""),IF($L$306&lt;&gt;"",ROUND($L$306,1),""),"")</f>
        <v/>
      </c>
      <c r="BO627" s="222" t="str">
        <f>IF($AV627="","",$E$306)</f>
        <v/>
      </c>
      <c r="BP627" s="224" t="str">
        <f>IF(COUNTIFS($B$304,"&lt;&gt;"&amp;""),$K$306,"")</f>
        <v/>
      </c>
      <c r="BQ627" s="224" t="str">
        <f t="shared" si="84"/>
        <v/>
      </c>
      <c r="BR627" s="222" t="str">
        <f t="shared" si="85"/>
        <v/>
      </c>
      <c r="BU627" s="215"/>
      <c r="BV627" s="215"/>
      <c r="BW627" s="215"/>
      <c r="BX627" s="215"/>
      <c r="BY627" s="215"/>
      <c r="BZ627" s="215"/>
      <c r="CA627" s="215"/>
      <c r="CB627" s="215"/>
      <c r="CC627" s="216"/>
      <c r="CD627" s="216"/>
      <c r="CE627" s="216"/>
      <c r="CF627" s="215"/>
      <c r="CG627" s="215"/>
      <c r="CH627" s="215"/>
      <c r="CI627" s="215"/>
      <c r="CJ627" s="215"/>
      <c r="CK627" s="215"/>
      <c r="CL627" s="215"/>
      <c r="CM627" s="215"/>
      <c r="CN627" s="215"/>
      <c r="CO627" s="216"/>
      <c r="CP627" s="216"/>
    </row>
    <row r="628" spans="1:94" s="219" customFormat="1" ht="21" hidden="1" customHeight="1" x14ac:dyDescent="0.25">
      <c r="B628" s="215"/>
      <c r="C628" s="215"/>
      <c r="D628" s="215"/>
      <c r="E628" s="215"/>
      <c r="F628" s="215"/>
      <c r="G628" s="215"/>
      <c r="H628" s="215"/>
      <c r="I628" s="215"/>
      <c r="J628" s="215"/>
      <c r="K628" s="216"/>
      <c r="L628" s="217"/>
      <c r="M628" s="215"/>
      <c r="N628" s="215"/>
      <c r="O628" s="215"/>
      <c r="P628" s="215"/>
      <c r="Q628" s="215"/>
      <c r="R628" s="215"/>
      <c r="S628" s="215"/>
      <c r="T628" s="215"/>
      <c r="U628" s="215"/>
      <c r="V628" s="216"/>
      <c r="W628" s="216"/>
      <c r="X628" s="218"/>
      <c r="Y628" s="215"/>
      <c r="Z628" s="215"/>
      <c r="AA628" s="215"/>
      <c r="AB628" s="215"/>
      <c r="AC628" s="215"/>
      <c r="AD628" s="215"/>
      <c r="AE628" s="215"/>
      <c r="AF628" s="215"/>
      <c r="AG628" s="216"/>
      <c r="AH628" s="216"/>
      <c r="AI628" s="215"/>
      <c r="AJ628" s="215"/>
      <c r="AK628" s="215"/>
      <c r="AL628" s="215"/>
      <c r="AM628" s="215"/>
      <c r="AN628" s="215"/>
      <c r="AO628" s="215"/>
      <c r="AP628" s="215"/>
      <c r="AQ628" s="215"/>
      <c r="AR628" s="216"/>
      <c r="AS628" s="216"/>
      <c r="AT628" s="246">
        <f>$B$309</f>
        <v>0</v>
      </c>
      <c r="AU628" s="220">
        <v>19</v>
      </c>
      <c r="AV628" s="222" t="str">
        <f>IF(COUNTIFS($B$307,"&lt;&gt;"&amp;""),$B$307,"")</f>
        <v/>
      </c>
      <c r="AW628" s="222" t="str">
        <f t="shared" si="81"/>
        <v/>
      </c>
      <c r="AX628" s="222" t="str">
        <f t="shared" si="82"/>
        <v/>
      </c>
      <c r="AY628" s="222" t="str">
        <f>IF($AV628="","",$F$309)</f>
        <v/>
      </c>
      <c r="AZ628" s="222" t="str">
        <f t="shared" si="83"/>
        <v/>
      </c>
      <c r="BA628" s="222" t="str">
        <f>IF(COUNTIFS($B$307,"&lt;&gt;"&amp;""),ROUND($G$309/14,1),"")</f>
        <v/>
      </c>
      <c r="BB628" s="222" t="str">
        <f>IF(COUNTIFS($B$307,"&lt;&gt;"&amp;""),ROUND(($H$309+$I$309+$J$309)/14,1),"")</f>
        <v/>
      </c>
      <c r="BC628" s="222" t="str">
        <f>IF(COUNTIFS($B$307,"&lt;&gt;"&amp;""),ROUND(($G$309+$H$309+$I$309+$J$309)/14,1),"")</f>
        <v/>
      </c>
      <c r="BD628" s="222" t="str">
        <f>IF(COUNTIFS($B$307,"&lt;&gt;"&amp;""),ROUND($G$309,1),"")</f>
        <v/>
      </c>
      <c r="BE628" s="222" t="str">
        <f>IF(COUNTIFS($B$307,"&lt;&gt;"&amp;""),ROUND(($H$309+$I$309+$J$309),1),"")</f>
        <v/>
      </c>
      <c r="BF628" s="222" t="str">
        <f>IF(COUNTIFS($B$307,"&lt;&gt;"&amp;""),ROUND(($G$309+$H$309+$I$309+$J$309),1),"")</f>
        <v/>
      </c>
      <c r="BG628" s="220"/>
      <c r="BH628" s="222"/>
      <c r="BI628" s="222"/>
      <c r="BJ628" s="220"/>
      <c r="BK628" s="222"/>
      <c r="BL628" s="222"/>
      <c r="BM628" s="222" t="str">
        <f>IF(COUNTIFS($B$307,"&lt;&gt;"&amp;""),IF($L$309&lt;&gt;"",ROUND($L$309/14,1),""),"")</f>
        <v/>
      </c>
      <c r="BN628" s="222" t="str">
        <f>IF(COUNTIFS($B$307,"&lt;&gt;"&amp;""),IF($L$309&lt;&gt;"",ROUND($L$309,1),""),"")</f>
        <v/>
      </c>
      <c r="BO628" s="222" t="str">
        <f>IF($AV628="","",$E$309)</f>
        <v/>
      </c>
      <c r="BP628" s="224" t="str">
        <f>IF(COUNTIFS($B$307,"&lt;&gt;"&amp;""),$K$309,"")</f>
        <v/>
      </c>
      <c r="BQ628" s="224" t="str">
        <f t="shared" si="84"/>
        <v/>
      </c>
      <c r="BR628" s="222" t="str">
        <f t="shared" si="85"/>
        <v/>
      </c>
      <c r="BU628" s="215"/>
      <c r="BV628" s="215"/>
      <c r="BW628" s="215"/>
      <c r="BX628" s="215"/>
      <c r="BY628" s="215"/>
      <c r="BZ628" s="215"/>
      <c r="CA628" s="215"/>
      <c r="CB628" s="215"/>
      <c r="CC628" s="216"/>
      <c r="CD628" s="216"/>
      <c r="CE628" s="216"/>
      <c r="CF628" s="215"/>
      <c r="CG628" s="215"/>
      <c r="CH628" s="215"/>
      <c r="CI628" s="215"/>
      <c r="CJ628" s="215"/>
      <c r="CK628" s="215"/>
      <c r="CL628" s="215"/>
      <c r="CM628" s="215"/>
      <c r="CN628" s="215"/>
      <c r="CO628" s="216"/>
      <c r="CP628" s="216"/>
    </row>
    <row r="629" spans="1:94" s="219" customFormat="1" ht="21" hidden="1" customHeight="1" x14ac:dyDescent="0.25">
      <c r="B629" s="215"/>
      <c r="C629" s="215"/>
      <c r="D629" s="215"/>
      <c r="E629" s="215"/>
      <c r="F629" s="215"/>
      <c r="G629" s="215"/>
      <c r="H629" s="215"/>
      <c r="I629" s="215"/>
      <c r="J629" s="215"/>
      <c r="K629" s="216"/>
      <c r="L629" s="217"/>
      <c r="M629" s="215"/>
      <c r="N629" s="215"/>
      <c r="O629" s="215"/>
      <c r="P629" s="215"/>
      <c r="Q629" s="215"/>
      <c r="R629" s="215"/>
      <c r="S629" s="215"/>
      <c r="T629" s="215"/>
      <c r="U629" s="215"/>
      <c r="V629" s="216"/>
      <c r="W629" s="216"/>
      <c r="X629" s="218"/>
      <c r="Y629" s="215"/>
      <c r="Z629" s="215"/>
      <c r="AA629" s="215"/>
      <c r="AB629" s="215"/>
      <c r="AC629" s="215"/>
      <c r="AD629" s="215"/>
      <c r="AE629" s="215"/>
      <c r="AF629" s="215"/>
      <c r="AG629" s="216"/>
      <c r="AH629" s="216"/>
      <c r="AI629" s="215"/>
      <c r="AJ629" s="215"/>
      <c r="AK629" s="215"/>
      <c r="AL629" s="215"/>
      <c r="AM629" s="215"/>
      <c r="AN629" s="215"/>
      <c r="AO629" s="215"/>
      <c r="AP629" s="215"/>
      <c r="AQ629" s="215"/>
      <c r="AR629" s="216"/>
      <c r="AS629" s="216"/>
      <c r="AT629" s="246">
        <f>$B$312</f>
        <v>0</v>
      </c>
      <c r="AU629" s="220">
        <v>20</v>
      </c>
      <c r="AV629" s="222" t="str">
        <f>IF(COUNTIFS($B$310,"&lt;&gt;"&amp;""),$B$310,"")</f>
        <v/>
      </c>
      <c r="AW629" s="222" t="str">
        <f t="shared" si="81"/>
        <v/>
      </c>
      <c r="AX629" s="222" t="str">
        <f t="shared" si="82"/>
        <v/>
      </c>
      <c r="AY629" s="222" t="str">
        <f>IF($AV629="","",$F$312)</f>
        <v/>
      </c>
      <c r="AZ629" s="222" t="str">
        <f t="shared" si="83"/>
        <v/>
      </c>
      <c r="BA629" s="222" t="str">
        <f>IF(COUNTIFS($B$310,"&lt;&gt;"&amp;""),ROUND($G$312/14,1),"")</f>
        <v/>
      </c>
      <c r="BB629" s="222" t="str">
        <f>IF(COUNTIFS($B$310,"&lt;&gt;"&amp;""),ROUND(($H$312+$I$312+$J$312)/14,1),"")</f>
        <v/>
      </c>
      <c r="BC629" s="222" t="str">
        <f>IF(COUNTIFS($B$310,"&lt;&gt;"&amp;""),ROUND(($G$312+$H$312+$I$312+$J$312)/14,1),"")</f>
        <v/>
      </c>
      <c r="BD629" s="222" t="str">
        <f>IF(COUNTIFS($B$310,"&lt;&gt;"&amp;""),ROUND($G$312,1),"")</f>
        <v/>
      </c>
      <c r="BE629" s="222" t="str">
        <f>IF(COUNTIFS($B$310,"&lt;&gt;"&amp;""),ROUND(($H$312+$I$312+$J$312),1),"")</f>
        <v/>
      </c>
      <c r="BF629" s="222" t="str">
        <f>IF(COUNTIFS($B$310,"&lt;&gt;"&amp;""),ROUND(($G$312+$H$312+$I$312+$J$312),1),"")</f>
        <v/>
      </c>
      <c r="BG629" s="220"/>
      <c r="BH629" s="222"/>
      <c r="BI629" s="222"/>
      <c r="BJ629" s="220"/>
      <c r="BK629" s="222"/>
      <c r="BL629" s="222"/>
      <c r="BM629" s="222" t="str">
        <f>IF(COUNTIFS($B$310,"&lt;&gt;"&amp;""),IF($L$312&lt;&gt;"",ROUND($L$312/14,1),""),"")</f>
        <v/>
      </c>
      <c r="BN629" s="222" t="str">
        <f>IF(COUNTIFS($B$310,"&lt;&gt;"&amp;""),IF($L$312&lt;&gt;"",ROUND($L$312,1),""),"")</f>
        <v/>
      </c>
      <c r="BO629" s="222" t="str">
        <f>IF($AV629="","",$E$312)</f>
        <v/>
      </c>
      <c r="BP629" s="224" t="str">
        <f>IF(COUNTIFS($B$310,"&lt;&gt;"&amp;""),$K$312,"")</f>
        <v/>
      </c>
      <c r="BQ629" s="224" t="str">
        <f t="shared" si="84"/>
        <v/>
      </c>
      <c r="BR629" s="222" t="str">
        <f t="shared" si="85"/>
        <v/>
      </c>
      <c r="BU629" s="215"/>
      <c r="BV629" s="215"/>
      <c r="BW629" s="215"/>
      <c r="BX629" s="215"/>
      <c r="BY629" s="215"/>
      <c r="BZ629" s="215"/>
      <c r="CA629" s="215"/>
      <c r="CB629" s="215"/>
      <c r="CC629" s="216"/>
      <c r="CD629" s="216"/>
      <c r="CE629" s="216"/>
      <c r="CF629" s="215"/>
      <c r="CG629" s="215"/>
      <c r="CH629" s="215"/>
      <c r="CI629" s="215"/>
      <c r="CJ629" s="215"/>
      <c r="CK629" s="215"/>
      <c r="CL629" s="215"/>
      <c r="CM629" s="215"/>
      <c r="CN629" s="215"/>
      <c r="CO629" s="216"/>
      <c r="CP629" s="216"/>
    </row>
    <row r="630" spans="1:94" s="219" customFormat="1" ht="21" hidden="1" customHeight="1" x14ac:dyDescent="0.25">
      <c r="B630" s="215"/>
      <c r="C630" s="215"/>
      <c r="D630" s="215"/>
      <c r="E630" s="215"/>
      <c r="F630" s="215"/>
      <c r="G630" s="215"/>
      <c r="H630" s="215"/>
      <c r="I630" s="215"/>
      <c r="J630" s="215"/>
      <c r="K630" s="216"/>
      <c r="L630" s="217"/>
      <c r="M630" s="215"/>
      <c r="N630" s="215"/>
      <c r="O630" s="215"/>
      <c r="P630" s="215"/>
      <c r="Q630" s="215"/>
      <c r="R630" s="215"/>
      <c r="S630" s="215"/>
      <c r="T630" s="215"/>
      <c r="U630" s="215"/>
      <c r="V630" s="216"/>
      <c r="W630" s="216"/>
      <c r="X630" s="218"/>
      <c r="Y630" s="215"/>
      <c r="Z630" s="215"/>
      <c r="AA630" s="215"/>
      <c r="AB630" s="215"/>
      <c r="AC630" s="215"/>
      <c r="AD630" s="215"/>
      <c r="AE630" s="215"/>
      <c r="AF630" s="215"/>
      <c r="AG630" s="216"/>
      <c r="AH630" s="216"/>
      <c r="AI630" s="215"/>
      <c r="AJ630" s="215"/>
      <c r="AK630" s="215"/>
      <c r="AL630" s="215"/>
      <c r="AM630" s="215"/>
      <c r="AN630" s="215"/>
      <c r="AO630" s="215"/>
      <c r="AP630" s="215"/>
      <c r="AQ630" s="215"/>
      <c r="AR630" s="216"/>
      <c r="AS630" s="216"/>
      <c r="AT630" s="246">
        <f>$B$315</f>
        <v>0</v>
      </c>
      <c r="AU630" s="220">
        <v>21</v>
      </c>
      <c r="AV630" s="222" t="str">
        <f>IF(COUNTIFS($B$313,"&lt;&gt;"&amp;""),$B$313,"")</f>
        <v/>
      </c>
      <c r="AW630" s="222" t="str">
        <f t="shared" si="81"/>
        <v/>
      </c>
      <c r="AX630" s="222" t="str">
        <f t="shared" si="82"/>
        <v/>
      </c>
      <c r="AY630" s="222" t="str">
        <f>IF($AV630="","",$F$315)</f>
        <v/>
      </c>
      <c r="AZ630" s="222" t="str">
        <f t="shared" si="83"/>
        <v/>
      </c>
      <c r="BA630" s="222" t="str">
        <f>IF(COUNTIFS($B$313,"&lt;&gt;"&amp;""),ROUND($G$315/14,1),"")</f>
        <v/>
      </c>
      <c r="BB630" s="222" t="str">
        <f>IF(COUNTIFS($B$313,"&lt;&gt;"&amp;""),ROUND(($H$315+$I$315+$J$315)/14,1),"")</f>
        <v/>
      </c>
      <c r="BC630" s="222" t="str">
        <f>IF(COUNTIFS($B$313,"&lt;&gt;"&amp;""),ROUND(($G$315+$H$315+$I$315+$J$315)/14,1),"")</f>
        <v/>
      </c>
      <c r="BD630" s="222" t="str">
        <f>IF(COUNTIFS($B$313,"&lt;&gt;"&amp;""),ROUND($G$315,1),"")</f>
        <v/>
      </c>
      <c r="BE630" s="222" t="str">
        <f>IF(COUNTIFS($B$313,"&lt;&gt;"&amp;""),ROUND(($H$315+$I$315+$J$315),1),"")</f>
        <v/>
      </c>
      <c r="BF630" s="222" t="str">
        <f>IF(COUNTIFS($B$313,"&lt;&gt;"&amp;""),ROUND(($G$315+$H$315+$I$315+$J$315),1),"")</f>
        <v/>
      </c>
      <c r="BG630" s="220"/>
      <c r="BH630" s="222"/>
      <c r="BI630" s="222"/>
      <c r="BJ630" s="220"/>
      <c r="BK630" s="222"/>
      <c r="BL630" s="222"/>
      <c r="BM630" s="222" t="str">
        <f>IF(COUNTIFS($B$313,"&lt;&gt;"&amp;""),IF($L$315&lt;&gt;"",ROUND($L$315/14,1),""),"")</f>
        <v/>
      </c>
      <c r="BN630" s="222" t="str">
        <f>IF(COUNTIFS($B$313,"&lt;&gt;"&amp;""),IF($L$315&lt;&gt;"",ROUND($L$315,1),""),"")</f>
        <v/>
      </c>
      <c r="BO630" s="222" t="str">
        <f>IF($AV630="","",$E$315)</f>
        <v/>
      </c>
      <c r="BP630" s="224" t="str">
        <f>IF(COUNTIFS($B$313,"&lt;&gt;"&amp;""),$K$315,"")</f>
        <v/>
      </c>
      <c r="BQ630" s="224" t="str">
        <f t="shared" si="84"/>
        <v/>
      </c>
      <c r="BR630" s="222" t="str">
        <f t="shared" si="85"/>
        <v/>
      </c>
      <c r="BU630" s="215"/>
      <c r="BV630" s="215"/>
      <c r="BW630" s="215"/>
      <c r="BX630" s="215"/>
      <c r="BY630" s="215"/>
      <c r="BZ630" s="215"/>
      <c r="CA630" s="215"/>
      <c r="CB630" s="215"/>
      <c r="CC630" s="216"/>
      <c r="CD630" s="216"/>
      <c r="CE630" s="216"/>
      <c r="CF630" s="215"/>
      <c r="CG630" s="215"/>
      <c r="CH630" s="215"/>
      <c r="CI630" s="215"/>
      <c r="CJ630" s="215"/>
      <c r="CK630" s="215"/>
      <c r="CL630" s="215"/>
      <c r="CM630" s="215"/>
      <c r="CN630" s="215"/>
      <c r="CO630" s="216"/>
      <c r="CP630" s="216"/>
    </row>
    <row r="631" spans="1:94" s="219" customFormat="1" ht="21" hidden="1" customHeight="1" x14ac:dyDescent="0.25">
      <c r="B631" s="215"/>
      <c r="C631" s="215"/>
      <c r="D631" s="215"/>
      <c r="E631" s="215"/>
      <c r="F631" s="215"/>
      <c r="G631" s="215"/>
      <c r="H631" s="215"/>
      <c r="I631" s="215"/>
      <c r="J631" s="215"/>
      <c r="K631" s="216"/>
      <c r="L631" s="217"/>
      <c r="M631" s="215"/>
      <c r="N631" s="215"/>
      <c r="O631" s="215"/>
      <c r="P631" s="215"/>
      <c r="Q631" s="215"/>
      <c r="R631" s="215"/>
      <c r="S631" s="215"/>
      <c r="T631" s="215"/>
      <c r="U631" s="215"/>
      <c r="V631" s="216"/>
      <c r="W631" s="216"/>
      <c r="X631" s="218"/>
      <c r="Y631" s="215"/>
      <c r="Z631" s="215"/>
      <c r="AA631" s="215"/>
      <c r="AB631" s="215"/>
      <c r="AC631" s="215"/>
      <c r="AD631" s="215"/>
      <c r="AE631" s="215"/>
      <c r="AF631" s="215"/>
      <c r="AG631" s="216"/>
      <c r="AH631" s="216"/>
      <c r="AI631" s="215"/>
      <c r="AJ631" s="215"/>
      <c r="AK631" s="215"/>
      <c r="AL631" s="215"/>
      <c r="AM631" s="215"/>
      <c r="AN631" s="215"/>
      <c r="AO631" s="215"/>
      <c r="AP631" s="215"/>
      <c r="AQ631" s="215"/>
      <c r="AR631" s="216"/>
      <c r="AS631" s="216"/>
      <c r="AT631" s="246">
        <f>$B$318</f>
        <v>0</v>
      </c>
      <c r="AU631" s="220">
        <v>22</v>
      </c>
      <c r="AV631" s="222" t="str">
        <f>IF(COUNTIFS($B$316,"&lt;&gt;"&amp;""),$B$316,"")</f>
        <v/>
      </c>
      <c r="AW631" s="222" t="str">
        <f t="shared" si="81"/>
        <v/>
      </c>
      <c r="AX631" s="222" t="str">
        <f t="shared" si="82"/>
        <v/>
      </c>
      <c r="AY631" s="222" t="str">
        <f>IF($AV631="","",$F$318)</f>
        <v/>
      </c>
      <c r="AZ631" s="222" t="str">
        <f t="shared" si="83"/>
        <v/>
      </c>
      <c r="BA631" s="222" t="str">
        <f>IF(COUNTIFS($B$316,"&lt;&gt;"&amp;""),ROUND($G$318/14,1),"")</f>
        <v/>
      </c>
      <c r="BB631" s="222" t="str">
        <f>IF(COUNTIFS($B$316,"&lt;&gt;"&amp;""),ROUND(($H$318+$I$318+$J$318)/14,1),"")</f>
        <v/>
      </c>
      <c r="BC631" s="222" t="str">
        <f>IF(COUNTIFS($B$316,"&lt;&gt;"&amp;""),ROUND(($G$318+$H$318+$I$318+$J$318)/14,1),"")</f>
        <v/>
      </c>
      <c r="BD631" s="222" t="str">
        <f>IF(COUNTIFS($B$316,"&lt;&gt;"&amp;""),ROUND($G$318,1),"")</f>
        <v/>
      </c>
      <c r="BE631" s="222" t="str">
        <f>IF(COUNTIFS($B$316,"&lt;&gt;"&amp;""),ROUND(($H$318+$I$318+$J$318),1),"")</f>
        <v/>
      </c>
      <c r="BF631" s="222" t="str">
        <f>IF(COUNTIFS($B$316,"&lt;&gt;"&amp;""),ROUND(($G$318+$H$318+$I$318+$J$318),1),"")</f>
        <v/>
      </c>
      <c r="BG631" s="220"/>
      <c r="BH631" s="222"/>
      <c r="BI631" s="222"/>
      <c r="BJ631" s="220"/>
      <c r="BK631" s="222"/>
      <c r="BL631" s="222"/>
      <c r="BM631" s="222" t="str">
        <f>IF(COUNTIFS($B$316,"&lt;&gt;"&amp;""),IF($L$318&lt;&gt;"",ROUND($L$318/14,1),""),"")</f>
        <v/>
      </c>
      <c r="BN631" s="222" t="str">
        <f>IF(COUNTIFS($B$316,"&lt;&gt;"&amp;""),IF($L$318&lt;&gt;"",ROUND($L$318,1),""),"")</f>
        <v/>
      </c>
      <c r="BO631" s="222" t="str">
        <f>IF($AV631="","",$E$318)</f>
        <v/>
      </c>
      <c r="BP631" s="224" t="str">
        <f>IF(COUNTIFS($B$316,"&lt;&gt;"&amp;""),$K$318,"")</f>
        <v/>
      </c>
      <c r="BQ631" s="224" t="str">
        <f t="shared" si="84"/>
        <v/>
      </c>
      <c r="BR631" s="222" t="str">
        <f t="shared" si="85"/>
        <v/>
      </c>
      <c r="BU631" s="215"/>
      <c r="BV631" s="215"/>
      <c r="BW631" s="215"/>
      <c r="BX631" s="215"/>
      <c r="BY631" s="215"/>
      <c r="BZ631" s="215"/>
      <c r="CA631" s="215"/>
      <c r="CB631" s="215"/>
      <c r="CC631" s="216"/>
      <c r="CD631" s="216"/>
      <c r="CE631" s="216"/>
      <c r="CF631" s="215"/>
      <c r="CG631" s="215"/>
      <c r="CH631" s="215"/>
      <c r="CI631" s="215"/>
      <c r="CJ631" s="215"/>
      <c r="CK631" s="215"/>
      <c r="CL631" s="215"/>
      <c r="CM631" s="215"/>
      <c r="CN631" s="215"/>
      <c r="CO631" s="216"/>
      <c r="CP631" s="216"/>
    </row>
    <row r="632" spans="1:94" s="219" customFormat="1" ht="21" hidden="1" customHeight="1" x14ac:dyDescent="0.25">
      <c r="B632" s="215"/>
      <c r="C632" s="215"/>
      <c r="D632" s="215"/>
      <c r="E632" s="215"/>
      <c r="F632" s="215"/>
      <c r="G632" s="215"/>
      <c r="H632" s="215"/>
      <c r="I632" s="215"/>
      <c r="J632" s="215"/>
      <c r="K632" s="216"/>
      <c r="L632" s="217"/>
      <c r="M632" s="215"/>
      <c r="N632" s="215"/>
      <c r="O632" s="215"/>
      <c r="P632" s="215"/>
      <c r="Q632" s="215"/>
      <c r="R632" s="215"/>
      <c r="S632" s="215"/>
      <c r="T632" s="215"/>
      <c r="U632" s="215"/>
      <c r="V632" s="216"/>
      <c r="W632" s="216"/>
      <c r="X632" s="218"/>
      <c r="Y632" s="215"/>
      <c r="Z632" s="215"/>
      <c r="AA632" s="215"/>
      <c r="AB632" s="215"/>
      <c r="AC632" s="215"/>
      <c r="AD632" s="215"/>
      <c r="AE632" s="215"/>
      <c r="AF632" s="215"/>
      <c r="AG632" s="216"/>
      <c r="AH632" s="216"/>
      <c r="AI632" s="215"/>
      <c r="AJ632" s="215"/>
      <c r="AK632" s="215"/>
      <c r="AL632" s="215"/>
      <c r="AM632" s="215"/>
      <c r="AN632" s="215"/>
      <c r="AO632" s="215"/>
      <c r="AP632" s="215"/>
      <c r="AQ632" s="215"/>
      <c r="AR632" s="216"/>
      <c r="AS632" s="216"/>
      <c r="AT632" s="246">
        <f>$B$321</f>
        <v>0</v>
      </c>
      <c r="AU632" s="220">
        <v>23</v>
      </c>
      <c r="AV632" s="222" t="str">
        <f>IF(COUNTIFS($B$319,"&lt;&gt;"&amp;""),$B$319,"")</f>
        <v/>
      </c>
      <c r="AW632" s="222" t="str">
        <f t="shared" si="81"/>
        <v/>
      </c>
      <c r="AX632" s="222" t="str">
        <f t="shared" si="82"/>
        <v/>
      </c>
      <c r="AY632" s="222" t="str">
        <f>IF($AV632="","",$F$321)</f>
        <v/>
      </c>
      <c r="AZ632" s="222" t="str">
        <f t="shared" si="83"/>
        <v/>
      </c>
      <c r="BA632" s="222" t="str">
        <f>IF(COUNTIFS($B$319,"&lt;&gt;"&amp;""),ROUND($G$321/14,1),"")</f>
        <v/>
      </c>
      <c r="BB632" s="222" t="str">
        <f>IF(COUNTIFS($B$319,"&lt;&gt;"&amp;""),ROUND(($H$321+$I$321+$J$321)/14,1),"")</f>
        <v/>
      </c>
      <c r="BC632" s="222" t="str">
        <f>IF(COUNTIFS($B$319,"&lt;&gt;"&amp;""),ROUND(($G$321+$H$321+$I$321+$J$321)/14,1),"")</f>
        <v/>
      </c>
      <c r="BD632" s="222" t="str">
        <f>IF(COUNTIFS($B$319,"&lt;&gt;"&amp;""),ROUND($G$321,1),"")</f>
        <v/>
      </c>
      <c r="BE632" s="222" t="str">
        <f>IF(COUNTIFS($B$319,"&lt;&gt;"&amp;""),ROUND(($H$321+$I$321+$J$321),1),"")</f>
        <v/>
      </c>
      <c r="BF632" s="222" t="str">
        <f>IF(COUNTIFS($B$319,"&lt;&gt;"&amp;""),ROUND(($G$321+$H$321+$I$321+$J$321),1),"")</f>
        <v/>
      </c>
      <c r="BG632" s="220"/>
      <c r="BH632" s="222"/>
      <c r="BI632" s="222"/>
      <c r="BJ632" s="220"/>
      <c r="BK632" s="222"/>
      <c r="BL632" s="222"/>
      <c r="BM632" s="222" t="str">
        <f>IF(COUNTIFS($B$319,"&lt;&gt;"&amp;""),IF($L$321&lt;&gt;"",ROUND($L$321/14,1),""),"")</f>
        <v/>
      </c>
      <c r="BN632" s="222" t="str">
        <f>IF(COUNTIFS($B$319,"&lt;&gt;"&amp;""),IF($L$321&lt;&gt;"",ROUND($L$321,1),""),"")</f>
        <v/>
      </c>
      <c r="BO632" s="222" t="str">
        <f>IF($AV632="","",$E$321)</f>
        <v/>
      </c>
      <c r="BP632" s="224" t="str">
        <f>IF(COUNTIFS($B$319,"&lt;&gt;"&amp;""),$K$321,"")</f>
        <v/>
      </c>
      <c r="BQ632" s="224" t="str">
        <f t="shared" si="84"/>
        <v/>
      </c>
      <c r="BR632" s="222" t="str">
        <f t="shared" si="85"/>
        <v/>
      </c>
      <c r="BU632" s="215"/>
      <c r="BV632" s="215"/>
      <c r="BW632" s="215"/>
      <c r="BX632" s="215"/>
      <c r="BY632" s="215"/>
      <c r="BZ632" s="215"/>
      <c r="CA632" s="215"/>
      <c r="CB632" s="215"/>
      <c r="CC632" s="216"/>
      <c r="CD632" s="216"/>
      <c r="CE632" s="216"/>
      <c r="CF632" s="215"/>
      <c r="CG632" s="215"/>
      <c r="CH632" s="215"/>
      <c r="CI632" s="215"/>
      <c r="CJ632" s="215"/>
      <c r="CK632" s="215"/>
      <c r="CL632" s="215"/>
      <c r="CM632" s="215"/>
      <c r="CN632" s="215"/>
      <c r="CO632" s="216"/>
      <c r="CP632" s="216"/>
    </row>
    <row r="633" spans="1:94" s="219" customFormat="1" ht="21" hidden="1" customHeight="1" x14ac:dyDescent="0.25">
      <c r="B633" s="215"/>
      <c r="C633" s="215"/>
      <c r="D633" s="215"/>
      <c r="E633" s="215"/>
      <c r="F633" s="215"/>
      <c r="G633" s="215"/>
      <c r="H633" s="215"/>
      <c r="I633" s="215"/>
      <c r="J633" s="215"/>
      <c r="K633" s="216"/>
      <c r="L633" s="217"/>
      <c r="M633" s="215"/>
      <c r="N633" s="215"/>
      <c r="O633" s="215"/>
      <c r="P633" s="215"/>
      <c r="Q633" s="215"/>
      <c r="R633" s="215"/>
      <c r="S633" s="215"/>
      <c r="T633" s="215"/>
      <c r="U633" s="215"/>
      <c r="V633" s="216"/>
      <c r="W633" s="216"/>
      <c r="X633" s="218"/>
      <c r="Y633" s="215"/>
      <c r="Z633" s="215"/>
      <c r="AA633" s="215"/>
      <c r="AB633" s="215"/>
      <c r="AC633" s="215"/>
      <c r="AD633" s="215"/>
      <c r="AE633" s="215"/>
      <c r="AF633" s="215"/>
      <c r="AG633" s="216"/>
      <c r="AH633" s="216"/>
      <c r="AI633" s="215"/>
      <c r="AJ633" s="215"/>
      <c r="AK633" s="215"/>
      <c r="AL633" s="215"/>
      <c r="AM633" s="215"/>
      <c r="AN633" s="215"/>
      <c r="AO633" s="215"/>
      <c r="AP633" s="215"/>
      <c r="AQ633" s="215"/>
      <c r="AR633" s="216"/>
      <c r="AS633" s="216"/>
      <c r="AT633" s="246">
        <f>$B$324</f>
        <v>0</v>
      </c>
      <c r="AU633" s="220">
        <v>24</v>
      </c>
      <c r="AV633" s="222" t="str">
        <f>IF(COUNTIFS($B$322,"&lt;&gt;"&amp;""),$B$322,"")</f>
        <v/>
      </c>
      <c r="AW633" s="222" t="str">
        <f t="shared" si="81"/>
        <v/>
      </c>
      <c r="AX633" s="222" t="str">
        <f t="shared" si="82"/>
        <v/>
      </c>
      <c r="AY633" s="222" t="str">
        <f>IF($AV633="","",$F$324)</f>
        <v/>
      </c>
      <c r="AZ633" s="222" t="str">
        <f t="shared" si="83"/>
        <v/>
      </c>
      <c r="BA633" s="222" t="str">
        <f>IF(COUNTIFS($B$322,"&lt;&gt;"&amp;""),ROUND($G$324/14,1),"")</f>
        <v/>
      </c>
      <c r="BB633" s="222" t="str">
        <f>IF(COUNTIFS($B$322,"&lt;&gt;"&amp;""),ROUND(($H$324+$I$324+$J$324)/14,1),"")</f>
        <v/>
      </c>
      <c r="BC633" s="222" t="str">
        <f>IF(COUNTIFS($B$322,"&lt;&gt;"&amp;""),ROUND(($G$324+$H$324+$I$324+$J$324)/14,1),"")</f>
        <v/>
      </c>
      <c r="BD633" s="222" t="str">
        <f>IF(COUNTIFS($B$322,"&lt;&gt;"&amp;""),ROUND($G$324,1),"")</f>
        <v/>
      </c>
      <c r="BE633" s="222" t="str">
        <f>IF(COUNTIFS($B$322,"&lt;&gt;"&amp;""),ROUND(($H$324+$I$324+$J$324),1),"")</f>
        <v/>
      </c>
      <c r="BF633" s="222" t="str">
        <f>IF(COUNTIFS($B$322,"&lt;&gt;"&amp;""),ROUND(($G$324+$H$324+$I$324+$J$324),1),"")</f>
        <v/>
      </c>
      <c r="BG633" s="220"/>
      <c r="BH633" s="222"/>
      <c r="BI633" s="222"/>
      <c r="BJ633" s="220"/>
      <c r="BK633" s="222"/>
      <c r="BL633" s="222"/>
      <c r="BM633" s="222" t="str">
        <f>IF(COUNTIFS($B$322,"&lt;&gt;"&amp;""),IF($L$324&lt;&gt;"",ROUND($L$324/14,1),""),"")</f>
        <v/>
      </c>
      <c r="BN633" s="222" t="str">
        <f>IF(COUNTIFS($B$322,"&lt;&gt;"&amp;""),IF($L$324&lt;&gt;"",ROUND($L$324,1),""),"")</f>
        <v/>
      </c>
      <c r="BO633" s="222" t="str">
        <f>IF($AV633="","",$E$324)</f>
        <v/>
      </c>
      <c r="BP633" s="224" t="str">
        <f>IF(COUNTIFS($B$322,"&lt;&gt;"&amp;""),$K$324,"")</f>
        <v/>
      </c>
      <c r="BQ633" s="224" t="str">
        <f t="shared" si="84"/>
        <v/>
      </c>
      <c r="BR633" s="222" t="str">
        <f t="shared" si="85"/>
        <v/>
      </c>
      <c r="BU633" s="215"/>
      <c r="BV633" s="215"/>
      <c r="BW633" s="215"/>
      <c r="BX633" s="215"/>
      <c r="BY633" s="215"/>
      <c r="BZ633" s="215"/>
      <c r="CA633" s="215"/>
      <c r="CB633" s="215"/>
      <c r="CC633" s="216"/>
      <c r="CD633" s="216"/>
      <c r="CE633" s="216"/>
      <c r="CF633" s="215"/>
      <c r="CG633" s="215"/>
      <c r="CH633" s="215"/>
      <c r="CI633" s="215"/>
      <c r="CJ633" s="215"/>
      <c r="CK633" s="215"/>
      <c r="CL633" s="215"/>
      <c r="CM633" s="215"/>
      <c r="CN633" s="215"/>
      <c r="CO633" s="216"/>
      <c r="CP633" s="216"/>
    </row>
    <row r="634" spans="1:94" s="219" customFormat="1" ht="21" hidden="1" customHeight="1" x14ac:dyDescent="0.25">
      <c r="B634" s="215"/>
      <c r="C634" s="215"/>
      <c r="D634" s="215"/>
      <c r="E634" s="215"/>
      <c r="F634" s="215"/>
      <c r="G634" s="215"/>
      <c r="H634" s="215"/>
      <c r="I634" s="215"/>
      <c r="J634" s="215"/>
      <c r="K634" s="216"/>
      <c r="L634" s="217"/>
      <c r="M634" s="215"/>
      <c r="N634" s="215"/>
      <c r="O634" s="215"/>
      <c r="P634" s="215"/>
      <c r="Q634" s="215"/>
      <c r="R634" s="215"/>
      <c r="S634" s="215"/>
      <c r="T634" s="215"/>
      <c r="U634" s="215"/>
      <c r="V634" s="216"/>
      <c r="W634" s="216"/>
      <c r="X634" s="218"/>
      <c r="Y634" s="215"/>
      <c r="Z634" s="215"/>
      <c r="AA634" s="215"/>
      <c r="AB634" s="215"/>
      <c r="AC634" s="215"/>
      <c r="AD634" s="215"/>
      <c r="AE634" s="215"/>
      <c r="AF634" s="215"/>
      <c r="AG634" s="216"/>
      <c r="AH634" s="216"/>
      <c r="AI634" s="215"/>
      <c r="AJ634" s="215"/>
      <c r="AK634" s="215"/>
      <c r="AL634" s="215"/>
      <c r="AM634" s="215"/>
      <c r="AN634" s="215"/>
      <c r="AO634" s="215"/>
      <c r="AP634" s="215"/>
      <c r="AQ634" s="215"/>
      <c r="AR634" s="216"/>
      <c r="AS634" s="216"/>
      <c r="AT634" s="246">
        <f>$B$327</f>
        <v>0</v>
      </c>
      <c r="AU634" s="220">
        <v>25</v>
      </c>
      <c r="AV634" s="222" t="str">
        <f>IF(COUNTIFS($B$325,"&lt;&gt;"&amp;""),$B$325,"")</f>
        <v/>
      </c>
      <c r="AW634" s="222" t="str">
        <f t="shared" si="81"/>
        <v/>
      </c>
      <c r="AX634" s="222" t="str">
        <f t="shared" si="82"/>
        <v/>
      </c>
      <c r="AY634" s="222" t="str">
        <f>IF($AV634="","",$F$327)</f>
        <v/>
      </c>
      <c r="AZ634" s="222" t="str">
        <f t="shared" si="83"/>
        <v/>
      </c>
      <c r="BA634" s="222" t="str">
        <f>IF(COUNTIFS($B$325,"&lt;&gt;"&amp;""),ROUND($G$327/14,1),"")</f>
        <v/>
      </c>
      <c r="BB634" s="222" t="str">
        <f>IF(COUNTIFS($B$325,"&lt;&gt;"&amp;""),ROUND(($H$327+$I$327+$J$327)/14,1),"")</f>
        <v/>
      </c>
      <c r="BC634" s="222" t="str">
        <f>IF(COUNTIFS($B$325,"&lt;&gt;"&amp;""),ROUND(($G$327+$H$327+$I$327+$J$327)/14,1),"")</f>
        <v/>
      </c>
      <c r="BD634" s="222" t="str">
        <f>IF(COUNTIFS($B$325,"&lt;&gt;"&amp;""),ROUND($G$327,1),"")</f>
        <v/>
      </c>
      <c r="BE634" s="222" t="str">
        <f>IF(COUNTIFS($B$325,"&lt;&gt;"&amp;""),ROUND(($H$327+$I$327+$J$327),1),"")</f>
        <v/>
      </c>
      <c r="BF634" s="222" t="str">
        <f>IF(COUNTIFS($B$325,"&lt;&gt;"&amp;""),ROUND(($G$327+$H$327+$I$327+$J$327),1),"")</f>
        <v/>
      </c>
      <c r="BG634" s="220"/>
      <c r="BH634" s="222"/>
      <c r="BI634" s="222"/>
      <c r="BJ634" s="220"/>
      <c r="BK634" s="222"/>
      <c r="BL634" s="222"/>
      <c r="BM634" s="222" t="str">
        <f>IF(COUNTIFS($B$325,"&lt;&gt;"&amp;""),IF($L$327&lt;&gt;"",ROUND($L$327/14,1),""),"")</f>
        <v/>
      </c>
      <c r="BN634" s="222" t="str">
        <f>IF(COUNTIFS($B$325,"&lt;&gt;"&amp;""),IF($L$327&lt;&gt;"",ROUND($L$327,1),""),"")</f>
        <v/>
      </c>
      <c r="BO634" s="222" t="str">
        <f>IF($AV634="","",$E$327)</f>
        <v/>
      </c>
      <c r="BP634" s="224" t="str">
        <f>IF(COUNTIFS($B$325,"&lt;&gt;"&amp;""),$K$327,"")</f>
        <v/>
      </c>
      <c r="BQ634" s="224" t="str">
        <f t="shared" si="84"/>
        <v/>
      </c>
      <c r="BR634" s="222" t="str">
        <f t="shared" si="85"/>
        <v/>
      </c>
      <c r="BU634" s="215"/>
      <c r="BV634" s="215"/>
      <c r="BW634" s="215"/>
      <c r="BX634" s="215"/>
      <c r="BY634" s="215"/>
      <c r="BZ634" s="215"/>
      <c r="CA634" s="215"/>
      <c r="CB634" s="215"/>
      <c r="CC634" s="216"/>
      <c r="CD634" s="216"/>
      <c r="CE634" s="216"/>
      <c r="CF634" s="215"/>
      <c r="CG634" s="215"/>
      <c r="CH634" s="215"/>
      <c r="CI634" s="215"/>
      <c r="CJ634" s="215"/>
      <c r="CK634" s="215"/>
      <c r="CL634" s="215"/>
      <c r="CM634" s="215"/>
      <c r="CN634" s="215"/>
      <c r="CO634" s="216"/>
      <c r="CP634" s="216"/>
    </row>
    <row r="635" spans="1:94" s="219" customFormat="1" ht="21" hidden="1" customHeight="1" x14ac:dyDescent="0.25">
      <c r="B635" s="215"/>
      <c r="C635" s="215"/>
      <c r="D635" s="215"/>
      <c r="E635" s="215"/>
      <c r="F635" s="215"/>
      <c r="G635" s="215"/>
      <c r="H635" s="215"/>
      <c r="I635" s="215"/>
      <c r="J635" s="215"/>
      <c r="K635" s="216"/>
      <c r="L635" s="217"/>
      <c r="M635" s="215"/>
      <c r="N635" s="215"/>
      <c r="O635" s="215"/>
      <c r="P635" s="215"/>
      <c r="Q635" s="215"/>
      <c r="R635" s="215"/>
      <c r="S635" s="215"/>
      <c r="T635" s="215"/>
      <c r="U635" s="215"/>
      <c r="V635" s="216"/>
      <c r="W635" s="216"/>
      <c r="X635" s="218"/>
      <c r="Y635" s="215"/>
      <c r="Z635" s="215"/>
      <c r="AA635" s="215"/>
      <c r="AB635" s="215"/>
      <c r="AC635" s="215"/>
      <c r="AD635" s="215"/>
      <c r="AE635" s="215"/>
      <c r="AF635" s="215"/>
      <c r="AG635" s="216"/>
      <c r="AH635" s="216"/>
      <c r="AI635" s="215"/>
      <c r="AJ635" s="215"/>
      <c r="AK635" s="215"/>
      <c r="AL635" s="215"/>
      <c r="AM635" s="215"/>
      <c r="AN635" s="215"/>
      <c r="AO635" s="215"/>
      <c r="AP635" s="215"/>
      <c r="AQ635" s="215"/>
      <c r="AR635" s="216"/>
      <c r="AS635" s="216"/>
      <c r="AT635" s="246">
        <f>$B$330</f>
        <v>0</v>
      </c>
      <c r="AU635" s="220">
        <v>26</v>
      </c>
      <c r="AV635" s="222" t="str">
        <f>IF(COUNTIFS($B$328,"&lt;&gt;"&amp;""),$B$328,"")</f>
        <v/>
      </c>
      <c r="AW635" s="222" t="str">
        <f t="shared" si="81"/>
        <v/>
      </c>
      <c r="AX635" s="222" t="str">
        <f t="shared" si="82"/>
        <v/>
      </c>
      <c r="AY635" s="222" t="str">
        <f>IF($AV635="","",$F$330)</f>
        <v/>
      </c>
      <c r="AZ635" s="222" t="str">
        <f t="shared" si="83"/>
        <v/>
      </c>
      <c r="BA635" s="222" t="str">
        <f>IF(COUNTIFS($B$328,"&lt;&gt;"&amp;""),ROUND($G$330/14,1),"")</f>
        <v/>
      </c>
      <c r="BB635" s="222" t="str">
        <f>IF(COUNTIFS($B$328,"&lt;&gt;"&amp;""),ROUND(($H$330+$I$330+$J$330)/14,1),"")</f>
        <v/>
      </c>
      <c r="BC635" s="222" t="str">
        <f>IF(COUNTIFS($B$328,"&lt;&gt;"&amp;""),ROUND(($G$330+$H$330+$I$330+$J$330)/14,1),"")</f>
        <v/>
      </c>
      <c r="BD635" s="222" t="str">
        <f>IF(COUNTIFS($B$328,"&lt;&gt;"&amp;""),ROUND($G$330,1),"")</f>
        <v/>
      </c>
      <c r="BE635" s="222" t="str">
        <f>IF(COUNTIFS($B$328,"&lt;&gt;"&amp;""),ROUND(($H$330+$I$330+$J$330),1),"")</f>
        <v/>
      </c>
      <c r="BF635" s="222" t="str">
        <f>IF(COUNTIFS($B$328,"&lt;&gt;"&amp;""),ROUND(($G$330+$H$330+$I$330+$J$330),1),"")</f>
        <v/>
      </c>
      <c r="BG635" s="220"/>
      <c r="BH635" s="222"/>
      <c r="BI635" s="222"/>
      <c r="BJ635" s="220"/>
      <c r="BK635" s="222"/>
      <c r="BL635" s="222"/>
      <c r="BM635" s="222" t="str">
        <f>IF(COUNTIFS($B$328,"&lt;&gt;"&amp;""),IF($L$330&lt;&gt;"",ROUND($L$330/14,1),""),"")</f>
        <v/>
      </c>
      <c r="BN635" s="222" t="str">
        <f>IF(COUNTIFS($B$328,"&lt;&gt;"&amp;""),IF($L$330&lt;&gt;"",ROUND($L$330,1),""),"")</f>
        <v/>
      </c>
      <c r="BO635" s="222" t="str">
        <f>IF($AV635="","",$E$330)</f>
        <v/>
      </c>
      <c r="BP635" s="224" t="str">
        <f>IF(COUNTIFS($B$328,"&lt;&gt;"&amp;""),$K$330,"")</f>
        <v/>
      </c>
      <c r="BQ635" s="224" t="str">
        <f t="shared" si="84"/>
        <v/>
      </c>
      <c r="BR635" s="222" t="str">
        <f t="shared" si="85"/>
        <v/>
      </c>
      <c r="BU635" s="215"/>
      <c r="BV635" s="215"/>
      <c r="BW635" s="215"/>
      <c r="BX635" s="215"/>
      <c r="BY635" s="215"/>
      <c r="BZ635" s="215"/>
      <c r="CA635" s="215"/>
      <c r="CB635" s="215"/>
      <c r="CC635" s="216"/>
      <c r="CD635" s="216"/>
      <c r="CE635" s="216"/>
      <c r="CF635" s="215"/>
      <c r="CG635" s="215"/>
      <c r="CH635" s="215"/>
      <c r="CI635" s="215"/>
      <c r="CJ635" s="215"/>
      <c r="CK635" s="215"/>
      <c r="CL635" s="215"/>
      <c r="CM635" s="215"/>
      <c r="CN635" s="215"/>
      <c r="CO635" s="216"/>
      <c r="CP635" s="216"/>
    </row>
    <row r="636" spans="1:94" s="219" customFormat="1" ht="21" hidden="1" customHeight="1" x14ac:dyDescent="0.25">
      <c r="B636" s="215"/>
      <c r="C636" s="215"/>
      <c r="D636" s="215"/>
      <c r="E636" s="215"/>
      <c r="F636" s="215"/>
      <c r="G636" s="215"/>
      <c r="H636" s="215"/>
      <c r="I636" s="215"/>
      <c r="J636" s="215"/>
      <c r="K636" s="216"/>
      <c r="L636" s="217"/>
      <c r="M636" s="215"/>
      <c r="N636" s="215"/>
      <c r="O636" s="215"/>
      <c r="P636" s="215"/>
      <c r="Q636" s="215"/>
      <c r="R636" s="215"/>
      <c r="S636" s="215"/>
      <c r="T636" s="215"/>
      <c r="U636" s="215"/>
      <c r="V636" s="216"/>
      <c r="W636" s="216"/>
      <c r="X636" s="218"/>
      <c r="Y636" s="215"/>
      <c r="Z636" s="215"/>
      <c r="AA636" s="215"/>
      <c r="AB636" s="215"/>
      <c r="AC636" s="215"/>
      <c r="AD636" s="215"/>
      <c r="AE636" s="215"/>
      <c r="AF636" s="215"/>
      <c r="AG636" s="216"/>
      <c r="AH636" s="216"/>
      <c r="AI636" s="215"/>
      <c r="AJ636" s="215"/>
      <c r="AK636" s="215"/>
      <c r="AL636" s="215"/>
      <c r="AM636" s="215"/>
      <c r="AN636" s="215"/>
      <c r="AO636" s="215"/>
      <c r="AP636" s="215"/>
      <c r="AQ636" s="215"/>
      <c r="AR636" s="216"/>
      <c r="AS636" s="216"/>
      <c r="AT636" s="446" t="s">
        <v>197</v>
      </c>
      <c r="AU636" s="449"/>
      <c r="AV636" s="449"/>
      <c r="AW636" s="449"/>
      <c r="AX636" s="449"/>
      <c r="AY636" s="449"/>
      <c r="AZ636" s="449"/>
      <c r="BA636" s="449"/>
      <c r="BB636" s="449"/>
      <c r="BC636" s="449"/>
      <c r="BD636" s="449"/>
      <c r="BE636" s="449"/>
      <c r="BF636" s="449"/>
      <c r="BG636" s="449"/>
      <c r="BH636" s="449"/>
      <c r="BI636" s="449"/>
      <c r="BJ636" s="449"/>
      <c r="BK636" s="449"/>
      <c r="BL636" s="449"/>
      <c r="BM636" s="449"/>
      <c r="BN636" s="449"/>
      <c r="BO636" s="449"/>
      <c r="BP636" s="449"/>
      <c r="BQ636" s="449"/>
      <c r="BR636" s="450"/>
      <c r="BS636" s="236"/>
      <c r="BU636" s="215"/>
      <c r="BV636" s="215"/>
      <c r="BW636" s="215"/>
      <c r="BX636" s="215"/>
      <c r="BY636" s="215"/>
      <c r="BZ636" s="215"/>
      <c r="CA636" s="215"/>
      <c r="CB636" s="215"/>
      <c r="CC636" s="216"/>
      <c r="CD636" s="216"/>
      <c r="CE636" s="216"/>
      <c r="CF636" s="215"/>
      <c r="CG636" s="215"/>
      <c r="CH636" s="215"/>
      <c r="CI636" s="215"/>
      <c r="CJ636" s="215"/>
      <c r="CK636" s="215"/>
      <c r="CL636" s="215"/>
      <c r="CM636" s="215"/>
      <c r="CN636" s="215"/>
      <c r="CO636" s="216"/>
      <c r="CP636" s="216"/>
    </row>
    <row r="637" spans="1:94" s="219" customFormat="1" ht="21" hidden="1" customHeight="1" x14ac:dyDescent="0.25">
      <c r="A637" s="237"/>
      <c r="B637" s="236"/>
      <c r="C637" s="236"/>
      <c r="D637" s="236"/>
      <c r="E637" s="236"/>
      <c r="F637" s="236"/>
      <c r="G637" s="236"/>
      <c r="H637" s="236"/>
      <c r="I637" s="236"/>
      <c r="J637" s="236"/>
      <c r="K637" s="238"/>
      <c r="L637" s="239"/>
      <c r="M637" s="236"/>
      <c r="N637" s="236"/>
      <c r="O637" s="236"/>
      <c r="P637" s="236"/>
      <c r="Q637" s="236"/>
      <c r="R637" s="236"/>
      <c r="S637" s="236"/>
      <c r="T637" s="236"/>
      <c r="U637" s="236"/>
      <c r="V637" s="238"/>
      <c r="W637" s="238"/>
      <c r="X637" s="240"/>
      <c r="Y637" s="236"/>
      <c r="Z637" s="236"/>
      <c r="AA637" s="236"/>
      <c r="AB637" s="236"/>
      <c r="AC637" s="236"/>
      <c r="AD637" s="236"/>
      <c r="AE637" s="236"/>
      <c r="AF637" s="236"/>
      <c r="AG637" s="238"/>
      <c r="AH637" s="238"/>
      <c r="AI637" s="236"/>
      <c r="AJ637" s="236"/>
      <c r="AK637" s="236"/>
      <c r="AL637" s="236"/>
      <c r="AM637" s="236"/>
      <c r="AN637" s="236"/>
      <c r="AO637" s="236"/>
      <c r="AP637" s="236"/>
      <c r="AQ637" s="236"/>
      <c r="AR637" s="238"/>
      <c r="AS637" s="238"/>
      <c r="AT637" s="246">
        <f>$M$232</f>
        <v>0</v>
      </c>
      <c r="AU637" s="222">
        <v>1</v>
      </c>
      <c r="AV637" s="222" t="str">
        <f>IF(COUNTIFS($M$230,"&lt;&gt;"&amp;""),$M$230,"")</f>
        <v/>
      </c>
      <c r="AW637" s="222" t="str">
        <f t="shared" ref="AW637:AW662" si="86">IF($AV637="","",ROUND(RIGHT($M$229,1)/2,0))</f>
        <v/>
      </c>
      <c r="AX637" s="222" t="str">
        <f t="shared" ref="AX637:AX662" si="87">IF($AV637="","",RIGHT($M$229,1))</f>
        <v/>
      </c>
      <c r="AY637" s="222" t="str">
        <f>IF($AV637="","",$Q$232)</f>
        <v/>
      </c>
      <c r="AZ637" s="222" t="str">
        <f>IF($AV637="","","DO")</f>
        <v/>
      </c>
      <c r="BA637" s="222" t="str">
        <f>IF(COUNTIFS($M$230,"&lt;&gt;"&amp;""),ROUND($R$232/14,1),"")</f>
        <v/>
      </c>
      <c r="BB637" s="222" t="str">
        <f>IF(COUNTIFS($M$230,"&lt;&gt;"&amp;""),ROUND(($S$232+$T$232+$U$232)/14,1),"")</f>
        <v/>
      </c>
      <c r="BC637" s="222" t="str">
        <f>IF(COUNTIFS($M$230,"&lt;&gt;"&amp;""),ROUND(($R$232+$S$232+$T$232+$U$232)/14,1),"")</f>
        <v/>
      </c>
      <c r="BD637" s="222" t="str">
        <f>IF(COUNTIFS($M$230,"&lt;&gt;"&amp;""),ROUND($R$232,1),"")</f>
        <v/>
      </c>
      <c r="BE637" s="222" t="str">
        <f>IF(COUNTIFS($M$230,"&lt;&gt;"&amp;""),ROUND(($S$232+$T$232+$U$232),1),"")</f>
        <v/>
      </c>
      <c r="BF637" s="222" t="str">
        <f>IF(COUNTIFS($M$230,"&lt;&gt;"&amp;""),ROUND(($R$232+$S$232+$T$232+$U$232),1),"")</f>
        <v/>
      </c>
      <c r="BG637" s="222"/>
      <c r="BH637" s="222"/>
      <c r="BI637" s="222"/>
      <c r="BJ637" s="222"/>
      <c r="BK637" s="222"/>
      <c r="BL637" s="222"/>
      <c r="BM637" s="222" t="str">
        <f>IF(COUNTIFS($M$230,"&lt;&gt;"&amp;""),IF($W$232&lt;&gt;"",ROUND($W$232/14,1),""),"")</f>
        <v/>
      </c>
      <c r="BN637" s="222" t="str">
        <f>IF(COUNTIFS($M$230,"&lt;&gt;"&amp;""),IF($W$232&lt;&gt;"",ROUND($W$232,1),""),"")</f>
        <v/>
      </c>
      <c r="BO637" s="222" t="str">
        <f>IF($AV637="","",$P$232)</f>
        <v/>
      </c>
      <c r="BP637" s="224" t="str">
        <f>IF(COUNTIFS($M$230,"&lt;&gt;"&amp;""),$V$232,"")</f>
        <v/>
      </c>
      <c r="BQ637" s="224" t="str">
        <f>IF($AV637="","",IF($BC637&lt;&gt;"",$BC637,0)+IF($BI637&lt;&gt;"",$BI637,0)+IF($BM637&lt;&gt;"",$BM637,0))</f>
        <v/>
      </c>
      <c r="BR637" s="222" t="str">
        <f>IF($AV637="","",IF($BF637&lt;&gt;"",$BF637,0)+IF($BL637&lt;&gt;"",$BL637,0)+IF($BN637&lt;&gt;"",$BN637,0))</f>
        <v/>
      </c>
      <c r="BU637" s="215"/>
      <c r="BV637" s="215"/>
      <c r="BW637" s="215"/>
      <c r="BX637" s="215"/>
      <c r="BY637" s="215"/>
      <c r="BZ637" s="215"/>
      <c r="CA637" s="215"/>
      <c r="CB637" s="215"/>
      <c r="CC637" s="216"/>
      <c r="CD637" s="216"/>
      <c r="CE637" s="216"/>
      <c r="CF637" s="215"/>
      <c r="CG637" s="215"/>
      <c r="CH637" s="215"/>
      <c r="CI637" s="215"/>
      <c r="CJ637" s="215"/>
      <c r="CK637" s="215"/>
      <c r="CL637" s="215"/>
      <c r="CM637" s="215"/>
      <c r="CN637" s="215"/>
      <c r="CO637" s="216"/>
      <c r="CP637" s="216"/>
    </row>
    <row r="638" spans="1:94" s="219" customFormat="1" ht="21" hidden="1" customHeight="1" x14ac:dyDescent="0.25">
      <c r="A638" s="237"/>
      <c r="B638" s="236"/>
      <c r="C638" s="236"/>
      <c r="D638" s="236"/>
      <c r="E638" s="236"/>
      <c r="F638" s="236"/>
      <c r="G638" s="236"/>
      <c r="H638" s="236"/>
      <c r="I638" s="236"/>
      <c r="J638" s="236"/>
      <c r="K638" s="238"/>
      <c r="L638" s="239"/>
      <c r="M638" s="236"/>
      <c r="N638" s="236"/>
      <c r="O638" s="236"/>
      <c r="P638" s="236"/>
      <c r="Q638" s="236"/>
      <c r="R638" s="236"/>
      <c r="S638" s="236"/>
      <c r="T638" s="236"/>
      <c r="U638" s="236"/>
      <c r="V638" s="238"/>
      <c r="W638" s="238"/>
      <c r="X638" s="240"/>
      <c r="Y638" s="236"/>
      <c r="Z638" s="236"/>
      <c r="AA638" s="236"/>
      <c r="AB638" s="236"/>
      <c r="AC638" s="236"/>
      <c r="AD638" s="236"/>
      <c r="AE638" s="236"/>
      <c r="AF638" s="236"/>
      <c r="AG638" s="238"/>
      <c r="AH638" s="238"/>
      <c r="AI638" s="236"/>
      <c r="AJ638" s="236"/>
      <c r="AK638" s="236"/>
      <c r="AL638" s="236"/>
      <c r="AM638" s="236"/>
      <c r="AN638" s="236"/>
      <c r="AO638" s="236"/>
      <c r="AP638" s="236"/>
      <c r="AQ638" s="236"/>
      <c r="AR638" s="238"/>
      <c r="AS638" s="238"/>
      <c r="AT638" s="246">
        <f>$M$235</f>
        <v>0</v>
      </c>
      <c r="AU638" s="220">
        <v>2</v>
      </c>
      <c r="AV638" s="222" t="str">
        <f>IF(COUNTIFS($M$233,"&lt;&gt;"&amp;""),$M$233,"")</f>
        <v/>
      </c>
      <c r="AW638" s="222" t="str">
        <f t="shared" si="86"/>
        <v/>
      </c>
      <c r="AX638" s="222" t="str">
        <f t="shared" si="87"/>
        <v/>
      </c>
      <c r="AY638" s="222" t="str">
        <f>IF($AV638="","",$Q$235)</f>
        <v/>
      </c>
      <c r="AZ638" s="222" t="str">
        <f t="shared" ref="AZ638:AZ648" si="88">IF($AV638="","","DO")</f>
        <v/>
      </c>
      <c r="BA638" s="222" t="str">
        <f>IF(COUNTIFS($M$233,"&lt;&gt;"&amp;""),ROUND($R$235/14,1),"")</f>
        <v/>
      </c>
      <c r="BB638" s="222" t="str">
        <f>IF(COUNTIFS($M$233,"&lt;&gt;"&amp;""),ROUND(($S$235+$T$235+$U$235)/14,1),"")</f>
        <v/>
      </c>
      <c r="BC638" s="222" t="str">
        <f>IF(COUNTIFS($M$233,"&lt;&gt;"&amp;""),ROUND(($R$235+$S$235+$T$235+$U$235)/14,1),"")</f>
        <v/>
      </c>
      <c r="BD638" s="222" t="str">
        <f>IF(COUNTIFS($M$233,"&lt;&gt;"&amp;""),ROUND($R$235,1),"")</f>
        <v/>
      </c>
      <c r="BE638" s="222" t="str">
        <f>IF(COUNTIFS($M$233,"&lt;&gt;"&amp;""),ROUND(($S$235+$T$235+$U$235),1),"")</f>
        <v/>
      </c>
      <c r="BF638" s="222" t="str">
        <f>IF(COUNTIFS($M$233,"&lt;&gt;"&amp;""),ROUND(($R$235+$S$235+$T$235+$U$235),1),"")</f>
        <v/>
      </c>
      <c r="BG638" s="220"/>
      <c r="BH638" s="222"/>
      <c r="BI638" s="222"/>
      <c r="BJ638" s="220"/>
      <c r="BK638" s="222"/>
      <c r="BL638" s="222"/>
      <c r="BM638" s="222" t="str">
        <f>IF(COUNTIFS($M$233,"&lt;&gt;"&amp;""),IF($W$235&lt;&gt;"",ROUND($W$235/14,1),""),"")</f>
        <v/>
      </c>
      <c r="BN638" s="222" t="str">
        <f>IF(COUNTIFS($M$233,"&lt;&gt;"&amp;""),IF($W$235&lt;&gt;"",ROUND($W$235,1),""),"")</f>
        <v/>
      </c>
      <c r="BO638" s="222" t="str">
        <f>IF($AV638="","",$P$235)</f>
        <v/>
      </c>
      <c r="BP638" s="224" t="str">
        <f>IF(COUNTIFS($M$233,"&lt;&gt;"&amp;""),$V$235,"")</f>
        <v/>
      </c>
      <c r="BQ638" s="224" t="str">
        <f t="shared" ref="BQ638:BQ662" si="89">IF($AV638="","",IF($BC638&lt;&gt;"",$BC638,0)+IF($BI638&lt;&gt;"",$BI638,0)+IF($BM638&lt;&gt;"",$BM638,0))</f>
        <v/>
      </c>
      <c r="BR638" s="222" t="str">
        <f t="shared" ref="BR638:BR662" si="90">IF($AV638="","",IF($BF638&lt;&gt;"",$BF638,0)+IF($BL638&lt;&gt;"",$BL638,0)+IF($BN638&lt;&gt;"",$BN638,0))</f>
        <v/>
      </c>
      <c r="BU638" s="215"/>
      <c r="BV638" s="215"/>
      <c r="BW638" s="215"/>
      <c r="BX638" s="215"/>
      <c r="BY638" s="215"/>
      <c r="BZ638" s="215"/>
      <c r="CA638" s="215"/>
      <c r="CB638" s="215"/>
      <c r="CC638" s="216"/>
      <c r="CD638" s="216"/>
      <c r="CE638" s="216"/>
      <c r="CF638" s="215"/>
      <c r="CG638" s="215"/>
      <c r="CH638" s="215"/>
      <c r="CI638" s="215"/>
      <c r="CJ638" s="215"/>
      <c r="CK638" s="215"/>
      <c r="CL638" s="215"/>
      <c r="CM638" s="215"/>
      <c r="CN638" s="215"/>
      <c r="CO638" s="216"/>
      <c r="CP638" s="216"/>
    </row>
    <row r="639" spans="1:94" s="219" customFormat="1" ht="21" hidden="1" customHeight="1" x14ac:dyDescent="0.25">
      <c r="A639" s="237"/>
      <c r="B639" s="236"/>
      <c r="C639" s="236"/>
      <c r="D639" s="236"/>
      <c r="E639" s="236"/>
      <c r="F639" s="236"/>
      <c r="G639" s="236"/>
      <c r="H639" s="236"/>
      <c r="I639" s="236"/>
      <c r="J639" s="236"/>
      <c r="K639" s="238"/>
      <c r="L639" s="239"/>
      <c r="M639" s="236"/>
      <c r="N639" s="236"/>
      <c r="O639" s="236"/>
      <c r="P639" s="236"/>
      <c r="Q639" s="236"/>
      <c r="R639" s="236"/>
      <c r="S639" s="236"/>
      <c r="T639" s="236"/>
      <c r="U639" s="236"/>
      <c r="V639" s="238"/>
      <c r="W639" s="238"/>
      <c r="X639" s="240"/>
      <c r="Y639" s="236"/>
      <c r="Z639" s="236"/>
      <c r="AA639" s="236"/>
      <c r="AB639" s="236"/>
      <c r="AC639" s="236"/>
      <c r="AD639" s="236"/>
      <c r="AE639" s="236"/>
      <c r="AF639" s="236"/>
      <c r="AG639" s="238"/>
      <c r="AH639" s="238"/>
      <c r="AI639" s="236"/>
      <c r="AJ639" s="236"/>
      <c r="AK639" s="236"/>
      <c r="AL639" s="236"/>
      <c r="AM639" s="236"/>
      <c r="AN639" s="236"/>
      <c r="AO639" s="236"/>
      <c r="AP639" s="236"/>
      <c r="AQ639" s="236"/>
      <c r="AR639" s="238"/>
      <c r="AS639" s="238"/>
      <c r="AT639" s="246">
        <f>$M$238</f>
        <v>0</v>
      </c>
      <c r="AU639" s="220">
        <v>3</v>
      </c>
      <c r="AV639" s="222" t="str">
        <f>IF(COUNTIFS($M$236,"&lt;&gt;"&amp;""),$M$236,"")</f>
        <v/>
      </c>
      <c r="AW639" s="222" t="str">
        <f t="shared" si="86"/>
        <v/>
      </c>
      <c r="AX639" s="222" t="str">
        <f t="shared" si="87"/>
        <v/>
      </c>
      <c r="AY639" s="222" t="str">
        <f>IF($AV639="","",$Q$238)</f>
        <v/>
      </c>
      <c r="AZ639" s="222" t="str">
        <f t="shared" si="88"/>
        <v/>
      </c>
      <c r="BA639" s="222" t="str">
        <f>IF(COUNTIFS($M$236,"&lt;&gt;"&amp;""),ROUND($R$238/14,1),"")</f>
        <v/>
      </c>
      <c r="BB639" s="222" t="str">
        <f>IF(COUNTIFS($M$236,"&lt;&gt;"&amp;""),ROUND(($S$238+$T$238+$U$238)/14,1),"")</f>
        <v/>
      </c>
      <c r="BC639" s="222" t="str">
        <f>IF(COUNTIFS($M$236,"&lt;&gt;"&amp;""),ROUND(($R$238+$S$238+$T$238+$U$238)/14,1),"")</f>
        <v/>
      </c>
      <c r="BD639" s="222" t="str">
        <f>IF(COUNTIFS($M$236,"&lt;&gt;"&amp;""),ROUND($R$238,1),"")</f>
        <v/>
      </c>
      <c r="BE639" s="222" t="str">
        <f>IF(COUNTIFS($M$236,"&lt;&gt;"&amp;""),ROUND(($S$238+$T$238+$U$238),1),"")</f>
        <v/>
      </c>
      <c r="BF639" s="222" t="str">
        <f>IF(COUNTIFS($M$236,"&lt;&gt;"&amp;""),ROUND(($R$238+$S$238+$T$238+$U$238),1),"")</f>
        <v/>
      </c>
      <c r="BG639" s="220"/>
      <c r="BH639" s="222"/>
      <c r="BI639" s="222"/>
      <c r="BJ639" s="220"/>
      <c r="BK639" s="222"/>
      <c r="BL639" s="222"/>
      <c r="BM639" s="222" t="str">
        <f>IF(COUNTIFS($M$236,"&lt;&gt;"&amp;""),IF($W$238&lt;&gt;"",ROUND($W$238/14,1),""),"")</f>
        <v/>
      </c>
      <c r="BN639" s="222" t="str">
        <f>IF(COUNTIFS($M$236,"&lt;&gt;"&amp;""),IF($W$238&lt;&gt;"",ROUND($W$238,1),""),"")</f>
        <v/>
      </c>
      <c r="BO639" s="222" t="str">
        <f>IF($AV639="","",$P$238)</f>
        <v/>
      </c>
      <c r="BP639" s="224" t="str">
        <f>IF(COUNTIFS($M$236,"&lt;&gt;"&amp;""),$V$238,"")</f>
        <v/>
      </c>
      <c r="BQ639" s="224" t="str">
        <f t="shared" si="89"/>
        <v/>
      </c>
      <c r="BR639" s="222" t="str">
        <f t="shared" si="90"/>
        <v/>
      </c>
      <c r="BU639" s="215"/>
      <c r="BV639" s="215"/>
      <c r="BW639" s="215"/>
      <c r="BX639" s="215"/>
      <c r="BY639" s="215"/>
      <c r="BZ639" s="215"/>
      <c r="CA639" s="215"/>
      <c r="CB639" s="215"/>
      <c r="CC639" s="216"/>
      <c r="CD639" s="216"/>
      <c r="CE639" s="216"/>
      <c r="CF639" s="215"/>
      <c r="CG639" s="215"/>
      <c r="CH639" s="215"/>
      <c r="CI639" s="215"/>
      <c r="CJ639" s="215"/>
      <c r="CK639" s="215"/>
      <c r="CL639" s="215"/>
      <c r="CM639" s="215"/>
      <c r="CN639" s="215"/>
      <c r="CO639" s="216"/>
      <c r="CP639" s="216"/>
    </row>
    <row r="640" spans="1:94" s="219" customFormat="1" ht="21" hidden="1" customHeight="1" x14ac:dyDescent="0.25">
      <c r="A640" s="237"/>
      <c r="B640" s="236"/>
      <c r="C640" s="236"/>
      <c r="D640" s="236"/>
      <c r="E640" s="236"/>
      <c r="F640" s="236"/>
      <c r="G640" s="236"/>
      <c r="H640" s="236"/>
      <c r="I640" s="236"/>
      <c r="J640" s="236"/>
      <c r="K640" s="238"/>
      <c r="L640" s="239"/>
      <c r="M640" s="236"/>
      <c r="N640" s="236"/>
      <c r="O640" s="236"/>
      <c r="P640" s="236"/>
      <c r="Q640" s="236"/>
      <c r="R640" s="236"/>
      <c r="S640" s="236"/>
      <c r="T640" s="236"/>
      <c r="U640" s="236"/>
      <c r="V640" s="238"/>
      <c r="W640" s="238"/>
      <c r="X640" s="240"/>
      <c r="Y640" s="236"/>
      <c r="Z640" s="236"/>
      <c r="AA640" s="236"/>
      <c r="AB640" s="236"/>
      <c r="AC640" s="236"/>
      <c r="AD640" s="236"/>
      <c r="AE640" s="236"/>
      <c r="AF640" s="236"/>
      <c r="AG640" s="238"/>
      <c r="AH640" s="238"/>
      <c r="AI640" s="236"/>
      <c r="AJ640" s="236"/>
      <c r="AK640" s="236"/>
      <c r="AL640" s="236"/>
      <c r="AM640" s="236"/>
      <c r="AN640" s="236"/>
      <c r="AO640" s="236"/>
      <c r="AP640" s="236"/>
      <c r="AQ640" s="236"/>
      <c r="AR640" s="238"/>
      <c r="AS640" s="238"/>
      <c r="AT640" s="246">
        <f>$M$241</f>
        <v>0</v>
      </c>
      <c r="AU640" s="220">
        <v>4</v>
      </c>
      <c r="AV640" s="222" t="str">
        <f>IF(COUNTIFS($M$239,"&lt;&gt;"&amp;""),$M$239,"")</f>
        <v/>
      </c>
      <c r="AW640" s="222" t="str">
        <f t="shared" si="86"/>
        <v/>
      </c>
      <c r="AX640" s="222" t="str">
        <f t="shared" si="87"/>
        <v/>
      </c>
      <c r="AY640" s="222" t="str">
        <f>IF($AV640="","",$Q$241)</f>
        <v/>
      </c>
      <c r="AZ640" s="222" t="str">
        <f t="shared" si="88"/>
        <v/>
      </c>
      <c r="BA640" s="222" t="str">
        <f>IF(COUNTIFS($M$239,"&lt;&gt;"&amp;""),ROUND($R$241/14,1),"")</f>
        <v/>
      </c>
      <c r="BB640" s="222" t="str">
        <f>IF(COUNTIFS($M$239,"&lt;&gt;"&amp;""),ROUND(($S$241+$T$241+$U$241)/14,1),"")</f>
        <v/>
      </c>
      <c r="BC640" s="222" t="str">
        <f>IF(COUNTIFS($M$239,"&lt;&gt;"&amp;""),ROUND(($R$241+$S$241+$T$241+$U$241)/14,1),"")</f>
        <v/>
      </c>
      <c r="BD640" s="222" t="str">
        <f>IF(COUNTIFS($M$239,"&lt;&gt;"&amp;""),ROUND($R$241,1),"")</f>
        <v/>
      </c>
      <c r="BE640" s="222" t="str">
        <f>IF(COUNTIFS($M$239,"&lt;&gt;"&amp;""),ROUND(($S$241+$T$241+$U$241),1),"")</f>
        <v/>
      </c>
      <c r="BF640" s="222" t="str">
        <f>IF(COUNTIFS($M$239,"&lt;&gt;"&amp;""),ROUND(($R$241+$S$241+$T$241+$U$241),1),"")</f>
        <v/>
      </c>
      <c r="BG640" s="220"/>
      <c r="BH640" s="222"/>
      <c r="BI640" s="222"/>
      <c r="BJ640" s="220"/>
      <c r="BK640" s="222"/>
      <c r="BL640" s="222"/>
      <c r="BM640" s="222" t="str">
        <f>IF(COUNTIFS($M$239,"&lt;&gt;"&amp;""),IF($W$241&lt;&gt;"",ROUND($W$241/14,1),""),"")</f>
        <v/>
      </c>
      <c r="BN640" s="222" t="str">
        <f>IF(COUNTIFS($M$239,"&lt;&gt;"&amp;""),IF($W$241&lt;&gt;"",ROUND($W$241,1),""),"")</f>
        <v/>
      </c>
      <c r="BO640" s="222" t="str">
        <f>IF($AV640="","",$P$241)</f>
        <v/>
      </c>
      <c r="BP640" s="224" t="str">
        <f>IF(COUNTIFS($M$239,"&lt;&gt;"&amp;""),$V$241,"")</f>
        <v/>
      </c>
      <c r="BQ640" s="224" t="str">
        <f t="shared" si="89"/>
        <v/>
      </c>
      <c r="BR640" s="222" t="str">
        <f t="shared" si="90"/>
        <v/>
      </c>
      <c r="BU640" s="215"/>
      <c r="BV640" s="215"/>
      <c r="BW640" s="215"/>
      <c r="BX640" s="215"/>
      <c r="BY640" s="215"/>
      <c r="BZ640" s="215"/>
      <c r="CA640" s="215"/>
      <c r="CB640" s="215"/>
      <c r="CC640" s="216"/>
      <c r="CD640" s="216"/>
      <c r="CE640" s="216"/>
      <c r="CF640" s="215"/>
      <c r="CG640" s="215"/>
      <c r="CH640" s="215"/>
      <c r="CI640" s="215"/>
      <c r="CJ640" s="215"/>
      <c r="CK640" s="215"/>
      <c r="CL640" s="215"/>
      <c r="CM640" s="215"/>
      <c r="CN640" s="215"/>
      <c r="CO640" s="216"/>
      <c r="CP640" s="216"/>
    </row>
    <row r="641" spans="1:94" s="219" customFormat="1" ht="21" hidden="1" customHeight="1" x14ac:dyDescent="0.25">
      <c r="B641" s="215"/>
      <c r="C641" s="215"/>
      <c r="D641" s="215"/>
      <c r="E641" s="215"/>
      <c r="F641" s="215"/>
      <c r="G641" s="215"/>
      <c r="H641" s="215"/>
      <c r="I641" s="215"/>
      <c r="J641" s="215"/>
      <c r="K641" s="216"/>
      <c r="L641" s="217"/>
      <c r="M641" s="215"/>
      <c r="N641" s="215"/>
      <c r="O641" s="215"/>
      <c r="P641" s="215"/>
      <c r="Q641" s="215"/>
      <c r="R641" s="215"/>
      <c r="S641" s="215"/>
      <c r="T641" s="215"/>
      <c r="U641" s="215"/>
      <c r="V641" s="216"/>
      <c r="W641" s="216"/>
      <c r="X641" s="218"/>
      <c r="Y641" s="215"/>
      <c r="Z641" s="215"/>
      <c r="AA641" s="215"/>
      <c r="AB641" s="215"/>
      <c r="AC641" s="215"/>
      <c r="AD641" s="215"/>
      <c r="AE641" s="215"/>
      <c r="AF641" s="215"/>
      <c r="AG641" s="216"/>
      <c r="AH641" s="216"/>
      <c r="AI641" s="215"/>
      <c r="AJ641" s="215"/>
      <c r="AK641" s="215"/>
      <c r="AL641" s="215"/>
      <c r="AM641" s="215"/>
      <c r="AN641" s="215"/>
      <c r="AO641" s="215"/>
      <c r="AP641" s="215"/>
      <c r="AQ641" s="215"/>
      <c r="AR641" s="216"/>
      <c r="AS641" s="216"/>
      <c r="AT641" s="246">
        <f>$M$244</f>
        <v>0</v>
      </c>
      <c r="AU641" s="220">
        <v>5</v>
      </c>
      <c r="AV641" s="222" t="str">
        <f>IF(COUNTIFS($M$242,"&lt;&gt;"&amp;""),$M$242,"")</f>
        <v/>
      </c>
      <c r="AW641" s="222" t="str">
        <f t="shared" si="86"/>
        <v/>
      </c>
      <c r="AX641" s="222" t="str">
        <f t="shared" si="87"/>
        <v/>
      </c>
      <c r="AY641" s="222" t="str">
        <f>IF($AV641="","",$Q$244)</f>
        <v/>
      </c>
      <c r="AZ641" s="222" t="str">
        <f t="shared" si="88"/>
        <v/>
      </c>
      <c r="BA641" s="222" t="str">
        <f>IF(COUNTIFS($M$242,"&lt;&gt;"&amp;""),ROUND($R$244/14,1),"")</f>
        <v/>
      </c>
      <c r="BB641" s="222" t="str">
        <f>IF(COUNTIFS($M$242,"&lt;&gt;"&amp;""),ROUND(($S$244+$T$244+$U$244)/14,1),"")</f>
        <v/>
      </c>
      <c r="BC641" s="222" t="str">
        <f>IF(COUNTIFS($M$242,"&lt;&gt;"&amp;""),ROUND(($R$244+$S$244+$T$244+$U$244)/14,1),"")</f>
        <v/>
      </c>
      <c r="BD641" s="222" t="str">
        <f>IF(COUNTIFS($M$242,"&lt;&gt;"&amp;""),ROUND($R$244,1),"")</f>
        <v/>
      </c>
      <c r="BE641" s="222" t="str">
        <f>IF(COUNTIFS($M$242,"&lt;&gt;"&amp;""),ROUND(($S$244+$T$244+$U$244),1),"")</f>
        <v/>
      </c>
      <c r="BF641" s="222" t="str">
        <f>IF(COUNTIFS($M$242,"&lt;&gt;"&amp;""),ROUND(($R$244+$S$244+$T$244+$U$244),1),"")</f>
        <v/>
      </c>
      <c r="BG641" s="220"/>
      <c r="BH641" s="222"/>
      <c r="BI641" s="222"/>
      <c r="BJ641" s="220"/>
      <c r="BK641" s="222"/>
      <c r="BL641" s="222"/>
      <c r="BM641" s="222" t="str">
        <f>IF(COUNTIFS($M$242,"&lt;&gt;"&amp;""),IF($W$244&lt;&gt;"",ROUND($W$244/14,1),""),"")</f>
        <v/>
      </c>
      <c r="BN641" s="222" t="str">
        <f>IF(COUNTIFS($M$242,"&lt;&gt;"&amp;""),IF($W$244&lt;&gt;"",ROUND($W$244,1),""),"")</f>
        <v/>
      </c>
      <c r="BO641" s="222" t="str">
        <f>IF($AV641="","",$P$244)</f>
        <v/>
      </c>
      <c r="BP641" s="224" t="str">
        <f>IF(COUNTIFS($M$242,"&lt;&gt;"&amp;""),$V$244,"")</f>
        <v/>
      </c>
      <c r="BQ641" s="224" t="str">
        <f t="shared" si="89"/>
        <v/>
      </c>
      <c r="BR641" s="222" t="str">
        <f t="shared" si="90"/>
        <v/>
      </c>
      <c r="BU641" s="215"/>
      <c r="BV641" s="215"/>
      <c r="BW641" s="215"/>
      <c r="BX641" s="215"/>
      <c r="BY641" s="215"/>
      <c r="BZ641" s="215"/>
      <c r="CA641" s="215"/>
      <c r="CB641" s="215"/>
      <c r="CC641" s="216"/>
      <c r="CD641" s="216"/>
      <c r="CE641" s="216"/>
      <c r="CF641" s="215"/>
      <c r="CG641" s="215"/>
      <c r="CH641" s="215"/>
      <c r="CI641" s="215"/>
      <c r="CJ641" s="215"/>
      <c r="CK641" s="215"/>
      <c r="CL641" s="215"/>
      <c r="CM641" s="215"/>
      <c r="CN641" s="215"/>
      <c r="CO641" s="216"/>
      <c r="CP641" s="216"/>
    </row>
    <row r="642" spans="1:94" s="219" customFormat="1" ht="21" hidden="1" customHeight="1" x14ac:dyDescent="0.25">
      <c r="B642" s="215"/>
      <c r="C642" s="215"/>
      <c r="D642" s="215"/>
      <c r="E642" s="215"/>
      <c r="F642" s="215"/>
      <c r="G642" s="215"/>
      <c r="H642" s="215"/>
      <c r="I642" s="215"/>
      <c r="J642" s="215"/>
      <c r="K642" s="216"/>
      <c r="L642" s="217"/>
      <c r="M642" s="215"/>
      <c r="N642" s="215"/>
      <c r="O642" s="215"/>
      <c r="P642" s="215"/>
      <c r="Q642" s="215"/>
      <c r="R642" s="215"/>
      <c r="S642" s="215"/>
      <c r="T642" s="215"/>
      <c r="U642" s="215"/>
      <c r="V642" s="216"/>
      <c r="W642" s="216"/>
      <c r="X642" s="218"/>
      <c r="Y642" s="215"/>
      <c r="Z642" s="215"/>
      <c r="AA642" s="215"/>
      <c r="AB642" s="215"/>
      <c r="AC642" s="215"/>
      <c r="AD642" s="215"/>
      <c r="AE642" s="215"/>
      <c r="AF642" s="215"/>
      <c r="AG642" s="216"/>
      <c r="AH642" s="216"/>
      <c r="AI642" s="215"/>
      <c r="AJ642" s="215"/>
      <c r="AK642" s="215"/>
      <c r="AL642" s="215"/>
      <c r="AM642" s="215"/>
      <c r="AN642" s="215"/>
      <c r="AO642" s="215"/>
      <c r="AP642" s="215"/>
      <c r="AQ642" s="215"/>
      <c r="AR642" s="216"/>
      <c r="AS642" s="216"/>
      <c r="AT642" s="246">
        <f>$M$247</f>
        <v>0</v>
      </c>
      <c r="AU642" s="220">
        <v>6</v>
      </c>
      <c r="AV642" s="222" t="str">
        <f>IF(COUNTIFS($M$245,"&lt;&gt;"&amp;""),$M$245,"")</f>
        <v/>
      </c>
      <c r="AW642" s="222" t="str">
        <f t="shared" si="86"/>
        <v/>
      </c>
      <c r="AX642" s="222" t="str">
        <f t="shared" si="87"/>
        <v/>
      </c>
      <c r="AY642" s="222" t="str">
        <f>IF($AV642="","",$Q$247)</f>
        <v/>
      </c>
      <c r="AZ642" s="222" t="str">
        <f t="shared" si="88"/>
        <v/>
      </c>
      <c r="BA642" s="222" t="str">
        <f>IF(COUNTIFS($M$245,"&lt;&gt;"&amp;""),ROUND($R$247/14,1),"")</f>
        <v/>
      </c>
      <c r="BB642" s="222" t="str">
        <f>IF(COUNTIFS($M$245,"&lt;&gt;"&amp;""),ROUND(($S$247+$T$247+$U$247)/14,1),"")</f>
        <v/>
      </c>
      <c r="BC642" s="222" t="str">
        <f>IF(COUNTIFS($M$245,"&lt;&gt;"&amp;""),ROUND(($R$247+$S$247+$T$247+$U$247)/14,1),"")</f>
        <v/>
      </c>
      <c r="BD642" s="222" t="str">
        <f>IF(COUNTIFS($M$245,"&lt;&gt;"&amp;""),ROUND($R$247,1),"")</f>
        <v/>
      </c>
      <c r="BE642" s="222" t="str">
        <f>IF(COUNTIFS($M$245,"&lt;&gt;"&amp;""),ROUND(($S$247+$T$247+$U$247),1),"")</f>
        <v/>
      </c>
      <c r="BF642" s="222" t="str">
        <f>IF(COUNTIFS($M$245,"&lt;&gt;"&amp;""),ROUND(($R$247+$S$247+$T$247+$U$247),1),"")</f>
        <v/>
      </c>
      <c r="BG642" s="220"/>
      <c r="BH642" s="222"/>
      <c r="BI642" s="222"/>
      <c r="BJ642" s="220"/>
      <c r="BK642" s="222"/>
      <c r="BL642" s="222"/>
      <c r="BM642" s="222" t="str">
        <f>IF(COUNTIFS($M$245,"&lt;&gt;"&amp;""),IF($W$247&lt;&gt;"",ROUND($W$247/14,1),""),"")</f>
        <v/>
      </c>
      <c r="BN642" s="222" t="str">
        <f>IF(COUNTIFS($M$245,"&lt;&gt;"&amp;""),IF($W$247&lt;&gt;"",ROUND($W$247,1),""),"")</f>
        <v/>
      </c>
      <c r="BO642" s="222" t="str">
        <f>IF($AV642="","",$P$247)</f>
        <v/>
      </c>
      <c r="BP642" s="224" t="str">
        <f>IF(COUNTIFS($M$245,"&lt;&gt;"&amp;""),$V$247,"")</f>
        <v/>
      </c>
      <c r="BQ642" s="224" t="str">
        <f t="shared" si="89"/>
        <v/>
      </c>
      <c r="BR642" s="222" t="str">
        <f t="shared" si="90"/>
        <v/>
      </c>
      <c r="BU642" s="215"/>
      <c r="BV642" s="215"/>
      <c r="BW642" s="215"/>
      <c r="BX642" s="215"/>
      <c r="BY642" s="215"/>
      <c r="BZ642" s="215"/>
      <c r="CA642" s="215"/>
      <c r="CB642" s="215"/>
      <c r="CC642" s="216"/>
      <c r="CD642" s="216"/>
      <c r="CE642" s="216"/>
      <c r="CF642" s="215"/>
      <c r="CG642" s="215"/>
      <c r="CH642" s="215"/>
      <c r="CI642" s="215"/>
      <c r="CJ642" s="215"/>
      <c r="CK642" s="215"/>
      <c r="CL642" s="215"/>
      <c r="CM642" s="215"/>
      <c r="CN642" s="215"/>
      <c r="CO642" s="216"/>
      <c r="CP642" s="216"/>
    </row>
    <row r="643" spans="1:94" s="219" customFormat="1" ht="21" hidden="1" customHeight="1" x14ac:dyDescent="0.25">
      <c r="B643" s="215"/>
      <c r="C643" s="215"/>
      <c r="D643" s="215"/>
      <c r="E643" s="215"/>
      <c r="F643" s="215"/>
      <c r="G643" s="215"/>
      <c r="H643" s="215"/>
      <c r="I643" s="215"/>
      <c r="J643" s="215"/>
      <c r="K643" s="216"/>
      <c r="L643" s="217"/>
      <c r="M643" s="215"/>
      <c r="N643" s="215"/>
      <c r="O643" s="215"/>
      <c r="P643" s="215"/>
      <c r="Q643" s="215"/>
      <c r="R643" s="215"/>
      <c r="S643" s="215"/>
      <c r="T643" s="215"/>
      <c r="U643" s="215"/>
      <c r="V643" s="216"/>
      <c r="W643" s="216"/>
      <c r="X643" s="218"/>
      <c r="Y643" s="215"/>
      <c r="Z643" s="215"/>
      <c r="AA643" s="215"/>
      <c r="AB643" s="215"/>
      <c r="AC643" s="215"/>
      <c r="AD643" s="215"/>
      <c r="AE643" s="215"/>
      <c r="AF643" s="215"/>
      <c r="AG643" s="216"/>
      <c r="AH643" s="216"/>
      <c r="AI643" s="215"/>
      <c r="AJ643" s="215"/>
      <c r="AK643" s="215"/>
      <c r="AL643" s="215"/>
      <c r="AM643" s="215"/>
      <c r="AN643" s="215"/>
      <c r="AO643" s="215"/>
      <c r="AP643" s="215"/>
      <c r="AQ643" s="215"/>
      <c r="AR643" s="216"/>
      <c r="AS643" s="216"/>
      <c r="AT643" s="246">
        <f>$M$250</f>
        <v>0</v>
      </c>
      <c r="AU643" s="220">
        <v>7</v>
      </c>
      <c r="AV643" s="222" t="str">
        <f>IF(COUNTIFS($M$248,"&lt;&gt;"&amp;""),$M$248,"")</f>
        <v/>
      </c>
      <c r="AW643" s="222" t="str">
        <f t="shared" si="86"/>
        <v/>
      </c>
      <c r="AX643" s="222" t="str">
        <f t="shared" si="87"/>
        <v/>
      </c>
      <c r="AY643" s="222" t="str">
        <f>IF($AV643="","",$Q$250)</f>
        <v/>
      </c>
      <c r="AZ643" s="222" t="str">
        <f t="shared" si="88"/>
        <v/>
      </c>
      <c r="BA643" s="222" t="str">
        <f>IF(COUNTIFS($M$248,"&lt;&gt;"&amp;""),ROUND($R$250/14,1),"")</f>
        <v/>
      </c>
      <c r="BB643" s="222" t="str">
        <f>IF(COUNTIFS($M$248,"&lt;&gt;"&amp;""),ROUND(($S$250+$T$250+$U$250)/14,1),"")</f>
        <v/>
      </c>
      <c r="BC643" s="222" t="str">
        <f>IF(COUNTIFS($M$248,"&lt;&gt;"&amp;""),ROUND(($R$250+$S$250+$T$250+$U$250)/14,1),"")</f>
        <v/>
      </c>
      <c r="BD643" s="222" t="str">
        <f>IF(COUNTIFS($M$248,"&lt;&gt;"&amp;""),ROUND($R$250,1),"")</f>
        <v/>
      </c>
      <c r="BE643" s="222" t="str">
        <f>IF(COUNTIFS($M$248,"&lt;&gt;"&amp;""),ROUND(($S$250+$T$250+$U$250),1),"")</f>
        <v/>
      </c>
      <c r="BF643" s="222" t="str">
        <f>IF(COUNTIFS($M$248,"&lt;&gt;"&amp;""),ROUND(($R$250+$S$250+$T$250+$U$250),1),"")</f>
        <v/>
      </c>
      <c r="BG643" s="220"/>
      <c r="BH643" s="222"/>
      <c r="BI643" s="222"/>
      <c r="BJ643" s="220"/>
      <c r="BK643" s="222"/>
      <c r="BL643" s="222"/>
      <c r="BM643" s="222" t="str">
        <f>IF(COUNTIFS($M$248,"&lt;&gt;"&amp;""),IF($W$250&lt;&gt;"",ROUND($W$250/14,1),""),"")</f>
        <v/>
      </c>
      <c r="BN643" s="222" t="str">
        <f>IF(COUNTIFS($M$248,"&lt;&gt;"&amp;""),IF($W$250&lt;&gt;"",ROUND($W$250,1),""),"")</f>
        <v/>
      </c>
      <c r="BO643" s="222" t="str">
        <f>IF($AV643="","",$P$250)</f>
        <v/>
      </c>
      <c r="BP643" s="224" t="str">
        <f>IF(COUNTIFS($M$248,"&lt;&gt;"&amp;""),$V$250,"")</f>
        <v/>
      </c>
      <c r="BQ643" s="224" t="str">
        <f t="shared" si="89"/>
        <v/>
      </c>
      <c r="BR643" s="222" t="str">
        <f t="shared" si="90"/>
        <v/>
      </c>
      <c r="BU643" s="215"/>
      <c r="BV643" s="215"/>
      <c r="BW643" s="215"/>
      <c r="BX643" s="215"/>
      <c r="BY643" s="215"/>
      <c r="BZ643" s="215"/>
      <c r="CA643" s="215"/>
      <c r="CB643" s="215"/>
      <c r="CC643" s="216"/>
      <c r="CD643" s="216"/>
      <c r="CE643" s="216"/>
      <c r="CF643" s="215"/>
      <c r="CG643" s="215"/>
      <c r="CH643" s="215"/>
      <c r="CI643" s="215"/>
      <c r="CJ643" s="215"/>
      <c r="CK643" s="215"/>
      <c r="CL643" s="215"/>
      <c r="CM643" s="215"/>
      <c r="CN643" s="215"/>
      <c r="CO643" s="216"/>
      <c r="CP643" s="216"/>
    </row>
    <row r="644" spans="1:94" s="219" customFormat="1" ht="21" hidden="1" customHeight="1" x14ac:dyDescent="0.25">
      <c r="B644" s="215"/>
      <c r="C644" s="215"/>
      <c r="D644" s="215"/>
      <c r="E644" s="215"/>
      <c r="F644" s="215"/>
      <c r="G644" s="215"/>
      <c r="H644" s="215"/>
      <c r="I644" s="215"/>
      <c r="J644" s="215"/>
      <c r="K644" s="216"/>
      <c r="L644" s="217"/>
      <c r="M644" s="215"/>
      <c r="N644" s="215"/>
      <c r="O644" s="215"/>
      <c r="P644" s="215"/>
      <c r="Q644" s="215"/>
      <c r="R644" s="215"/>
      <c r="S644" s="215"/>
      <c r="T644" s="215"/>
      <c r="U644" s="215"/>
      <c r="V644" s="216"/>
      <c r="W644" s="216"/>
      <c r="X644" s="218"/>
      <c r="Y644" s="215"/>
      <c r="Z644" s="215"/>
      <c r="AA644" s="215"/>
      <c r="AB644" s="215"/>
      <c r="AC644" s="215"/>
      <c r="AD644" s="215"/>
      <c r="AE644" s="215"/>
      <c r="AF644" s="215"/>
      <c r="AG644" s="216"/>
      <c r="AH644" s="216"/>
      <c r="AI644" s="215"/>
      <c r="AJ644" s="215"/>
      <c r="AK644" s="215"/>
      <c r="AL644" s="215"/>
      <c r="AM644" s="215"/>
      <c r="AN644" s="215"/>
      <c r="AO644" s="215"/>
      <c r="AP644" s="215"/>
      <c r="AQ644" s="215"/>
      <c r="AR644" s="216"/>
      <c r="AS644" s="216"/>
      <c r="AT644" s="246">
        <f>$M$253</f>
        <v>0</v>
      </c>
      <c r="AU644" s="220">
        <v>8</v>
      </c>
      <c r="AV644" s="222" t="str">
        <f>IF(COUNTIFS($M$251,"&lt;&gt;"&amp;""),$M$251,"")</f>
        <v/>
      </c>
      <c r="AW644" s="222" t="str">
        <f t="shared" si="86"/>
        <v/>
      </c>
      <c r="AX644" s="222" t="str">
        <f t="shared" si="87"/>
        <v/>
      </c>
      <c r="AY644" s="222" t="str">
        <f>IF($AV644="","",$Q$253)</f>
        <v/>
      </c>
      <c r="AZ644" s="222" t="str">
        <f t="shared" si="88"/>
        <v/>
      </c>
      <c r="BA644" s="222" t="str">
        <f>IF(COUNTIFS($M$251,"&lt;&gt;"&amp;""),ROUND($R$253/14,1),"")</f>
        <v/>
      </c>
      <c r="BB644" s="222" t="str">
        <f>IF(COUNTIFS($M$251,"&lt;&gt;"&amp;""),ROUND(($S$253+$T$253+$U$253)/14,1),"")</f>
        <v/>
      </c>
      <c r="BC644" s="222" t="str">
        <f>IF(COUNTIFS($M$251,"&lt;&gt;"&amp;""),ROUND(($R$253+$S$253+$T$253+$U$253)/14,1),"")</f>
        <v/>
      </c>
      <c r="BD644" s="222" t="str">
        <f>IF(COUNTIFS($M$251,"&lt;&gt;"&amp;""),ROUND($R$253,1),"")</f>
        <v/>
      </c>
      <c r="BE644" s="222" t="str">
        <f>IF(COUNTIFS($M$251,"&lt;&gt;"&amp;""),ROUND(($S$253+$T$253+$U$253),1),"")</f>
        <v/>
      </c>
      <c r="BF644" s="222" t="str">
        <f>IF(COUNTIFS($M$251,"&lt;&gt;"&amp;""),ROUND(($R$253+$S$253+$T$253+$U$253),1),"")</f>
        <v/>
      </c>
      <c r="BG644" s="220"/>
      <c r="BH644" s="222"/>
      <c r="BI644" s="222"/>
      <c r="BJ644" s="220"/>
      <c r="BK644" s="222"/>
      <c r="BL644" s="222"/>
      <c r="BM644" s="222" t="str">
        <f>IF(COUNTIFS($M$251,"&lt;&gt;"&amp;""),IF($W$253&lt;&gt;"",ROUND($W$253/14,1),""),"")</f>
        <v/>
      </c>
      <c r="BN644" s="222" t="str">
        <f>IF(COUNTIFS($M$251,"&lt;&gt;"&amp;""),IF($W$253&lt;&gt;"",ROUND($W$253,1),""),"")</f>
        <v/>
      </c>
      <c r="BO644" s="222" t="str">
        <f>IF($AV644="","",$P$253)</f>
        <v/>
      </c>
      <c r="BP644" s="224" t="str">
        <f>IF(COUNTIFS($M$251,"&lt;&gt;"&amp;""),$V$253,"")</f>
        <v/>
      </c>
      <c r="BQ644" s="224" t="str">
        <f t="shared" si="89"/>
        <v/>
      </c>
      <c r="BR644" s="222" t="str">
        <f t="shared" si="90"/>
        <v/>
      </c>
      <c r="BU644" s="215"/>
      <c r="BV644" s="215"/>
      <c r="BW644" s="215"/>
      <c r="BX644" s="215"/>
      <c r="BY644" s="215"/>
      <c r="BZ644" s="215"/>
      <c r="CA644" s="215"/>
      <c r="CB644" s="215"/>
      <c r="CC644" s="216"/>
      <c r="CD644" s="216"/>
      <c r="CE644" s="216"/>
      <c r="CF644" s="215"/>
      <c r="CG644" s="215"/>
      <c r="CH644" s="215"/>
      <c r="CI644" s="215"/>
      <c r="CJ644" s="215"/>
      <c r="CK644" s="215"/>
      <c r="CL644" s="215"/>
      <c r="CM644" s="215"/>
      <c r="CN644" s="215"/>
      <c r="CO644" s="216"/>
      <c r="CP644" s="216"/>
    </row>
    <row r="645" spans="1:94" s="219" customFormat="1" ht="21" hidden="1" customHeight="1" x14ac:dyDescent="0.25">
      <c r="B645" s="215"/>
      <c r="C645" s="215"/>
      <c r="D645" s="215"/>
      <c r="E645" s="215"/>
      <c r="F645" s="215"/>
      <c r="G645" s="215"/>
      <c r="H645" s="215"/>
      <c r="I645" s="215"/>
      <c r="J645" s="215"/>
      <c r="K645" s="216"/>
      <c r="L645" s="217"/>
      <c r="M645" s="215"/>
      <c r="N645" s="215"/>
      <c r="O645" s="215"/>
      <c r="P645" s="215"/>
      <c r="Q645" s="215"/>
      <c r="R645" s="215"/>
      <c r="S645" s="215"/>
      <c r="T645" s="215"/>
      <c r="U645" s="215"/>
      <c r="V645" s="216"/>
      <c r="W645" s="216"/>
      <c r="X645" s="218"/>
      <c r="Y645" s="215"/>
      <c r="Z645" s="215"/>
      <c r="AA645" s="215"/>
      <c r="AB645" s="215"/>
      <c r="AC645" s="215"/>
      <c r="AD645" s="215"/>
      <c r="AE645" s="215"/>
      <c r="AF645" s="215"/>
      <c r="AG645" s="216"/>
      <c r="AH645" s="216"/>
      <c r="AI645" s="215"/>
      <c r="AJ645" s="215"/>
      <c r="AK645" s="215"/>
      <c r="AL645" s="215"/>
      <c r="AM645" s="215"/>
      <c r="AN645" s="215"/>
      <c r="AO645" s="215"/>
      <c r="AP645" s="215"/>
      <c r="AQ645" s="215"/>
      <c r="AR645" s="216"/>
      <c r="AS645" s="216"/>
      <c r="AT645" s="246">
        <f>$M$256</f>
        <v>0</v>
      </c>
      <c r="AU645" s="220">
        <v>9</v>
      </c>
      <c r="AV645" s="222" t="str">
        <f>IF(COUNTIFS($M$254,"&lt;&gt;"&amp;""),$M$254,"")</f>
        <v/>
      </c>
      <c r="AW645" s="222" t="str">
        <f t="shared" si="86"/>
        <v/>
      </c>
      <c r="AX645" s="222" t="str">
        <f t="shared" si="87"/>
        <v/>
      </c>
      <c r="AY645" s="222" t="str">
        <f>IF($AV645="","",$Q$256)</f>
        <v/>
      </c>
      <c r="AZ645" s="222" t="str">
        <f t="shared" si="88"/>
        <v/>
      </c>
      <c r="BA645" s="222" t="str">
        <f>IF(COUNTIFS($M$254,"&lt;&gt;"&amp;""),ROUND($R$256/14,1),"")</f>
        <v/>
      </c>
      <c r="BB645" s="222" t="str">
        <f>IF(COUNTIFS($M$254,"&lt;&gt;"&amp;""),ROUND(($S$256+$T$256+$U$256)/14,1),"")</f>
        <v/>
      </c>
      <c r="BC645" s="222" t="str">
        <f>IF(COUNTIFS($M$254,"&lt;&gt;"&amp;""),ROUND(($R$256+$S$256+$T$256+$U$256)/14,1),"")</f>
        <v/>
      </c>
      <c r="BD645" s="222" t="str">
        <f>IF(COUNTIFS($M$254,"&lt;&gt;"&amp;""),ROUND($R$256,1),"")</f>
        <v/>
      </c>
      <c r="BE645" s="222" t="str">
        <f>IF(COUNTIFS($M$254,"&lt;&gt;"&amp;""),ROUND(($S$256+$T$256+$U$256),1),"")</f>
        <v/>
      </c>
      <c r="BF645" s="222" t="str">
        <f>IF(COUNTIFS($M$254,"&lt;&gt;"&amp;""),ROUND(($R$256+$S$256+$T$256+$U$256),1),"")</f>
        <v/>
      </c>
      <c r="BG645" s="220"/>
      <c r="BH645" s="222"/>
      <c r="BI645" s="222"/>
      <c r="BJ645" s="220"/>
      <c r="BK645" s="222"/>
      <c r="BL645" s="222"/>
      <c r="BM645" s="222" t="str">
        <f>IF(COUNTIFS($M$254,"&lt;&gt;"&amp;""),IF($W$256&lt;&gt;"",ROUND($W$256/14,1),""),"")</f>
        <v/>
      </c>
      <c r="BN645" s="222" t="str">
        <f>IF(COUNTIFS($M$254,"&lt;&gt;"&amp;""),IF($W$256&lt;&gt;"",ROUND($W$256,1),""),"")</f>
        <v/>
      </c>
      <c r="BO645" s="222" t="str">
        <f>IF($AV645="","",$P$256)</f>
        <v/>
      </c>
      <c r="BP645" s="224" t="str">
        <f>IF(COUNTIFS($M$254,"&lt;&gt;"&amp;""),$V$256,"")</f>
        <v/>
      </c>
      <c r="BQ645" s="224" t="str">
        <f t="shared" si="89"/>
        <v/>
      </c>
      <c r="BR645" s="222" t="str">
        <f t="shared" si="90"/>
        <v/>
      </c>
      <c r="BU645" s="215"/>
      <c r="BV645" s="215"/>
      <c r="BW645" s="215"/>
      <c r="BX645" s="215"/>
      <c r="BY645" s="215"/>
      <c r="BZ645" s="215"/>
      <c r="CA645" s="215"/>
      <c r="CB645" s="215"/>
      <c r="CC645" s="216"/>
      <c r="CD645" s="216"/>
      <c r="CE645" s="216"/>
      <c r="CF645" s="215"/>
      <c r="CG645" s="215"/>
      <c r="CH645" s="215"/>
      <c r="CI645" s="215"/>
      <c r="CJ645" s="215"/>
      <c r="CK645" s="215"/>
      <c r="CL645" s="215"/>
      <c r="CM645" s="215"/>
      <c r="CN645" s="215"/>
      <c r="CO645" s="216"/>
      <c r="CP645" s="216"/>
    </row>
    <row r="646" spans="1:94" s="219" customFormat="1" ht="21" hidden="1" customHeight="1" x14ac:dyDescent="0.25">
      <c r="B646" s="215"/>
      <c r="C646" s="215"/>
      <c r="D646" s="215"/>
      <c r="E646" s="215"/>
      <c r="F646" s="215"/>
      <c r="G646" s="215"/>
      <c r="H646" s="215"/>
      <c r="I646" s="215"/>
      <c r="J646" s="215"/>
      <c r="K646" s="216"/>
      <c r="L646" s="217"/>
      <c r="M646" s="215"/>
      <c r="N646" s="215"/>
      <c r="O646" s="215"/>
      <c r="P646" s="215"/>
      <c r="Q646" s="215"/>
      <c r="R646" s="215"/>
      <c r="S646" s="215"/>
      <c r="T646" s="215"/>
      <c r="U646" s="215"/>
      <c r="V646" s="216"/>
      <c r="W646" s="216"/>
      <c r="X646" s="218"/>
      <c r="Y646" s="215"/>
      <c r="Z646" s="215"/>
      <c r="AA646" s="215"/>
      <c r="AB646" s="215"/>
      <c r="AC646" s="215"/>
      <c r="AD646" s="215"/>
      <c r="AE646" s="215"/>
      <c r="AF646" s="215"/>
      <c r="AG646" s="216"/>
      <c r="AH646" s="216"/>
      <c r="AI646" s="215"/>
      <c r="AJ646" s="215"/>
      <c r="AK646" s="215"/>
      <c r="AL646" s="215"/>
      <c r="AM646" s="215"/>
      <c r="AN646" s="215"/>
      <c r="AO646" s="215"/>
      <c r="AP646" s="215"/>
      <c r="AQ646" s="215"/>
      <c r="AR646" s="216"/>
      <c r="AS646" s="216"/>
      <c r="AT646" s="246">
        <f>$M$259</f>
        <v>0</v>
      </c>
      <c r="AU646" s="220">
        <v>10</v>
      </c>
      <c r="AV646" s="222" t="str">
        <f>IF(COUNTIFS($M$257,"&lt;&gt;"&amp;""),$M$257,"")</f>
        <v/>
      </c>
      <c r="AW646" s="222" t="str">
        <f t="shared" si="86"/>
        <v/>
      </c>
      <c r="AX646" s="222" t="str">
        <f t="shared" si="87"/>
        <v/>
      </c>
      <c r="AY646" s="222" t="str">
        <f>IF($AV646="","",$Q$259)</f>
        <v/>
      </c>
      <c r="AZ646" s="222" t="str">
        <f t="shared" si="88"/>
        <v/>
      </c>
      <c r="BA646" s="222" t="str">
        <f>IF(COUNTIFS($M$257,"&lt;&gt;"&amp;""),ROUND($R$259/14,1),"")</f>
        <v/>
      </c>
      <c r="BB646" s="222" t="str">
        <f>IF(COUNTIFS($M$257,"&lt;&gt;"&amp;""),ROUND(($S$259+$T$259+$U$259)/14,1),"")</f>
        <v/>
      </c>
      <c r="BC646" s="222" t="str">
        <f>IF(COUNTIFS($M$257,"&lt;&gt;"&amp;""),ROUND(($R$259+$S$259+$T$259+$U$259)/14,1),"")</f>
        <v/>
      </c>
      <c r="BD646" s="222" t="str">
        <f>IF(COUNTIFS($M$257,"&lt;&gt;"&amp;""),ROUND($R$259,1),"")</f>
        <v/>
      </c>
      <c r="BE646" s="222" t="str">
        <f>IF(COUNTIFS($M$257,"&lt;&gt;"&amp;""),ROUND(($S$259+$T$259+$U$259),1),"")</f>
        <v/>
      </c>
      <c r="BF646" s="222" t="str">
        <f>IF(COUNTIFS($M$257,"&lt;&gt;"&amp;""),ROUND(($R$259+$S$259+$T$259+$U$259),1),"")</f>
        <v/>
      </c>
      <c r="BG646" s="220"/>
      <c r="BH646" s="222"/>
      <c r="BI646" s="222"/>
      <c r="BJ646" s="220"/>
      <c r="BK646" s="222"/>
      <c r="BL646" s="222"/>
      <c r="BM646" s="222" t="str">
        <f>IF(COUNTIFS($M$257,"&lt;&gt;"&amp;""),IF($W$259&lt;&gt;"",ROUND($W$259/14,1),""),"")</f>
        <v/>
      </c>
      <c r="BN646" s="222" t="str">
        <f>IF(COUNTIFS($M$257,"&lt;&gt;"&amp;""),IF($W$259&lt;&gt;"",ROUND($W$259,1),""),"")</f>
        <v/>
      </c>
      <c r="BO646" s="222" t="str">
        <f>IF($AV646="","",$P$259)</f>
        <v/>
      </c>
      <c r="BP646" s="224" t="str">
        <f>IF(COUNTIFS($M$257,"&lt;&gt;"&amp;""),$V$259,"")</f>
        <v/>
      </c>
      <c r="BQ646" s="224" t="str">
        <f t="shared" si="89"/>
        <v/>
      </c>
      <c r="BR646" s="222" t="str">
        <f t="shared" si="90"/>
        <v/>
      </c>
      <c r="BU646" s="215"/>
      <c r="BV646" s="215"/>
      <c r="BW646" s="215"/>
      <c r="BX646" s="215"/>
      <c r="BY646" s="215"/>
      <c r="BZ646" s="215"/>
      <c r="CA646" s="215"/>
      <c r="CB646" s="215"/>
      <c r="CC646" s="216"/>
      <c r="CD646" s="216"/>
      <c r="CE646" s="216"/>
      <c r="CF646" s="215"/>
      <c r="CG646" s="215"/>
      <c r="CH646" s="215"/>
      <c r="CI646" s="215"/>
      <c r="CJ646" s="215"/>
      <c r="CK646" s="215"/>
      <c r="CL646" s="215"/>
      <c r="CM646" s="215"/>
      <c r="CN646" s="215"/>
      <c r="CO646" s="216"/>
      <c r="CP646" s="216"/>
    </row>
    <row r="647" spans="1:94" s="219" customFormat="1" ht="21" hidden="1" customHeight="1" x14ac:dyDescent="0.25">
      <c r="B647" s="215"/>
      <c r="C647" s="215"/>
      <c r="D647" s="215"/>
      <c r="E647" s="215"/>
      <c r="F647" s="215"/>
      <c r="G647" s="215"/>
      <c r="H647" s="215"/>
      <c r="I647" s="215"/>
      <c r="J647" s="215"/>
      <c r="K647" s="216"/>
      <c r="L647" s="217"/>
      <c r="M647" s="215"/>
      <c r="N647" s="215"/>
      <c r="O647" s="215"/>
      <c r="P647" s="215"/>
      <c r="Q647" s="215"/>
      <c r="R647" s="215"/>
      <c r="S647" s="215"/>
      <c r="T647" s="215"/>
      <c r="U647" s="215"/>
      <c r="V647" s="216"/>
      <c r="W647" s="216"/>
      <c r="X647" s="218"/>
      <c r="Y647" s="215"/>
      <c r="Z647" s="215"/>
      <c r="AA647" s="215"/>
      <c r="AB647" s="215"/>
      <c r="AC647" s="215"/>
      <c r="AD647" s="215"/>
      <c r="AE647" s="215"/>
      <c r="AF647" s="215"/>
      <c r="AG647" s="216"/>
      <c r="AH647" s="216"/>
      <c r="AI647" s="215"/>
      <c r="AJ647" s="215"/>
      <c r="AK647" s="215"/>
      <c r="AL647" s="215"/>
      <c r="AM647" s="215"/>
      <c r="AN647" s="215"/>
      <c r="AO647" s="215"/>
      <c r="AP647" s="215"/>
      <c r="AQ647" s="215"/>
      <c r="AR647" s="216"/>
      <c r="AS647" s="216"/>
      <c r="AT647" s="246">
        <f>$M$262</f>
        <v>0</v>
      </c>
      <c r="AU647" s="220">
        <v>11</v>
      </c>
      <c r="AV647" s="222" t="str">
        <f>IF(COUNTIFS($M$260,"&lt;&gt;"&amp;""),$M$260,"")</f>
        <v/>
      </c>
      <c r="AW647" s="222" t="str">
        <f t="shared" si="86"/>
        <v/>
      </c>
      <c r="AX647" s="222" t="str">
        <f t="shared" si="87"/>
        <v/>
      </c>
      <c r="AY647" s="222" t="str">
        <f>IF($AV647="","",$Q$262)</f>
        <v/>
      </c>
      <c r="AZ647" s="222" t="str">
        <f t="shared" si="88"/>
        <v/>
      </c>
      <c r="BA647" s="222" t="str">
        <f>IF(COUNTIFS($M$260,"&lt;&gt;"&amp;""),ROUND($R$262/14,1),"")</f>
        <v/>
      </c>
      <c r="BB647" s="222" t="str">
        <f>IF(COUNTIFS($M$260,"&lt;&gt;"&amp;""),ROUND(($S$262+$T$262+$U$262)/14,1),"")</f>
        <v/>
      </c>
      <c r="BC647" s="222" t="str">
        <f>IF(COUNTIFS($M$260,"&lt;&gt;"&amp;""),ROUND(($R$262+$S$262+$T$262+$U$262)/14,1),"")</f>
        <v/>
      </c>
      <c r="BD647" s="222" t="str">
        <f>IF(COUNTIFS($M$260,"&lt;&gt;"&amp;""),ROUND($R$262,1),"")</f>
        <v/>
      </c>
      <c r="BE647" s="222" t="str">
        <f>IF(COUNTIFS($M$260,"&lt;&gt;"&amp;""),ROUND(($S$262+$T$262+$U$262),1),"")</f>
        <v/>
      </c>
      <c r="BF647" s="222" t="str">
        <f>IF(COUNTIFS($M$260,"&lt;&gt;"&amp;""),ROUND(($R$262+$S$262+$T$262+$U$262),1),"")</f>
        <v/>
      </c>
      <c r="BG647" s="220"/>
      <c r="BH647" s="222"/>
      <c r="BI647" s="222"/>
      <c r="BJ647" s="220"/>
      <c r="BK647" s="222"/>
      <c r="BL647" s="222"/>
      <c r="BM647" s="222" t="str">
        <f>IF(COUNTIFS($M$260,"&lt;&gt;"&amp;""),IF($W$262&lt;&gt;"",ROUND($W$262/14,1),""),"")</f>
        <v/>
      </c>
      <c r="BN647" s="222" t="str">
        <f>IF(COUNTIFS($M$260,"&lt;&gt;"&amp;""),IF($W$262&lt;&gt;"",ROUND($W$262,1),""),"")</f>
        <v/>
      </c>
      <c r="BO647" s="222" t="str">
        <f>IF($AV647="","",$P$262)</f>
        <v/>
      </c>
      <c r="BP647" s="224" t="str">
        <f>IF(COUNTIFS($M$260,"&lt;&gt;"&amp;""),$V$262,"")</f>
        <v/>
      </c>
      <c r="BQ647" s="224" t="str">
        <f t="shared" si="89"/>
        <v/>
      </c>
      <c r="BR647" s="222" t="str">
        <f t="shared" si="90"/>
        <v/>
      </c>
      <c r="BU647" s="215"/>
      <c r="BV647" s="215"/>
      <c r="BW647" s="215"/>
      <c r="BX647" s="215"/>
      <c r="BY647" s="215"/>
      <c r="BZ647" s="215"/>
      <c r="CA647" s="215"/>
      <c r="CB647" s="215"/>
      <c r="CC647" s="216"/>
      <c r="CD647" s="216"/>
      <c r="CE647" s="216"/>
      <c r="CF647" s="215"/>
      <c r="CG647" s="215"/>
      <c r="CH647" s="215"/>
      <c r="CI647" s="215"/>
      <c r="CJ647" s="215"/>
      <c r="CK647" s="215"/>
      <c r="CL647" s="215"/>
      <c r="CM647" s="215"/>
      <c r="CN647" s="215"/>
      <c r="CO647" s="216"/>
      <c r="CP647" s="216"/>
    </row>
    <row r="648" spans="1:94" s="219" customFormat="1" ht="21" hidden="1" customHeight="1" x14ac:dyDescent="0.25">
      <c r="B648" s="215"/>
      <c r="C648" s="215"/>
      <c r="D648" s="215"/>
      <c r="E648" s="215"/>
      <c r="F648" s="215"/>
      <c r="G648" s="215"/>
      <c r="H648" s="215"/>
      <c r="I648" s="215"/>
      <c r="J648" s="215"/>
      <c r="K648" s="216"/>
      <c r="L648" s="217"/>
      <c r="M648" s="215"/>
      <c r="N648" s="215"/>
      <c r="O648" s="215"/>
      <c r="P648" s="215"/>
      <c r="Q648" s="215"/>
      <c r="R648" s="215"/>
      <c r="S648" s="215"/>
      <c r="T648" s="215"/>
      <c r="U648" s="215"/>
      <c r="V648" s="216"/>
      <c r="W648" s="216"/>
      <c r="X648" s="218"/>
      <c r="Y648" s="215"/>
      <c r="Z648" s="215"/>
      <c r="AA648" s="215"/>
      <c r="AB648" s="215"/>
      <c r="AC648" s="215"/>
      <c r="AD648" s="215"/>
      <c r="AE648" s="215"/>
      <c r="AF648" s="215"/>
      <c r="AG648" s="216"/>
      <c r="AH648" s="216"/>
      <c r="AI648" s="215"/>
      <c r="AJ648" s="215"/>
      <c r="AK648" s="215"/>
      <c r="AL648" s="215"/>
      <c r="AM648" s="215"/>
      <c r="AN648" s="215"/>
      <c r="AO648" s="215"/>
      <c r="AP648" s="215"/>
      <c r="AQ648" s="215"/>
      <c r="AR648" s="216"/>
      <c r="AS648" s="216"/>
      <c r="AT648" s="246">
        <f>$M$265</f>
        <v>0</v>
      </c>
      <c r="AU648" s="220">
        <v>12</v>
      </c>
      <c r="AV648" s="222" t="str">
        <f>IF(COUNTIFS($M$263,"&lt;&gt;"&amp;""),$M$263,"")</f>
        <v/>
      </c>
      <c r="AW648" s="222" t="str">
        <f t="shared" si="86"/>
        <v/>
      </c>
      <c r="AX648" s="222" t="str">
        <f t="shared" si="87"/>
        <v/>
      </c>
      <c r="AY648" s="222" t="str">
        <f>IF($AV648="","",$Q$265)</f>
        <v/>
      </c>
      <c r="AZ648" s="222" t="str">
        <f t="shared" si="88"/>
        <v/>
      </c>
      <c r="BA648" s="222" t="str">
        <f>IF(COUNTIFS($M$263,"&lt;&gt;"&amp;""),ROUND($R$265/14,1),"")</f>
        <v/>
      </c>
      <c r="BB648" s="222" t="str">
        <f>IF(COUNTIFS($M$263,"&lt;&gt;"&amp;""),ROUND(($S$265+$T$265+$U$265)/14,1),"")</f>
        <v/>
      </c>
      <c r="BC648" s="222" t="str">
        <f>IF(COUNTIFS($M$263,"&lt;&gt;"&amp;""),ROUND(($R$265+$S$265+$T$265+$U$265)/14,1),"")</f>
        <v/>
      </c>
      <c r="BD648" s="222" t="str">
        <f>IF(COUNTIFS($M$263,"&lt;&gt;"&amp;""),ROUND($R$265,1),"")</f>
        <v/>
      </c>
      <c r="BE648" s="222" t="str">
        <f>IF(COUNTIFS($M$263,"&lt;&gt;"&amp;""),ROUND(($S$265+$T$265+$U$265),1),"")</f>
        <v/>
      </c>
      <c r="BF648" s="222" t="str">
        <f>IF(COUNTIFS($M$263,"&lt;&gt;"&amp;""),ROUND(($R$265+$S$265+$T$265+$U$265),1),"")</f>
        <v/>
      </c>
      <c r="BG648" s="220"/>
      <c r="BH648" s="222"/>
      <c r="BI648" s="222"/>
      <c r="BJ648" s="220"/>
      <c r="BK648" s="222"/>
      <c r="BL648" s="222"/>
      <c r="BM648" s="222" t="str">
        <f>IF(COUNTIFS($M$263,"&lt;&gt;"&amp;""),IF($W$265&lt;&gt;"",ROUND($W$265/14,1),""),"")</f>
        <v/>
      </c>
      <c r="BN648" s="222" t="str">
        <f>IF(COUNTIFS($M$263,"&lt;&gt;"&amp;""),IF($W$265&lt;&gt;"",ROUND($W$265,1),""),"")</f>
        <v/>
      </c>
      <c r="BO648" s="222" t="str">
        <f>IF($AV648="","",$P$265)</f>
        <v/>
      </c>
      <c r="BP648" s="224" t="str">
        <f>IF(COUNTIFS($M$263,"&lt;&gt;"&amp;""),$V$265,"")</f>
        <v/>
      </c>
      <c r="BQ648" s="224" t="str">
        <f t="shared" si="89"/>
        <v/>
      </c>
      <c r="BR648" s="222" t="str">
        <f t="shared" si="90"/>
        <v/>
      </c>
      <c r="BU648" s="215"/>
      <c r="BV648" s="215"/>
      <c r="BW648" s="215"/>
      <c r="BX648" s="215"/>
      <c r="BY648" s="215"/>
      <c r="BZ648" s="215"/>
      <c r="CA648" s="215"/>
      <c r="CB648" s="215"/>
      <c r="CC648" s="216"/>
      <c r="CD648" s="216"/>
      <c r="CE648" s="216"/>
      <c r="CF648" s="215"/>
      <c r="CG648" s="215"/>
      <c r="CH648" s="215"/>
      <c r="CI648" s="215"/>
      <c r="CJ648" s="215"/>
      <c r="CK648" s="215"/>
      <c r="CL648" s="215"/>
      <c r="CM648" s="215"/>
      <c r="CN648" s="215"/>
      <c r="CO648" s="216"/>
      <c r="CP648" s="216"/>
    </row>
    <row r="649" spans="1:94" s="219" customFormat="1" ht="21" hidden="1" customHeight="1" x14ac:dyDescent="0.25">
      <c r="A649" s="237"/>
      <c r="B649" s="236"/>
      <c r="C649" s="236"/>
      <c r="D649" s="236"/>
      <c r="E649" s="236"/>
      <c r="F649" s="236"/>
      <c r="G649" s="236"/>
      <c r="H649" s="236"/>
      <c r="I649" s="236"/>
      <c r="J649" s="236"/>
      <c r="K649" s="238"/>
      <c r="L649" s="239"/>
      <c r="M649" s="236"/>
      <c r="N649" s="236"/>
      <c r="O649" s="236"/>
      <c r="P649" s="236"/>
      <c r="Q649" s="236"/>
      <c r="R649" s="236"/>
      <c r="S649" s="236"/>
      <c r="T649" s="236"/>
      <c r="U649" s="236"/>
      <c r="V649" s="238"/>
      <c r="W649" s="238"/>
      <c r="X649" s="240"/>
      <c r="Y649" s="236"/>
      <c r="Z649" s="236"/>
      <c r="AA649" s="236"/>
      <c r="AB649" s="236"/>
      <c r="AC649" s="236"/>
      <c r="AD649" s="236"/>
      <c r="AE649" s="236"/>
      <c r="AF649" s="236"/>
      <c r="AG649" s="238"/>
      <c r="AH649" s="238"/>
      <c r="AI649" s="236"/>
      <c r="AJ649" s="236"/>
      <c r="AK649" s="236"/>
      <c r="AL649" s="236"/>
      <c r="AM649" s="236"/>
      <c r="AN649" s="236"/>
      <c r="AO649" s="236"/>
      <c r="AP649" s="236"/>
      <c r="AQ649" s="236"/>
      <c r="AR649" s="238"/>
      <c r="AS649" s="238"/>
      <c r="AT649" s="246">
        <f>$M$268</f>
        <v>0</v>
      </c>
      <c r="AU649" s="222">
        <v>13</v>
      </c>
      <c r="AV649" s="222" t="str">
        <f>IF(COUNTIFS($M$266,"&lt;&gt;"&amp;""),$M$266,"")</f>
        <v/>
      </c>
      <c r="AW649" s="222" t="str">
        <f t="shared" si="86"/>
        <v/>
      </c>
      <c r="AX649" s="222" t="str">
        <f t="shared" si="87"/>
        <v/>
      </c>
      <c r="AY649" s="222" t="str">
        <f>IF($AV649="","",$Q$268)</f>
        <v/>
      </c>
      <c r="AZ649" s="222" t="str">
        <f>IF($AV649="","","DO")</f>
        <v/>
      </c>
      <c r="BA649" s="222" t="str">
        <f>IF(COUNTIFS($M$266,"&lt;&gt;"&amp;""),ROUND($R$268/14,1),"")</f>
        <v/>
      </c>
      <c r="BB649" s="222" t="str">
        <f>IF(COUNTIFS($M$266,"&lt;&gt;"&amp;""),ROUND(($S$268+$T$268+$U$268)/14,1),"")</f>
        <v/>
      </c>
      <c r="BC649" s="222" t="str">
        <f>IF(COUNTIFS($M$266,"&lt;&gt;"&amp;""),ROUND(($R$268+$S$268+$T$268+$U$268)/14,1),"")</f>
        <v/>
      </c>
      <c r="BD649" s="222" t="str">
        <f>IF(COUNTIFS($M$266,"&lt;&gt;"&amp;""),ROUND($R$268,1),"")</f>
        <v/>
      </c>
      <c r="BE649" s="222" t="str">
        <f>IF(COUNTIFS($M$266,"&lt;&gt;"&amp;""),ROUND(($S$268+$T$268+$U$268),1),"")</f>
        <v/>
      </c>
      <c r="BF649" s="222" t="str">
        <f>IF(COUNTIFS($M$266,"&lt;&gt;"&amp;""),ROUND(($R$268+$S$268+$T$268+$U$268),1),"")</f>
        <v/>
      </c>
      <c r="BG649" s="222"/>
      <c r="BH649" s="222"/>
      <c r="BI649" s="222"/>
      <c r="BJ649" s="222"/>
      <c r="BK649" s="222"/>
      <c r="BL649" s="222"/>
      <c r="BM649" s="222" t="str">
        <f>IF(COUNTIFS($M$266,"&lt;&gt;"&amp;""),IF($W$268&lt;&gt;"",ROUND($W$268/14,1),""),"")</f>
        <v/>
      </c>
      <c r="BN649" s="222" t="str">
        <f>IF(COUNTIFS($M$266,"&lt;&gt;"&amp;""),IF($W$268&lt;&gt;"",ROUND($W$268,1),""),"")</f>
        <v/>
      </c>
      <c r="BO649" s="222" t="str">
        <f>IF($AV649="","",$P$268)</f>
        <v/>
      </c>
      <c r="BP649" s="224" t="str">
        <f>IF(COUNTIFS($M$266,"&lt;&gt;"&amp;""),$V$268,"")</f>
        <v/>
      </c>
      <c r="BQ649" s="224" t="str">
        <f t="shared" si="89"/>
        <v/>
      </c>
      <c r="BR649" s="222" t="str">
        <f t="shared" si="90"/>
        <v/>
      </c>
      <c r="BU649" s="215"/>
      <c r="BV649" s="215"/>
      <c r="BW649" s="215"/>
      <c r="BX649" s="215"/>
      <c r="BY649" s="215"/>
      <c r="BZ649" s="215"/>
      <c r="CA649" s="215"/>
      <c r="CB649" s="215"/>
      <c r="CC649" s="216"/>
      <c r="CD649" s="216"/>
      <c r="CE649" s="216"/>
      <c r="CF649" s="215"/>
      <c r="CG649" s="215"/>
      <c r="CH649" s="215"/>
      <c r="CI649" s="215"/>
      <c r="CJ649" s="215"/>
      <c r="CK649" s="215"/>
      <c r="CL649" s="215"/>
      <c r="CM649" s="215"/>
      <c r="CN649" s="215"/>
      <c r="CO649" s="216"/>
      <c r="CP649" s="216"/>
    </row>
    <row r="650" spans="1:94" s="219" customFormat="1" ht="21" hidden="1" customHeight="1" x14ac:dyDescent="0.25">
      <c r="A650" s="237"/>
      <c r="B650" s="236"/>
      <c r="C650" s="236"/>
      <c r="D650" s="236"/>
      <c r="E650" s="236"/>
      <c r="F650" s="236"/>
      <c r="G650" s="236"/>
      <c r="H650" s="236"/>
      <c r="I650" s="236"/>
      <c r="J650" s="236"/>
      <c r="K650" s="238"/>
      <c r="L650" s="239"/>
      <c r="M650" s="236"/>
      <c r="N650" s="236"/>
      <c r="O650" s="236"/>
      <c r="P650" s="236"/>
      <c r="Q650" s="236"/>
      <c r="R650" s="236"/>
      <c r="S650" s="236"/>
      <c r="T650" s="236"/>
      <c r="U650" s="236"/>
      <c r="V650" s="238"/>
      <c r="W650" s="238"/>
      <c r="X650" s="240"/>
      <c r="Y650" s="236"/>
      <c r="Z650" s="236"/>
      <c r="AA650" s="236"/>
      <c r="AB650" s="236"/>
      <c r="AC650" s="236"/>
      <c r="AD650" s="236"/>
      <c r="AE650" s="236"/>
      <c r="AF650" s="236"/>
      <c r="AG650" s="238"/>
      <c r="AH650" s="238"/>
      <c r="AI650" s="236"/>
      <c r="AJ650" s="236"/>
      <c r="AK650" s="236"/>
      <c r="AL650" s="236"/>
      <c r="AM650" s="236"/>
      <c r="AN650" s="236"/>
      <c r="AO650" s="236"/>
      <c r="AP650" s="236"/>
      <c r="AQ650" s="236"/>
      <c r="AR650" s="238"/>
      <c r="AS650" s="238"/>
      <c r="AT650" s="246">
        <f>$M$294</f>
        <v>0</v>
      </c>
      <c r="AU650" s="222">
        <v>14</v>
      </c>
      <c r="AV650" s="222" t="str">
        <f>IF(COUNTIFS($M$292,"&lt;&gt;"&amp;""),$M$292,"")</f>
        <v/>
      </c>
      <c r="AW650" s="222" t="str">
        <f t="shared" si="86"/>
        <v/>
      </c>
      <c r="AX650" s="222" t="str">
        <f t="shared" si="87"/>
        <v/>
      </c>
      <c r="AY650" s="222" t="str">
        <f>IF($AV650="","",$Q$294)</f>
        <v/>
      </c>
      <c r="AZ650" s="222" t="str">
        <f t="shared" ref="AZ650:AZ662" si="91">IF($AV650="","","DO")</f>
        <v/>
      </c>
      <c r="BA650" s="222" t="str">
        <f>IF(COUNTIFS($M$292,"&lt;&gt;"&amp;""),ROUND($R$294/14,1),"")</f>
        <v/>
      </c>
      <c r="BB650" s="222" t="str">
        <f>IF(COUNTIFS($M$292,"&lt;&gt;"&amp;""),ROUND(($S$294+$T$294+$U$294)/14,1),"")</f>
        <v/>
      </c>
      <c r="BC650" s="222" t="str">
        <f>IF(COUNTIFS($M$292,"&lt;&gt;"&amp;""),ROUND(($R$294+$S$294+$T$294+$U$294)/14,1),"")</f>
        <v/>
      </c>
      <c r="BD650" s="222" t="str">
        <f>IF(COUNTIFS($M$292,"&lt;&gt;"&amp;""),ROUND($R$294,1),"")</f>
        <v/>
      </c>
      <c r="BE650" s="222" t="str">
        <f>IF(COUNTIFS($M$292,"&lt;&gt;"&amp;""),ROUND(($S$294+$T$294+$U$294),1),"")</f>
        <v/>
      </c>
      <c r="BF650" s="222" t="str">
        <f>IF(COUNTIFS($M$292,"&lt;&gt;"&amp;""),ROUND(($R$294+$S$294+$T$294+$U$294),1),"")</f>
        <v/>
      </c>
      <c r="BG650" s="220"/>
      <c r="BH650" s="222"/>
      <c r="BI650" s="222"/>
      <c r="BJ650" s="220"/>
      <c r="BK650" s="222"/>
      <c r="BL650" s="222"/>
      <c r="BM650" s="222" t="str">
        <f>IF(COUNTIFS($M$292,"&lt;&gt;"&amp;""),IF($W$294&lt;&gt;"",ROUND($W$294/14,1),""),"")</f>
        <v/>
      </c>
      <c r="BN650" s="222" t="str">
        <f>IF(COUNTIFS($M$292,"&lt;&gt;"&amp;""),IF($W$294&lt;&gt;"",ROUND($W$294,1),""),"")</f>
        <v/>
      </c>
      <c r="BO650" s="222" t="str">
        <f>IF($AV650="","",$P$294)</f>
        <v/>
      </c>
      <c r="BP650" s="224" t="str">
        <f>IF(COUNTIFS($M$292,"&lt;&gt;"&amp;""),$V$294,"")</f>
        <v/>
      </c>
      <c r="BQ650" s="224" t="str">
        <f t="shared" si="89"/>
        <v/>
      </c>
      <c r="BR650" s="222" t="str">
        <f t="shared" si="90"/>
        <v/>
      </c>
      <c r="BU650" s="215"/>
      <c r="BV650" s="215"/>
      <c r="BW650" s="215"/>
      <c r="BX650" s="215"/>
      <c r="BY650" s="215"/>
      <c r="BZ650" s="215"/>
      <c r="CA650" s="215"/>
      <c r="CB650" s="215"/>
      <c r="CC650" s="216"/>
      <c r="CD650" s="216"/>
      <c r="CE650" s="216"/>
      <c r="CF650" s="215"/>
      <c r="CG650" s="215"/>
      <c r="CH650" s="215"/>
      <c r="CI650" s="215"/>
      <c r="CJ650" s="215"/>
      <c r="CK650" s="215"/>
      <c r="CL650" s="215"/>
      <c r="CM650" s="215"/>
      <c r="CN650" s="215"/>
      <c r="CO650" s="216"/>
      <c r="CP650" s="216"/>
    </row>
    <row r="651" spans="1:94" s="219" customFormat="1" ht="21" hidden="1" customHeight="1" x14ac:dyDescent="0.25">
      <c r="A651" s="237"/>
      <c r="B651" s="236"/>
      <c r="C651" s="236"/>
      <c r="D651" s="236"/>
      <c r="E651" s="236"/>
      <c r="F651" s="236"/>
      <c r="G651" s="236"/>
      <c r="H651" s="236"/>
      <c r="I651" s="236"/>
      <c r="J651" s="236"/>
      <c r="K651" s="238"/>
      <c r="L651" s="239"/>
      <c r="M651" s="236"/>
      <c r="N651" s="236"/>
      <c r="O651" s="236"/>
      <c r="P651" s="236"/>
      <c r="Q651" s="236"/>
      <c r="R651" s="236"/>
      <c r="S651" s="236"/>
      <c r="T651" s="236"/>
      <c r="U651" s="236"/>
      <c r="V651" s="238"/>
      <c r="W651" s="238"/>
      <c r="X651" s="240"/>
      <c r="Y651" s="236"/>
      <c r="Z651" s="236"/>
      <c r="AA651" s="236"/>
      <c r="AB651" s="236"/>
      <c r="AC651" s="236"/>
      <c r="AD651" s="236"/>
      <c r="AE651" s="236"/>
      <c r="AF651" s="236"/>
      <c r="AG651" s="238"/>
      <c r="AH651" s="238"/>
      <c r="AI651" s="236"/>
      <c r="AJ651" s="236"/>
      <c r="AK651" s="236"/>
      <c r="AL651" s="236"/>
      <c r="AM651" s="236"/>
      <c r="AN651" s="236"/>
      <c r="AO651" s="236"/>
      <c r="AP651" s="236"/>
      <c r="AQ651" s="236"/>
      <c r="AR651" s="238"/>
      <c r="AS651" s="238"/>
      <c r="AT651" s="246">
        <f>$M$297</f>
        <v>0</v>
      </c>
      <c r="AU651" s="220">
        <v>15</v>
      </c>
      <c r="AV651" s="222" t="str">
        <f>IF(COUNTIFS($M$295,"&lt;&gt;"&amp;""),$M$295,"")</f>
        <v/>
      </c>
      <c r="AW651" s="222" t="str">
        <f t="shared" si="86"/>
        <v/>
      </c>
      <c r="AX651" s="222" t="str">
        <f t="shared" si="87"/>
        <v/>
      </c>
      <c r="AY651" s="222" t="str">
        <f>IF($AV651="","",$Q$297)</f>
        <v/>
      </c>
      <c r="AZ651" s="222" t="str">
        <f t="shared" si="91"/>
        <v/>
      </c>
      <c r="BA651" s="222" t="str">
        <f>IF(COUNTIFS($M$295,"&lt;&gt;"&amp;""),ROUND($R$297/14,1),"")</f>
        <v/>
      </c>
      <c r="BB651" s="222" t="str">
        <f>IF(COUNTIFS($M$295,"&lt;&gt;"&amp;""),ROUND(($S$297+$T$297+$U$297)/14,1),"")</f>
        <v/>
      </c>
      <c r="BC651" s="222" t="str">
        <f>IF(COUNTIFS($M$295,"&lt;&gt;"&amp;""),ROUND(($R$297+$S$297+$T$297+$U$297)/14,1),"")</f>
        <v/>
      </c>
      <c r="BD651" s="222" t="str">
        <f>IF(COUNTIFS($M$295,"&lt;&gt;"&amp;""),ROUND($R$297,1),"")</f>
        <v/>
      </c>
      <c r="BE651" s="222" t="str">
        <f>IF(COUNTIFS($M$295,"&lt;&gt;"&amp;""),ROUND(($S$297+$T$297+$U$297),1),"")</f>
        <v/>
      </c>
      <c r="BF651" s="222" t="str">
        <f>IF(COUNTIFS($M$295,"&lt;&gt;"&amp;""),ROUND(($R$297+$S$297+$T$297+$U$297),1),"")</f>
        <v/>
      </c>
      <c r="BG651" s="220"/>
      <c r="BH651" s="222"/>
      <c r="BI651" s="222"/>
      <c r="BJ651" s="220"/>
      <c r="BK651" s="222"/>
      <c r="BL651" s="222"/>
      <c r="BM651" s="222" t="str">
        <f>IF(COUNTIFS($M$295,"&lt;&gt;"&amp;""),IF($W$297&lt;&gt;"",ROUND($W$297/14,1),""),"")</f>
        <v/>
      </c>
      <c r="BN651" s="222" t="str">
        <f>IF(COUNTIFS($M$295,"&lt;&gt;"&amp;""),IF($W$297&lt;&gt;"",ROUND($W$297,1),""),"")</f>
        <v/>
      </c>
      <c r="BO651" s="222" t="str">
        <f>IF($AV651="","",$P$297)</f>
        <v/>
      </c>
      <c r="BP651" s="224" t="str">
        <f>IF(COUNTIFS($M$295,"&lt;&gt;"&amp;""),$V$297,"")</f>
        <v/>
      </c>
      <c r="BQ651" s="224" t="str">
        <f t="shared" si="89"/>
        <v/>
      </c>
      <c r="BR651" s="222" t="str">
        <f t="shared" si="90"/>
        <v/>
      </c>
      <c r="BU651" s="215"/>
      <c r="BV651" s="215"/>
      <c r="BW651" s="215"/>
      <c r="BX651" s="215"/>
      <c r="BY651" s="215"/>
      <c r="BZ651" s="215"/>
      <c r="CA651" s="215"/>
      <c r="CB651" s="215"/>
      <c r="CC651" s="216"/>
      <c r="CD651" s="216"/>
      <c r="CE651" s="216"/>
      <c r="CF651" s="215"/>
      <c r="CG651" s="215"/>
      <c r="CH651" s="215"/>
      <c r="CI651" s="215"/>
      <c r="CJ651" s="215"/>
      <c r="CK651" s="215"/>
      <c r="CL651" s="215"/>
      <c r="CM651" s="215"/>
      <c r="CN651" s="215"/>
      <c r="CO651" s="216"/>
      <c r="CP651" s="216"/>
    </row>
    <row r="652" spans="1:94" s="219" customFormat="1" ht="21" hidden="1" customHeight="1" x14ac:dyDescent="0.25">
      <c r="A652" s="237"/>
      <c r="B652" s="236"/>
      <c r="C652" s="236"/>
      <c r="D652" s="236"/>
      <c r="E652" s="236"/>
      <c r="F652" s="236"/>
      <c r="G652" s="236"/>
      <c r="H652" s="236"/>
      <c r="I652" s="236"/>
      <c r="J652" s="236"/>
      <c r="K652" s="238"/>
      <c r="L652" s="239"/>
      <c r="M652" s="236"/>
      <c r="N652" s="236"/>
      <c r="O652" s="236"/>
      <c r="P652" s="236"/>
      <c r="Q652" s="236"/>
      <c r="R652" s="236"/>
      <c r="S652" s="236"/>
      <c r="T652" s="236"/>
      <c r="U652" s="236"/>
      <c r="V652" s="238"/>
      <c r="W652" s="238"/>
      <c r="X652" s="240"/>
      <c r="Y652" s="236"/>
      <c r="Z652" s="236"/>
      <c r="AA652" s="236"/>
      <c r="AB652" s="236"/>
      <c r="AC652" s="236"/>
      <c r="AD652" s="236"/>
      <c r="AE652" s="236"/>
      <c r="AF652" s="236"/>
      <c r="AG652" s="238"/>
      <c r="AH652" s="238"/>
      <c r="AI652" s="236"/>
      <c r="AJ652" s="236"/>
      <c r="AK652" s="236"/>
      <c r="AL652" s="236"/>
      <c r="AM652" s="236"/>
      <c r="AN652" s="236"/>
      <c r="AO652" s="236"/>
      <c r="AP652" s="236"/>
      <c r="AQ652" s="236"/>
      <c r="AR652" s="238"/>
      <c r="AS652" s="238"/>
      <c r="AT652" s="246">
        <f>$M$300</f>
        <v>0</v>
      </c>
      <c r="AU652" s="220">
        <v>16</v>
      </c>
      <c r="AV652" s="222" t="str">
        <f>IF(COUNTIFS($M$298,"&lt;&gt;"&amp;""),$M$298,"")</f>
        <v/>
      </c>
      <c r="AW652" s="222" t="str">
        <f t="shared" si="86"/>
        <v/>
      </c>
      <c r="AX652" s="222" t="str">
        <f t="shared" si="87"/>
        <v/>
      </c>
      <c r="AY652" s="222" t="str">
        <f>IF($AV652="","",$Q$300)</f>
        <v/>
      </c>
      <c r="AZ652" s="222" t="str">
        <f t="shared" si="91"/>
        <v/>
      </c>
      <c r="BA652" s="222" t="str">
        <f>IF(COUNTIFS($M$298,"&lt;&gt;"&amp;""),ROUND($R$300/14,1),"")</f>
        <v/>
      </c>
      <c r="BB652" s="222" t="str">
        <f>IF(COUNTIFS($M$298,"&lt;&gt;"&amp;""),ROUND(($S$300+$T$300+$U$300)/14,1),"")</f>
        <v/>
      </c>
      <c r="BC652" s="222" t="str">
        <f>IF(COUNTIFS($M$298,"&lt;&gt;"&amp;""),ROUND(($R$300+$S$300+$T$300+$U$300)/14,1),"")</f>
        <v/>
      </c>
      <c r="BD652" s="222" t="str">
        <f>IF(COUNTIFS($M$298,"&lt;&gt;"&amp;""),ROUND($R$300,1),"")</f>
        <v/>
      </c>
      <c r="BE652" s="222" t="str">
        <f>IF(COUNTIFS($M$298,"&lt;&gt;"&amp;""),ROUND(($S$300+$T$300+$U$300),1),"")</f>
        <v/>
      </c>
      <c r="BF652" s="222" t="str">
        <f>IF(COUNTIFS($M$298,"&lt;&gt;"&amp;""),ROUND(($R$300+$S$300+$T$300+$U$300),1),"")</f>
        <v/>
      </c>
      <c r="BG652" s="220"/>
      <c r="BH652" s="222"/>
      <c r="BI652" s="222"/>
      <c r="BJ652" s="220"/>
      <c r="BK652" s="222"/>
      <c r="BL652" s="222"/>
      <c r="BM652" s="222" t="str">
        <f>IF(COUNTIFS($M$298,"&lt;&gt;"&amp;""),IF($W$300&lt;&gt;"",ROUND($W$300/14,1),""),"")</f>
        <v/>
      </c>
      <c r="BN652" s="222" t="str">
        <f>IF(COUNTIFS($M$298,"&lt;&gt;"&amp;""),IF($W$300&lt;&gt;"",ROUND($W$300,1),""),"")</f>
        <v/>
      </c>
      <c r="BO652" s="222" t="str">
        <f>IF($AV652="","",$P$300)</f>
        <v/>
      </c>
      <c r="BP652" s="224" t="str">
        <f>IF(COUNTIFS($M$298,"&lt;&gt;"&amp;""),$V$300,"")</f>
        <v/>
      </c>
      <c r="BQ652" s="224" t="str">
        <f t="shared" si="89"/>
        <v/>
      </c>
      <c r="BR652" s="222" t="str">
        <f t="shared" si="90"/>
        <v/>
      </c>
      <c r="BU652" s="215"/>
      <c r="BV652" s="215"/>
      <c r="BW652" s="215"/>
      <c r="BX652" s="215"/>
      <c r="BY652" s="215"/>
      <c r="BZ652" s="215"/>
      <c r="CA652" s="215"/>
      <c r="CB652" s="215"/>
      <c r="CC652" s="216"/>
      <c r="CD652" s="216"/>
      <c r="CE652" s="216"/>
      <c r="CF652" s="215"/>
      <c r="CG652" s="215"/>
      <c r="CH652" s="215"/>
      <c r="CI652" s="215"/>
      <c r="CJ652" s="215"/>
      <c r="CK652" s="215"/>
      <c r="CL652" s="215"/>
      <c r="CM652" s="215"/>
      <c r="CN652" s="215"/>
      <c r="CO652" s="216"/>
      <c r="CP652" s="216"/>
    </row>
    <row r="653" spans="1:94" s="219" customFormat="1" ht="21" hidden="1" customHeight="1" x14ac:dyDescent="0.25">
      <c r="B653" s="215"/>
      <c r="C653" s="215"/>
      <c r="D653" s="215"/>
      <c r="E653" s="215"/>
      <c r="F653" s="215"/>
      <c r="G653" s="215"/>
      <c r="H653" s="215"/>
      <c r="I653" s="215"/>
      <c r="J653" s="215"/>
      <c r="K653" s="216"/>
      <c r="L653" s="217"/>
      <c r="M653" s="215"/>
      <c r="N653" s="215"/>
      <c r="O653" s="215"/>
      <c r="P653" s="215"/>
      <c r="Q653" s="215"/>
      <c r="R653" s="215"/>
      <c r="S653" s="215"/>
      <c r="T653" s="215"/>
      <c r="U653" s="215"/>
      <c r="V653" s="216"/>
      <c r="W653" s="216"/>
      <c r="X653" s="218"/>
      <c r="Y653" s="215"/>
      <c r="Z653" s="215"/>
      <c r="AA653" s="215"/>
      <c r="AB653" s="215"/>
      <c r="AC653" s="215"/>
      <c r="AD653" s="215"/>
      <c r="AE653" s="215"/>
      <c r="AF653" s="215"/>
      <c r="AG653" s="216"/>
      <c r="AH653" s="216"/>
      <c r="AI653" s="215"/>
      <c r="AJ653" s="215"/>
      <c r="AK653" s="215"/>
      <c r="AL653" s="215"/>
      <c r="AM653" s="215"/>
      <c r="AN653" s="215"/>
      <c r="AO653" s="215"/>
      <c r="AP653" s="215"/>
      <c r="AQ653" s="215"/>
      <c r="AR653" s="216"/>
      <c r="AS653" s="216"/>
      <c r="AT653" s="246">
        <f>$M$303</f>
        <v>0</v>
      </c>
      <c r="AU653" s="220">
        <v>17</v>
      </c>
      <c r="AV653" s="222" t="str">
        <f>IF(COUNTIFS($M$301,"&lt;&gt;"&amp;""),$M$301,"")</f>
        <v/>
      </c>
      <c r="AW653" s="222" t="str">
        <f t="shared" si="86"/>
        <v/>
      </c>
      <c r="AX653" s="222" t="str">
        <f t="shared" si="87"/>
        <v/>
      </c>
      <c r="AY653" s="222" t="str">
        <f>IF($AV653="","",$Q$303)</f>
        <v/>
      </c>
      <c r="AZ653" s="222" t="str">
        <f t="shared" si="91"/>
        <v/>
      </c>
      <c r="BA653" s="222" t="str">
        <f>IF(COUNTIFS($M$301,"&lt;&gt;"&amp;""),ROUND($R$303/14,1),"")</f>
        <v/>
      </c>
      <c r="BB653" s="222" t="str">
        <f>IF(COUNTIFS($M$301,"&lt;&gt;"&amp;""),ROUND(($S$303+$T$303+$U$303)/14,1),"")</f>
        <v/>
      </c>
      <c r="BC653" s="222" t="str">
        <f>IF(COUNTIFS($M$301,"&lt;&gt;"&amp;""),ROUND(($R$303+$S$303+$T$303+$U$303)/14,1),"")</f>
        <v/>
      </c>
      <c r="BD653" s="222" t="str">
        <f>IF(COUNTIFS($M$301,"&lt;&gt;"&amp;""),ROUND($R$303,1),"")</f>
        <v/>
      </c>
      <c r="BE653" s="222" t="str">
        <f>IF(COUNTIFS($M$301,"&lt;&gt;"&amp;""),ROUND(($S$303+$T$303+$U$303),1),"")</f>
        <v/>
      </c>
      <c r="BF653" s="222" t="str">
        <f>IF(COUNTIFS($M$301,"&lt;&gt;"&amp;""),ROUND(($R$303+$S$303+$T$303+$U$303),1),"")</f>
        <v/>
      </c>
      <c r="BG653" s="220"/>
      <c r="BH653" s="222"/>
      <c r="BI653" s="222"/>
      <c r="BJ653" s="220"/>
      <c r="BK653" s="222"/>
      <c r="BL653" s="222"/>
      <c r="BM653" s="222" t="str">
        <f>IF(COUNTIFS($M$301,"&lt;&gt;"&amp;""),IF($W$303&lt;&gt;"",ROUND($W$303/14,1),""),"")</f>
        <v/>
      </c>
      <c r="BN653" s="222" t="str">
        <f>IF(COUNTIFS($M$301,"&lt;&gt;"&amp;""),IF($W$303&lt;&gt;"",ROUND($W$303,1),""),"")</f>
        <v/>
      </c>
      <c r="BO653" s="222" t="str">
        <f>IF($AV653="","",$P$303)</f>
        <v/>
      </c>
      <c r="BP653" s="224" t="str">
        <f>IF(COUNTIFS($M$301,"&lt;&gt;"&amp;""),$V$303,"")</f>
        <v/>
      </c>
      <c r="BQ653" s="224" t="str">
        <f t="shared" si="89"/>
        <v/>
      </c>
      <c r="BR653" s="222" t="str">
        <f t="shared" si="90"/>
        <v/>
      </c>
      <c r="BU653" s="215"/>
      <c r="BV653" s="215"/>
      <c r="BW653" s="215"/>
      <c r="BX653" s="215"/>
      <c r="BY653" s="215"/>
      <c r="BZ653" s="215"/>
      <c r="CA653" s="215"/>
      <c r="CB653" s="215"/>
      <c r="CC653" s="216"/>
      <c r="CD653" s="216"/>
      <c r="CE653" s="216"/>
      <c r="CF653" s="215"/>
      <c r="CG653" s="215"/>
      <c r="CH653" s="215"/>
      <c r="CI653" s="215"/>
      <c r="CJ653" s="215"/>
      <c r="CK653" s="215"/>
      <c r="CL653" s="215"/>
      <c r="CM653" s="215"/>
      <c r="CN653" s="215"/>
      <c r="CO653" s="216"/>
      <c r="CP653" s="216"/>
    </row>
    <row r="654" spans="1:94" s="219" customFormat="1" ht="21" hidden="1" customHeight="1" x14ac:dyDescent="0.25">
      <c r="B654" s="215"/>
      <c r="C654" s="215"/>
      <c r="D654" s="215"/>
      <c r="E654" s="215"/>
      <c r="F654" s="215"/>
      <c r="G654" s="215"/>
      <c r="H654" s="215"/>
      <c r="I654" s="215"/>
      <c r="J654" s="215"/>
      <c r="K654" s="216"/>
      <c r="L654" s="217"/>
      <c r="M654" s="215"/>
      <c r="N654" s="215"/>
      <c r="O654" s="215"/>
      <c r="P654" s="215"/>
      <c r="Q654" s="215"/>
      <c r="R654" s="215"/>
      <c r="S654" s="215"/>
      <c r="T654" s="215"/>
      <c r="U654" s="215"/>
      <c r="V654" s="216"/>
      <c r="W654" s="216"/>
      <c r="X654" s="218"/>
      <c r="Y654" s="215"/>
      <c r="Z654" s="215"/>
      <c r="AA654" s="215"/>
      <c r="AB654" s="215"/>
      <c r="AC654" s="215"/>
      <c r="AD654" s="215"/>
      <c r="AE654" s="215"/>
      <c r="AF654" s="215"/>
      <c r="AG654" s="216"/>
      <c r="AH654" s="216"/>
      <c r="AI654" s="215"/>
      <c r="AJ654" s="215"/>
      <c r="AK654" s="215"/>
      <c r="AL654" s="215"/>
      <c r="AM654" s="215"/>
      <c r="AN654" s="215"/>
      <c r="AO654" s="215"/>
      <c r="AP654" s="215"/>
      <c r="AQ654" s="215"/>
      <c r="AR654" s="216"/>
      <c r="AS654" s="216"/>
      <c r="AT654" s="246">
        <f>$M$306</f>
        <v>0</v>
      </c>
      <c r="AU654" s="220">
        <v>18</v>
      </c>
      <c r="AV654" s="222" t="str">
        <f>IF(COUNTIFS($M$304,"&lt;&gt;"&amp;""),$M$304,"")</f>
        <v/>
      </c>
      <c r="AW654" s="222" t="str">
        <f t="shared" si="86"/>
        <v/>
      </c>
      <c r="AX654" s="222" t="str">
        <f t="shared" si="87"/>
        <v/>
      </c>
      <c r="AY654" s="222" t="str">
        <f>IF($AV654="","",$Q$306)</f>
        <v/>
      </c>
      <c r="AZ654" s="222" t="str">
        <f t="shared" si="91"/>
        <v/>
      </c>
      <c r="BA654" s="222" t="str">
        <f>IF(COUNTIFS($M$304,"&lt;&gt;"&amp;""),ROUND($R$306/14,1),"")</f>
        <v/>
      </c>
      <c r="BB654" s="222" t="str">
        <f>IF(COUNTIFS($M$304,"&lt;&gt;"&amp;""),ROUND(($S$306+$T$306+$U$306)/14,1),"")</f>
        <v/>
      </c>
      <c r="BC654" s="222" t="str">
        <f>IF(COUNTIFS($M$304,"&lt;&gt;"&amp;""),ROUND(($R$306+$S$306+$T$306+$U$306)/14,1),"")</f>
        <v/>
      </c>
      <c r="BD654" s="222" t="str">
        <f>IF(COUNTIFS($M$304,"&lt;&gt;"&amp;""),ROUND($R$306,1),"")</f>
        <v/>
      </c>
      <c r="BE654" s="222" t="str">
        <f>IF(COUNTIFS($M$304,"&lt;&gt;"&amp;""),ROUND(($S$306+$T$306+$U$306),1),"")</f>
        <v/>
      </c>
      <c r="BF654" s="222" t="str">
        <f>IF(COUNTIFS($M$304,"&lt;&gt;"&amp;""),ROUND(($R$306+$S$306+$T$306+$U$306),1),"")</f>
        <v/>
      </c>
      <c r="BG654" s="220"/>
      <c r="BH654" s="222"/>
      <c r="BI654" s="222"/>
      <c r="BJ654" s="220"/>
      <c r="BK654" s="222"/>
      <c r="BL654" s="222"/>
      <c r="BM654" s="222" t="str">
        <f>IF(COUNTIFS($M$304,"&lt;&gt;"&amp;""),IF($W$306&lt;&gt;"",ROUND($W$306/14,1),""),"")</f>
        <v/>
      </c>
      <c r="BN654" s="222" t="str">
        <f>IF(COUNTIFS($M$304,"&lt;&gt;"&amp;""),IF($W$306&lt;&gt;"",ROUND($W$306,1),""),"")</f>
        <v/>
      </c>
      <c r="BO654" s="222" t="str">
        <f>IF($AV654="","",$P$306)</f>
        <v/>
      </c>
      <c r="BP654" s="224" t="str">
        <f>IF(COUNTIFS($M$304,"&lt;&gt;"&amp;""),$V$306,"")</f>
        <v/>
      </c>
      <c r="BQ654" s="224" t="str">
        <f t="shared" si="89"/>
        <v/>
      </c>
      <c r="BR654" s="222" t="str">
        <f t="shared" si="90"/>
        <v/>
      </c>
      <c r="BU654" s="215"/>
      <c r="BV654" s="215"/>
      <c r="BW654" s="215"/>
      <c r="BX654" s="215"/>
      <c r="BY654" s="215"/>
      <c r="BZ654" s="215"/>
      <c r="CA654" s="215"/>
      <c r="CB654" s="215"/>
      <c r="CC654" s="216"/>
      <c r="CD654" s="216"/>
      <c r="CE654" s="216"/>
      <c r="CF654" s="215"/>
      <c r="CG654" s="215"/>
      <c r="CH654" s="215"/>
      <c r="CI654" s="215"/>
      <c r="CJ654" s="215"/>
      <c r="CK654" s="215"/>
      <c r="CL654" s="215"/>
      <c r="CM654" s="215"/>
      <c r="CN654" s="215"/>
      <c r="CO654" s="216"/>
      <c r="CP654" s="216"/>
    </row>
    <row r="655" spans="1:94" s="219" customFormat="1" ht="21" hidden="1" customHeight="1" x14ac:dyDescent="0.25">
      <c r="B655" s="215"/>
      <c r="C655" s="215"/>
      <c r="D655" s="215"/>
      <c r="E655" s="215"/>
      <c r="F655" s="215"/>
      <c r="G655" s="215"/>
      <c r="H655" s="215"/>
      <c r="I655" s="215"/>
      <c r="J655" s="215"/>
      <c r="K655" s="216"/>
      <c r="L655" s="217"/>
      <c r="M655" s="215"/>
      <c r="N655" s="215"/>
      <c r="O655" s="215"/>
      <c r="P655" s="215"/>
      <c r="Q655" s="215"/>
      <c r="R655" s="215"/>
      <c r="S655" s="215"/>
      <c r="T655" s="215"/>
      <c r="U655" s="215"/>
      <c r="V655" s="216"/>
      <c r="W655" s="216"/>
      <c r="X655" s="218"/>
      <c r="Y655" s="215"/>
      <c r="Z655" s="215"/>
      <c r="AA655" s="215"/>
      <c r="AB655" s="215"/>
      <c r="AC655" s="215"/>
      <c r="AD655" s="215"/>
      <c r="AE655" s="215"/>
      <c r="AF655" s="215"/>
      <c r="AG655" s="216"/>
      <c r="AH655" s="216"/>
      <c r="AI655" s="215"/>
      <c r="AJ655" s="215"/>
      <c r="AK655" s="215"/>
      <c r="AL655" s="215"/>
      <c r="AM655" s="215"/>
      <c r="AN655" s="215"/>
      <c r="AO655" s="215"/>
      <c r="AP655" s="215"/>
      <c r="AQ655" s="215"/>
      <c r="AR655" s="216"/>
      <c r="AS655" s="216"/>
      <c r="AT655" s="246">
        <f>$M$309</f>
        <v>0</v>
      </c>
      <c r="AU655" s="220">
        <v>19</v>
      </c>
      <c r="AV655" s="222" t="str">
        <f>IF(COUNTIFS($M$307,"&lt;&gt;"&amp;""),$M$307,"")</f>
        <v/>
      </c>
      <c r="AW655" s="222" t="str">
        <f t="shared" si="86"/>
        <v/>
      </c>
      <c r="AX655" s="222" t="str">
        <f t="shared" si="87"/>
        <v/>
      </c>
      <c r="AY655" s="222" t="str">
        <f>IF($AV655="","",$Q$309)</f>
        <v/>
      </c>
      <c r="AZ655" s="222" t="str">
        <f t="shared" si="91"/>
        <v/>
      </c>
      <c r="BA655" s="222" t="str">
        <f>IF(COUNTIFS($M$307,"&lt;&gt;"&amp;""),ROUND($R$309/14,1),"")</f>
        <v/>
      </c>
      <c r="BB655" s="222" t="str">
        <f>IF(COUNTIFS($M$307,"&lt;&gt;"&amp;""),ROUND(($S$309+$T$309+$U$309)/14,1),"")</f>
        <v/>
      </c>
      <c r="BC655" s="222" t="str">
        <f>IF(COUNTIFS($M$307,"&lt;&gt;"&amp;""),ROUND(($R$309+$S$309+$T$309+$U$309)/14,1),"")</f>
        <v/>
      </c>
      <c r="BD655" s="222" t="str">
        <f>IF(COUNTIFS($M$307,"&lt;&gt;"&amp;""),ROUND($R$309,1),"")</f>
        <v/>
      </c>
      <c r="BE655" s="222" t="str">
        <f>IF(COUNTIFS($M$307,"&lt;&gt;"&amp;""),ROUND(($S$309+$T$309+$U$309),1),"")</f>
        <v/>
      </c>
      <c r="BF655" s="222" t="str">
        <f>IF(COUNTIFS($M$307,"&lt;&gt;"&amp;""),ROUND(($R$309+$S$309+$T$309+$U$309),1),"")</f>
        <v/>
      </c>
      <c r="BG655" s="220"/>
      <c r="BH655" s="222"/>
      <c r="BI655" s="222"/>
      <c r="BJ655" s="220"/>
      <c r="BK655" s="222"/>
      <c r="BL655" s="222"/>
      <c r="BM655" s="222" t="str">
        <f>IF(COUNTIFS($M$307,"&lt;&gt;"&amp;""),IF($W$309&lt;&gt;"",ROUND($W$309/14,1),""),"")</f>
        <v/>
      </c>
      <c r="BN655" s="222" t="str">
        <f>IF(COUNTIFS($M$307,"&lt;&gt;"&amp;""),IF($W$309&lt;&gt;"",ROUND($W$309,1),""),"")</f>
        <v/>
      </c>
      <c r="BO655" s="222" t="str">
        <f>IF($AV655="","",$P$309)</f>
        <v/>
      </c>
      <c r="BP655" s="224" t="str">
        <f>IF(COUNTIFS($M$307,"&lt;&gt;"&amp;""),$V$309,"")</f>
        <v/>
      </c>
      <c r="BQ655" s="224" t="str">
        <f t="shared" si="89"/>
        <v/>
      </c>
      <c r="BR655" s="222" t="str">
        <f t="shared" si="90"/>
        <v/>
      </c>
      <c r="BU655" s="215"/>
      <c r="BV655" s="215"/>
      <c r="BW655" s="215"/>
      <c r="BX655" s="215"/>
      <c r="BY655" s="215"/>
      <c r="BZ655" s="215"/>
      <c r="CA655" s="215"/>
      <c r="CB655" s="215"/>
      <c r="CC655" s="216"/>
      <c r="CD655" s="216"/>
      <c r="CE655" s="216"/>
      <c r="CF655" s="215"/>
      <c r="CG655" s="215"/>
      <c r="CH655" s="215"/>
      <c r="CI655" s="215"/>
      <c r="CJ655" s="215"/>
      <c r="CK655" s="215"/>
      <c r="CL655" s="215"/>
      <c r="CM655" s="215"/>
      <c r="CN655" s="215"/>
      <c r="CO655" s="216"/>
      <c r="CP655" s="216"/>
    </row>
    <row r="656" spans="1:94" s="219" customFormat="1" ht="21" hidden="1" customHeight="1" x14ac:dyDescent="0.25">
      <c r="B656" s="215"/>
      <c r="C656" s="215"/>
      <c r="D656" s="215"/>
      <c r="E656" s="215"/>
      <c r="F656" s="215"/>
      <c r="G656" s="215"/>
      <c r="H656" s="215"/>
      <c r="I656" s="215"/>
      <c r="J656" s="215"/>
      <c r="K656" s="216"/>
      <c r="L656" s="217"/>
      <c r="M656" s="215"/>
      <c r="N656" s="215"/>
      <c r="O656" s="215"/>
      <c r="P656" s="215"/>
      <c r="Q656" s="215"/>
      <c r="R656" s="215"/>
      <c r="S656" s="215"/>
      <c r="T656" s="215"/>
      <c r="U656" s="215"/>
      <c r="V656" s="216"/>
      <c r="W656" s="216"/>
      <c r="X656" s="218"/>
      <c r="Y656" s="215"/>
      <c r="Z656" s="215"/>
      <c r="AA656" s="215"/>
      <c r="AB656" s="215"/>
      <c r="AC656" s="215"/>
      <c r="AD656" s="215"/>
      <c r="AE656" s="215"/>
      <c r="AF656" s="215"/>
      <c r="AG656" s="216"/>
      <c r="AH656" s="216"/>
      <c r="AI656" s="215"/>
      <c r="AJ656" s="215"/>
      <c r="AK656" s="215"/>
      <c r="AL656" s="215"/>
      <c r="AM656" s="215"/>
      <c r="AN656" s="215"/>
      <c r="AO656" s="215"/>
      <c r="AP656" s="215"/>
      <c r="AQ656" s="215"/>
      <c r="AR656" s="216"/>
      <c r="AS656" s="216"/>
      <c r="AT656" s="246">
        <f>$M$312</f>
        <v>0</v>
      </c>
      <c r="AU656" s="220">
        <v>20</v>
      </c>
      <c r="AV656" s="222" t="str">
        <f>IF(COUNTIFS($M$310,"&lt;&gt;"&amp;""),$M$310,"")</f>
        <v/>
      </c>
      <c r="AW656" s="222" t="str">
        <f t="shared" si="86"/>
        <v/>
      </c>
      <c r="AX656" s="222" t="str">
        <f t="shared" si="87"/>
        <v/>
      </c>
      <c r="AY656" s="222" t="str">
        <f>IF($AV656="","",$Q$312)</f>
        <v/>
      </c>
      <c r="AZ656" s="222" t="str">
        <f t="shared" si="91"/>
        <v/>
      </c>
      <c r="BA656" s="222" t="str">
        <f>IF(COUNTIFS($M$310,"&lt;&gt;"&amp;""),ROUND($R$312/14,1),"")</f>
        <v/>
      </c>
      <c r="BB656" s="222" t="str">
        <f>IF(COUNTIFS($M$310,"&lt;&gt;"&amp;""),ROUND(($S$312+$T$312+$U$312)/14,1),"")</f>
        <v/>
      </c>
      <c r="BC656" s="222" t="str">
        <f>IF(COUNTIFS($M$310,"&lt;&gt;"&amp;""),ROUND(($R$312+$S$312+$T$312+$U$312)/14,1),"")</f>
        <v/>
      </c>
      <c r="BD656" s="222" t="str">
        <f>IF(COUNTIFS($M$310,"&lt;&gt;"&amp;""),ROUND($R$312,1),"")</f>
        <v/>
      </c>
      <c r="BE656" s="222" t="str">
        <f>IF(COUNTIFS($M$310,"&lt;&gt;"&amp;""),ROUND(($S$312+$T$312+$U$312),1),"")</f>
        <v/>
      </c>
      <c r="BF656" s="222" t="str">
        <f>IF(COUNTIFS($M$310,"&lt;&gt;"&amp;""),ROUND(($R$312+$S$312+$T$312+$U$312),1),"")</f>
        <v/>
      </c>
      <c r="BG656" s="220"/>
      <c r="BH656" s="222"/>
      <c r="BI656" s="222"/>
      <c r="BJ656" s="220"/>
      <c r="BK656" s="222"/>
      <c r="BL656" s="222"/>
      <c r="BM656" s="222" t="str">
        <f>IF(COUNTIFS($M$310,"&lt;&gt;"&amp;""),IF($W$312&lt;&gt;"",ROUND($W$312/14,1),""),"")</f>
        <v/>
      </c>
      <c r="BN656" s="222" t="str">
        <f>IF(COUNTIFS($M$310,"&lt;&gt;"&amp;""),IF($W$312&lt;&gt;"",ROUND($W$312,1),""),"")</f>
        <v/>
      </c>
      <c r="BO656" s="222" t="str">
        <f>IF($AV656="","",$P$312)</f>
        <v/>
      </c>
      <c r="BP656" s="224" t="str">
        <f>IF(COUNTIFS($M$310,"&lt;&gt;"&amp;""),$V$312,"")</f>
        <v/>
      </c>
      <c r="BQ656" s="224" t="str">
        <f t="shared" si="89"/>
        <v/>
      </c>
      <c r="BR656" s="222" t="str">
        <f t="shared" si="90"/>
        <v/>
      </c>
      <c r="BU656" s="215"/>
      <c r="BV656" s="215"/>
      <c r="BW656" s="215"/>
      <c r="BX656" s="215"/>
      <c r="BY656" s="215"/>
      <c r="BZ656" s="215"/>
      <c r="CA656" s="215"/>
      <c r="CB656" s="215"/>
      <c r="CC656" s="216"/>
      <c r="CD656" s="216"/>
      <c r="CE656" s="216"/>
      <c r="CF656" s="215"/>
      <c r="CG656" s="215"/>
      <c r="CH656" s="215"/>
      <c r="CI656" s="215"/>
      <c r="CJ656" s="215"/>
      <c r="CK656" s="215"/>
      <c r="CL656" s="215"/>
      <c r="CM656" s="215"/>
      <c r="CN656" s="215"/>
      <c r="CO656" s="216"/>
      <c r="CP656" s="216"/>
    </row>
    <row r="657" spans="1:94" s="219" customFormat="1" ht="21" hidden="1" customHeight="1" x14ac:dyDescent="0.25">
      <c r="B657" s="215"/>
      <c r="C657" s="215"/>
      <c r="D657" s="215"/>
      <c r="E657" s="215"/>
      <c r="F657" s="215"/>
      <c r="G657" s="215"/>
      <c r="H657" s="215"/>
      <c r="I657" s="215"/>
      <c r="J657" s="215"/>
      <c r="K657" s="216"/>
      <c r="L657" s="217"/>
      <c r="M657" s="215"/>
      <c r="N657" s="215"/>
      <c r="O657" s="215"/>
      <c r="P657" s="215"/>
      <c r="Q657" s="215"/>
      <c r="R657" s="215"/>
      <c r="S657" s="215"/>
      <c r="T657" s="215"/>
      <c r="U657" s="215"/>
      <c r="V657" s="216"/>
      <c r="W657" s="216"/>
      <c r="X657" s="218"/>
      <c r="Y657" s="215"/>
      <c r="Z657" s="215"/>
      <c r="AA657" s="215"/>
      <c r="AB657" s="215"/>
      <c r="AC657" s="215"/>
      <c r="AD657" s="215"/>
      <c r="AE657" s="215"/>
      <c r="AF657" s="215"/>
      <c r="AG657" s="216"/>
      <c r="AH657" s="216"/>
      <c r="AI657" s="215"/>
      <c r="AJ657" s="215"/>
      <c r="AK657" s="215"/>
      <c r="AL657" s="215"/>
      <c r="AM657" s="215"/>
      <c r="AN657" s="215"/>
      <c r="AO657" s="215"/>
      <c r="AP657" s="215"/>
      <c r="AQ657" s="215"/>
      <c r="AR657" s="216"/>
      <c r="AS657" s="216"/>
      <c r="AT657" s="246">
        <f>$M$315</f>
        <v>0</v>
      </c>
      <c r="AU657" s="220">
        <v>21</v>
      </c>
      <c r="AV657" s="222" t="str">
        <f>IF(COUNTIFS($M$313,"&lt;&gt;"&amp;""),$M$313,"")</f>
        <v/>
      </c>
      <c r="AW657" s="222" t="str">
        <f t="shared" si="86"/>
        <v/>
      </c>
      <c r="AX657" s="222" t="str">
        <f t="shared" si="87"/>
        <v/>
      </c>
      <c r="AY657" s="222" t="str">
        <f>IF($AV657="","",$Q$315)</f>
        <v/>
      </c>
      <c r="AZ657" s="222" t="str">
        <f t="shared" si="91"/>
        <v/>
      </c>
      <c r="BA657" s="222" t="str">
        <f>IF(COUNTIFS($M$313,"&lt;&gt;"&amp;""),ROUND($R$315/14,1),"")</f>
        <v/>
      </c>
      <c r="BB657" s="222" t="str">
        <f>IF(COUNTIFS($M$313,"&lt;&gt;"&amp;""),ROUND(($S$315+$T$315+$U$315)/14,1),"")</f>
        <v/>
      </c>
      <c r="BC657" s="222" t="str">
        <f>IF(COUNTIFS($M$313,"&lt;&gt;"&amp;""),ROUND(($R$315+$S$315+$T$315+$U$315)/14,1),"")</f>
        <v/>
      </c>
      <c r="BD657" s="222" t="str">
        <f>IF(COUNTIFS($M$313,"&lt;&gt;"&amp;""),ROUND($R$315,1),"")</f>
        <v/>
      </c>
      <c r="BE657" s="222" t="str">
        <f>IF(COUNTIFS($M$313,"&lt;&gt;"&amp;""),ROUND(($S$315+$T$315+$U$315),1),"")</f>
        <v/>
      </c>
      <c r="BF657" s="222" t="str">
        <f>IF(COUNTIFS($M$313,"&lt;&gt;"&amp;""),ROUND(($R$315+$S$315+$T$315+$U$315),1),"")</f>
        <v/>
      </c>
      <c r="BG657" s="220"/>
      <c r="BH657" s="222"/>
      <c r="BI657" s="222"/>
      <c r="BJ657" s="220"/>
      <c r="BK657" s="222"/>
      <c r="BL657" s="222"/>
      <c r="BM657" s="222" t="str">
        <f>IF(COUNTIFS($M$313,"&lt;&gt;"&amp;""),IF($W$315&lt;&gt;"",ROUND($W$315/14,1),""),"")</f>
        <v/>
      </c>
      <c r="BN657" s="222" t="str">
        <f>IF(COUNTIFS($M$313,"&lt;&gt;"&amp;""),IF($W$315&lt;&gt;"",ROUND($W$315,1),""),"")</f>
        <v/>
      </c>
      <c r="BO657" s="222" t="str">
        <f>IF($AV657="","",$P$315)</f>
        <v/>
      </c>
      <c r="BP657" s="224" t="str">
        <f>IF(COUNTIFS($M$313,"&lt;&gt;"&amp;""),$V$315,"")</f>
        <v/>
      </c>
      <c r="BQ657" s="224" t="str">
        <f t="shared" si="89"/>
        <v/>
      </c>
      <c r="BR657" s="222" t="str">
        <f t="shared" si="90"/>
        <v/>
      </c>
      <c r="BU657" s="215"/>
      <c r="BV657" s="215"/>
      <c r="BW657" s="215"/>
      <c r="BX657" s="215"/>
      <c r="BY657" s="215"/>
      <c r="BZ657" s="215"/>
      <c r="CA657" s="215"/>
      <c r="CB657" s="215"/>
      <c r="CC657" s="216"/>
      <c r="CD657" s="216"/>
      <c r="CE657" s="216"/>
      <c r="CF657" s="215"/>
      <c r="CG657" s="215"/>
      <c r="CH657" s="215"/>
      <c r="CI657" s="215"/>
      <c r="CJ657" s="215"/>
      <c r="CK657" s="215"/>
      <c r="CL657" s="215"/>
      <c r="CM657" s="215"/>
      <c r="CN657" s="215"/>
      <c r="CO657" s="216"/>
      <c r="CP657" s="216"/>
    </row>
    <row r="658" spans="1:94" s="219" customFormat="1" ht="21" hidden="1" customHeight="1" x14ac:dyDescent="0.25">
      <c r="B658" s="215"/>
      <c r="C658" s="215"/>
      <c r="D658" s="215"/>
      <c r="E658" s="215"/>
      <c r="F658" s="215"/>
      <c r="G658" s="215"/>
      <c r="H658" s="215"/>
      <c r="I658" s="215"/>
      <c r="J658" s="215"/>
      <c r="K658" s="216"/>
      <c r="L658" s="217"/>
      <c r="M658" s="215"/>
      <c r="N658" s="215"/>
      <c r="O658" s="215"/>
      <c r="P658" s="215"/>
      <c r="Q658" s="215"/>
      <c r="R658" s="215"/>
      <c r="S658" s="215"/>
      <c r="T658" s="215"/>
      <c r="U658" s="215"/>
      <c r="V658" s="216"/>
      <c r="W658" s="216"/>
      <c r="X658" s="218"/>
      <c r="Y658" s="215"/>
      <c r="Z658" s="215"/>
      <c r="AA658" s="215"/>
      <c r="AB658" s="215"/>
      <c r="AC658" s="215"/>
      <c r="AD658" s="215"/>
      <c r="AE658" s="215"/>
      <c r="AF658" s="215"/>
      <c r="AG658" s="216"/>
      <c r="AH658" s="216"/>
      <c r="AI658" s="215"/>
      <c r="AJ658" s="215"/>
      <c r="AK658" s="215"/>
      <c r="AL658" s="215"/>
      <c r="AM658" s="215"/>
      <c r="AN658" s="215"/>
      <c r="AO658" s="215"/>
      <c r="AP658" s="215"/>
      <c r="AQ658" s="215"/>
      <c r="AR658" s="216"/>
      <c r="AS658" s="216"/>
      <c r="AT658" s="246">
        <f>$M$318</f>
        <v>0</v>
      </c>
      <c r="AU658" s="220">
        <v>22</v>
      </c>
      <c r="AV658" s="222" t="str">
        <f>IF(COUNTIFS($M$316,"&lt;&gt;"&amp;""),$M$316,"")</f>
        <v/>
      </c>
      <c r="AW658" s="222" t="str">
        <f t="shared" si="86"/>
        <v/>
      </c>
      <c r="AX658" s="222" t="str">
        <f t="shared" si="87"/>
        <v/>
      </c>
      <c r="AY658" s="222" t="str">
        <f>IF($AV658="","",$Q$318)</f>
        <v/>
      </c>
      <c r="AZ658" s="222" t="str">
        <f t="shared" si="91"/>
        <v/>
      </c>
      <c r="BA658" s="222" t="str">
        <f>IF(COUNTIFS($M$316,"&lt;&gt;"&amp;""),ROUND($R$318/14,1),"")</f>
        <v/>
      </c>
      <c r="BB658" s="222" t="str">
        <f>IF(COUNTIFS($M$316,"&lt;&gt;"&amp;""),ROUND(($S$318+$T$318+$U$318)/14,1),"")</f>
        <v/>
      </c>
      <c r="BC658" s="222" t="str">
        <f>IF(COUNTIFS($M$316,"&lt;&gt;"&amp;""),ROUND(($R$318+$S$318+$T$318+$U$318)/14,1),"")</f>
        <v/>
      </c>
      <c r="BD658" s="222" t="str">
        <f>IF(COUNTIFS($M$316,"&lt;&gt;"&amp;""),ROUND($R$318,1),"")</f>
        <v/>
      </c>
      <c r="BE658" s="222" t="str">
        <f>IF(COUNTIFS($M$316,"&lt;&gt;"&amp;""),ROUND(($S$318+$T$318+$U$318),1),"")</f>
        <v/>
      </c>
      <c r="BF658" s="222" t="str">
        <f>IF(COUNTIFS($M$316,"&lt;&gt;"&amp;""),ROUND(($R$318+$S$318+$T$318+$U$318),1),"")</f>
        <v/>
      </c>
      <c r="BG658" s="220"/>
      <c r="BH658" s="222"/>
      <c r="BI658" s="222"/>
      <c r="BJ658" s="220"/>
      <c r="BK658" s="222"/>
      <c r="BL658" s="222"/>
      <c r="BM658" s="222" t="str">
        <f>IF(COUNTIFS($M$316,"&lt;&gt;"&amp;""),IF($W$318&lt;&gt;"",ROUND($W$318/14,1),""),"")</f>
        <v/>
      </c>
      <c r="BN658" s="222" t="str">
        <f>IF(COUNTIFS($M$316,"&lt;&gt;"&amp;""),IF($W$318&lt;&gt;"",ROUND($W$318,1),""),"")</f>
        <v/>
      </c>
      <c r="BO658" s="222" t="str">
        <f>IF($AV658="","",$P$318)</f>
        <v/>
      </c>
      <c r="BP658" s="224" t="str">
        <f>IF(COUNTIFS($M$316,"&lt;&gt;"&amp;""),$V$318,"")</f>
        <v/>
      </c>
      <c r="BQ658" s="224" t="str">
        <f t="shared" si="89"/>
        <v/>
      </c>
      <c r="BR658" s="222" t="str">
        <f t="shared" si="90"/>
        <v/>
      </c>
      <c r="BU658" s="215"/>
      <c r="BV658" s="215"/>
      <c r="BW658" s="215"/>
      <c r="BX658" s="215"/>
      <c r="BY658" s="215"/>
      <c r="BZ658" s="215"/>
      <c r="CA658" s="215"/>
      <c r="CB658" s="215"/>
      <c r="CC658" s="216"/>
      <c r="CD658" s="216"/>
      <c r="CE658" s="216"/>
      <c r="CF658" s="215"/>
      <c r="CG658" s="215"/>
      <c r="CH658" s="215"/>
      <c r="CI658" s="215"/>
      <c r="CJ658" s="215"/>
      <c r="CK658" s="215"/>
      <c r="CL658" s="215"/>
      <c r="CM658" s="215"/>
      <c r="CN658" s="215"/>
      <c r="CO658" s="216"/>
      <c r="CP658" s="216"/>
    </row>
    <row r="659" spans="1:94" s="219" customFormat="1" ht="21" hidden="1" customHeight="1" x14ac:dyDescent="0.25">
      <c r="B659" s="215"/>
      <c r="C659" s="215"/>
      <c r="D659" s="215"/>
      <c r="E659" s="215"/>
      <c r="F659" s="215"/>
      <c r="G659" s="215"/>
      <c r="H659" s="215"/>
      <c r="I659" s="215"/>
      <c r="J659" s="215"/>
      <c r="K659" s="216"/>
      <c r="L659" s="217"/>
      <c r="M659" s="215"/>
      <c r="N659" s="215"/>
      <c r="O659" s="215"/>
      <c r="P659" s="215"/>
      <c r="Q659" s="215"/>
      <c r="R659" s="215"/>
      <c r="S659" s="215"/>
      <c r="T659" s="215"/>
      <c r="U659" s="215"/>
      <c r="V659" s="216"/>
      <c r="W659" s="216"/>
      <c r="X659" s="218"/>
      <c r="Y659" s="215"/>
      <c r="Z659" s="215"/>
      <c r="AA659" s="215"/>
      <c r="AB659" s="215"/>
      <c r="AC659" s="215"/>
      <c r="AD659" s="215"/>
      <c r="AE659" s="215"/>
      <c r="AF659" s="215"/>
      <c r="AG659" s="216"/>
      <c r="AH659" s="216"/>
      <c r="AI659" s="215"/>
      <c r="AJ659" s="215"/>
      <c r="AK659" s="215"/>
      <c r="AL659" s="215"/>
      <c r="AM659" s="215"/>
      <c r="AN659" s="215"/>
      <c r="AO659" s="215"/>
      <c r="AP659" s="215"/>
      <c r="AQ659" s="215"/>
      <c r="AR659" s="216"/>
      <c r="AS659" s="216"/>
      <c r="AT659" s="246">
        <f>$M$321</f>
        <v>0</v>
      </c>
      <c r="AU659" s="220">
        <v>23</v>
      </c>
      <c r="AV659" s="222" t="str">
        <f>IF(COUNTIFS($M$319,"&lt;&gt;"&amp;""),$M$319,"")</f>
        <v/>
      </c>
      <c r="AW659" s="222" t="str">
        <f t="shared" si="86"/>
        <v/>
      </c>
      <c r="AX659" s="222" t="str">
        <f t="shared" si="87"/>
        <v/>
      </c>
      <c r="AY659" s="222" t="str">
        <f>IF($AV659="","",$Q$321)</f>
        <v/>
      </c>
      <c r="AZ659" s="222" t="str">
        <f t="shared" si="91"/>
        <v/>
      </c>
      <c r="BA659" s="222" t="str">
        <f>IF(COUNTIFS($M$319,"&lt;&gt;"&amp;""),ROUND($R$321/14,1),"")</f>
        <v/>
      </c>
      <c r="BB659" s="222" t="str">
        <f>IF(COUNTIFS($M$319,"&lt;&gt;"&amp;""),ROUND(($S$321+$T$321+$U$321)/14,1),"")</f>
        <v/>
      </c>
      <c r="BC659" s="222" t="str">
        <f>IF(COUNTIFS($M$319,"&lt;&gt;"&amp;""),ROUND(($R$321+$S$321+$T$321+$U$321)/14,1),"")</f>
        <v/>
      </c>
      <c r="BD659" s="222" t="str">
        <f>IF(COUNTIFS($M$319,"&lt;&gt;"&amp;""),ROUND($R$321,1),"")</f>
        <v/>
      </c>
      <c r="BE659" s="222" t="str">
        <f>IF(COUNTIFS($M$319,"&lt;&gt;"&amp;""),ROUND(($S$321+$T$321+$U$321),1),"")</f>
        <v/>
      </c>
      <c r="BF659" s="222" t="str">
        <f>IF(COUNTIFS($M$319,"&lt;&gt;"&amp;""),ROUND(($R$321+$S$321+$T$321+$U$321),1),"")</f>
        <v/>
      </c>
      <c r="BG659" s="220"/>
      <c r="BH659" s="222"/>
      <c r="BI659" s="222"/>
      <c r="BJ659" s="220"/>
      <c r="BK659" s="222"/>
      <c r="BL659" s="222"/>
      <c r="BM659" s="222" t="str">
        <f>IF(COUNTIFS($M$319,"&lt;&gt;"&amp;""),IF($W$321&lt;&gt;"",ROUND($W$321/14,1),""),"")</f>
        <v/>
      </c>
      <c r="BN659" s="222" t="str">
        <f>IF(COUNTIFS($M$319,"&lt;&gt;"&amp;""),IF($W$321&lt;&gt;"",ROUND($W$321,1),""),"")</f>
        <v/>
      </c>
      <c r="BO659" s="222" t="str">
        <f>IF($AV659="","",$P$321)</f>
        <v/>
      </c>
      <c r="BP659" s="224" t="str">
        <f>IF(COUNTIFS($M$319,"&lt;&gt;"&amp;""),$V$321,"")</f>
        <v/>
      </c>
      <c r="BQ659" s="224" t="str">
        <f t="shared" si="89"/>
        <v/>
      </c>
      <c r="BR659" s="222" t="str">
        <f t="shared" si="90"/>
        <v/>
      </c>
      <c r="BU659" s="215"/>
      <c r="BV659" s="215"/>
      <c r="BW659" s="215"/>
      <c r="BX659" s="215"/>
      <c r="BY659" s="215"/>
      <c r="BZ659" s="215"/>
      <c r="CA659" s="215"/>
      <c r="CB659" s="215"/>
      <c r="CC659" s="216"/>
      <c r="CD659" s="216"/>
      <c r="CE659" s="216"/>
      <c r="CF659" s="215"/>
      <c r="CG659" s="215"/>
      <c r="CH659" s="215"/>
      <c r="CI659" s="215"/>
      <c r="CJ659" s="215"/>
      <c r="CK659" s="215"/>
      <c r="CL659" s="215"/>
      <c r="CM659" s="215"/>
      <c r="CN659" s="215"/>
      <c r="CO659" s="216"/>
      <c r="CP659" s="216"/>
    </row>
    <row r="660" spans="1:94" s="219" customFormat="1" ht="21" hidden="1" customHeight="1" x14ac:dyDescent="0.25">
      <c r="B660" s="215"/>
      <c r="C660" s="215"/>
      <c r="D660" s="215"/>
      <c r="E660" s="215"/>
      <c r="F660" s="215"/>
      <c r="G660" s="215"/>
      <c r="H660" s="215"/>
      <c r="I660" s="215"/>
      <c r="J660" s="215"/>
      <c r="K660" s="216"/>
      <c r="L660" s="217"/>
      <c r="M660" s="215"/>
      <c r="N660" s="215"/>
      <c r="O660" s="215"/>
      <c r="P660" s="215"/>
      <c r="Q660" s="215"/>
      <c r="R660" s="215"/>
      <c r="S660" s="215"/>
      <c r="T660" s="215"/>
      <c r="U660" s="215"/>
      <c r="V660" s="216"/>
      <c r="W660" s="216"/>
      <c r="X660" s="218"/>
      <c r="Y660" s="215"/>
      <c r="Z660" s="215"/>
      <c r="AA660" s="215"/>
      <c r="AB660" s="215"/>
      <c r="AC660" s="215"/>
      <c r="AD660" s="215"/>
      <c r="AE660" s="215"/>
      <c r="AF660" s="215"/>
      <c r="AG660" s="216"/>
      <c r="AH660" s="216"/>
      <c r="AI660" s="215"/>
      <c r="AJ660" s="215"/>
      <c r="AK660" s="215"/>
      <c r="AL660" s="215"/>
      <c r="AM660" s="215"/>
      <c r="AN660" s="215"/>
      <c r="AO660" s="215"/>
      <c r="AP660" s="215"/>
      <c r="AQ660" s="215"/>
      <c r="AR660" s="216"/>
      <c r="AS660" s="216"/>
      <c r="AT660" s="246">
        <f>$M$324</f>
        <v>0</v>
      </c>
      <c r="AU660" s="220">
        <v>24</v>
      </c>
      <c r="AV660" s="222" t="str">
        <f>IF(COUNTIFS($M$322,"&lt;&gt;"&amp;""),$M$322,"")</f>
        <v/>
      </c>
      <c r="AW660" s="222" t="str">
        <f t="shared" si="86"/>
        <v/>
      </c>
      <c r="AX660" s="222" t="str">
        <f t="shared" si="87"/>
        <v/>
      </c>
      <c r="AY660" s="222" t="str">
        <f>IF($AV660="","",$Q$324)</f>
        <v/>
      </c>
      <c r="AZ660" s="222" t="str">
        <f t="shared" si="91"/>
        <v/>
      </c>
      <c r="BA660" s="222" t="str">
        <f>IF(COUNTIFS($M$322,"&lt;&gt;"&amp;""),ROUND($R$324/14,1),"")</f>
        <v/>
      </c>
      <c r="BB660" s="222" t="str">
        <f>IF(COUNTIFS($M$322,"&lt;&gt;"&amp;""),ROUND(($S$324+$T$324+$U$324)/14,1),"")</f>
        <v/>
      </c>
      <c r="BC660" s="222" t="str">
        <f>IF(COUNTIFS($M$322,"&lt;&gt;"&amp;""),ROUND(($R$324+$S$324+$T$324+$U$324)/14,1),"")</f>
        <v/>
      </c>
      <c r="BD660" s="222" t="str">
        <f>IF(COUNTIFS($M$322,"&lt;&gt;"&amp;""),ROUND($R$324,1),"")</f>
        <v/>
      </c>
      <c r="BE660" s="222" t="str">
        <f>IF(COUNTIFS($M$322,"&lt;&gt;"&amp;""),ROUND(($S$324+$T$324+$U$324),1),"")</f>
        <v/>
      </c>
      <c r="BF660" s="222" t="str">
        <f>IF(COUNTIFS($M$322,"&lt;&gt;"&amp;""),ROUND(($R$324+$S$324+$T$324+$U$324),1),"")</f>
        <v/>
      </c>
      <c r="BG660" s="220"/>
      <c r="BH660" s="222"/>
      <c r="BI660" s="222"/>
      <c r="BJ660" s="220"/>
      <c r="BK660" s="222"/>
      <c r="BL660" s="222"/>
      <c r="BM660" s="222" t="str">
        <f>IF(COUNTIFS($M$322,"&lt;&gt;"&amp;""),IF($W$324&lt;&gt;"",ROUND($W$324/14,1),""),"")</f>
        <v/>
      </c>
      <c r="BN660" s="222" t="str">
        <f>IF(COUNTIFS($M$322,"&lt;&gt;"&amp;""),IF($W$324&lt;&gt;"",ROUND($W$324,1),""),"")</f>
        <v/>
      </c>
      <c r="BO660" s="222" t="str">
        <f>IF($AV660="","",$P$324)</f>
        <v/>
      </c>
      <c r="BP660" s="224" t="str">
        <f>IF(COUNTIFS($M$322,"&lt;&gt;"&amp;""),$V$324,"")</f>
        <v/>
      </c>
      <c r="BQ660" s="224" t="str">
        <f t="shared" si="89"/>
        <v/>
      </c>
      <c r="BR660" s="222" t="str">
        <f t="shared" si="90"/>
        <v/>
      </c>
      <c r="BU660" s="215"/>
      <c r="BV660" s="215"/>
      <c r="BW660" s="215"/>
      <c r="BX660" s="215"/>
      <c r="BY660" s="215"/>
      <c r="BZ660" s="215"/>
      <c r="CA660" s="215"/>
      <c r="CB660" s="215"/>
      <c r="CC660" s="216"/>
      <c r="CD660" s="216"/>
      <c r="CE660" s="216"/>
      <c r="CF660" s="215"/>
      <c r="CG660" s="215"/>
      <c r="CH660" s="215"/>
      <c r="CI660" s="215"/>
      <c r="CJ660" s="215"/>
      <c r="CK660" s="215"/>
      <c r="CL660" s="215"/>
      <c r="CM660" s="215"/>
      <c r="CN660" s="215"/>
      <c r="CO660" s="216"/>
      <c r="CP660" s="216"/>
    </row>
    <row r="661" spans="1:94" s="219" customFormat="1" ht="21" hidden="1" customHeight="1" x14ac:dyDescent="0.25">
      <c r="B661" s="215"/>
      <c r="C661" s="215"/>
      <c r="D661" s="215"/>
      <c r="E661" s="215"/>
      <c r="F661" s="215"/>
      <c r="G661" s="215"/>
      <c r="H661" s="215"/>
      <c r="I661" s="215"/>
      <c r="J661" s="215"/>
      <c r="K661" s="216"/>
      <c r="L661" s="217"/>
      <c r="M661" s="215"/>
      <c r="N661" s="215"/>
      <c r="O661" s="215"/>
      <c r="P661" s="215"/>
      <c r="Q661" s="215"/>
      <c r="R661" s="215"/>
      <c r="S661" s="215"/>
      <c r="T661" s="215"/>
      <c r="U661" s="215"/>
      <c r="V661" s="216"/>
      <c r="W661" s="216"/>
      <c r="X661" s="218"/>
      <c r="Y661" s="215"/>
      <c r="Z661" s="215"/>
      <c r="AA661" s="215"/>
      <c r="AB661" s="215"/>
      <c r="AC661" s="215"/>
      <c r="AD661" s="215"/>
      <c r="AE661" s="215"/>
      <c r="AF661" s="215"/>
      <c r="AG661" s="216"/>
      <c r="AH661" s="216"/>
      <c r="AI661" s="215"/>
      <c r="AJ661" s="215"/>
      <c r="AK661" s="215"/>
      <c r="AL661" s="215"/>
      <c r="AM661" s="215"/>
      <c r="AN661" s="215"/>
      <c r="AO661" s="215"/>
      <c r="AP661" s="215"/>
      <c r="AQ661" s="215"/>
      <c r="AR661" s="216"/>
      <c r="AS661" s="216"/>
      <c r="AT661" s="246">
        <f>$M$327</f>
        <v>0</v>
      </c>
      <c r="AU661" s="220">
        <v>25</v>
      </c>
      <c r="AV661" s="222" t="str">
        <f>IF(COUNTIFS($M$325,"&lt;&gt;"&amp;""),$M$325,"")</f>
        <v/>
      </c>
      <c r="AW661" s="222" t="str">
        <f t="shared" si="86"/>
        <v/>
      </c>
      <c r="AX661" s="222" t="str">
        <f t="shared" si="87"/>
        <v/>
      </c>
      <c r="AY661" s="222" t="str">
        <f>IF($AV661="","",$Q$327)</f>
        <v/>
      </c>
      <c r="AZ661" s="222" t="str">
        <f t="shared" si="91"/>
        <v/>
      </c>
      <c r="BA661" s="222" t="str">
        <f>IF(COUNTIFS($M$325,"&lt;&gt;"&amp;""),ROUND($R$327/14,1),"")</f>
        <v/>
      </c>
      <c r="BB661" s="222" t="str">
        <f>IF(COUNTIFS($M$325,"&lt;&gt;"&amp;""),ROUND(($S$327+$T$327+$U$327)/14,1),"")</f>
        <v/>
      </c>
      <c r="BC661" s="222" t="str">
        <f>IF(COUNTIFS($M$325,"&lt;&gt;"&amp;""),ROUND(($R$327+$S$327+$T$327+$U$327)/14,1),"")</f>
        <v/>
      </c>
      <c r="BD661" s="222" t="str">
        <f>IF(COUNTIFS($M$325,"&lt;&gt;"&amp;""),ROUND($R$327,1),"")</f>
        <v/>
      </c>
      <c r="BE661" s="222" t="str">
        <f>IF(COUNTIFS($M$325,"&lt;&gt;"&amp;""),ROUND(($S$327+$T$327+$U$327),1),"")</f>
        <v/>
      </c>
      <c r="BF661" s="222" t="str">
        <f>IF(COUNTIFS($M$325,"&lt;&gt;"&amp;""),ROUND(($R$327+$S$327+$T$327+$U$327),1),"")</f>
        <v/>
      </c>
      <c r="BG661" s="220"/>
      <c r="BH661" s="222"/>
      <c r="BI661" s="222"/>
      <c r="BJ661" s="220"/>
      <c r="BK661" s="222"/>
      <c r="BL661" s="222"/>
      <c r="BM661" s="222" t="str">
        <f>IF(COUNTIFS($M$325,"&lt;&gt;"&amp;""),IF($W$327&lt;&gt;"",ROUND($W$327/14,1),""),"")</f>
        <v/>
      </c>
      <c r="BN661" s="222" t="str">
        <f>IF(COUNTIFS($M$325,"&lt;&gt;"&amp;""),IF($W$327&lt;&gt;"",ROUND($W$327,1),""),"")</f>
        <v/>
      </c>
      <c r="BO661" s="222" t="str">
        <f>IF($AV661="","",$P$327)</f>
        <v/>
      </c>
      <c r="BP661" s="224" t="str">
        <f>IF(COUNTIFS($M$325,"&lt;&gt;"&amp;""),$V$327,"")</f>
        <v/>
      </c>
      <c r="BQ661" s="224" t="str">
        <f t="shared" si="89"/>
        <v/>
      </c>
      <c r="BR661" s="222" t="str">
        <f t="shared" si="90"/>
        <v/>
      </c>
      <c r="BU661" s="215"/>
      <c r="BV661" s="215"/>
      <c r="BW661" s="215"/>
      <c r="BX661" s="215"/>
      <c r="BY661" s="215"/>
      <c r="BZ661" s="215"/>
      <c r="CA661" s="215"/>
      <c r="CB661" s="215"/>
      <c r="CC661" s="216"/>
      <c r="CD661" s="216"/>
      <c r="CE661" s="216"/>
      <c r="CF661" s="215"/>
      <c r="CG661" s="215"/>
      <c r="CH661" s="215"/>
      <c r="CI661" s="215"/>
      <c r="CJ661" s="215"/>
      <c r="CK661" s="215"/>
      <c r="CL661" s="215"/>
      <c r="CM661" s="215"/>
      <c r="CN661" s="215"/>
      <c r="CO661" s="216"/>
      <c r="CP661" s="216"/>
    </row>
    <row r="662" spans="1:94" s="219" customFormat="1" ht="21" hidden="1" customHeight="1" x14ac:dyDescent="0.25">
      <c r="B662" s="215"/>
      <c r="C662" s="215"/>
      <c r="D662" s="215"/>
      <c r="E662" s="215"/>
      <c r="F662" s="215"/>
      <c r="G662" s="215"/>
      <c r="H662" s="215"/>
      <c r="I662" s="215"/>
      <c r="J662" s="215"/>
      <c r="K662" s="216"/>
      <c r="L662" s="217"/>
      <c r="M662" s="215"/>
      <c r="N662" s="215"/>
      <c r="O662" s="215"/>
      <c r="P662" s="215"/>
      <c r="Q662" s="215"/>
      <c r="R662" s="215"/>
      <c r="S662" s="215"/>
      <c r="T662" s="215"/>
      <c r="U662" s="215"/>
      <c r="V662" s="216"/>
      <c r="W662" s="216"/>
      <c r="X662" s="218"/>
      <c r="Y662" s="215"/>
      <c r="Z662" s="215"/>
      <c r="AA662" s="215"/>
      <c r="AB662" s="215"/>
      <c r="AC662" s="215"/>
      <c r="AD662" s="215"/>
      <c r="AE662" s="215"/>
      <c r="AF662" s="215"/>
      <c r="AG662" s="216"/>
      <c r="AH662" s="216"/>
      <c r="AI662" s="215"/>
      <c r="AJ662" s="215"/>
      <c r="AK662" s="215"/>
      <c r="AL662" s="215"/>
      <c r="AM662" s="215"/>
      <c r="AN662" s="215"/>
      <c r="AO662" s="215"/>
      <c r="AP662" s="215"/>
      <c r="AQ662" s="215"/>
      <c r="AR662" s="216"/>
      <c r="AS662" s="216"/>
      <c r="AT662" s="246">
        <f>$M$330</f>
        <v>0</v>
      </c>
      <c r="AU662" s="220">
        <v>26</v>
      </c>
      <c r="AV662" s="222" t="str">
        <f>IF(COUNTIFS($M$328,"&lt;&gt;"&amp;""),$M$328,"")</f>
        <v/>
      </c>
      <c r="AW662" s="222" t="str">
        <f t="shared" si="86"/>
        <v/>
      </c>
      <c r="AX662" s="222" t="str">
        <f t="shared" si="87"/>
        <v/>
      </c>
      <c r="AY662" s="222" t="str">
        <f>IF($AV662="","",$Q$330)</f>
        <v/>
      </c>
      <c r="AZ662" s="222" t="str">
        <f t="shared" si="91"/>
        <v/>
      </c>
      <c r="BA662" s="222" t="str">
        <f>IF(COUNTIFS($M$328,"&lt;&gt;"&amp;""),ROUND($R$330/14,1),"")</f>
        <v/>
      </c>
      <c r="BB662" s="222" t="str">
        <f>IF(COUNTIFS($M$328,"&lt;&gt;"&amp;""),ROUND(($S$330+$T$330+$U$330)/14,1),"")</f>
        <v/>
      </c>
      <c r="BC662" s="222" t="str">
        <f>IF(COUNTIFS($M$328,"&lt;&gt;"&amp;""),ROUND(($R$330+$S$330+$T$330+$U$330)/14,1),"")</f>
        <v/>
      </c>
      <c r="BD662" s="222" t="str">
        <f>IF(COUNTIFS($M$328,"&lt;&gt;"&amp;""),ROUND($R$330,1),"")</f>
        <v/>
      </c>
      <c r="BE662" s="222" t="str">
        <f>IF(COUNTIFS($M$328,"&lt;&gt;"&amp;""),ROUND(($S$330+$T$330+$U$330),1),"")</f>
        <v/>
      </c>
      <c r="BF662" s="222" t="str">
        <f>IF(COUNTIFS($M$328,"&lt;&gt;"&amp;""),ROUND(($R$330+$S$330+$T$330+$U$330),1),"")</f>
        <v/>
      </c>
      <c r="BG662" s="220"/>
      <c r="BH662" s="222"/>
      <c r="BI662" s="222"/>
      <c r="BJ662" s="220"/>
      <c r="BK662" s="222"/>
      <c r="BL662" s="222"/>
      <c r="BM662" s="222" t="str">
        <f>IF(COUNTIFS($M$328,"&lt;&gt;"&amp;""),IF($W$330&lt;&gt;"",ROUND($W$330/14,1),""),"")</f>
        <v/>
      </c>
      <c r="BN662" s="222" t="str">
        <f>IF(COUNTIFS($M$328,"&lt;&gt;"&amp;""),IF($W$330&lt;&gt;"",ROUND($W$330,1),""),"")</f>
        <v/>
      </c>
      <c r="BO662" s="222" t="str">
        <f>IF($AV662="","",$P$330)</f>
        <v/>
      </c>
      <c r="BP662" s="224" t="str">
        <f>IF(COUNTIFS($M$328,"&lt;&gt;"&amp;""),$V$330,"")</f>
        <v/>
      </c>
      <c r="BQ662" s="224" t="str">
        <f t="shared" si="89"/>
        <v/>
      </c>
      <c r="BR662" s="222" t="str">
        <f t="shared" si="90"/>
        <v/>
      </c>
      <c r="BU662" s="215"/>
      <c r="BV662" s="215"/>
      <c r="BW662" s="215"/>
      <c r="BX662" s="215"/>
      <c r="BY662" s="215"/>
      <c r="BZ662" s="215"/>
      <c r="CA662" s="215"/>
      <c r="CB662" s="215"/>
      <c r="CC662" s="216"/>
      <c r="CD662" s="216"/>
      <c r="CE662" s="216"/>
      <c r="CF662" s="215"/>
      <c r="CG662" s="215"/>
      <c r="CH662" s="215"/>
      <c r="CI662" s="215"/>
      <c r="CJ662" s="215"/>
      <c r="CK662" s="215"/>
      <c r="CL662" s="215"/>
      <c r="CM662" s="215"/>
      <c r="CN662" s="215"/>
      <c r="CO662" s="216"/>
      <c r="CP662" s="216"/>
    </row>
    <row r="663" spans="1:94" s="219" customFormat="1" ht="21" hidden="1" customHeight="1" x14ac:dyDescent="0.25">
      <c r="B663" s="215"/>
      <c r="C663" s="215"/>
      <c r="D663" s="215"/>
      <c r="E663" s="215"/>
      <c r="F663" s="215"/>
      <c r="G663" s="215"/>
      <c r="H663" s="215"/>
      <c r="I663" s="215"/>
      <c r="J663" s="215"/>
      <c r="K663" s="216"/>
      <c r="L663" s="217"/>
      <c r="M663" s="215"/>
      <c r="N663" s="215"/>
      <c r="O663" s="215"/>
      <c r="P663" s="215"/>
      <c r="Q663" s="215"/>
      <c r="R663" s="215"/>
      <c r="S663" s="215"/>
      <c r="T663" s="215"/>
      <c r="U663" s="215"/>
      <c r="V663" s="216"/>
      <c r="W663" s="216"/>
      <c r="X663" s="218"/>
      <c r="Y663" s="215"/>
      <c r="Z663" s="215"/>
      <c r="AA663" s="215"/>
      <c r="AB663" s="215"/>
      <c r="AC663" s="215"/>
      <c r="AD663" s="215"/>
      <c r="AE663" s="215"/>
      <c r="AF663" s="215"/>
      <c r="AG663" s="216"/>
      <c r="AH663" s="216"/>
      <c r="AI663" s="215"/>
      <c r="AJ663" s="215"/>
      <c r="AK663" s="215"/>
      <c r="AL663" s="215"/>
      <c r="AM663" s="215"/>
      <c r="AN663" s="215"/>
      <c r="AO663" s="215"/>
      <c r="AP663" s="215"/>
      <c r="AQ663" s="215"/>
      <c r="AR663" s="216"/>
      <c r="AS663" s="216"/>
      <c r="AT663" s="446" t="s">
        <v>198</v>
      </c>
      <c r="AU663" s="449"/>
      <c r="AV663" s="449"/>
      <c r="AW663" s="449"/>
      <c r="AX663" s="449"/>
      <c r="AY663" s="449"/>
      <c r="AZ663" s="449"/>
      <c r="BA663" s="449"/>
      <c r="BB663" s="449"/>
      <c r="BC663" s="449"/>
      <c r="BD663" s="449"/>
      <c r="BE663" s="449"/>
      <c r="BF663" s="449"/>
      <c r="BG663" s="449"/>
      <c r="BH663" s="449"/>
      <c r="BI663" s="449"/>
      <c r="BJ663" s="449"/>
      <c r="BK663" s="449"/>
      <c r="BL663" s="449"/>
      <c r="BM663" s="449"/>
      <c r="BN663" s="449"/>
      <c r="BO663" s="449"/>
      <c r="BP663" s="449"/>
      <c r="BQ663" s="449"/>
      <c r="BR663" s="450"/>
      <c r="BS663" s="236"/>
      <c r="BU663" s="215"/>
      <c r="BV663" s="215"/>
      <c r="BW663" s="215"/>
      <c r="BX663" s="215"/>
      <c r="BY663" s="215"/>
      <c r="BZ663" s="215"/>
      <c r="CA663" s="215"/>
      <c r="CB663" s="215"/>
      <c r="CC663" s="216"/>
      <c r="CD663" s="216"/>
      <c r="CE663" s="216"/>
      <c r="CF663" s="215"/>
      <c r="CG663" s="215"/>
      <c r="CH663" s="215"/>
      <c r="CI663" s="215"/>
      <c r="CJ663" s="215"/>
      <c r="CK663" s="215"/>
      <c r="CL663" s="215"/>
      <c r="CM663" s="215"/>
      <c r="CN663" s="215"/>
      <c r="CO663" s="216"/>
      <c r="CP663" s="216"/>
    </row>
    <row r="664" spans="1:94" s="219" customFormat="1" ht="21" hidden="1" customHeight="1" x14ac:dyDescent="0.25">
      <c r="A664" s="237"/>
      <c r="B664" s="236"/>
      <c r="C664" s="236"/>
      <c r="D664" s="236"/>
      <c r="E664" s="236"/>
      <c r="F664" s="236"/>
      <c r="G664" s="236"/>
      <c r="H664" s="236"/>
      <c r="I664" s="236"/>
      <c r="J664" s="236"/>
      <c r="K664" s="238"/>
      <c r="L664" s="239"/>
      <c r="M664" s="236"/>
      <c r="N664" s="236"/>
      <c r="O664" s="236"/>
      <c r="P664" s="236"/>
      <c r="Q664" s="236"/>
      <c r="R664" s="236"/>
      <c r="S664" s="236"/>
      <c r="T664" s="236"/>
      <c r="U664" s="236"/>
      <c r="V664" s="238"/>
      <c r="W664" s="238"/>
      <c r="X664" s="240"/>
      <c r="Y664" s="236"/>
      <c r="Z664" s="236"/>
      <c r="AA664" s="236"/>
      <c r="AB664" s="236"/>
      <c r="AC664" s="236"/>
      <c r="AD664" s="236"/>
      <c r="AE664" s="236"/>
      <c r="AF664" s="236"/>
      <c r="AG664" s="238"/>
      <c r="AH664" s="238"/>
      <c r="AI664" s="236"/>
      <c r="AJ664" s="236"/>
      <c r="AK664" s="236"/>
      <c r="AL664" s="236"/>
      <c r="AM664" s="236"/>
      <c r="AN664" s="236"/>
      <c r="AO664" s="236"/>
      <c r="AP664" s="236"/>
      <c r="AQ664" s="236"/>
      <c r="AR664" s="238"/>
      <c r="AS664" s="238"/>
      <c r="AT664" s="246">
        <f>$X$232</f>
        <v>0</v>
      </c>
      <c r="AU664" s="222">
        <v>1</v>
      </c>
      <c r="AV664" s="222" t="str">
        <f>IF(COUNTIFS($X$230,"&lt;&gt;"&amp;""),$X$230,"")</f>
        <v/>
      </c>
      <c r="AW664" s="222" t="str">
        <f t="shared" ref="AW664:AW689" si="92">IF($AV664="","",ROUND(RIGHT($X$229,1)/2,0))</f>
        <v/>
      </c>
      <c r="AX664" s="222" t="str">
        <f t="shared" ref="AX664:AX689" si="93">IF($AV664="","",RIGHT($X$229,1))</f>
        <v/>
      </c>
      <c r="AY664" s="222" t="str">
        <f>IF($AV664="","",$AB$232)</f>
        <v/>
      </c>
      <c r="AZ664" s="222" t="str">
        <f>IF($AV664="","","DO")</f>
        <v/>
      </c>
      <c r="BA664" s="222" t="str">
        <f>IF(COUNTIFS($X$230,"&lt;&gt;"&amp;""),ROUND($AC$232/14,1),"")</f>
        <v/>
      </c>
      <c r="BB664" s="222" t="str">
        <f>IF(COUNTIFS($X$230,"&lt;&gt;"&amp;""),ROUND(($AD$232+$AE$232+$AF$232)/14,1),"")</f>
        <v/>
      </c>
      <c r="BC664" s="222" t="str">
        <f>IF(COUNTIFS($X$230,"&lt;&gt;"&amp;""),ROUND(($AC$232+$AD$232+$AE$232+$AF$232)/14,1),"")</f>
        <v/>
      </c>
      <c r="BD664" s="222" t="str">
        <f>IF(COUNTIFS($X$230,"&lt;&gt;"&amp;""),ROUND($AC$232,1),"")</f>
        <v/>
      </c>
      <c r="BE664" s="222" t="str">
        <f>IF(COUNTIFS($X$230,"&lt;&gt;"&amp;""),ROUND(($AD$232+$AE$232+$AF$232),1),"")</f>
        <v/>
      </c>
      <c r="BF664" s="222" t="str">
        <f>IF(COUNTIFS($X$230,"&lt;&gt;"&amp;""),ROUND(($AC$232+$AD$232+$AE$232+$AF$232),1),"")</f>
        <v/>
      </c>
      <c r="BG664" s="222"/>
      <c r="BH664" s="222"/>
      <c r="BI664" s="222"/>
      <c r="BJ664" s="222"/>
      <c r="BK664" s="222"/>
      <c r="BL664" s="222"/>
      <c r="BM664" s="222" t="str">
        <f>IF(COUNTIFS($X$230,"&lt;&gt;"&amp;""),IF($AH$232&lt;&gt;"",ROUND($AH$232/14,1),""),"")</f>
        <v/>
      </c>
      <c r="BN664" s="222" t="str">
        <f>IF(COUNTIFS($X$230,"&lt;&gt;"&amp;""),IF($AH$232&lt;&gt;"",ROUND($AH$232,1),""),"")</f>
        <v/>
      </c>
      <c r="BO664" s="222" t="str">
        <f>IF($AV664="","",$AA$232)</f>
        <v/>
      </c>
      <c r="BP664" s="224" t="str">
        <f>IF(COUNTIFS($X$230,"&lt;&gt;"&amp;""),$AG$232,"")</f>
        <v/>
      </c>
      <c r="BQ664" s="224" t="str">
        <f>IF($AV664="","",IF($BC664&lt;&gt;"",$BC664,0)+IF($BI664&lt;&gt;"",$BI664,0)+IF($BM664&lt;&gt;"",$BM664,0))</f>
        <v/>
      </c>
      <c r="BR664" s="222" t="str">
        <f>IF($AV664="","",IF($BF664&lt;&gt;"",$BF664,0)+IF($BL664&lt;&gt;"",$BL664,0)+IF($BN664&lt;&gt;"",$BN664,0))</f>
        <v/>
      </c>
      <c r="BU664" s="215"/>
      <c r="BV664" s="215"/>
      <c r="BW664" s="215"/>
      <c r="BX664" s="215"/>
      <c r="BY664" s="215"/>
      <c r="BZ664" s="215"/>
      <c r="CA664" s="215"/>
      <c r="CB664" s="215"/>
      <c r="CC664" s="216"/>
      <c r="CD664" s="216"/>
      <c r="CE664" s="216"/>
      <c r="CF664" s="215"/>
      <c r="CG664" s="215"/>
      <c r="CH664" s="215"/>
      <c r="CI664" s="215"/>
      <c r="CJ664" s="215"/>
      <c r="CK664" s="215"/>
      <c r="CL664" s="215"/>
      <c r="CM664" s="215"/>
      <c r="CN664" s="215"/>
      <c r="CO664" s="216"/>
      <c r="CP664" s="216"/>
    </row>
    <row r="665" spans="1:94" s="219" customFormat="1" ht="21" hidden="1" customHeight="1" x14ac:dyDescent="0.25">
      <c r="A665" s="237"/>
      <c r="B665" s="236"/>
      <c r="C665" s="236"/>
      <c r="D665" s="236"/>
      <c r="E665" s="236"/>
      <c r="F665" s="236"/>
      <c r="G665" s="236"/>
      <c r="H665" s="236"/>
      <c r="I665" s="236"/>
      <c r="J665" s="236"/>
      <c r="K665" s="238"/>
      <c r="L665" s="239"/>
      <c r="M665" s="236"/>
      <c r="N665" s="236"/>
      <c r="O665" s="236"/>
      <c r="P665" s="236"/>
      <c r="Q665" s="236"/>
      <c r="R665" s="236"/>
      <c r="S665" s="236"/>
      <c r="T665" s="236"/>
      <c r="U665" s="236"/>
      <c r="V665" s="238"/>
      <c r="W665" s="238"/>
      <c r="X665" s="240"/>
      <c r="Y665" s="236"/>
      <c r="Z665" s="236"/>
      <c r="AA665" s="236"/>
      <c r="AB665" s="236"/>
      <c r="AC665" s="236"/>
      <c r="AD665" s="236"/>
      <c r="AE665" s="236"/>
      <c r="AF665" s="236"/>
      <c r="AG665" s="238"/>
      <c r="AH665" s="238"/>
      <c r="AI665" s="236"/>
      <c r="AJ665" s="236"/>
      <c r="AK665" s="236"/>
      <c r="AL665" s="236"/>
      <c r="AM665" s="236"/>
      <c r="AN665" s="236"/>
      <c r="AO665" s="236"/>
      <c r="AP665" s="236"/>
      <c r="AQ665" s="236"/>
      <c r="AR665" s="238"/>
      <c r="AS665" s="238"/>
      <c r="AT665" s="246">
        <f>$X$235</f>
        <v>0</v>
      </c>
      <c r="AU665" s="220">
        <v>2</v>
      </c>
      <c r="AV665" s="222" t="str">
        <f>IF(COUNTIFS($X$233,"&lt;&gt;"&amp;""),$X$233,"")</f>
        <v/>
      </c>
      <c r="AW665" s="222" t="str">
        <f t="shared" si="92"/>
        <v/>
      </c>
      <c r="AX665" s="222" t="str">
        <f t="shared" si="93"/>
        <v/>
      </c>
      <c r="AY665" s="222" t="str">
        <f>IF($AV665="","",$AB$235)</f>
        <v/>
      </c>
      <c r="AZ665" s="222" t="str">
        <f t="shared" ref="AZ665:AZ675" si="94">IF($AV665="","","DO")</f>
        <v/>
      </c>
      <c r="BA665" s="222" t="str">
        <f>IF(COUNTIFS($X$233,"&lt;&gt;"&amp;""),ROUND($AC$235/14,1),"")</f>
        <v/>
      </c>
      <c r="BB665" s="222" t="str">
        <f>IF(COUNTIFS($X$233,"&lt;&gt;"&amp;""),ROUND(($AD$235+$AE$235+$AF$235)/14,1),"")</f>
        <v/>
      </c>
      <c r="BC665" s="222" t="str">
        <f>IF(COUNTIFS($X$233,"&lt;&gt;"&amp;""),ROUND(($AC$235+$AD$235+$AE$235+$AF$235)/14,1),"")</f>
        <v/>
      </c>
      <c r="BD665" s="222" t="str">
        <f>IF(COUNTIFS($X$233,"&lt;&gt;"&amp;""),ROUND($AC$235,1),"")</f>
        <v/>
      </c>
      <c r="BE665" s="222" t="str">
        <f>IF(COUNTIFS($X$233,"&lt;&gt;"&amp;""),ROUND(($AD$235+$AE$235+$AF$235),1),"")</f>
        <v/>
      </c>
      <c r="BF665" s="222" t="str">
        <f>IF(COUNTIFS($X$233,"&lt;&gt;"&amp;""),ROUND(($AC$235+$AD$235+$AE$235+$AF$235),1),"")</f>
        <v/>
      </c>
      <c r="BG665" s="220"/>
      <c r="BH665" s="222"/>
      <c r="BI665" s="222"/>
      <c r="BJ665" s="220"/>
      <c r="BK665" s="222"/>
      <c r="BL665" s="222"/>
      <c r="BM665" s="222" t="str">
        <f>IF(COUNTIFS($X$233,"&lt;&gt;"&amp;""),IF($AH$235&lt;&gt;"",ROUND($AH$235/14,1),""),"")</f>
        <v/>
      </c>
      <c r="BN665" s="222" t="str">
        <f>IF(COUNTIFS($X$233,"&lt;&gt;"&amp;""),IF($AH$235&lt;&gt;"",ROUND($AH$235,1),""),"")</f>
        <v/>
      </c>
      <c r="BO665" s="222" t="str">
        <f>IF($AV665="","",$AA$235)</f>
        <v/>
      </c>
      <c r="BP665" s="224" t="str">
        <f>IF(COUNTIFS($X$233,"&lt;&gt;"&amp;""),$AG$235,"")</f>
        <v/>
      </c>
      <c r="BQ665" s="224" t="str">
        <f t="shared" ref="BQ665:BQ689" si="95">IF($AV665="","",IF($BC665&lt;&gt;"",$BC665,0)+IF($BI665&lt;&gt;"",$BI665,0)+IF($BM665&lt;&gt;"",$BM665,0))</f>
        <v/>
      </c>
      <c r="BR665" s="222" t="str">
        <f t="shared" ref="BR665:BR689" si="96">IF($AV665="","",IF($BF665&lt;&gt;"",$BF665,0)+IF($BL665&lt;&gt;"",$BL665,0)+IF($BN665&lt;&gt;"",$BN665,0))</f>
        <v/>
      </c>
      <c r="BU665" s="215"/>
      <c r="BV665" s="215"/>
      <c r="BW665" s="215"/>
      <c r="BX665" s="215"/>
      <c r="BY665" s="215"/>
      <c r="BZ665" s="215"/>
      <c r="CA665" s="215"/>
      <c r="CB665" s="215"/>
      <c r="CC665" s="216"/>
      <c r="CD665" s="216"/>
      <c r="CE665" s="216"/>
      <c r="CF665" s="215"/>
      <c r="CG665" s="215"/>
      <c r="CH665" s="215"/>
      <c r="CI665" s="215"/>
      <c r="CJ665" s="215"/>
      <c r="CK665" s="215"/>
      <c r="CL665" s="215"/>
      <c r="CM665" s="215"/>
      <c r="CN665" s="215"/>
      <c r="CO665" s="216"/>
      <c r="CP665" s="216"/>
    </row>
    <row r="666" spans="1:94" s="219" customFormat="1" ht="21" hidden="1" customHeight="1" x14ac:dyDescent="0.25">
      <c r="A666" s="237"/>
      <c r="B666" s="236"/>
      <c r="C666" s="236"/>
      <c r="D666" s="236"/>
      <c r="E666" s="236"/>
      <c r="F666" s="236"/>
      <c r="G666" s="236"/>
      <c r="H666" s="236"/>
      <c r="I666" s="236"/>
      <c r="J666" s="236"/>
      <c r="K666" s="238"/>
      <c r="L666" s="239"/>
      <c r="M666" s="236"/>
      <c r="N666" s="236"/>
      <c r="O666" s="236"/>
      <c r="P666" s="236"/>
      <c r="Q666" s="236"/>
      <c r="R666" s="236"/>
      <c r="S666" s="236"/>
      <c r="T666" s="236"/>
      <c r="U666" s="236"/>
      <c r="V666" s="238"/>
      <c r="W666" s="238"/>
      <c r="X666" s="240"/>
      <c r="Y666" s="236"/>
      <c r="Z666" s="236"/>
      <c r="AA666" s="236"/>
      <c r="AB666" s="236"/>
      <c r="AC666" s="236"/>
      <c r="AD666" s="236"/>
      <c r="AE666" s="236"/>
      <c r="AF666" s="236"/>
      <c r="AG666" s="238"/>
      <c r="AH666" s="238"/>
      <c r="AI666" s="236"/>
      <c r="AJ666" s="236"/>
      <c r="AK666" s="236"/>
      <c r="AL666" s="236"/>
      <c r="AM666" s="236"/>
      <c r="AN666" s="236"/>
      <c r="AO666" s="236"/>
      <c r="AP666" s="236"/>
      <c r="AQ666" s="236"/>
      <c r="AR666" s="238"/>
      <c r="AS666" s="238"/>
      <c r="AT666" s="246">
        <f>$X$238</f>
        <v>0</v>
      </c>
      <c r="AU666" s="220">
        <v>3</v>
      </c>
      <c r="AV666" s="222" t="str">
        <f>IF(COUNTIFS($X$236,"&lt;&gt;"&amp;""),$X$236,"")</f>
        <v/>
      </c>
      <c r="AW666" s="222" t="str">
        <f t="shared" si="92"/>
        <v/>
      </c>
      <c r="AX666" s="222" t="str">
        <f t="shared" si="93"/>
        <v/>
      </c>
      <c r="AY666" s="222" t="str">
        <f>IF($AV666="","",$AB$238)</f>
        <v/>
      </c>
      <c r="AZ666" s="222" t="str">
        <f t="shared" si="94"/>
        <v/>
      </c>
      <c r="BA666" s="222" t="str">
        <f>IF(COUNTIFS($X$236,"&lt;&gt;"&amp;""),ROUND($AC$238/14,1),"")</f>
        <v/>
      </c>
      <c r="BB666" s="222" t="str">
        <f>IF(COUNTIFS($X$236,"&lt;&gt;"&amp;""),ROUND(($AD$238+$AE$238+$AF$238)/14,1),"")</f>
        <v/>
      </c>
      <c r="BC666" s="222" t="str">
        <f>IF(COUNTIFS($X$236,"&lt;&gt;"&amp;""),ROUND(($AC$238+$AD$238+$AE$238+$AF$238)/14,1),"")</f>
        <v/>
      </c>
      <c r="BD666" s="222" t="str">
        <f>IF(COUNTIFS($X$236,"&lt;&gt;"&amp;""),ROUND($AC$238,1),"")</f>
        <v/>
      </c>
      <c r="BE666" s="222" t="str">
        <f>IF(COUNTIFS($X$236,"&lt;&gt;"&amp;""),ROUND(($AD$238+$AE$238+$AF$238),1),"")</f>
        <v/>
      </c>
      <c r="BF666" s="222" t="str">
        <f>IF(COUNTIFS($X$236,"&lt;&gt;"&amp;""),ROUND(($AC$238+$AD$238+$AE$238+$AF$238),1),"")</f>
        <v/>
      </c>
      <c r="BG666" s="220"/>
      <c r="BH666" s="222"/>
      <c r="BI666" s="222"/>
      <c r="BJ666" s="220"/>
      <c r="BK666" s="222"/>
      <c r="BL666" s="222"/>
      <c r="BM666" s="222" t="str">
        <f>IF(COUNTIFS($X$236,"&lt;&gt;"&amp;""),IF($AH$238&lt;&gt;"",ROUND($AH$238/14,1),""),"")</f>
        <v/>
      </c>
      <c r="BN666" s="222" t="str">
        <f>IF(COUNTIFS($X$236,"&lt;&gt;"&amp;""),IF($AH$238&lt;&gt;"",ROUND($AH$238,1),""),"")</f>
        <v/>
      </c>
      <c r="BO666" s="222" t="str">
        <f>IF($AV666="","",$AA$238)</f>
        <v/>
      </c>
      <c r="BP666" s="224" t="str">
        <f>IF(COUNTIFS($X$236,"&lt;&gt;"&amp;""),$AG$238,"")</f>
        <v/>
      </c>
      <c r="BQ666" s="224" t="str">
        <f t="shared" si="95"/>
        <v/>
      </c>
      <c r="BR666" s="222" t="str">
        <f t="shared" si="96"/>
        <v/>
      </c>
      <c r="BU666" s="215"/>
      <c r="BV666" s="215"/>
      <c r="BW666" s="215"/>
      <c r="BX666" s="215"/>
      <c r="BY666" s="215"/>
      <c r="BZ666" s="215"/>
      <c r="CA666" s="215"/>
      <c r="CB666" s="215"/>
      <c r="CC666" s="216"/>
      <c r="CD666" s="216"/>
      <c r="CE666" s="216"/>
      <c r="CF666" s="215"/>
      <c r="CG666" s="215"/>
      <c r="CH666" s="215"/>
      <c r="CI666" s="215"/>
      <c r="CJ666" s="215"/>
      <c r="CK666" s="215"/>
      <c r="CL666" s="215"/>
      <c r="CM666" s="215"/>
      <c r="CN666" s="215"/>
      <c r="CO666" s="216"/>
      <c r="CP666" s="216"/>
    </row>
    <row r="667" spans="1:94" s="219" customFormat="1" ht="21" hidden="1" customHeight="1" x14ac:dyDescent="0.25">
      <c r="A667" s="237"/>
      <c r="B667" s="236"/>
      <c r="C667" s="236"/>
      <c r="D667" s="236"/>
      <c r="E667" s="236"/>
      <c r="F667" s="236"/>
      <c r="G667" s="236"/>
      <c r="H667" s="236"/>
      <c r="I667" s="236"/>
      <c r="J667" s="236"/>
      <c r="K667" s="238"/>
      <c r="L667" s="239"/>
      <c r="M667" s="236"/>
      <c r="N667" s="236"/>
      <c r="O667" s="236"/>
      <c r="P667" s="236"/>
      <c r="Q667" s="236"/>
      <c r="R667" s="236"/>
      <c r="S667" s="236"/>
      <c r="T667" s="236"/>
      <c r="U667" s="236"/>
      <c r="V667" s="238"/>
      <c r="W667" s="238"/>
      <c r="X667" s="240"/>
      <c r="Y667" s="236"/>
      <c r="Z667" s="236"/>
      <c r="AA667" s="236"/>
      <c r="AB667" s="236"/>
      <c r="AC667" s="236"/>
      <c r="AD667" s="236"/>
      <c r="AE667" s="236"/>
      <c r="AF667" s="236"/>
      <c r="AG667" s="238"/>
      <c r="AH667" s="238"/>
      <c r="AI667" s="236"/>
      <c r="AJ667" s="236"/>
      <c r="AK667" s="236"/>
      <c r="AL667" s="236"/>
      <c r="AM667" s="236"/>
      <c r="AN667" s="236"/>
      <c r="AO667" s="236"/>
      <c r="AP667" s="236"/>
      <c r="AQ667" s="236"/>
      <c r="AR667" s="238"/>
      <c r="AS667" s="238"/>
      <c r="AT667" s="246">
        <f>$X$241</f>
        <v>0</v>
      </c>
      <c r="AU667" s="220">
        <v>4</v>
      </c>
      <c r="AV667" s="222" t="str">
        <f>IF(COUNTIFS($X$239,"&lt;&gt;"&amp;""),$X$239,"")</f>
        <v/>
      </c>
      <c r="AW667" s="222" t="str">
        <f t="shared" si="92"/>
        <v/>
      </c>
      <c r="AX667" s="222" t="str">
        <f t="shared" si="93"/>
        <v/>
      </c>
      <c r="AY667" s="222" t="str">
        <f>IF($AV667="","",$AB$241)</f>
        <v/>
      </c>
      <c r="AZ667" s="222" t="str">
        <f t="shared" si="94"/>
        <v/>
      </c>
      <c r="BA667" s="222" t="str">
        <f>IF(COUNTIFS($X$239,"&lt;&gt;"&amp;""),ROUND($AC$241/14,1),"")</f>
        <v/>
      </c>
      <c r="BB667" s="222" t="str">
        <f>IF(COUNTIFS($X$239,"&lt;&gt;"&amp;""),ROUND(($AD$241+$AE$241+$AF$241)/14,1),"")</f>
        <v/>
      </c>
      <c r="BC667" s="222" t="str">
        <f>IF(COUNTIFS($X$239,"&lt;&gt;"&amp;""),ROUND(($AC$241+$AD$241+$AE$241+$AF$241)/14,1),"")</f>
        <v/>
      </c>
      <c r="BD667" s="222" t="str">
        <f>IF(COUNTIFS($X$239,"&lt;&gt;"&amp;""),ROUND($AC$241,1),"")</f>
        <v/>
      </c>
      <c r="BE667" s="222" t="str">
        <f>IF(COUNTIFS($X$239,"&lt;&gt;"&amp;""),ROUND(($AD$241+$AE$241+$AF$241),1),"")</f>
        <v/>
      </c>
      <c r="BF667" s="222" t="str">
        <f>IF(COUNTIFS($X$239,"&lt;&gt;"&amp;""),ROUND(($AC$241+$AD$241+$AE$241+$AF$241),1),"")</f>
        <v/>
      </c>
      <c r="BG667" s="220"/>
      <c r="BH667" s="222"/>
      <c r="BI667" s="222"/>
      <c r="BJ667" s="220"/>
      <c r="BK667" s="222"/>
      <c r="BL667" s="222"/>
      <c r="BM667" s="222" t="str">
        <f>IF(COUNTIFS($X$239,"&lt;&gt;"&amp;""),IF($AH$241&lt;&gt;"",ROUND($AH$241/14,1),""),"")</f>
        <v/>
      </c>
      <c r="BN667" s="222" t="str">
        <f>IF(COUNTIFS($X$239,"&lt;&gt;"&amp;""),IF($AH$241&lt;&gt;"",ROUND($AH$241,1),""),"")</f>
        <v/>
      </c>
      <c r="BO667" s="222" t="str">
        <f>IF($AV667="","",$AA$241)</f>
        <v/>
      </c>
      <c r="BP667" s="224" t="str">
        <f>IF(COUNTIFS($X$239,"&lt;&gt;"&amp;""),$AG$241,"")</f>
        <v/>
      </c>
      <c r="BQ667" s="224" t="str">
        <f t="shared" si="95"/>
        <v/>
      </c>
      <c r="BR667" s="222" t="str">
        <f t="shared" si="96"/>
        <v/>
      </c>
      <c r="BU667" s="215"/>
      <c r="BV667" s="215"/>
      <c r="BW667" s="215"/>
      <c r="BX667" s="215"/>
      <c r="BY667" s="215"/>
      <c r="BZ667" s="215"/>
      <c r="CA667" s="215"/>
      <c r="CB667" s="215"/>
      <c r="CC667" s="216"/>
      <c r="CD667" s="216"/>
      <c r="CE667" s="216"/>
      <c r="CF667" s="215"/>
      <c r="CG667" s="215"/>
      <c r="CH667" s="215"/>
      <c r="CI667" s="215"/>
      <c r="CJ667" s="215"/>
      <c r="CK667" s="215"/>
      <c r="CL667" s="215"/>
      <c r="CM667" s="215"/>
      <c r="CN667" s="215"/>
      <c r="CO667" s="216"/>
      <c r="CP667" s="216"/>
    </row>
    <row r="668" spans="1:94" s="219" customFormat="1" ht="21" hidden="1" customHeight="1" x14ac:dyDescent="0.25">
      <c r="B668" s="215"/>
      <c r="C668" s="215"/>
      <c r="D668" s="215"/>
      <c r="E668" s="215"/>
      <c r="F668" s="215"/>
      <c r="G668" s="215"/>
      <c r="H668" s="215"/>
      <c r="I668" s="215"/>
      <c r="J668" s="215"/>
      <c r="K668" s="216"/>
      <c r="L668" s="217"/>
      <c r="M668" s="215"/>
      <c r="N668" s="215"/>
      <c r="O668" s="215"/>
      <c r="P668" s="215"/>
      <c r="Q668" s="215"/>
      <c r="R668" s="215"/>
      <c r="S668" s="215"/>
      <c r="T668" s="215"/>
      <c r="U668" s="215"/>
      <c r="V668" s="216"/>
      <c r="W668" s="216"/>
      <c r="X668" s="218"/>
      <c r="Y668" s="215"/>
      <c r="Z668" s="215"/>
      <c r="AA668" s="215"/>
      <c r="AB668" s="215"/>
      <c r="AC668" s="215"/>
      <c r="AD668" s="215"/>
      <c r="AE668" s="215"/>
      <c r="AF668" s="215"/>
      <c r="AG668" s="216"/>
      <c r="AH668" s="216"/>
      <c r="AI668" s="215"/>
      <c r="AJ668" s="215"/>
      <c r="AK668" s="215"/>
      <c r="AL668" s="215"/>
      <c r="AM668" s="215"/>
      <c r="AN668" s="215"/>
      <c r="AO668" s="215"/>
      <c r="AP668" s="215"/>
      <c r="AQ668" s="215"/>
      <c r="AR668" s="216"/>
      <c r="AS668" s="216"/>
      <c r="AT668" s="246">
        <f>$X$244</f>
        <v>0</v>
      </c>
      <c r="AU668" s="220">
        <v>5</v>
      </c>
      <c r="AV668" s="222" t="str">
        <f>IF(COUNTIFS($X$242,"&lt;&gt;"&amp;""),$X$242,"")</f>
        <v/>
      </c>
      <c r="AW668" s="222" t="str">
        <f t="shared" si="92"/>
        <v/>
      </c>
      <c r="AX668" s="222" t="str">
        <f t="shared" si="93"/>
        <v/>
      </c>
      <c r="AY668" s="222" t="str">
        <f>IF($AV668="","",$AB$244)</f>
        <v/>
      </c>
      <c r="AZ668" s="222" t="str">
        <f t="shared" si="94"/>
        <v/>
      </c>
      <c r="BA668" s="222" t="str">
        <f>IF(COUNTIFS($X$242,"&lt;&gt;"&amp;""),ROUND($AC$244/14,1),"")</f>
        <v/>
      </c>
      <c r="BB668" s="222" t="str">
        <f>IF(COUNTIFS($X$242,"&lt;&gt;"&amp;""),ROUND(($AD$244+$AE$244+$AF$244)/14,1),"")</f>
        <v/>
      </c>
      <c r="BC668" s="222" t="str">
        <f>IF(COUNTIFS($X$242,"&lt;&gt;"&amp;""),ROUND(($AC$244+$AD$244+$AE$244+$AF$244)/14,1),"")</f>
        <v/>
      </c>
      <c r="BD668" s="222" t="str">
        <f>IF(COUNTIFS($X$242,"&lt;&gt;"&amp;""),ROUND($AC$244,1),"")</f>
        <v/>
      </c>
      <c r="BE668" s="222" t="str">
        <f>IF(COUNTIFS($X$242,"&lt;&gt;"&amp;""),ROUND(($AD$244+$AE$244+$AF$244),1),"")</f>
        <v/>
      </c>
      <c r="BF668" s="222" t="str">
        <f>IF(COUNTIFS($X$242,"&lt;&gt;"&amp;""),ROUND(($AC$244+$AD$244+$AE$244+$AF$244),1),"")</f>
        <v/>
      </c>
      <c r="BG668" s="220"/>
      <c r="BH668" s="222"/>
      <c r="BI668" s="222"/>
      <c r="BJ668" s="220"/>
      <c r="BK668" s="222"/>
      <c r="BL668" s="222"/>
      <c r="BM668" s="222" t="str">
        <f>IF(COUNTIFS($X$242,"&lt;&gt;"&amp;""),IF($AH$244&lt;&gt;"",ROUND($AH$244/14,1),""),"")</f>
        <v/>
      </c>
      <c r="BN668" s="222" t="str">
        <f>IF(COUNTIFS($X$242,"&lt;&gt;"&amp;""),IF($AH$244&lt;&gt;"",ROUND($AH$244,1),""),"")</f>
        <v/>
      </c>
      <c r="BO668" s="222" t="str">
        <f>IF($AV668="","",$AA$244)</f>
        <v/>
      </c>
      <c r="BP668" s="224" t="str">
        <f>IF(COUNTIFS($X$242,"&lt;&gt;"&amp;""),$AG$244,"")</f>
        <v/>
      </c>
      <c r="BQ668" s="224" t="str">
        <f t="shared" si="95"/>
        <v/>
      </c>
      <c r="BR668" s="222" t="str">
        <f t="shared" si="96"/>
        <v/>
      </c>
      <c r="BU668" s="215"/>
      <c r="BV668" s="215"/>
      <c r="BW668" s="215"/>
      <c r="BX668" s="215"/>
      <c r="BY668" s="215"/>
      <c r="BZ668" s="215"/>
      <c r="CA668" s="215"/>
      <c r="CB668" s="215"/>
      <c r="CC668" s="216"/>
      <c r="CD668" s="216"/>
      <c r="CE668" s="216"/>
      <c r="CF668" s="215"/>
      <c r="CG668" s="215"/>
      <c r="CH668" s="215"/>
      <c r="CI668" s="215"/>
      <c r="CJ668" s="215"/>
      <c r="CK668" s="215"/>
      <c r="CL668" s="215"/>
      <c r="CM668" s="215"/>
      <c r="CN668" s="215"/>
      <c r="CO668" s="216"/>
      <c r="CP668" s="216"/>
    </row>
    <row r="669" spans="1:94" s="219" customFormat="1" ht="21" hidden="1" customHeight="1" x14ac:dyDescent="0.25">
      <c r="B669" s="215"/>
      <c r="C669" s="215"/>
      <c r="D669" s="215"/>
      <c r="E669" s="215"/>
      <c r="F669" s="215"/>
      <c r="G669" s="215"/>
      <c r="H669" s="215"/>
      <c r="I669" s="215"/>
      <c r="J669" s="215"/>
      <c r="K669" s="216"/>
      <c r="L669" s="217"/>
      <c r="M669" s="215"/>
      <c r="N669" s="215"/>
      <c r="O669" s="215"/>
      <c r="P669" s="215"/>
      <c r="Q669" s="215"/>
      <c r="R669" s="215"/>
      <c r="S669" s="215"/>
      <c r="T669" s="215"/>
      <c r="U669" s="215"/>
      <c r="V669" s="216"/>
      <c r="W669" s="216"/>
      <c r="X669" s="218"/>
      <c r="Y669" s="215"/>
      <c r="Z669" s="215"/>
      <c r="AA669" s="215"/>
      <c r="AB669" s="215"/>
      <c r="AC669" s="215"/>
      <c r="AD669" s="215"/>
      <c r="AE669" s="215"/>
      <c r="AF669" s="215"/>
      <c r="AG669" s="216"/>
      <c r="AH669" s="216"/>
      <c r="AI669" s="215"/>
      <c r="AJ669" s="215"/>
      <c r="AK669" s="215"/>
      <c r="AL669" s="215"/>
      <c r="AM669" s="215"/>
      <c r="AN669" s="215"/>
      <c r="AO669" s="215"/>
      <c r="AP669" s="215"/>
      <c r="AQ669" s="215"/>
      <c r="AR669" s="216"/>
      <c r="AS669" s="216"/>
      <c r="AT669" s="246">
        <f>$X$247</f>
        <v>0</v>
      </c>
      <c r="AU669" s="220">
        <v>6</v>
      </c>
      <c r="AV669" s="222" t="str">
        <f>IF(COUNTIFS($X$245,"&lt;&gt;"&amp;""),$X$245,"")</f>
        <v/>
      </c>
      <c r="AW669" s="222" t="str">
        <f t="shared" si="92"/>
        <v/>
      </c>
      <c r="AX669" s="222" t="str">
        <f t="shared" si="93"/>
        <v/>
      </c>
      <c r="AY669" s="222" t="str">
        <f>IF($AV669="","",$AB$247)</f>
        <v/>
      </c>
      <c r="AZ669" s="222" t="str">
        <f t="shared" si="94"/>
        <v/>
      </c>
      <c r="BA669" s="222" t="str">
        <f>IF(COUNTIFS($X$245,"&lt;&gt;"&amp;""),ROUND($AC$247/14,1),"")</f>
        <v/>
      </c>
      <c r="BB669" s="222" t="str">
        <f>IF(COUNTIFS($X$245,"&lt;&gt;"&amp;""),ROUND(($AD$247+$AE$247+$AF$247)/14,1),"")</f>
        <v/>
      </c>
      <c r="BC669" s="222" t="str">
        <f>IF(COUNTIFS($X$245,"&lt;&gt;"&amp;""),ROUND(($AC$247+$AD$247+$AE$247+$AF$247)/14,1),"")</f>
        <v/>
      </c>
      <c r="BD669" s="222" t="str">
        <f>IF(COUNTIFS($X$245,"&lt;&gt;"&amp;""),ROUND($AC$247,1),"")</f>
        <v/>
      </c>
      <c r="BE669" s="222" t="str">
        <f>IF(COUNTIFS($X$245,"&lt;&gt;"&amp;""),ROUND(($AD$247+$AE$247+$AF$247),1),"")</f>
        <v/>
      </c>
      <c r="BF669" s="222" t="str">
        <f>IF(COUNTIFS($X$245,"&lt;&gt;"&amp;""),ROUND(($AC$247+$AD$247+$AE$247+$AF$247),1),"")</f>
        <v/>
      </c>
      <c r="BG669" s="220"/>
      <c r="BH669" s="222"/>
      <c r="BI669" s="222"/>
      <c r="BJ669" s="220"/>
      <c r="BK669" s="222"/>
      <c r="BL669" s="222"/>
      <c r="BM669" s="222" t="str">
        <f>IF(COUNTIFS($X$245,"&lt;&gt;"&amp;""),IF($AH$247&lt;&gt;"",ROUND($AH$247/14,1),""),"")</f>
        <v/>
      </c>
      <c r="BN669" s="222" t="str">
        <f>IF(COUNTIFS($X$245,"&lt;&gt;"&amp;""),IF($AH$247&lt;&gt;"",ROUND($AH$247,1),""),"")</f>
        <v/>
      </c>
      <c r="BO669" s="222" t="str">
        <f>IF($AV669="","",$AA$247)</f>
        <v/>
      </c>
      <c r="BP669" s="224" t="str">
        <f>IF(COUNTIFS($X$245,"&lt;&gt;"&amp;""),$AG$247,"")</f>
        <v/>
      </c>
      <c r="BQ669" s="224" t="str">
        <f t="shared" si="95"/>
        <v/>
      </c>
      <c r="BR669" s="222" t="str">
        <f t="shared" si="96"/>
        <v/>
      </c>
      <c r="BU669" s="215"/>
      <c r="BV669" s="215"/>
      <c r="BW669" s="215"/>
      <c r="BX669" s="215"/>
      <c r="BY669" s="215"/>
      <c r="BZ669" s="215"/>
      <c r="CA669" s="215"/>
      <c r="CB669" s="215"/>
      <c r="CC669" s="216"/>
      <c r="CD669" s="216"/>
      <c r="CE669" s="216"/>
      <c r="CF669" s="215"/>
      <c r="CG669" s="215"/>
      <c r="CH669" s="215"/>
      <c r="CI669" s="215"/>
      <c r="CJ669" s="215"/>
      <c r="CK669" s="215"/>
      <c r="CL669" s="215"/>
      <c r="CM669" s="215"/>
      <c r="CN669" s="215"/>
      <c r="CO669" s="216"/>
      <c r="CP669" s="216"/>
    </row>
    <row r="670" spans="1:94" s="219" customFormat="1" ht="21" hidden="1" customHeight="1" x14ac:dyDescent="0.25">
      <c r="B670" s="215"/>
      <c r="C670" s="215"/>
      <c r="D670" s="215"/>
      <c r="E670" s="215"/>
      <c r="F670" s="215"/>
      <c r="G670" s="215"/>
      <c r="H670" s="215"/>
      <c r="I670" s="215"/>
      <c r="J670" s="215"/>
      <c r="K670" s="216"/>
      <c r="L670" s="217"/>
      <c r="M670" s="215"/>
      <c r="N670" s="215"/>
      <c r="O670" s="215"/>
      <c r="P670" s="215"/>
      <c r="Q670" s="215"/>
      <c r="R670" s="215"/>
      <c r="S670" s="215"/>
      <c r="T670" s="215"/>
      <c r="U670" s="215"/>
      <c r="V670" s="216"/>
      <c r="W670" s="216"/>
      <c r="X670" s="218"/>
      <c r="Y670" s="215"/>
      <c r="Z670" s="215"/>
      <c r="AA670" s="215"/>
      <c r="AB670" s="215"/>
      <c r="AC670" s="215"/>
      <c r="AD670" s="215"/>
      <c r="AE670" s="215"/>
      <c r="AF670" s="215"/>
      <c r="AG670" s="216"/>
      <c r="AH670" s="216"/>
      <c r="AI670" s="215"/>
      <c r="AJ670" s="215"/>
      <c r="AK670" s="215"/>
      <c r="AL670" s="215"/>
      <c r="AM670" s="215"/>
      <c r="AN670" s="215"/>
      <c r="AO670" s="215"/>
      <c r="AP670" s="215"/>
      <c r="AQ670" s="215"/>
      <c r="AR670" s="216"/>
      <c r="AS670" s="216"/>
      <c r="AT670" s="246">
        <f>$X$250</f>
        <v>0</v>
      </c>
      <c r="AU670" s="220">
        <v>7</v>
      </c>
      <c r="AV670" s="222" t="str">
        <f>IF(COUNTIFS($X$248,"&lt;&gt;"&amp;""),$X$248,"")</f>
        <v/>
      </c>
      <c r="AW670" s="222" t="str">
        <f t="shared" si="92"/>
        <v/>
      </c>
      <c r="AX670" s="222" t="str">
        <f t="shared" si="93"/>
        <v/>
      </c>
      <c r="AY670" s="222" t="str">
        <f>IF($AV670="","",$AB$250)</f>
        <v/>
      </c>
      <c r="AZ670" s="222" t="str">
        <f t="shared" si="94"/>
        <v/>
      </c>
      <c r="BA670" s="222" t="str">
        <f>IF(COUNTIFS($X$248,"&lt;&gt;"&amp;""),ROUND($AC$250/14,1),"")</f>
        <v/>
      </c>
      <c r="BB670" s="222" t="str">
        <f>IF(COUNTIFS($X$248,"&lt;&gt;"&amp;""),ROUND(($AD$250+$AE$250+$AF$250)/14,1),"")</f>
        <v/>
      </c>
      <c r="BC670" s="222" t="str">
        <f>IF(COUNTIFS($X$248,"&lt;&gt;"&amp;""),ROUND(($AC$250+$AD$250+$AE$250+$AF$250)/14,1),"")</f>
        <v/>
      </c>
      <c r="BD670" s="222" t="str">
        <f>IF(COUNTIFS($X$248,"&lt;&gt;"&amp;""),ROUND($AC$250,1),"")</f>
        <v/>
      </c>
      <c r="BE670" s="222" t="str">
        <f>IF(COUNTIFS($X$248,"&lt;&gt;"&amp;""),ROUND(($AD$250+$AE$250+$AF$250),1),"")</f>
        <v/>
      </c>
      <c r="BF670" s="222" t="str">
        <f>IF(COUNTIFS($X$248,"&lt;&gt;"&amp;""),ROUND(($AC$250+$AD$250+$AE$250+$AF$250),1),"")</f>
        <v/>
      </c>
      <c r="BG670" s="220"/>
      <c r="BH670" s="222"/>
      <c r="BI670" s="222"/>
      <c r="BJ670" s="220"/>
      <c r="BK670" s="222"/>
      <c r="BL670" s="222"/>
      <c r="BM670" s="222" t="str">
        <f>IF(COUNTIFS($X$248,"&lt;&gt;"&amp;""),IF($AH$250&lt;&gt;"",ROUND($AH$250/14,1),""),"")</f>
        <v/>
      </c>
      <c r="BN670" s="222" t="str">
        <f>IF(COUNTIFS($X$248,"&lt;&gt;"&amp;""),IF($AH$250&lt;&gt;"",ROUND($AH$250,1),""),"")</f>
        <v/>
      </c>
      <c r="BO670" s="222" t="str">
        <f>IF($AV670="","",$AA$250)</f>
        <v/>
      </c>
      <c r="BP670" s="224" t="str">
        <f>IF(COUNTIFS($X$248,"&lt;&gt;"&amp;""),$AG$250,"")</f>
        <v/>
      </c>
      <c r="BQ670" s="224" t="str">
        <f t="shared" si="95"/>
        <v/>
      </c>
      <c r="BR670" s="222" t="str">
        <f t="shared" si="96"/>
        <v/>
      </c>
      <c r="BU670" s="215"/>
      <c r="BV670" s="215"/>
      <c r="BW670" s="215"/>
      <c r="BX670" s="215"/>
      <c r="BY670" s="215"/>
      <c r="BZ670" s="215"/>
      <c r="CA670" s="215"/>
      <c r="CB670" s="215"/>
      <c r="CC670" s="216"/>
      <c r="CD670" s="216"/>
      <c r="CE670" s="216"/>
      <c r="CF670" s="215"/>
      <c r="CG670" s="215"/>
      <c r="CH670" s="215"/>
      <c r="CI670" s="215"/>
      <c r="CJ670" s="215"/>
      <c r="CK670" s="215"/>
      <c r="CL670" s="215"/>
      <c r="CM670" s="215"/>
      <c r="CN670" s="215"/>
      <c r="CO670" s="216"/>
      <c r="CP670" s="216"/>
    </row>
    <row r="671" spans="1:94" s="219" customFormat="1" ht="21" hidden="1" customHeight="1" x14ac:dyDescent="0.25">
      <c r="B671" s="215"/>
      <c r="C671" s="215"/>
      <c r="D671" s="215"/>
      <c r="E671" s="215"/>
      <c r="F671" s="215"/>
      <c r="G671" s="215"/>
      <c r="H671" s="215"/>
      <c r="I671" s="215"/>
      <c r="J671" s="215"/>
      <c r="K671" s="216"/>
      <c r="L671" s="217"/>
      <c r="M671" s="215"/>
      <c r="N671" s="215"/>
      <c r="O671" s="215"/>
      <c r="P671" s="215"/>
      <c r="Q671" s="215"/>
      <c r="R671" s="215"/>
      <c r="S671" s="215"/>
      <c r="T671" s="215"/>
      <c r="U671" s="215"/>
      <c r="V671" s="216"/>
      <c r="W671" s="216"/>
      <c r="X671" s="218"/>
      <c r="Y671" s="215"/>
      <c r="Z671" s="215"/>
      <c r="AA671" s="215"/>
      <c r="AB671" s="215"/>
      <c r="AC671" s="215"/>
      <c r="AD671" s="215"/>
      <c r="AE671" s="215"/>
      <c r="AF671" s="215"/>
      <c r="AG671" s="216"/>
      <c r="AH671" s="216"/>
      <c r="AI671" s="215"/>
      <c r="AJ671" s="215"/>
      <c r="AK671" s="215"/>
      <c r="AL671" s="215"/>
      <c r="AM671" s="215"/>
      <c r="AN671" s="215"/>
      <c r="AO671" s="215"/>
      <c r="AP671" s="215"/>
      <c r="AQ671" s="215"/>
      <c r="AR671" s="216"/>
      <c r="AS671" s="216"/>
      <c r="AT671" s="246">
        <f>$X$253</f>
        <v>0</v>
      </c>
      <c r="AU671" s="220">
        <v>8</v>
      </c>
      <c r="AV671" s="222" t="str">
        <f>IF(COUNTIFS($X$251,"&lt;&gt;"&amp;""),$X$251,"")</f>
        <v/>
      </c>
      <c r="AW671" s="222" t="str">
        <f t="shared" si="92"/>
        <v/>
      </c>
      <c r="AX671" s="222" t="str">
        <f t="shared" si="93"/>
        <v/>
      </c>
      <c r="AY671" s="222" t="str">
        <f>IF($AV671="","",$AB$253)</f>
        <v/>
      </c>
      <c r="AZ671" s="222" t="str">
        <f t="shared" si="94"/>
        <v/>
      </c>
      <c r="BA671" s="222" t="str">
        <f>IF(COUNTIFS($X$251,"&lt;&gt;"&amp;""),ROUND($AC$253/14,1),"")</f>
        <v/>
      </c>
      <c r="BB671" s="222" t="str">
        <f>IF(COUNTIFS($X$251,"&lt;&gt;"&amp;""),ROUND(($AD$253+$AE$253+$AF$253)/14,1),"")</f>
        <v/>
      </c>
      <c r="BC671" s="222" t="str">
        <f>IF(COUNTIFS($X$251,"&lt;&gt;"&amp;""),ROUND(($AC$253+$AD$253+$AE$253+$AF$253)/14,1),"")</f>
        <v/>
      </c>
      <c r="BD671" s="222" t="str">
        <f>IF(COUNTIFS($X$251,"&lt;&gt;"&amp;""),ROUND($AC$253,1),"")</f>
        <v/>
      </c>
      <c r="BE671" s="222" t="str">
        <f>IF(COUNTIFS($X$251,"&lt;&gt;"&amp;""),ROUND(($AD$253+$AE$253+$AF$253),1),"")</f>
        <v/>
      </c>
      <c r="BF671" s="222" t="str">
        <f>IF(COUNTIFS($X$251,"&lt;&gt;"&amp;""),ROUND(($AC$253+$AD$253+$AE$253+$AF$253),1),"")</f>
        <v/>
      </c>
      <c r="BG671" s="220"/>
      <c r="BH671" s="222"/>
      <c r="BI671" s="222"/>
      <c r="BJ671" s="220"/>
      <c r="BK671" s="222"/>
      <c r="BL671" s="222"/>
      <c r="BM671" s="222" t="str">
        <f>IF(COUNTIFS($X$251,"&lt;&gt;"&amp;""),IF($AH$253&lt;&gt;"",ROUND($AH$253/14,1),""),"")</f>
        <v/>
      </c>
      <c r="BN671" s="222" t="str">
        <f>IF(COUNTIFS($X$251,"&lt;&gt;"&amp;""),IF($AH$253&lt;&gt;"",ROUND($AH$253,1),""),"")</f>
        <v/>
      </c>
      <c r="BO671" s="222" t="str">
        <f>IF($AV671="","",$AA$253)</f>
        <v/>
      </c>
      <c r="BP671" s="224" t="str">
        <f>IF(COUNTIFS($X$251,"&lt;&gt;"&amp;""),$AG$253,"")</f>
        <v/>
      </c>
      <c r="BQ671" s="224" t="str">
        <f t="shared" si="95"/>
        <v/>
      </c>
      <c r="BR671" s="222" t="str">
        <f t="shared" si="96"/>
        <v/>
      </c>
      <c r="BU671" s="215"/>
      <c r="BV671" s="215"/>
      <c r="BW671" s="215"/>
      <c r="BX671" s="215"/>
      <c r="BY671" s="215"/>
      <c r="BZ671" s="215"/>
      <c r="CA671" s="215"/>
      <c r="CB671" s="215"/>
      <c r="CC671" s="216"/>
      <c r="CD671" s="216"/>
      <c r="CE671" s="216"/>
      <c r="CF671" s="215"/>
      <c r="CG671" s="215"/>
      <c r="CH671" s="215"/>
      <c r="CI671" s="215"/>
      <c r="CJ671" s="215"/>
      <c r="CK671" s="215"/>
      <c r="CL671" s="215"/>
      <c r="CM671" s="215"/>
      <c r="CN671" s="215"/>
      <c r="CO671" s="216"/>
      <c r="CP671" s="216"/>
    </row>
    <row r="672" spans="1:94" s="219" customFormat="1" ht="21" hidden="1" customHeight="1" x14ac:dyDescent="0.25">
      <c r="B672" s="215"/>
      <c r="C672" s="215"/>
      <c r="D672" s="215"/>
      <c r="E672" s="215"/>
      <c r="F672" s="215"/>
      <c r="G672" s="215"/>
      <c r="H672" s="215"/>
      <c r="I672" s="215"/>
      <c r="J672" s="215"/>
      <c r="K672" s="216"/>
      <c r="L672" s="217"/>
      <c r="M672" s="215"/>
      <c r="N672" s="215"/>
      <c r="O672" s="215"/>
      <c r="P672" s="215"/>
      <c r="Q672" s="215"/>
      <c r="R672" s="215"/>
      <c r="S672" s="215"/>
      <c r="T672" s="215"/>
      <c r="U672" s="215"/>
      <c r="V672" s="216"/>
      <c r="W672" s="216"/>
      <c r="X672" s="218"/>
      <c r="Y672" s="215"/>
      <c r="Z672" s="215"/>
      <c r="AA672" s="215"/>
      <c r="AB672" s="215"/>
      <c r="AC672" s="215"/>
      <c r="AD672" s="215"/>
      <c r="AE672" s="215"/>
      <c r="AF672" s="215"/>
      <c r="AG672" s="216"/>
      <c r="AH672" s="216"/>
      <c r="AI672" s="215"/>
      <c r="AJ672" s="215"/>
      <c r="AK672" s="215"/>
      <c r="AL672" s="215"/>
      <c r="AM672" s="215"/>
      <c r="AN672" s="215"/>
      <c r="AO672" s="215"/>
      <c r="AP672" s="215"/>
      <c r="AQ672" s="215"/>
      <c r="AR672" s="216"/>
      <c r="AS672" s="216"/>
      <c r="AT672" s="246">
        <f>$X$256</f>
        <v>0</v>
      </c>
      <c r="AU672" s="220">
        <v>9</v>
      </c>
      <c r="AV672" s="222" t="str">
        <f>IF(COUNTIFS($X$254,"&lt;&gt;"&amp;""),$X$254,"")</f>
        <v/>
      </c>
      <c r="AW672" s="222" t="str">
        <f t="shared" si="92"/>
        <v/>
      </c>
      <c r="AX672" s="222" t="str">
        <f t="shared" si="93"/>
        <v/>
      </c>
      <c r="AY672" s="222" t="str">
        <f>IF($AV672="","",$AB$256)</f>
        <v/>
      </c>
      <c r="AZ672" s="222" t="str">
        <f t="shared" si="94"/>
        <v/>
      </c>
      <c r="BA672" s="222" t="str">
        <f>IF(COUNTIFS($X$254,"&lt;&gt;"&amp;""),ROUND($AC$256/14,1),"")</f>
        <v/>
      </c>
      <c r="BB672" s="222" t="str">
        <f>IF(COUNTIFS($X$254,"&lt;&gt;"&amp;""),ROUND(($AD$256+$AE$256+$AF$256)/14,1),"")</f>
        <v/>
      </c>
      <c r="BC672" s="222" t="str">
        <f>IF(COUNTIFS($X$254,"&lt;&gt;"&amp;""),ROUND(($AC$256+$AD$256+$AE$256+$AF$256)/14,1),"")</f>
        <v/>
      </c>
      <c r="BD672" s="222" t="str">
        <f>IF(COUNTIFS($X$254,"&lt;&gt;"&amp;""),ROUND($AC$256,1),"")</f>
        <v/>
      </c>
      <c r="BE672" s="222" t="str">
        <f>IF(COUNTIFS($X$254,"&lt;&gt;"&amp;""),ROUND(($AD$256+$AE$256+$AF$256),1),"")</f>
        <v/>
      </c>
      <c r="BF672" s="222" t="str">
        <f>IF(COUNTIFS($X$254,"&lt;&gt;"&amp;""),ROUND(($AC$256+$AD$256+$AE$256+$AF$256),1),"")</f>
        <v/>
      </c>
      <c r="BG672" s="220"/>
      <c r="BH672" s="222"/>
      <c r="BI672" s="222"/>
      <c r="BJ672" s="220"/>
      <c r="BK672" s="222"/>
      <c r="BL672" s="222"/>
      <c r="BM672" s="222" t="str">
        <f>IF(COUNTIFS($X$254,"&lt;&gt;"&amp;""),IF($AH$256&lt;&gt;"",ROUND($AH$256/14,1),""),"")</f>
        <v/>
      </c>
      <c r="BN672" s="222" t="str">
        <f>IF(COUNTIFS($X$254,"&lt;&gt;"&amp;""),IF($AH$256&lt;&gt;"",ROUND($AH$256,1),""),"")</f>
        <v/>
      </c>
      <c r="BO672" s="222" t="str">
        <f>IF($AV672="","",$AA$256)</f>
        <v/>
      </c>
      <c r="BP672" s="224" t="str">
        <f>IF(COUNTIFS($X$254,"&lt;&gt;"&amp;""),$AG$256,"")</f>
        <v/>
      </c>
      <c r="BQ672" s="224" t="str">
        <f t="shared" si="95"/>
        <v/>
      </c>
      <c r="BR672" s="222" t="str">
        <f t="shared" si="96"/>
        <v/>
      </c>
      <c r="BU672" s="215"/>
      <c r="BV672" s="215"/>
      <c r="BW672" s="215"/>
      <c r="BX672" s="215"/>
      <c r="BY672" s="215"/>
      <c r="BZ672" s="215"/>
      <c r="CA672" s="215"/>
      <c r="CB672" s="215"/>
      <c r="CC672" s="216"/>
      <c r="CD672" s="216"/>
      <c r="CE672" s="216"/>
      <c r="CF672" s="215"/>
      <c r="CG672" s="215"/>
      <c r="CH672" s="215"/>
      <c r="CI672" s="215"/>
      <c r="CJ672" s="215"/>
      <c r="CK672" s="215"/>
      <c r="CL672" s="215"/>
      <c r="CM672" s="215"/>
      <c r="CN672" s="215"/>
      <c r="CO672" s="216"/>
      <c r="CP672" s="216"/>
    </row>
    <row r="673" spans="1:94" s="219" customFormat="1" ht="21" hidden="1" customHeight="1" x14ac:dyDescent="0.25">
      <c r="B673" s="215"/>
      <c r="C673" s="215"/>
      <c r="D673" s="215"/>
      <c r="E673" s="215"/>
      <c r="F673" s="215"/>
      <c r="G673" s="215"/>
      <c r="H673" s="215"/>
      <c r="I673" s="215"/>
      <c r="J673" s="215"/>
      <c r="K673" s="216"/>
      <c r="L673" s="217"/>
      <c r="M673" s="215"/>
      <c r="N673" s="215"/>
      <c r="O673" s="215"/>
      <c r="P673" s="215"/>
      <c r="Q673" s="215"/>
      <c r="R673" s="215"/>
      <c r="S673" s="215"/>
      <c r="T673" s="215"/>
      <c r="U673" s="215"/>
      <c r="V673" s="216"/>
      <c r="W673" s="216"/>
      <c r="X673" s="218"/>
      <c r="Y673" s="215"/>
      <c r="Z673" s="215"/>
      <c r="AA673" s="215"/>
      <c r="AB673" s="215"/>
      <c r="AC673" s="215"/>
      <c r="AD673" s="215"/>
      <c r="AE673" s="215"/>
      <c r="AF673" s="215"/>
      <c r="AG673" s="216"/>
      <c r="AH673" s="216"/>
      <c r="AI673" s="215"/>
      <c r="AJ673" s="215"/>
      <c r="AK673" s="215"/>
      <c r="AL673" s="215"/>
      <c r="AM673" s="215"/>
      <c r="AN673" s="215"/>
      <c r="AO673" s="215"/>
      <c r="AP673" s="215"/>
      <c r="AQ673" s="215"/>
      <c r="AR673" s="216"/>
      <c r="AS673" s="216"/>
      <c r="AT673" s="246">
        <f>$X$259</f>
        <v>0</v>
      </c>
      <c r="AU673" s="220">
        <v>10</v>
      </c>
      <c r="AV673" s="222" t="str">
        <f>IF(COUNTIFS($X$257,"&lt;&gt;"&amp;""),$X$257,"")</f>
        <v/>
      </c>
      <c r="AW673" s="222" t="str">
        <f t="shared" si="92"/>
        <v/>
      </c>
      <c r="AX673" s="222" t="str">
        <f t="shared" si="93"/>
        <v/>
      </c>
      <c r="AY673" s="222" t="str">
        <f>IF($AV673="","",$AB$259)</f>
        <v/>
      </c>
      <c r="AZ673" s="222" t="str">
        <f t="shared" si="94"/>
        <v/>
      </c>
      <c r="BA673" s="222" t="str">
        <f>IF(COUNTIFS($X$257,"&lt;&gt;"&amp;""),ROUND($AC$259/14,1),"")</f>
        <v/>
      </c>
      <c r="BB673" s="222" t="str">
        <f>IF(COUNTIFS($X$257,"&lt;&gt;"&amp;""),ROUND(($AD$259+$AE$259+$AF$259)/14,1),"")</f>
        <v/>
      </c>
      <c r="BC673" s="222" t="str">
        <f>IF(COUNTIFS($X$257,"&lt;&gt;"&amp;""),ROUND(($AC$259+$AD$259+$AE$259+$AF$259)/14,1),"")</f>
        <v/>
      </c>
      <c r="BD673" s="222" t="str">
        <f>IF(COUNTIFS($X$257,"&lt;&gt;"&amp;""),ROUND($AC$259,1),"")</f>
        <v/>
      </c>
      <c r="BE673" s="222" t="str">
        <f>IF(COUNTIFS($X$257,"&lt;&gt;"&amp;""),ROUND(($AD$259+$AE$259+$AF$259),1),"")</f>
        <v/>
      </c>
      <c r="BF673" s="222" t="str">
        <f>IF(COUNTIFS($X$257,"&lt;&gt;"&amp;""),ROUND(($AC$259+$AD$259+$AE$259+$AF$259),1),"")</f>
        <v/>
      </c>
      <c r="BG673" s="220"/>
      <c r="BH673" s="222"/>
      <c r="BI673" s="222"/>
      <c r="BJ673" s="220"/>
      <c r="BK673" s="222"/>
      <c r="BL673" s="222"/>
      <c r="BM673" s="222" t="str">
        <f>IF(COUNTIFS($X$257,"&lt;&gt;"&amp;""),IF($AH$259&lt;&gt;"",ROUND($AH$259/14,1),""),"")</f>
        <v/>
      </c>
      <c r="BN673" s="222" t="str">
        <f>IF(COUNTIFS($X$257,"&lt;&gt;"&amp;""),IF($AH$259&lt;&gt;"",ROUND($AH$259,1),""),"")</f>
        <v/>
      </c>
      <c r="BO673" s="222" t="str">
        <f>IF($AV673="","",$AA$259)</f>
        <v/>
      </c>
      <c r="BP673" s="224" t="str">
        <f>IF(COUNTIFS($X$257,"&lt;&gt;"&amp;""),$AG$259,"")</f>
        <v/>
      </c>
      <c r="BQ673" s="224" t="str">
        <f t="shared" si="95"/>
        <v/>
      </c>
      <c r="BR673" s="222" t="str">
        <f t="shared" si="96"/>
        <v/>
      </c>
      <c r="BU673" s="215"/>
      <c r="BV673" s="215"/>
      <c r="BW673" s="215"/>
      <c r="BX673" s="215"/>
      <c r="BY673" s="215"/>
      <c r="BZ673" s="215"/>
      <c r="CA673" s="215"/>
      <c r="CB673" s="215"/>
      <c r="CC673" s="216"/>
      <c r="CD673" s="216"/>
      <c r="CE673" s="216"/>
      <c r="CF673" s="215"/>
      <c r="CG673" s="215"/>
      <c r="CH673" s="215"/>
      <c r="CI673" s="215"/>
      <c r="CJ673" s="215"/>
      <c r="CK673" s="215"/>
      <c r="CL673" s="215"/>
      <c r="CM673" s="215"/>
      <c r="CN673" s="215"/>
      <c r="CO673" s="216"/>
      <c r="CP673" s="216"/>
    </row>
    <row r="674" spans="1:94" s="219" customFormat="1" ht="21" hidden="1" customHeight="1" x14ac:dyDescent="0.25">
      <c r="B674" s="215"/>
      <c r="C674" s="215"/>
      <c r="D674" s="215"/>
      <c r="E674" s="215"/>
      <c r="F674" s="215"/>
      <c r="G674" s="215"/>
      <c r="H674" s="215"/>
      <c r="I674" s="215"/>
      <c r="J674" s="215"/>
      <c r="K674" s="216"/>
      <c r="L674" s="217"/>
      <c r="M674" s="215"/>
      <c r="N674" s="215"/>
      <c r="O674" s="215"/>
      <c r="P674" s="215"/>
      <c r="Q674" s="215"/>
      <c r="R674" s="215"/>
      <c r="S674" s="215"/>
      <c r="T674" s="215"/>
      <c r="U674" s="215"/>
      <c r="V674" s="216"/>
      <c r="W674" s="216"/>
      <c r="X674" s="218"/>
      <c r="Y674" s="215"/>
      <c r="Z674" s="215"/>
      <c r="AA674" s="215"/>
      <c r="AB674" s="215"/>
      <c r="AC674" s="215"/>
      <c r="AD674" s="215"/>
      <c r="AE674" s="215"/>
      <c r="AF674" s="215"/>
      <c r="AG674" s="216"/>
      <c r="AH674" s="216"/>
      <c r="AI674" s="215"/>
      <c r="AJ674" s="215"/>
      <c r="AK674" s="215"/>
      <c r="AL674" s="215"/>
      <c r="AM674" s="215"/>
      <c r="AN674" s="215"/>
      <c r="AO674" s="215"/>
      <c r="AP674" s="215"/>
      <c r="AQ674" s="215"/>
      <c r="AR674" s="216"/>
      <c r="AS674" s="216"/>
      <c r="AT674" s="246">
        <f>$X$262</f>
        <v>0</v>
      </c>
      <c r="AU674" s="220">
        <v>11</v>
      </c>
      <c r="AV674" s="222" t="str">
        <f>IF(COUNTIFS($X$260,"&lt;&gt;"&amp;""),$X$260,"")</f>
        <v/>
      </c>
      <c r="AW674" s="222" t="str">
        <f t="shared" si="92"/>
        <v/>
      </c>
      <c r="AX674" s="222" t="str">
        <f t="shared" si="93"/>
        <v/>
      </c>
      <c r="AY674" s="222" t="str">
        <f>IF($AV674="","",$AB$262)</f>
        <v/>
      </c>
      <c r="AZ674" s="222" t="str">
        <f t="shared" si="94"/>
        <v/>
      </c>
      <c r="BA674" s="222" t="str">
        <f>IF(COUNTIFS($X$260,"&lt;&gt;"&amp;""),ROUND($AC$262/14,1),"")</f>
        <v/>
      </c>
      <c r="BB674" s="222" t="str">
        <f>IF(COUNTIFS($X$260,"&lt;&gt;"&amp;""),ROUND(($AD$262+$AE$262+$AF$262)/14,1),"")</f>
        <v/>
      </c>
      <c r="BC674" s="222" t="str">
        <f>IF(COUNTIFS($X$260,"&lt;&gt;"&amp;""),ROUND(($AC$262+$AD$262+$AE$262+$AF$262)/14,1),"")</f>
        <v/>
      </c>
      <c r="BD674" s="222" t="str">
        <f>IF(COUNTIFS($X$260,"&lt;&gt;"&amp;""),ROUND($AC$262,1),"")</f>
        <v/>
      </c>
      <c r="BE674" s="222" t="str">
        <f>IF(COUNTIFS($X$260,"&lt;&gt;"&amp;""),ROUND(($AD$262+$AE$262+$AF$262),1),"")</f>
        <v/>
      </c>
      <c r="BF674" s="222" t="str">
        <f>IF(COUNTIFS($X$260,"&lt;&gt;"&amp;""),ROUND(($AC$262+$AD$262+$AE$262+$AF$262),1),"")</f>
        <v/>
      </c>
      <c r="BG674" s="220"/>
      <c r="BH674" s="222"/>
      <c r="BI674" s="222"/>
      <c r="BJ674" s="220"/>
      <c r="BK674" s="222"/>
      <c r="BL674" s="222"/>
      <c r="BM674" s="222" t="str">
        <f>IF(COUNTIFS($X$260,"&lt;&gt;"&amp;""),IF($AH$262&lt;&gt;"",ROUND($AH$262/14,1),""),"")</f>
        <v/>
      </c>
      <c r="BN674" s="222" t="str">
        <f>IF(COUNTIFS($X$260,"&lt;&gt;"&amp;""),IF($AH$262&lt;&gt;"",ROUND($AH$262,1),""),"")</f>
        <v/>
      </c>
      <c r="BO674" s="222" t="str">
        <f>IF($AV674="","",$AA$262)</f>
        <v/>
      </c>
      <c r="BP674" s="224" t="str">
        <f>IF(COUNTIFS($X$260,"&lt;&gt;"&amp;""),$AG$262,"")</f>
        <v/>
      </c>
      <c r="BQ674" s="224" t="str">
        <f t="shared" si="95"/>
        <v/>
      </c>
      <c r="BR674" s="222" t="str">
        <f t="shared" si="96"/>
        <v/>
      </c>
      <c r="BU674" s="215"/>
      <c r="BV674" s="215"/>
      <c r="BW674" s="215"/>
      <c r="BX674" s="215"/>
      <c r="BY674" s="215"/>
      <c r="BZ674" s="215"/>
      <c r="CA674" s="215"/>
      <c r="CB674" s="215"/>
      <c r="CC674" s="216"/>
      <c r="CD674" s="216"/>
      <c r="CE674" s="216"/>
      <c r="CF674" s="215"/>
      <c r="CG674" s="215"/>
      <c r="CH674" s="215"/>
      <c r="CI674" s="215"/>
      <c r="CJ674" s="215"/>
      <c r="CK674" s="215"/>
      <c r="CL674" s="215"/>
      <c r="CM674" s="215"/>
      <c r="CN674" s="215"/>
      <c r="CO674" s="216"/>
      <c r="CP674" s="216"/>
    </row>
    <row r="675" spans="1:94" s="219" customFormat="1" ht="21" hidden="1" customHeight="1" x14ac:dyDescent="0.25">
      <c r="B675" s="215"/>
      <c r="C675" s="215"/>
      <c r="D675" s="215"/>
      <c r="E675" s="215"/>
      <c r="F675" s="215"/>
      <c r="G675" s="215"/>
      <c r="H675" s="215"/>
      <c r="I675" s="215"/>
      <c r="J675" s="215"/>
      <c r="K675" s="216"/>
      <c r="L675" s="217"/>
      <c r="M675" s="215"/>
      <c r="N675" s="215"/>
      <c r="O675" s="215"/>
      <c r="P675" s="215"/>
      <c r="Q675" s="215"/>
      <c r="R675" s="215"/>
      <c r="S675" s="215"/>
      <c r="T675" s="215"/>
      <c r="U675" s="215"/>
      <c r="V675" s="216"/>
      <c r="W675" s="216"/>
      <c r="X675" s="218"/>
      <c r="Y675" s="215"/>
      <c r="Z675" s="215"/>
      <c r="AA675" s="215"/>
      <c r="AB675" s="215"/>
      <c r="AC675" s="215"/>
      <c r="AD675" s="215"/>
      <c r="AE675" s="215"/>
      <c r="AF675" s="215"/>
      <c r="AG675" s="216"/>
      <c r="AH675" s="216"/>
      <c r="AI675" s="215"/>
      <c r="AJ675" s="215"/>
      <c r="AK675" s="215"/>
      <c r="AL675" s="215"/>
      <c r="AM675" s="215"/>
      <c r="AN675" s="215"/>
      <c r="AO675" s="215"/>
      <c r="AP675" s="215"/>
      <c r="AQ675" s="215"/>
      <c r="AR675" s="216"/>
      <c r="AS675" s="216"/>
      <c r="AT675" s="246">
        <f>$X$265</f>
        <v>0</v>
      </c>
      <c r="AU675" s="220">
        <v>12</v>
      </c>
      <c r="AV675" s="222" t="str">
        <f>IF(COUNTIFS($X$263,"&lt;&gt;"&amp;""),$X$263,"")</f>
        <v/>
      </c>
      <c r="AW675" s="222" t="str">
        <f t="shared" si="92"/>
        <v/>
      </c>
      <c r="AX675" s="222" t="str">
        <f t="shared" si="93"/>
        <v/>
      </c>
      <c r="AY675" s="222" t="str">
        <f>IF($AV675="","",$AB$265)</f>
        <v/>
      </c>
      <c r="AZ675" s="222" t="str">
        <f t="shared" si="94"/>
        <v/>
      </c>
      <c r="BA675" s="222" t="str">
        <f>IF(COUNTIFS($X$263,"&lt;&gt;"&amp;""),ROUND($AC$265/14,1),"")</f>
        <v/>
      </c>
      <c r="BB675" s="222" t="str">
        <f>IF(COUNTIFS($X$263,"&lt;&gt;"&amp;""),ROUND(($AD$265+$AE$265+$AF$265)/14,1),"")</f>
        <v/>
      </c>
      <c r="BC675" s="222" t="str">
        <f>IF(COUNTIFS($X$263,"&lt;&gt;"&amp;""),ROUND(($AC$265+$AD$265+$AE$265+$AF$265)/14,1),"")</f>
        <v/>
      </c>
      <c r="BD675" s="222" t="str">
        <f>IF(COUNTIFS($X$263,"&lt;&gt;"&amp;""),ROUND($AC$265,1),"")</f>
        <v/>
      </c>
      <c r="BE675" s="222" t="str">
        <f>IF(COUNTIFS($X$263,"&lt;&gt;"&amp;""),ROUND(($AD$265+$AE$265+$AF$265),1),"")</f>
        <v/>
      </c>
      <c r="BF675" s="222" t="str">
        <f>IF(COUNTIFS($X$263,"&lt;&gt;"&amp;""),ROUND(($AC$265+$AD$265+$AE$265+$AF$265),1),"")</f>
        <v/>
      </c>
      <c r="BG675" s="220"/>
      <c r="BH675" s="222"/>
      <c r="BI675" s="222"/>
      <c r="BJ675" s="220"/>
      <c r="BK675" s="222"/>
      <c r="BL675" s="222"/>
      <c r="BM675" s="222" t="str">
        <f>IF(COUNTIFS($X$263,"&lt;&gt;"&amp;""),IF($AH$265&lt;&gt;"",ROUND($AH$265/14,1),""),"")</f>
        <v/>
      </c>
      <c r="BN675" s="222" t="str">
        <f>IF(COUNTIFS($X$263,"&lt;&gt;"&amp;""),IF($AH$265&lt;&gt;"",ROUND($AH$265,1),""),"")</f>
        <v/>
      </c>
      <c r="BO675" s="222" t="str">
        <f>IF($AV675="","",$AA$265)</f>
        <v/>
      </c>
      <c r="BP675" s="224" t="str">
        <f>IF(COUNTIFS($X$263,"&lt;&gt;"&amp;""),$AG$265,"")</f>
        <v/>
      </c>
      <c r="BQ675" s="224" t="str">
        <f t="shared" si="95"/>
        <v/>
      </c>
      <c r="BR675" s="222" t="str">
        <f t="shared" si="96"/>
        <v/>
      </c>
      <c r="BU675" s="215"/>
      <c r="BV675" s="215"/>
      <c r="BW675" s="215"/>
      <c r="BX675" s="215"/>
      <c r="BY675" s="215"/>
      <c r="BZ675" s="215"/>
      <c r="CA675" s="215"/>
      <c r="CB675" s="215"/>
      <c r="CC675" s="216"/>
      <c r="CD675" s="216"/>
      <c r="CE675" s="216"/>
      <c r="CF675" s="215"/>
      <c r="CG675" s="215"/>
      <c r="CH675" s="215"/>
      <c r="CI675" s="215"/>
      <c r="CJ675" s="215"/>
      <c r="CK675" s="215"/>
      <c r="CL675" s="215"/>
      <c r="CM675" s="215"/>
      <c r="CN675" s="215"/>
      <c r="CO675" s="216"/>
      <c r="CP675" s="216"/>
    </row>
    <row r="676" spans="1:94" s="219" customFormat="1" ht="21" hidden="1" customHeight="1" x14ac:dyDescent="0.25">
      <c r="A676" s="237"/>
      <c r="B676" s="236"/>
      <c r="C676" s="236"/>
      <c r="D676" s="236"/>
      <c r="E676" s="236"/>
      <c r="F676" s="236"/>
      <c r="G676" s="236"/>
      <c r="H676" s="236"/>
      <c r="I676" s="236"/>
      <c r="J676" s="236"/>
      <c r="K676" s="238"/>
      <c r="L676" s="239"/>
      <c r="M676" s="236"/>
      <c r="N676" s="236"/>
      <c r="O676" s="236"/>
      <c r="P676" s="236"/>
      <c r="Q676" s="236"/>
      <c r="R676" s="236"/>
      <c r="S676" s="236"/>
      <c r="T676" s="236"/>
      <c r="U676" s="236"/>
      <c r="V676" s="238"/>
      <c r="W676" s="238"/>
      <c r="X676" s="240"/>
      <c r="Y676" s="236"/>
      <c r="Z676" s="236"/>
      <c r="AA676" s="236"/>
      <c r="AB676" s="236"/>
      <c r="AC676" s="236"/>
      <c r="AD676" s="236"/>
      <c r="AE676" s="236"/>
      <c r="AF676" s="236"/>
      <c r="AG676" s="238"/>
      <c r="AH676" s="238"/>
      <c r="AI676" s="236"/>
      <c r="AJ676" s="236"/>
      <c r="AK676" s="236"/>
      <c r="AL676" s="236"/>
      <c r="AM676" s="236"/>
      <c r="AN676" s="236"/>
      <c r="AO676" s="236"/>
      <c r="AP676" s="236"/>
      <c r="AQ676" s="236"/>
      <c r="AR676" s="238"/>
      <c r="AS676" s="238"/>
      <c r="AT676" s="246">
        <f>$X$268</f>
        <v>0</v>
      </c>
      <c r="AU676" s="222">
        <v>13</v>
      </c>
      <c r="AV676" s="222" t="str">
        <f>IF(COUNTIFS($X$266,"&lt;&gt;"&amp;""),$X$266,"")</f>
        <v/>
      </c>
      <c r="AW676" s="222" t="str">
        <f t="shared" si="92"/>
        <v/>
      </c>
      <c r="AX676" s="222" t="str">
        <f t="shared" si="93"/>
        <v/>
      </c>
      <c r="AY676" s="222" t="str">
        <f>IF($AV676="","",$AB$268)</f>
        <v/>
      </c>
      <c r="AZ676" s="222" t="str">
        <f>IF($AV676="","","DO")</f>
        <v/>
      </c>
      <c r="BA676" s="222" t="str">
        <f>IF(COUNTIFS($X$266,"&lt;&gt;"&amp;""),ROUND($AC$268/14,1),"")</f>
        <v/>
      </c>
      <c r="BB676" s="222" t="str">
        <f>IF(COUNTIFS($X$266,"&lt;&gt;"&amp;""),ROUND(($AD$268+$AE$268+$AF$268)/14,1),"")</f>
        <v/>
      </c>
      <c r="BC676" s="222" t="str">
        <f>IF(COUNTIFS($X$266,"&lt;&gt;"&amp;""),ROUND(($AC$268+$AD$268+$AE$268+$AF$268)/14,1),"")</f>
        <v/>
      </c>
      <c r="BD676" s="222" t="str">
        <f>IF(COUNTIFS($X$266,"&lt;&gt;"&amp;""),ROUND($AC$268,1),"")</f>
        <v/>
      </c>
      <c r="BE676" s="222" t="str">
        <f>IF(COUNTIFS($X$266,"&lt;&gt;"&amp;""),ROUND(($AD$268+$AE$268+$AF$268),1),"")</f>
        <v/>
      </c>
      <c r="BF676" s="222" t="str">
        <f>IF(COUNTIFS($X$266,"&lt;&gt;"&amp;""),ROUND(($AC$268+$AD$268+$AE$268+$AF$268),1),"")</f>
        <v/>
      </c>
      <c r="BG676" s="222"/>
      <c r="BH676" s="222"/>
      <c r="BI676" s="222"/>
      <c r="BJ676" s="222"/>
      <c r="BK676" s="222"/>
      <c r="BL676" s="222"/>
      <c r="BM676" s="222" t="str">
        <f>IF(COUNTIFS($X$266,"&lt;&gt;"&amp;""),IF($AH$268&lt;&gt;"",ROUND($AH$268/14,1),""),"")</f>
        <v/>
      </c>
      <c r="BN676" s="222" t="str">
        <f>IF(COUNTIFS($X$266,"&lt;&gt;"&amp;""),IF($AH$268&lt;&gt;"",ROUND($AH$268,1),""),"")</f>
        <v/>
      </c>
      <c r="BO676" s="222" t="str">
        <f>IF($AV676="","",$AA$268)</f>
        <v/>
      </c>
      <c r="BP676" s="224" t="str">
        <f>IF(COUNTIFS($X$266,"&lt;&gt;"&amp;""),$AG$268,"")</f>
        <v/>
      </c>
      <c r="BQ676" s="224" t="str">
        <f t="shared" si="95"/>
        <v/>
      </c>
      <c r="BR676" s="222" t="str">
        <f t="shared" si="96"/>
        <v/>
      </c>
      <c r="BU676" s="215"/>
      <c r="BV676" s="215"/>
      <c r="BW676" s="215"/>
      <c r="BX676" s="215"/>
      <c r="BY676" s="215"/>
      <c r="BZ676" s="215"/>
      <c r="CA676" s="215"/>
      <c r="CB676" s="215"/>
      <c r="CC676" s="216"/>
      <c r="CD676" s="216"/>
      <c r="CE676" s="216"/>
      <c r="CF676" s="215"/>
      <c r="CG676" s="215"/>
      <c r="CH676" s="215"/>
      <c r="CI676" s="215"/>
      <c r="CJ676" s="215"/>
      <c r="CK676" s="215"/>
      <c r="CL676" s="215"/>
      <c r="CM676" s="215"/>
      <c r="CN676" s="215"/>
      <c r="CO676" s="216"/>
      <c r="CP676" s="216"/>
    </row>
    <row r="677" spans="1:94" s="219" customFormat="1" ht="21" hidden="1" customHeight="1" x14ac:dyDescent="0.25">
      <c r="A677" s="237"/>
      <c r="B677" s="236"/>
      <c r="C677" s="236"/>
      <c r="D677" s="236"/>
      <c r="E677" s="236"/>
      <c r="F677" s="236"/>
      <c r="G677" s="236"/>
      <c r="H677" s="236"/>
      <c r="I677" s="236"/>
      <c r="J677" s="236"/>
      <c r="K677" s="238"/>
      <c r="L677" s="239"/>
      <c r="M677" s="236"/>
      <c r="N677" s="236"/>
      <c r="O677" s="236"/>
      <c r="P677" s="236"/>
      <c r="Q677" s="236"/>
      <c r="R677" s="236"/>
      <c r="S677" s="236"/>
      <c r="T677" s="236"/>
      <c r="U677" s="236"/>
      <c r="V677" s="238"/>
      <c r="W677" s="238"/>
      <c r="X677" s="240"/>
      <c r="Y677" s="236"/>
      <c r="Z677" s="236"/>
      <c r="AA677" s="236"/>
      <c r="AB677" s="236"/>
      <c r="AC677" s="236"/>
      <c r="AD677" s="236"/>
      <c r="AE677" s="236"/>
      <c r="AF677" s="236"/>
      <c r="AG677" s="238"/>
      <c r="AH677" s="238"/>
      <c r="AI677" s="236"/>
      <c r="AJ677" s="236"/>
      <c r="AK677" s="236"/>
      <c r="AL677" s="236"/>
      <c r="AM677" s="236"/>
      <c r="AN677" s="236"/>
      <c r="AO677" s="236"/>
      <c r="AP677" s="236"/>
      <c r="AQ677" s="236"/>
      <c r="AR677" s="238"/>
      <c r="AS677" s="238"/>
      <c r="AT677" s="246">
        <f>$X$294</f>
        <v>0</v>
      </c>
      <c r="AU677" s="222">
        <v>14</v>
      </c>
      <c r="AV677" s="222" t="str">
        <f>IF(COUNTIFS($X$292,"&lt;&gt;"&amp;""),$X$292,"")</f>
        <v/>
      </c>
      <c r="AW677" s="222" t="str">
        <f t="shared" si="92"/>
        <v/>
      </c>
      <c r="AX677" s="222" t="str">
        <f t="shared" si="93"/>
        <v/>
      </c>
      <c r="AY677" s="222" t="str">
        <f>IF($AV677="","",$AB$294)</f>
        <v/>
      </c>
      <c r="AZ677" s="222" t="str">
        <f t="shared" ref="AZ677:AZ689" si="97">IF($AV677="","","DO")</f>
        <v/>
      </c>
      <c r="BA677" s="222" t="str">
        <f>IF(COUNTIFS($X$292,"&lt;&gt;"&amp;""),ROUND($AC$294/14,1),"")</f>
        <v/>
      </c>
      <c r="BB677" s="222" t="str">
        <f>IF(COUNTIFS($X$292,"&lt;&gt;"&amp;""),ROUND(($AD$294+$AE$294+$AF$294)/14,1),"")</f>
        <v/>
      </c>
      <c r="BC677" s="222" t="str">
        <f>IF(COUNTIFS($X$292,"&lt;&gt;"&amp;""),ROUND(($AC$294+$AD$294+$AE$294+$AF$294)/14,1),"")</f>
        <v/>
      </c>
      <c r="BD677" s="222" t="str">
        <f>IF(COUNTIFS($X$292,"&lt;&gt;"&amp;""),ROUND($AC$294,1),"")</f>
        <v/>
      </c>
      <c r="BE677" s="222" t="str">
        <f>IF(COUNTIFS($X$292,"&lt;&gt;"&amp;""),ROUND(($AD$294+$AE$294+$AF$294),1),"")</f>
        <v/>
      </c>
      <c r="BF677" s="222" t="str">
        <f>IF(COUNTIFS($X$292,"&lt;&gt;"&amp;""),ROUND(($AC$294+$AD$294+$AE$294+$AF$294),1),"")</f>
        <v/>
      </c>
      <c r="BG677" s="220"/>
      <c r="BH677" s="222"/>
      <c r="BI677" s="222"/>
      <c r="BJ677" s="220"/>
      <c r="BK677" s="222"/>
      <c r="BL677" s="222"/>
      <c r="BM677" s="222" t="str">
        <f>IF(COUNTIFS($X$292,"&lt;&gt;"&amp;""),IF($AH$294&lt;&gt;"",ROUND($AH$294/14,1),""),"")</f>
        <v/>
      </c>
      <c r="BN677" s="222" t="str">
        <f>IF(COUNTIFS($X$292,"&lt;&gt;"&amp;""),IF($AH$294&lt;&gt;"",ROUND($AH$294,1),""),"")</f>
        <v/>
      </c>
      <c r="BO677" s="222" t="str">
        <f>IF($AV677="","",$AA$294)</f>
        <v/>
      </c>
      <c r="BP677" s="224" t="str">
        <f>IF(COUNTIFS($X$292,"&lt;&gt;"&amp;""),$AG$294,"")</f>
        <v/>
      </c>
      <c r="BQ677" s="224" t="str">
        <f t="shared" si="95"/>
        <v/>
      </c>
      <c r="BR677" s="222" t="str">
        <f t="shared" si="96"/>
        <v/>
      </c>
      <c r="BU677" s="215"/>
      <c r="BV677" s="215"/>
      <c r="BW677" s="215"/>
      <c r="BX677" s="215"/>
      <c r="BY677" s="215"/>
      <c r="BZ677" s="215"/>
      <c r="CA677" s="215"/>
      <c r="CB677" s="215"/>
      <c r="CC677" s="216"/>
      <c r="CD677" s="216"/>
      <c r="CE677" s="216"/>
      <c r="CF677" s="215"/>
      <c r="CG677" s="215"/>
      <c r="CH677" s="215"/>
      <c r="CI677" s="215"/>
      <c r="CJ677" s="215"/>
      <c r="CK677" s="215"/>
      <c r="CL677" s="215"/>
      <c r="CM677" s="215"/>
      <c r="CN677" s="215"/>
      <c r="CO677" s="216"/>
      <c r="CP677" s="216"/>
    </row>
    <row r="678" spans="1:94" s="219" customFormat="1" ht="21" hidden="1" customHeight="1" x14ac:dyDescent="0.25">
      <c r="A678" s="237"/>
      <c r="B678" s="236"/>
      <c r="C678" s="236"/>
      <c r="D678" s="236"/>
      <c r="E678" s="236"/>
      <c r="F678" s="236"/>
      <c r="G678" s="236"/>
      <c r="H678" s="236"/>
      <c r="I678" s="236"/>
      <c r="J678" s="236"/>
      <c r="K678" s="238"/>
      <c r="L678" s="239"/>
      <c r="M678" s="236"/>
      <c r="N678" s="236"/>
      <c r="O678" s="236"/>
      <c r="P678" s="236"/>
      <c r="Q678" s="236"/>
      <c r="R678" s="236"/>
      <c r="S678" s="236"/>
      <c r="T678" s="236"/>
      <c r="U678" s="236"/>
      <c r="V678" s="238"/>
      <c r="W678" s="238"/>
      <c r="X678" s="240"/>
      <c r="Y678" s="236"/>
      <c r="Z678" s="236"/>
      <c r="AA678" s="236"/>
      <c r="AB678" s="236"/>
      <c r="AC678" s="236"/>
      <c r="AD678" s="236"/>
      <c r="AE678" s="236"/>
      <c r="AF678" s="236"/>
      <c r="AG678" s="238"/>
      <c r="AH678" s="238"/>
      <c r="AI678" s="236"/>
      <c r="AJ678" s="236"/>
      <c r="AK678" s="236"/>
      <c r="AL678" s="236"/>
      <c r="AM678" s="236"/>
      <c r="AN678" s="236"/>
      <c r="AO678" s="236"/>
      <c r="AP678" s="236"/>
      <c r="AQ678" s="236"/>
      <c r="AR678" s="238"/>
      <c r="AS678" s="238"/>
      <c r="AT678" s="246">
        <f>$X$297</f>
        <v>0</v>
      </c>
      <c r="AU678" s="220">
        <v>15</v>
      </c>
      <c r="AV678" s="222" t="str">
        <f>IF(COUNTIFS($X$295,"&lt;&gt;"&amp;""),$X$295,"")</f>
        <v/>
      </c>
      <c r="AW678" s="222" t="str">
        <f t="shared" si="92"/>
        <v/>
      </c>
      <c r="AX678" s="222" t="str">
        <f t="shared" si="93"/>
        <v/>
      </c>
      <c r="AY678" s="222" t="str">
        <f>IF($AV678="","",$AB$297)</f>
        <v/>
      </c>
      <c r="AZ678" s="222" t="str">
        <f t="shared" si="97"/>
        <v/>
      </c>
      <c r="BA678" s="222" t="str">
        <f>IF(COUNTIFS($X$295,"&lt;&gt;"&amp;""),ROUND($AC$297/14,1),"")</f>
        <v/>
      </c>
      <c r="BB678" s="222" t="str">
        <f>IF(COUNTIFS($X$295,"&lt;&gt;"&amp;""),ROUND(($AD$297+$AE$297+$AF$297)/14,1),"")</f>
        <v/>
      </c>
      <c r="BC678" s="222" t="str">
        <f>IF(COUNTIFS($X$295,"&lt;&gt;"&amp;""),ROUND(($AC$297+$AD$297+$AE$297+$AF$297)/14,1),"")</f>
        <v/>
      </c>
      <c r="BD678" s="222" t="str">
        <f>IF(COUNTIFS($X$295,"&lt;&gt;"&amp;""),ROUND($AC$297,1),"")</f>
        <v/>
      </c>
      <c r="BE678" s="222" t="str">
        <f>IF(COUNTIFS($X$295,"&lt;&gt;"&amp;""),ROUND(($AD$297+$AE$297+$AF$297),1),"")</f>
        <v/>
      </c>
      <c r="BF678" s="222" t="str">
        <f>IF(COUNTIFS($X$295,"&lt;&gt;"&amp;""),ROUND(($AC$297+$AD$297+$AE$297+$AF$297),1),"")</f>
        <v/>
      </c>
      <c r="BG678" s="220"/>
      <c r="BH678" s="222"/>
      <c r="BI678" s="222"/>
      <c r="BJ678" s="220"/>
      <c r="BK678" s="222"/>
      <c r="BL678" s="222"/>
      <c r="BM678" s="222" t="str">
        <f>IF(COUNTIFS($X$295,"&lt;&gt;"&amp;""),IF($AH$297&lt;&gt;"",ROUND($AH$297/14,1),""),"")</f>
        <v/>
      </c>
      <c r="BN678" s="222" t="str">
        <f>IF(COUNTIFS($X$295,"&lt;&gt;"&amp;""),IF($AH$297&lt;&gt;"",ROUND($AH$297,1),""),"")</f>
        <v/>
      </c>
      <c r="BO678" s="222" t="str">
        <f>IF($AV678="","",$AA$297)</f>
        <v/>
      </c>
      <c r="BP678" s="224" t="str">
        <f>IF(COUNTIFS($X$295,"&lt;&gt;"&amp;""),$AG$297,"")</f>
        <v/>
      </c>
      <c r="BQ678" s="224" t="str">
        <f t="shared" si="95"/>
        <v/>
      </c>
      <c r="BR678" s="222" t="str">
        <f t="shared" si="96"/>
        <v/>
      </c>
      <c r="BU678" s="215"/>
      <c r="BV678" s="215"/>
      <c r="BW678" s="215"/>
      <c r="BX678" s="215"/>
      <c r="BY678" s="215"/>
      <c r="BZ678" s="215"/>
      <c r="CA678" s="215"/>
      <c r="CB678" s="215"/>
      <c r="CC678" s="216"/>
      <c r="CD678" s="216"/>
      <c r="CE678" s="216"/>
      <c r="CF678" s="215"/>
      <c r="CG678" s="215"/>
      <c r="CH678" s="215"/>
      <c r="CI678" s="215"/>
      <c r="CJ678" s="215"/>
      <c r="CK678" s="215"/>
      <c r="CL678" s="215"/>
      <c r="CM678" s="215"/>
      <c r="CN678" s="215"/>
      <c r="CO678" s="216"/>
      <c r="CP678" s="216"/>
    </row>
    <row r="679" spans="1:94" s="219" customFormat="1" ht="21" hidden="1" customHeight="1" x14ac:dyDescent="0.25">
      <c r="A679" s="237"/>
      <c r="B679" s="236"/>
      <c r="C679" s="236"/>
      <c r="D679" s="236"/>
      <c r="E679" s="236"/>
      <c r="F679" s="236"/>
      <c r="G679" s="236"/>
      <c r="H679" s="236"/>
      <c r="I679" s="236"/>
      <c r="J679" s="236"/>
      <c r="K679" s="238"/>
      <c r="L679" s="239"/>
      <c r="M679" s="236"/>
      <c r="N679" s="236"/>
      <c r="O679" s="236"/>
      <c r="P679" s="236"/>
      <c r="Q679" s="236"/>
      <c r="R679" s="236"/>
      <c r="S679" s="236"/>
      <c r="T679" s="236"/>
      <c r="U679" s="236"/>
      <c r="V679" s="238"/>
      <c r="W679" s="238"/>
      <c r="X679" s="240"/>
      <c r="Y679" s="236"/>
      <c r="Z679" s="236"/>
      <c r="AA679" s="236"/>
      <c r="AB679" s="236"/>
      <c r="AC679" s="236"/>
      <c r="AD679" s="236"/>
      <c r="AE679" s="236"/>
      <c r="AF679" s="236"/>
      <c r="AG679" s="238"/>
      <c r="AH679" s="238"/>
      <c r="AI679" s="236"/>
      <c r="AJ679" s="236"/>
      <c r="AK679" s="236"/>
      <c r="AL679" s="236"/>
      <c r="AM679" s="236"/>
      <c r="AN679" s="236"/>
      <c r="AO679" s="236"/>
      <c r="AP679" s="236"/>
      <c r="AQ679" s="236"/>
      <c r="AR679" s="238"/>
      <c r="AS679" s="238"/>
      <c r="AT679" s="246">
        <f>$X$300</f>
        <v>0</v>
      </c>
      <c r="AU679" s="220">
        <v>16</v>
      </c>
      <c r="AV679" s="222" t="str">
        <f>IF(COUNTIFS($X$298,"&lt;&gt;"&amp;""),$X$298,"")</f>
        <v/>
      </c>
      <c r="AW679" s="222" t="str">
        <f t="shared" si="92"/>
        <v/>
      </c>
      <c r="AX679" s="222" t="str">
        <f t="shared" si="93"/>
        <v/>
      </c>
      <c r="AY679" s="222" t="str">
        <f>IF($AV679="","",$AB$300)</f>
        <v/>
      </c>
      <c r="AZ679" s="222" t="str">
        <f t="shared" si="97"/>
        <v/>
      </c>
      <c r="BA679" s="222" t="str">
        <f>IF(COUNTIFS($X$298,"&lt;&gt;"&amp;""),ROUND($AC$300/14,1),"")</f>
        <v/>
      </c>
      <c r="BB679" s="222" t="str">
        <f>IF(COUNTIFS($X$298,"&lt;&gt;"&amp;""),ROUND(($AD$300+$AE$300+$AF$300)/14,1),"")</f>
        <v/>
      </c>
      <c r="BC679" s="222" t="str">
        <f>IF(COUNTIFS($X$298,"&lt;&gt;"&amp;""),ROUND(($AC$300+$AD$300+$AE$300+$AF$300)/14,1),"")</f>
        <v/>
      </c>
      <c r="BD679" s="222" t="str">
        <f>IF(COUNTIFS($X$298,"&lt;&gt;"&amp;""),ROUND($AC$300,1),"")</f>
        <v/>
      </c>
      <c r="BE679" s="222" t="str">
        <f>IF(COUNTIFS($X$298,"&lt;&gt;"&amp;""),ROUND(($AD$300+$AE$300+$AF$300),1),"")</f>
        <v/>
      </c>
      <c r="BF679" s="222" t="str">
        <f>IF(COUNTIFS($X$298,"&lt;&gt;"&amp;""),ROUND(($AC$300+$AD$300+$AE$300+$AF$300),1),"")</f>
        <v/>
      </c>
      <c r="BG679" s="220"/>
      <c r="BH679" s="222"/>
      <c r="BI679" s="222"/>
      <c r="BJ679" s="220"/>
      <c r="BK679" s="222"/>
      <c r="BL679" s="222"/>
      <c r="BM679" s="222" t="str">
        <f>IF(COUNTIFS($X$298,"&lt;&gt;"&amp;""),IF($AH$300&lt;&gt;"",ROUND($AH$300/14,1),""),"")</f>
        <v/>
      </c>
      <c r="BN679" s="222" t="str">
        <f>IF(COUNTIFS($X$298,"&lt;&gt;"&amp;""),IF($AH$300&lt;&gt;"",ROUND($AH$300,1),""),"")</f>
        <v/>
      </c>
      <c r="BO679" s="222" t="str">
        <f>IF($AV679="","",$AA$300)</f>
        <v/>
      </c>
      <c r="BP679" s="224" t="str">
        <f>IF(COUNTIFS($X$298,"&lt;&gt;"&amp;""),$AG$300,"")</f>
        <v/>
      </c>
      <c r="BQ679" s="224" t="str">
        <f t="shared" si="95"/>
        <v/>
      </c>
      <c r="BR679" s="222" t="str">
        <f t="shared" si="96"/>
        <v/>
      </c>
      <c r="BU679" s="215"/>
      <c r="BV679" s="215"/>
      <c r="BW679" s="215"/>
      <c r="BX679" s="215"/>
      <c r="BY679" s="215"/>
      <c r="BZ679" s="215"/>
      <c r="CA679" s="215"/>
      <c r="CB679" s="215"/>
      <c r="CC679" s="216"/>
      <c r="CD679" s="216"/>
      <c r="CE679" s="216"/>
      <c r="CF679" s="215"/>
      <c r="CG679" s="215"/>
      <c r="CH679" s="215"/>
      <c r="CI679" s="215"/>
      <c r="CJ679" s="215"/>
      <c r="CK679" s="215"/>
      <c r="CL679" s="215"/>
      <c r="CM679" s="215"/>
      <c r="CN679" s="215"/>
      <c r="CO679" s="216"/>
      <c r="CP679" s="216"/>
    </row>
    <row r="680" spans="1:94" s="219" customFormat="1" ht="21" hidden="1" customHeight="1" x14ac:dyDescent="0.25">
      <c r="B680" s="215"/>
      <c r="C680" s="215"/>
      <c r="D680" s="215"/>
      <c r="E680" s="215"/>
      <c r="F680" s="215"/>
      <c r="G680" s="215"/>
      <c r="H680" s="215"/>
      <c r="I680" s="215"/>
      <c r="J680" s="215"/>
      <c r="K680" s="216"/>
      <c r="L680" s="217"/>
      <c r="M680" s="215"/>
      <c r="N680" s="215"/>
      <c r="O680" s="215"/>
      <c r="P680" s="215"/>
      <c r="Q680" s="215"/>
      <c r="R680" s="215"/>
      <c r="S680" s="215"/>
      <c r="T680" s="215"/>
      <c r="U680" s="215"/>
      <c r="V680" s="216"/>
      <c r="W680" s="216"/>
      <c r="X680" s="218"/>
      <c r="Y680" s="215"/>
      <c r="Z680" s="215"/>
      <c r="AA680" s="215"/>
      <c r="AB680" s="215"/>
      <c r="AC680" s="215"/>
      <c r="AD680" s="215"/>
      <c r="AE680" s="215"/>
      <c r="AF680" s="215"/>
      <c r="AG680" s="216"/>
      <c r="AH680" s="216"/>
      <c r="AI680" s="215"/>
      <c r="AJ680" s="215"/>
      <c r="AK680" s="215"/>
      <c r="AL680" s="215"/>
      <c r="AM680" s="215"/>
      <c r="AN680" s="215"/>
      <c r="AO680" s="215"/>
      <c r="AP680" s="215"/>
      <c r="AQ680" s="215"/>
      <c r="AR680" s="216"/>
      <c r="AS680" s="216"/>
      <c r="AT680" s="246">
        <f>$X$303</f>
        <v>0</v>
      </c>
      <c r="AU680" s="220">
        <v>17</v>
      </c>
      <c r="AV680" s="222" t="str">
        <f>IF(COUNTIFS($X$301,"&lt;&gt;"&amp;""),$X$301,"")</f>
        <v/>
      </c>
      <c r="AW680" s="222" t="str">
        <f t="shared" si="92"/>
        <v/>
      </c>
      <c r="AX680" s="222" t="str">
        <f t="shared" si="93"/>
        <v/>
      </c>
      <c r="AY680" s="222" t="str">
        <f>IF($AV680="","",$AB$303)</f>
        <v/>
      </c>
      <c r="AZ680" s="222" t="str">
        <f t="shared" si="97"/>
        <v/>
      </c>
      <c r="BA680" s="222" t="str">
        <f>IF(COUNTIFS($X$301,"&lt;&gt;"&amp;""),ROUND($AC$303/14,1),"")</f>
        <v/>
      </c>
      <c r="BB680" s="222" t="str">
        <f>IF(COUNTIFS($X$301,"&lt;&gt;"&amp;""),ROUND(($AD$303+$AE$303+$AF$303)/14,1),"")</f>
        <v/>
      </c>
      <c r="BC680" s="222" t="str">
        <f>IF(COUNTIFS($X$301,"&lt;&gt;"&amp;""),ROUND(($AC$303+$AD$303+$AE$303+$AF$303)/14,1),"")</f>
        <v/>
      </c>
      <c r="BD680" s="222" t="str">
        <f>IF(COUNTIFS($X$301,"&lt;&gt;"&amp;""),ROUND($AC$303,1),"")</f>
        <v/>
      </c>
      <c r="BE680" s="222" t="str">
        <f>IF(COUNTIFS($X$301,"&lt;&gt;"&amp;""),ROUND(($AD$303+$AE$303+$AF$303),1),"")</f>
        <v/>
      </c>
      <c r="BF680" s="222" t="str">
        <f>IF(COUNTIFS($X$301,"&lt;&gt;"&amp;""),ROUND(($AC$303+$AD$303+$AE$303+$AF$303),1),"")</f>
        <v/>
      </c>
      <c r="BG680" s="220"/>
      <c r="BH680" s="222"/>
      <c r="BI680" s="222"/>
      <c r="BJ680" s="220"/>
      <c r="BK680" s="222"/>
      <c r="BL680" s="222"/>
      <c r="BM680" s="222" t="str">
        <f>IF(COUNTIFS($X$301,"&lt;&gt;"&amp;""),IF($AH$303&lt;&gt;"",ROUND($AH$303/14,1),""),"")</f>
        <v/>
      </c>
      <c r="BN680" s="222" t="str">
        <f>IF(COUNTIFS($X$301,"&lt;&gt;"&amp;""),IF($AH$303&lt;&gt;"",ROUND($AH$303,1),""),"")</f>
        <v/>
      </c>
      <c r="BO680" s="222" t="str">
        <f>IF($AV680="","",$AA$303)</f>
        <v/>
      </c>
      <c r="BP680" s="224" t="str">
        <f>IF(COUNTIFS($X$301,"&lt;&gt;"&amp;""),$AG$303,"")</f>
        <v/>
      </c>
      <c r="BQ680" s="224" t="str">
        <f t="shared" si="95"/>
        <v/>
      </c>
      <c r="BR680" s="222" t="str">
        <f t="shared" si="96"/>
        <v/>
      </c>
      <c r="BU680" s="215"/>
      <c r="BV680" s="215"/>
      <c r="BW680" s="215"/>
      <c r="BX680" s="215"/>
      <c r="BY680" s="215"/>
      <c r="BZ680" s="215"/>
      <c r="CA680" s="215"/>
      <c r="CB680" s="215"/>
      <c r="CC680" s="216"/>
      <c r="CD680" s="216"/>
      <c r="CE680" s="216"/>
      <c r="CF680" s="215"/>
      <c r="CG680" s="215"/>
      <c r="CH680" s="215"/>
      <c r="CI680" s="215"/>
      <c r="CJ680" s="215"/>
      <c r="CK680" s="215"/>
      <c r="CL680" s="215"/>
      <c r="CM680" s="215"/>
      <c r="CN680" s="215"/>
      <c r="CO680" s="216"/>
      <c r="CP680" s="216"/>
    </row>
    <row r="681" spans="1:94" s="219" customFormat="1" ht="21" hidden="1" customHeight="1" x14ac:dyDescent="0.25">
      <c r="B681" s="215"/>
      <c r="C681" s="215"/>
      <c r="D681" s="215"/>
      <c r="E681" s="215"/>
      <c r="F681" s="215"/>
      <c r="G681" s="215"/>
      <c r="H681" s="215"/>
      <c r="I681" s="215"/>
      <c r="J681" s="215"/>
      <c r="K681" s="216"/>
      <c r="L681" s="217"/>
      <c r="M681" s="215"/>
      <c r="N681" s="215"/>
      <c r="O681" s="215"/>
      <c r="P681" s="215"/>
      <c r="Q681" s="215"/>
      <c r="R681" s="215"/>
      <c r="S681" s="215"/>
      <c r="T681" s="215"/>
      <c r="U681" s="215"/>
      <c r="V681" s="216"/>
      <c r="W681" s="216"/>
      <c r="X681" s="218"/>
      <c r="Y681" s="215"/>
      <c r="Z681" s="215"/>
      <c r="AA681" s="215"/>
      <c r="AB681" s="215"/>
      <c r="AC681" s="215"/>
      <c r="AD681" s="215"/>
      <c r="AE681" s="215"/>
      <c r="AF681" s="215"/>
      <c r="AG681" s="216"/>
      <c r="AH681" s="216"/>
      <c r="AI681" s="215"/>
      <c r="AJ681" s="215"/>
      <c r="AK681" s="215"/>
      <c r="AL681" s="215"/>
      <c r="AM681" s="215"/>
      <c r="AN681" s="215"/>
      <c r="AO681" s="215"/>
      <c r="AP681" s="215"/>
      <c r="AQ681" s="215"/>
      <c r="AR681" s="216"/>
      <c r="AS681" s="216"/>
      <c r="AT681" s="246">
        <f>$X$306</f>
        <v>0</v>
      </c>
      <c r="AU681" s="220">
        <v>18</v>
      </c>
      <c r="AV681" s="222" t="str">
        <f>IF(COUNTIFS($X$304,"&lt;&gt;"&amp;""),$X$304,"")</f>
        <v/>
      </c>
      <c r="AW681" s="222" t="str">
        <f t="shared" si="92"/>
        <v/>
      </c>
      <c r="AX681" s="222" t="str">
        <f t="shared" si="93"/>
        <v/>
      </c>
      <c r="AY681" s="222" t="str">
        <f>IF($AV681="","",$AB$306)</f>
        <v/>
      </c>
      <c r="AZ681" s="222" t="str">
        <f t="shared" si="97"/>
        <v/>
      </c>
      <c r="BA681" s="222" t="str">
        <f>IF(COUNTIFS($X$304,"&lt;&gt;"&amp;""),ROUND($AC$306/14,1),"")</f>
        <v/>
      </c>
      <c r="BB681" s="222" t="str">
        <f>IF(COUNTIFS($X$304,"&lt;&gt;"&amp;""),ROUND(($AD$306+$AE$306+$AF$306)/14,1),"")</f>
        <v/>
      </c>
      <c r="BC681" s="222" t="str">
        <f>IF(COUNTIFS($X$304,"&lt;&gt;"&amp;""),ROUND(($AC$306+$AD$306+$AE$306+$AF$306)/14,1),"")</f>
        <v/>
      </c>
      <c r="BD681" s="222" t="str">
        <f>IF(COUNTIFS($X$304,"&lt;&gt;"&amp;""),ROUND($AC$306,1),"")</f>
        <v/>
      </c>
      <c r="BE681" s="222" t="str">
        <f>IF(COUNTIFS($X$304,"&lt;&gt;"&amp;""),ROUND(($AD$306+$AE$306+$AF$306),1),"")</f>
        <v/>
      </c>
      <c r="BF681" s="222" t="str">
        <f>IF(COUNTIFS($X$304,"&lt;&gt;"&amp;""),ROUND(($AC$306+$AD$306+$AE$306+$AF$306),1),"")</f>
        <v/>
      </c>
      <c r="BG681" s="220"/>
      <c r="BH681" s="222"/>
      <c r="BI681" s="222"/>
      <c r="BJ681" s="220"/>
      <c r="BK681" s="222"/>
      <c r="BL681" s="222"/>
      <c r="BM681" s="222" t="str">
        <f>IF(COUNTIFS($X$304,"&lt;&gt;"&amp;""),IF($AH$306&lt;&gt;"",ROUND($AH$306/14,1),""),"")</f>
        <v/>
      </c>
      <c r="BN681" s="222" t="str">
        <f>IF(COUNTIFS($X$304,"&lt;&gt;"&amp;""),IF($AH$306&lt;&gt;"",ROUND($AH$306,1),""),"")</f>
        <v/>
      </c>
      <c r="BO681" s="222" t="str">
        <f>IF($AV681="","",$AA$306)</f>
        <v/>
      </c>
      <c r="BP681" s="224" t="str">
        <f>IF(COUNTIFS($X$304,"&lt;&gt;"&amp;""),$AG$306,"")</f>
        <v/>
      </c>
      <c r="BQ681" s="224" t="str">
        <f t="shared" si="95"/>
        <v/>
      </c>
      <c r="BR681" s="222" t="str">
        <f t="shared" si="96"/>
        <v/>
      </c>
      <c r="BU681" s="215"/>
      <c r="BV681" s="215"/>
      <c r="BW681" s="215"/>
      <c r="BX681" s="215"/>
      <c r="BY681" s="215"/>
      <c r="BZ681" s="215"/>
      <c r="CA681" s="215"/>
      <c r="CB681" s="215"/>
      <c r="CC681" s="216"/>
      <c r="CD681" s="216"/>
      <c r="CE681" s="216"/>
      <c r="CF681" s="215"/>
      <c r="CG681" s="215"/>
      <c r="CH681" s="215"/>
      <c r="CI681" s="215"/>
      <c r="CJ681" s="215"/>
      <c r="CK681" s="215"/>
      <c r="CL681" s="215"/>
      <c r="CM681" s="215"/>
      <c r="CN681" s="215"/>
      <c r="CO681" s="216"/>
      <c r="CP681" s="216"/>
    </row>
    <row r="682" spans="1:94" s="219" customFormat="1" ht="21" hidden="1" customHeight="1" x14ac:dyDescent="0.25">
      <c r="B682" s="215"/>
      <c r="C682" s="215"/>
      <c r="D682" s="215"/>
      <c r="E682" s="215"/>
      <c r="F682" s="215"/>
      <c r="G682" s="215"/>
      <c r="H682" s="215"/>
      <c r="I682" s="215"/>
      <c r="J682" s="215"/>
      <c r="K682" s="216"/>
      <c r="L682" s="217"/>
      <c r="M682" s="215"/>
      <c r="N682" s="215"/>
      <c r="O682" s="215"/>
      <c r="P682" s="215"/>
      <c r="Q682" s="215"/>
      <c r="R682" s="215"/>
      <c r="S682" s="215"/>
      <c r="T682" s="215"/>
      <c r="U682" s="215"/>
      <c r="V682" s="216"/>
      <c r="W682" s="216"/>
      <c r="X682" s="218"/>
      <c r="Y682" s="215"/>
      <c r="Z682" s="215"/>
      <c r="AA682" s="215"/>
      <c r="AB682" s="215"/>
      <c r="AC682" s="215"/>
      <c r="AD682" s="215"/>
      <c r="AE682" s="215"/>
      <c r="AF682" s="215"/>
      <c r="AG682" s="216"/>
      <c r="AH682" s="216"/>
      <c r="AI682" s="215"/>
      <c r="AJ682" s="215"/>
      <c r="AK682" s="215"/>
      <c r="AL682" s="215"/>
      <c r="AM682" s="215"/>
      <c r="AN682" s="215"/>
      <c r="AO682" s="215"/>
      <c r="AP682" s="215"/>
      <c r="AQ682" s="215"/>
      <c r="AR682" s="216"/>
      <c r="AS682" s="216"/>
      <c r="AT682" s="246">
        <f>$X$309</f>
        <v>0</v>
      </c>
      <c r="AU682" s="220">
        <v>19</v>
      </c>
      <c r="AV682" s="222" t="str">
        <f>IF(COUNTIFS($X$307,"&lt;&gt;"&amp;""),$X$307,"")</f>
        <v/>
      </c>
      <c r="AW682" s="222" t="str">
        <f t="shared" si="92"/>
        <v/>
      </c>
      <c r="AX682" s="222" t="str">
        <f t="shared" si="93"/>
        <v/>
      </c>
      <c r="AY682" s="222" t="str">
        <f>IF($AV682="","",$AB$309)</f>
        <v/>
      </c>
      <c r="AZ682" s="222" t="str">
        <f t="shared" si="97"/>
        <v/>
      </c>
      <c r="BA682" s="222" t="str">
        <f>IF(COUNTIFS($X$307,"&lt;&gt;"&amp;""),ROUND($AC$309/14,1),"")</f>
        <v/>
      </c>
      <c r="BB682" s="222" t="str">
        <f>IF(COUNTIFS($X$307,"&lt;&gt;"&amp;""),ROUND(($AD$309+$AE$309+$AF$309)/14,1),"")</f>
        <v/>
      </c>
      <c r="BC682" s="222" t="str">
        <f>IF(COUNTIFS($X$307,"&lt;&gt;"&amp;""),ROUND(($AC$309+$AD$309+$AE$309+$AF$309)/14,1),"")</f>
        <v/>
      </c>
      <c r="BD682" s="222" t="str">
        <f>IF(COUNTIFS($X$307,"&lt;&gt;"&amp;""),ROUND($AC$309,1),"")</f>
        <v/>
      </c>
      <c r="BE682" s="222" t="str">
        <f>IF(COUNTIFS($X$307,"&lt;&gt;"&amp;""),ROUND(($AD$309+$AE$309+$AF$309),1),"")</f>
        <v/>
      </c>
      <c r="BF682" s="222" t="str">
        <f>IF(COUNTIFS($X$307,"&lt;&gt;"&amp;""),ROUND(($AC$309+$AD$309+$AE$309+$AF$309),1),"")</f>
        <v/>
      </c>
      <c r="BG682" s="220"/>
      <c r="BH682" s="222"/>
      <c r="BI682" s="222"/>
      <c r="BJ682" s="220"/>
      <c r="BK682" s="222"/>
      <c r="BL682" s="222"/>
      <c r="BM682" s="222" t="str">
        <f>IF(COUNTIFS($X$307,"&lt;&gt;"&amp;""),IF($AH$309&lt;&gt;"",ROUND($AH$309/14,1),""),"")</f>
        <v/>
      </c>
      <c r="BN682" s="222" t="str">
        <f>IF(COUNTIFS($X$307,"&lt;&gt;"&amp;""),IF($AH$309&lt;&gt;"",ROUND($AH$309,1),""),"")</f>
        <v/>
      </c>
      <c r="BO682" s="222" t="str">
        <f>IF($AV682="","",$AA$309)</f>
        <v/>
      </c>
      <c r="BP682" s="224" t="str">
        <f>IF(COUNTIFS($X$307,"&lt;&gt;"&amp;""),$AG$309,"")</f>
        <v/>
      </c>
      <c r="BQ682" s="224" t="str">
        <f t="shared" si="95"/>
        <v/>
      </c>
      <c r="BR682" s="222" t="str">
        <f t="shared" si="96"/>
        <v/>
      </c>
      <c r="BU682" s="215"/>
      <c r="BV682" s="215"/>
      <c r="BW682" s="215"/>
      <c r="BX682" s="215"/>
      <c r="BY682" s="215"/>
      <c r="BZ682" s="215"/>
      <c r="CA682" s="215"/>
      <c r="CB682" s="215"/>
      <c r="CC682" s="216"/>
      <c r="CD682" s="216"/>
      <c r="CE682" s="216"/>
      <c r="CF682" s="215"/>
      <c r="CG682" s="215"/>
      <c r="CH682" s="215"/>
      <c r="CI682" s="215"/>
      <c r="CJ682" s="215"/>
      <c r="CK682" s="215"/>
      <c r="CL682" s="215"/>
      <c r="CM682" s="215"/>
      <c r="CN682" s="215"/>
      <c r="CO682" s="216"/>
      <c r="CP682" s="216"/>
    </row>
    <row r="683" spans="1:94" s="219" customFormat="1" ht="21" hidden="1" customHeight="1" x14ac:dyDescent="0.25">
      <c r="B683" s="215"/>
      <c r="C683" s="215"/>
      <c r="D683" s="215"/>
      <c r="E683" s="215"/>
      <c r="F683" s="215"/>
      <c r="G683" s="215"/>
      <c r="H683" s="215"/>
      <c r="I683" s="215"/>
      <c r="J683" s="215"/>
      <c r="K683" s="216"/>
      <c r="L683" s="217"/>
      <c r="M683" s="215"/>
      <c r="N683" s="215"/>
      <c r="O683" s="215"/>
      <c r="P683" s="215"/>
      <c r="Q683" s="215"/>
      <c r="R683" s="215"/>
      <c r="S683" s="215"/>
      <c r="T683" s="215"/>
      <c r="U683" s="215"/>
      <c r="V683" s="216"/>
      <c r="W683" s="216"/>
      <c r="X683" s="218"/>
      <c r="Y683" s="215"/>
      <c r="Z683" s="215"/>
      <c r="AA683" s="215"/>
      <c r="AB683" s="215"/>
      <c r="AC683" s="215"/>
      <c r="AD683" s="215"/>
      <c r="AE683" s="215"/>
      <c r="AF683" s="215"/>
      <c r="AG683" s="216"/>
      <c r="AH683" s="216"/>
      <c r="AI683" s="215"/>
      <c r="AJ683" s="215"/>
      <c r="AK683" s="215"/>
      <c r="AL683" s="215"/>
      <c r="AM683" s="215"/>
      <c r="AN683" s="215"/>
      <c r="AO683" s="215"/>
      <c r="AP683" s="215"/>
      <c r="AQ683" s="215"/>
      <c r="AR683" s="216"/>
      <c r="AS683" s="216"/>
      <c r="AT683" s="246">
        <f>$X$312</f>
        <v>0</v>
      </c>
      <c r="AU683" s="220">
        <v>20</v>
      </c>
      <c r="AV683" s="222" t="str">
        <f>IF(COUNTIFS($X$310,"&lt;&gt;"&amp;""),$X$310,"")</f>
        <v/>
      </c>
      <c r="AW683" s="222" t="str">
        <f t="shared" si="92"/>
        <v/>
      </c>
      <c r="AX683" s="222" t="str">
        <f t="shared" si="93"/>
        <v/>
      </c>
      <c r="AY683" s="222" t="str">
        <f>IF($AV683="","",$AB$312)</f>
        <v/>
      </c>
      <c r="AZ683" s="222" t="str">
        <f t="shared" si="97"/>
        <v/>
      </c>
      <c r="BA683" s="222" t="str">
        <f>IF(COUNTIFS($X$310,"&lt;&gt;"&amp;""),ROUND($AC$312/14,1),"")</f>
        <v/>
      </c>
      <c r="BB683" s="222" t="str">
        <f>IF(COUNTIFS($X$310,"&lt;&gt;"&amp;""),ROUND(($AD$312+$AE$312+$AF$312)/14,1),"")</f>
        <v/>
      </c>
      <c r="BC683" s="222" t="str">
        <f>IF(COUNTIFS($X$310,"&lt;&gt;"&amp;""),ROUND(($AC$312+$AD$312+$AE$312+$AF$312)/14,1),"")</f>
        <v/>
      </c>
      <c r="BD683" s="222" t="str">
        <f>IF(COUNTIFS($X$310,"&lt;&gt;"&amp;""),ROUND($AC$312,1),"")</f>
        <v/>
      </c>
      <c r="BE683" s="222" t="str">
        <f>IF(COUNTIFS($X$310,"&lt;&gt;"&amp;""),ROUND(($AD$312+$AE$312+$AF$312),1),"")</f>
        <v/>
      </c>
      <c r="BF683" s="222" t="str">
        <f>IF(COUNTIFS($X$310,"&lt;&gt;"&amp;""),ROUND(($AC$312+$AD$312+$AE$312+$AF$312),1),"")</f>
        <v/>
      </c>
      <c r="BG683" s="220"/>
      <c r="BH683" s="222"/>
      <c r="BI683" s="222"/>
      <c r="BJ683" s="220"/>
      <c r="BK683" s="222"/>
      <c r="BL683" s="222"/>
      <c r="BM683" s="222" t="str">
        <f>IF(COUNTIFS($X$310,"&lt;&gt;"&amp;""),IF($AH$312&lt;&gt;"",ROUND($AH$312/14,1),""),"")</f>
        <v/>
      </c>
      <c r="BN683" s="222" t="str">
        <f>IF(COUNTIFS($X$310,"&lt;&gt;"&amp;""),IF($AH$312&lt;&gt;"",ROUND($AH$312,1),""),"")</f>
        <v/>
      </c>
      <c r="BO683" s="222" t="str">
        <f>IF($AV683="","",$AA$312)</f>
        <v/>
      </c>
      <c r="BP683" s="224" t="str">
        <f>IF(COUNTIFS($X$310,"&lt;&gt;"&amp;""),$AG$312,"")</f>
        <v/>
      </c>
      <c r="BQ683" s="224" t="str">
        <f t="shared" si="95"/>
        <v/>
      </c>
      <c r="BR683" s="222" t="str">
        <f t="shared" si="96"/>
        <v/>
      </c>
      <c r="BU683" s="215"/>
      <c r="BV683" s="215"/>
      <c r="BW683" s="215"/>
      <c r="BX683" s="215"/>
      <c r="BY683" s="215"/>
      <c r="BZ683" s="215"/>
      <c r="CA683" s="215"/>
      <c r="CB683" s="215"/>
      <c r="CC683" s="216"/>
      <c r="CD683" s="216"/>
      <c r="CE683" s="216"/>
      <c r="CF683" s="215"/>
      <c r="CG683" s="215"/>
      <c r="CH683" s="215"/>
      <c r="CI683" s="215"/>
      <c r="CJ683" s="215"/>
      <c r="CK683" s="215"/>
      <c r="CL683" s="215"/>
      <c r="CM683" s="215"/>
      <c r="CN683" s="215"/>
      <c r="CO683" s="216"/>
      <c r="CP683" s="216"/>
    </row>
    <row r="684" spans="1:94" s="219" customFormat="1" ht="21" hidden="1" customHeight="1" x14ac:dyDescent="0.25">
      <c r="B684" s="215"/>
      <c r="C684" s="215"/>
      <c r="D684" s="215"/>
      <c r="E684" s="215"/>
      <c r="F684" s="215"/>
      <c r="G684" s="215"/>
      <c r="H684" s="215"/>
      <c r="I684" s="215"/>
      <c r="J684" s="215"/>
      <c r="K684" s="216"/>
      <c r="L684" s="217"/>
      <c r="M684" s="215"/>
      <c r="N684" s="215"/>
      <c r="O684" s="215"/>
      <c r="P684" s="215"/>
      <c r="Q684" s="215"/>
      <c r="R684" s="215"/>
      <c r="S684" s="215"/>
      <c r="T684" s="215"/>
      <c r="U684" s="215"/>
      <c r="V684" s="216"/>
      <c r="W684" s="216"/>
      <c r="X684" s="218"/>
      <c r="Y684" s="215"/>
      <c r="Z684" s="215"/>
      <c r="AA684" s="215"/>
      <c r="AB684" s="215"/>
      <c r="AC684" s="215"/>
      <c r="AD684" s="215"/>
      <c r="AE684" s="215"/>
      <c r="AF684" s="215"/>
      <c r="AG684" s="216"/>
      <c r="AH684" s="216"/>
      <c r="AI684" s="215"/>
      <c r="AJ684" s="215"/>
      <c r="AK684" s="215"/>
      <c r="AL684" s="215"/>
      <c r="AM684" s="215"/>
      <c r="AN684" s="215"/>
      <c r="AO684" s="215"/>
      <c r="AP684" s="215"/>
      <c r="AQ684" s="215"/>
      <c r="AR684" s="216"/>
      <c r="AS684" s="216"/>
      <c r="AT684" s="246">
        <f>$X$315</f>
        <v>0</v>
      </c>
      <c r="AU684" s="220">
        <v>21</v>
      </c>
      <c r="AV684" s="222" t="str">
        <f>IF(COUNTIFS($X$313,"&lt;&gt;"&amp;""),$X$313,"")</f>
        <v/>
      </c>
      <c r="AW684" s="222" t="str">
        <f t="shared" si="92"/>
        <v/>
      </c>
      <c r="AX684" s="222" t="str">
        <f t="shared" si="93"/>
        <v/>
      </c>
      <c r="AY684" s="222" t="str">
        <f>IF($AV684="","",$AB$315)</f>
        <v/>
      </c>
      <c r="AZ684" s="222" t="str">
        <f t="shared" si="97"/>
        <v/>
      </c>
      <c r="BA684" s="222" t="str">
        <f>IF(COUNTIFS($X$313,"&lt;&gt;"&amp;""),ROUND($AC$315/14,1),"")</f>
        <v/>
      </c>
      <c r="BB684" s="222" t="str">
        <f>IF(COUNTIFS($X$313,"&lt;&gt;"&amp;""),ROUND(($AD$315+$AE$315+$AF$315)/14,1),"")</f>
        <v/>
      </c>
      <c r="BC684" s="222" t="str">
        <f>IF(COUNTIFS($X$313,"&lt;&gt;"&amp;""),ROUND(($AC$315+$AD$315+$AE$315+$AF$315)/14,1),"")</f>
        <v/>
      </c>
      <c r="BD684" s="222" t="str">
        <f>IF(COUNTIFS($X$313,"&lt;&gt;"&amp;""),ROUND($AC$315,1),"")</f>
        <v/>
      </c>
      <c r="BE684" s="222" t="str">
        <f>IF(COUNTIFS($X$313,"&lt;&gt;"&amp;""),ROUND(($AD$315+$AE$315+$AF$315),1),"")</f>
        <v/>
      </c>
      <c r="BF684" s="222" t="str">
        <f>IF(COUNTIFS($X$313,"&lt;&gt;"&amp;""),ROUND(($AC$315+$AD$315+$AE$315+$AF$315),1),"")</f>
        <v/>
      </c>
      <c r="BG684" s="220"/>
      <c r="BH684" s="222"/>
      <c r="BI684" s="222"/>
      <c r="BJ684" s="220"/>
      <c r="BK684" s="222"/>
      <c r="BL684" s="222"/>
      <c r="BM684" s="222" t="str">
        <f>IF(COUNTIFS($X$313,"&lt;&gt;"&amp;""),IF($AH$315&lt;&gt;"",ROUND($AH$315/14,1),""),"")</f>
        <v/>
      </c>
      <c r="BN684" s="222" t="str">
        <f>IF(COUNTIFS($X$313,"&lt;&gt;"&amp;""),IF($AH$315&lt;&gt;"",ROUND($AH$315,1),""),"")</f>
        <v/>
      </c>
      <c r="BO684" s="222" t="str">
        <f>IF($AV684="","",$AA$315)</f>
        <v/>
      </c>
      <c r="BP684" s="224" t="str">
        <f>IF(COUNTIFS($X$313,"&lt;&gt;"&amp;""),$AG$315,"")</f>
        <v/>
      </c>
      <c r="BQ684" s="224" t="str">
        <f t="shared" si="95"/>
        <v/>
      </c>
      <c r="BR684" s="222" t="str">
        <f t="shared" si="96"/>
        <v/>
      </c>
      <c r="BU684" s="215"/>
      <c r="BV684" s="215"/>
      <c r="BW684" s="215"/>
      <c r="BX684" s="215"/>
      <c r="BY684" s="215"/>
      <c r="BZ684" s="215"/>
      <c r="CA684" s="215"/>
      <c r="CB684" s="215"/>
      <c r="CC684" s="216"/>
      <c r="CD684" s="216"/>
      <c r="CE684" s="216"/>
      <c r="CF684" s="215"/>
      <c r="CG684" s="215"/>
      <c r="CH684" s="215"/>
      <c r="CI684" s="215"/>
      <c r="CJ684" s="215"/>
      <c r="CK684" s="215"/>
      <c r="CL684" s="215"/>
      <c r="CM684" s="215"/>
      <c r="CN684" s="215"/>
      <c r="CO684" s="216"/>
      <c r="CP684" s="216"/>
    </row>
    <row r="685" spans="1:94" s="219" customFormat="1" ht="21" hidden="1" customHeight="1" x14ac:dyDescent="0.25">
      <c r="B685" s="215"/>
      <c r="C685" s="215"/>
      <c r="D685" s="215"/>
      <c r="E685" s="215"/>
      <c r="F685" s="215"/>
      <c r="G685" s="215"/>
      <c r="H685" s="215"/>
      <c r="I685" s="215"/>
      <c r="J685" s="215"/>
      <c r="K685" s="216"/>
      <c r="L685" s="217"/>
      <c r="M685" s="215"/>
      <c r="N685" s="215"/>
      <c r="O685" s="215"/>
      <c r="P685" s="215"/>
      <c r="Q685" s="215"/>
      <c r="R685" s="215"/>
      <c r="S685" s="215"/>
      <c r="T685" s="215"/>
      <c r="U685" s="215"/>
      <c r="V685" s="216"/>
      <c r="W685" s="216"/>
      <c r="X685" s="218"/>
      <c r="Y685" s="215"/>
      <c r="Z685" s="215"/>
      <c r="AA685" s="215"/>
      <c r="AB685" s="215"/>
      <c r="AC685" s="215"/>
      <c r="AD685" s="215"/>
      <c r="AE685" s="215"/>
      <c r="AF685" s="215"/>
      <c r="AG685" s="216"/>
      <c r="AH685" s="216"/>
      <c r="AI685" s="215"/>
      <c r="AJ685" s="215"/>
      <c r="AK685" s="215"/>
      <c r="AL685" s="215"/>
      <c r="AM685" s="215"/>
      <c r="AN685" s="215"/>
      <c r="AO685" s="215"/>
      <c r="AP685" s="215"/>
      <c r="AQ685" s="215"/>
      <c r="AR685" s="216"/>
      <c r="AS685" s="216"/>
      <c r="AT685" s="246">
        <f>$X$318</f>
        <v>0</v>
      </c>
      <c r="AU685" s="220">
        <v>22</v>
      </c>
      <c r="AV685" s="222" t="str">
        <f>IF(COUNTIFS($X$316,"&lt;&gt;"&amp;""),$X$316,"")</f>
        <v/>
      </c>
      <c r="AW685" s="222" t="str">
        <f t="shared" si="92"/>
        <v/>
      </c>
      <c r="AX685" s="222" t="str">
        <f t="shared" si="93"/>
        <v/>
      </c>
      <c r="AY685" s="222" t="str">
        <f>IF($AV685="","",$AB$318)</f>
        <v/>
      </c>
      <c r="AZ685" s="222" t="str">
        <f t="shared" si="97"/>
        <v/>
      </c>
      <c r="BA685" s="222" t="str">
        <f>IF(COUNTIFS($X$316,"&lt;&gt;"&amp;""),ROUND($AC$318/14,1),"")</f>
        <v/>
      </c>
      <c r="BB685" s="222" t="str">
        <f>IF(COUNTIFS($X$316,"&lt;&gt;"&amp;""),ROUND(($AD$318+$AE$318+$AF$318)/14,1),"")</f>
        <v/>
      </c>
      <c r="BC685" s="222" t="str">
        <f>IF(COUNTIFS($X$316,"&lt;&gt;"&amp;""),ROUND(($AC$318+$AD$318+$AE$318+$AF$318)/14,1),"")</f>
        <v/>
      </c>
      <c r="BD685" s="222" t="str">
        <f>IF(COUNTIFS($X$316,"&lt;&gt;"&amp;""),ROUND($AC$318,1),"")</f>
        <v/>
      </c>
      <c r="BE685" s="222" t="str">
        <f>IF(COUNTIFS($X$316,"&lt;&gt;"&amp;""),ROUND(($AD$318+$AE$318+$AF$318),1),"")</f>
        <v/>
      </c>
      <c r="BF685" s="222" t="str">
        <f>IF(COUNTIFS($X$316,"&lt;&gt;"&amp;""),ROUND(($AC$318+$AD$318+$AE$318+$AF$318),1),"")</f>
        <v/>
      </c>
      <c r="BG685" s="220"/>
      <c r="BH685" s="222"/>
      <c r="BI685" s="222"/>
      <c r="BJ685" s="220"/>
      <c r="BK685" s="222"/>
      <c r="BL685" s="222"/>
      <c r="BM685" s="222" t="str">
        <f>IF(COUNTIFS($X$316,"&lt;&gt;"&amp;""),IF($AH$318&lt;&gt;"",ROUND($AH$318/14,1),""),"")</f>
        <v/>
      </c>
      <c r="BN685" s="222" t="str">
        <f>IF(COUNTIFS($X$316,"&lt;&gt;"&amp;""),IF($AH$318&lt;&gt;"",ROUND($AH$318,1),""),"")</f>
        <v/>
      </c>
      <c r="BO685" s="222" t="str">
        <f>IF($AV685="","",$AA$318)</f>
        <v/>
      </c>
      <c r="BP685" s="224" t="str">
        <f>IF(COUNTIFS($X$316,"&lt;&gt;"&amp;""),$AG$318,"")</f>
        <v/>
      </c>
      <c r="BQ685" s="224" t="str">
        <f t="shared" si="95"/>
        <v/>
      </c>
      <c r="BR685" s="222" t="str">
        <f t="shared" si="96"/>
        <v/>
      </c>
      <c r="BU685" s="215"/>
      <c r="BV685" s="215"/>
      <c r="BW685" s="215"/>
      <c r="BX685" s="215"/>
      <c r="BY685" s="215"/>
      <c r="BZ685" s="215"/>
      <c r="CA685" s="215"/>
      <c r="CB685" s="215"/>
      <c r="CC685" s="216"/>
      <c r="CD685" s="216"/>
      <c r="CE685" s="216"/>
      <c r="CF685" s="215"/>
      <c r="CG685" s="215"/>
      <c r="CH685" s="215"/>
      <c r="CI685" s="215"/>
      <c r="CJ685" s="215"/>
      <c r="CK685" s="215"/>
      <c r="CL685" s="215"/>
      <c r="CM685" s="215"/>
      <c r="CN685" s="215"/>
      <c r="CO685" s="216"/>
      <c r="CP685" s="216"/>
    </row>
    <row r="686" spans="1:94" s="219" customFormat="1" ht="21" hidden="1" customHeight="1" x14ac:dyDescent="0.25">
      <c r="B686" s="215"/>
      <c r="C686" s="215"/>
      <c r="D686" s="215"/>
      <c r="E686" s="215"/>
      <c r="F686" s="215"/>
      <c r="G686" s="215"/>
      <c r="H686" s="215"/>
      <c r="I686" s="215"/>
      <c r="J686" s="215"/>
      <c r="K686" s="216"/>
      <c r="L686" s="217"/>
      <c r="M686" s="215"/>
      <c r="N686" s="215"/>
      <c r="O686" s="215"/>
      <c r="P686" s="215"/>
      <c r="Q686" s="215"/>
      <c r="R686" s="215"/>
      <c r="S686" s="215"/>
      <c r="T686" s="215"/>
      <c r="U686" s="215"/>
      <c r="V686" s="216"/>
      <c r="W686" s="216"/>
      <c r="X686" s="218"/>
      <c r="Y686" s="215"/>
      <c r="Z686" s="215"/>
      <c r="AA686" s="215"/>
      <c r="AB686" s="215"/>
      <c r="AC686" s="215"/>
      <c r="AD686" s="215"/>
      <c r="AE686" s="215"/>
      <c r="AF686" s="215"/>
      <c r="AG686" s="216"/>
      <c r="AH686" s="216"/>
      <c r="AI686" s="215"/>
      <c r="AJ686" s="215"/>
      <c r="AK686" s="215"/>
      <c r="AL686" s="215"/>
      <c r="AM686" s="215"/>
      <c r="AN686" s="215"/>
      <c r="AO686" s="215"/>
      <c r="AP686" s="215"/>
      <c r="AQ686" s="215"/>
      <c r="AR686" s="216"/>
      <c r="AS686" s="216"/>
      <c r="AT686" s="246">
        <f>$X$321</f>
        <v>0</v>
      </c>
      <c r="AU686" s="220">
        <v>23</v>
      </c>
      <c r="AV686" s="222" t="str">
        <f>IF(COUNTIFS($X$319,"&lt;&gt;"&amp;""),$X$319,"")</f>
        <v/>
      </c>
      <c r="AW686" s="222" t="str">
        <f t="shared" si="92"/>
        <v/>
      </c>
      <c r="AX686" s="222" t="str">
        <f t="shared" si="93"/>
        <v/>
      </c>
      <c r="AY686" s="222" t="str">
        <f>IF($AV686="","",$AB$321)</f>
        <v/>
      </c>
      <c r="AZ686" s="222" t="str">
        <f t="shared" si="97"/>
        <v/>
      </c>
      <c r="BA686" s="222" t="str">
        <f>IF(COUNTIFS($X$319,"&lt;&gt;"&amp;""),ROUND($AC$321/14,1),"")</f>
        <v/>
      </c>
      <c r="BB686" s="222" t="str">
        <f>IF(COUNTIFS($X$319,"&lt;&gt;"&amp;""),ROUND(($AD$321+$AE$321+$AF$321)/14,1),"")</f>
        <v/>
      </c>
      <c r="BC686" s="222" t="str">
        <f>IF(COUNTIFS($X$319,"&lt;&gt;"&amp;""),ROUND(($AC$321+$AD$321+$AE$321+$AF$321)/14,1),"")</f>
        <v/>
      </c>
      <c r="BD686" s="222" t="str">
        <f>IF(COUNTIFS($X$319,"&lt;&gt;"&amp;""),ROUND($AC$321,1),"")</f>
        <v/>
      </c>
      <c r="BE686" s="222" t="str">
        <f>IF(COUNTIFS($X$319,"&lt;&gt;"&amp;""),ROUND(($AD$321+$AE$321+$AF$321),1),"")</f>
        <v/>
      </c>
      <c r="BF686" s="222" t="str">
        <f>IF(COUNTIFS($X$319,"&lt;&gt;"&amp;""),ROUND(($AC$321+$AD$321+$AE$321+$AF$321),1),"")</f>
        <v/>
      </c>
      <c r="BG686" s="220"/>
      <c r="BH686" s="222"/>
      <c r="BI686" s="222"/>
      <c r="BJ686" s="220"/>
      <c r="BK686" s="222"/>
      <c r="BL686" s="222"/>
      <c r="BM686" s="222" t="str">
        <f>IF(COUNTIFS($X$319,"&lt;&gt;"&amp;""),IF($AH$321&lt;&gt;"",ROUND($AH$321/14,1),""),"")</f>
        <v/>
      </c>
      <c r="BN686" s="222" t="str">
        <f>IF(COUNTIFS($X$319,"&lt;&gt;"&amp;""),IF($AH$321&lt;&gt;"",ROUND($AH$321,1),""),"")</f>
        <v/>
      </c>
      <c r="BO686" s="222" t="str">
        <f>IF($AV686="","",$AA$321)</f>
        <v/>
      </c>
      <c r="BP686" s="224" t="str">
        <f>IF(COUNTIFS($X$319,"&lt;&gt;"&amp;""),$AG$321,"")</f>
        <v/>
      </c>
      <c r="BQ686" s="224" t="str">
        <f t="shared" si="95"/>
        <v/>
      </c>
      <c r="BR686" s="222" t="str">
        <f t="shared" si="96"/>
        <v/>
      </c>
      <c r="BU686" s="215"/>
      <c r="BV686" s="215"/>
      <c r="BW686" s="215"/>
      <c r="BX686" s="215"/>
      <c r="BY686" s="215"/>
      <c r="BZ686" s="215"/>
      <c r="CA686" s="215"/>
      <c r="CB686" s="215"/>
      <c r="CC686" s="216"/>
      <c r="CD686" s="216"/>
      <c r="CE686" s="216"/>
      <c r="CF686" s="215"/>
      <c r="CG686" s="215"/>
      <c r="CH686" s="215"/>
      <c r="CI686" s="215"/>
      <c r="CJ686" s="215"/>
      <c r="CK686" s="215"/>
      <c r="CL686" s="215"/>
      <c r="CM686" s="215"/>
      <c r="CN686" s="215"/>
      <c r="CO686" s="216"/>
      <c r="CP686" s="216"/>
    </row>
    <row r="687" spans="1:94" s="219" customFormat="1" ht="21" hidden="1" customHeight="1" x14ac:dyDescent="0.25">
      <c r="B687" s="215"/>
      <c r="C687" s="215"/>
      <c r="D687" s="215"/>
      <c r="E687" s="215"/>
      <c r="F687" s="215"/>
      <c r="G687" s="215"/>
      <c r="H687" s="215"/>
      <c r="I687" s="215"/>
      <c r="J687" s="215"/>
      <c r="K687" s="216"/>
      <c r="L687" s="217"/>
      <c r="M687" s="215"/>
      <c r="N687" s="215"/>
      <c r="O687" s="215"/>
      <c r="P687" s="215"/>
      <c r="Q687" s="215"/>
      <c r="R687" s="215"/>
      <c r="S687" s="215"/>
      <c r="T687" s="215"/>
      <c r="U687" s="215"/>
      <c r="V687" s="216"/>
      <c r="W687" s="216"/>
      <c r="X687" s="218"/>
      <c r="Y687" s="215"/>
      <c r="Z687" s="215"/>
      <c r="AA687" s="215"/>
      <c r="AB687" s="215"/>
      <c r="AC687" s="215"/>
      <c r="AD687" s="215"/>
      <c r="AE687" s="215"/>
      <c r="AF687" s="215"/>
      <c r="AG687" s="216"/>
      <c r="AH687" s="216"/>
      <c r="AI687" s="215"/>
      <c r="AJ687" s="215"/>
      <c r="AK687" s="215"/>
      <c r="AL687" s="215"/>
      <c r="AM687" s="215"/>
      <c r="AN687" s="215"/>
      <c r="AO687" s="215"/>
      <c r="AP687" s="215"/>
      <c r="AQ687" s="215"/>
      <c r="AR687" s="216"/>
      <c r="AS687" s="216"/>
      <c r="AT687" s="246">
        <f>$X$324</f>
        <v>0</v>
      </c>
      <c r="AU687" s="220">
        <v>24</v>
      </c>
      <c r="AV687" s="222" t="str">
        <f>IF(COUNTIFS($X$322,"&lt;&gt;"&amp;""),$X$322,"")</f>
        <v/>
      </c>
      <c r="AW687" s="222" t="str">
        <f t="shared" si="92"/>
        <v/>
      </c>
      <c r="AX687" s="222" t="str">
        <f t="shared" si="93"/>
        <v/>
      </c>
      <c r="AY687" s="222" t="str">
        <f>IF($AV687="","",$AB$324)</f>
        <v/>
      </c>
      <c r="AZ687" s="222" t="str">
        <f t="shared" si="97"/>
        <v/>
      </c>
      <c r="BA687" s="222" t="str">
        <f>IF(COUNTIFS($X$322,"&lt;&gt;"&amp;""),ROUND($AC$324/14,1),"")</f>
        <v/>
      </c>
      <c r="BB687" s="222" t="str">
        <f>IF(COUNTIFS($X$322,"&lt;&gt;"&amp;""),ROUND(($AD$324+$AE$324+$AF$324)/14,1),"")</f>
        <v/>
      </c>
      <c r="BC687" s="222" t="str">
        <f>IF(COUNTIFS($X$322,"&lt;&gt;"&amp;""),ROUND(($AC$324+$AD$324+$AE$324+$AF$324)/14,1),"")</f>
        <v/>
      </c>
      <c r="BD687" s="222" t="str">
        <f>IF(COUNTIFS($X$322,"&lt;&gt;"&amp;""),ROUND($AC$324,1),"")</f>
        <v/>
      </c>
      <c r="BE687" s="222" t="str">
        <f>IF(COUNTIFS($X$322,"&lt;&gt;"&amp;""),ROUND(($AD$324+$AE$324+$AF$324),1),"")</f>
        <v/>
      </c>
      <c r="BF687" s="222" t="str">
        <f>IF(COUNTIFS($X$322,"&lt;&gt;"&amp;""),ROUND(($AC$324+$AD$324+$AE$324+$AF$324),1),"")</f>
        <v/>
      </c>
      <c r="BG687" s="220"/>
      <c r="BH687" s="222"/>
      <c r="BI687" s="222"/>
      <c r="BJ687" s="220"/>
      <c r="BK687" s="222"/>
      <c r="BL687" s="222"/>
      <c r="BM687" s="222" t="str">
        <f>IF(COUNTIFS($X$322,"&lt;&gt;"&amp;""),IF($AH$324&lt;&gt;"",ROUND($AH$324/14,1),""),"")</f>
        <v/>
      </c>
      <c r="BN687" s="222" t="str">
        <f>IF(COUNTIFS($X$322,"&lt;&gt;"&amp;""),IF($AH$324&lt;&gt;"",ROUND($AH$324,1),""),"")</f>
        <v/>
      </c>
      <c r="BO687" s="222" t="str">
        <f>IF($AV687="","",$AA$324)</f>
        <v/>
      </c>
      <c r="BP687" s="224" t="str">
        <f>IF(COUNTIFS($X$322,"&lt;&gt;"&amp;""),$AG$324,"")</f>
        <v/>
      </c>
      <c r="BQ687" s="224" t="str">
        <f t="shared" si="95"/>
        <v/>
      </c>
      <c r="BR687" s="222" t="str">
        <f t="shared" si="96"/>
        <v/>
      </c>
      <c r="BU687" s="215"/>
      <c r="BV687" s="215"/>
      <c r="BW687" s="215"/>
      <c r="BX687" s="215"/>
      <c r="BY687" s="215"/>
      <c r="BZ687" s="215"/>
      <c r="CA687" s="215"/>
      <c r="CB687" s="215"/>
      <c r="CC687" s="216"/>
      <c r="CD687" s="216"/>
      <c r="CE687" s="216"/>
      <c r="CF687" s="215"/>
      <c r="CG687" s="215"/>
      <c r="CH687" s="215"/>
      <c r="CI687" s="215"/>
      <c r="CJ687" s="215"/>
      <c r="CK687" s="215"/>
      <c r="CL687" s="215"/>
      <c r="CM687" s="215"/>
      <c r="CN687" s="215"/>
      <c r="CO687" s="216"/>
      <c r="CP687" s="216"/>
    </row>
    <row r="688" spans="1:94" s="219" customFormat="1" ht="21" hidden="1" customHeight="1" x14ac:dyDescent="0.25">
      <c r="B688" s="215"/>
      <c r="C688" s="215"/>
      <c r="D688" s="215"/>
      <c r="E688" s="215"/>
      <c r="F688" s="215"/>
      <c r="G688" s="215"/>
      <c r="H688" s="215"/>
      <c r="I688" s="215"/>
      <c r="J688" s="215"/>
      <c r="K688" s="216"/>
      <c r="L688" s="217"/>
      <c r="M688" s="215"/>
      <c r="N688" s="215"/>
      <c r="O688" s="215"/>
      <c r="P688" s="215"/>
      <c r="Q688" s="215"/>
      <c r="R688" s="215"/>
      <c r="S688" s="215"/>
      <c r="T688" s="215"/>
      <c r="U688" s="215"/>
      <c r="V688" s="216"/>
      <c r="W688" s="216"/>
      <c r="X688" s="218"/>
      <c r="Y688" s="215"/>
      <c r="Z688" s="215"/>
      <c r="AA688" s="215"/>
      <c r="AB688" s="215"/>
      <c r="AC688" s="215"/>
      <c r="AD688" s="215"/>
      <c r="AE688" s="215"/>
      <c r="AF688" s="215"/>
      <c r="AG688" s="216"/>
      <c r="AH688" s="216"/>
      <c r="AI688" s="215"/>
      <c r="AJ688" s="215"/>
      <c r="AK688" s="215"/>
      <c r="AL688" s="215"/>
      <c r="AM688" s="215"/>
      <c r="AN688" s="215"/>
      <c r="AO688" s="215"/>
      <c r="AP688" s="215"/>
      <c r="AQ688" s="215"/>
      <c r="AR688" s="216"/>
      <c r="AS688" s="216"/>
      <c r="AT688" s="246">
        <f>$X$327</f>
        <v>0</v>
      </c>
      <c r="AU688" s="220">
        <v>25</v>
      </c>
      <c r="AV688" s="222" t="str">
        <f>IF(COUNTIFS($X$325,"&lt;&gt;"&amp;""),$X$325,"")</f>
        <v/>
      </c>
      <c r="AW688" s="222" t="str">
        <f t="shared" si="92"/>
        <v/>
      </c>
      <c r="AX688" s="222" t="str">
        <f t="shared" si="93"/>
        <v/>
      </c>
      <c r="AY688" s="222" t="str">
        <f>IF($AV688="","",$AB$327)</f>
        <v/>
      </c>
      <c r="AZ688" s="222" t="str">
        <f t="shared" si="97"/>
        <v/>
      </c>
      <c r="BA688" s="222" t="str">
        <f>IF(COUNTIFS($X$325,"&lt;&gt;"&amp;""),ROUND($AC$327/14,1),"")</f>
        <v/>
      </c>
      <c r="BB688" s="222" t="str">
        <f>IF(COUNTIFS($X$325,"&lt;&gt;"&amp;""),ROUND(($AD$327+$AE$327+$AF$327)/14,1),"")</f>
        <v/>
      </c>
      <c r="BC688" s="222" t="str">
        <f>IF(COUNTIFS($X$325,"&lt;&gt;"&amp;""),ROUND(($AC$327+$AD$327+$AE$327+$AF$327)/14,1),"")</f>
        <v/>
      </c>
      <c r="BD688" s="222" t="str">
        <f>IF(COUNTIFS($X$325,"&lt;&gt;"&amp;""),ROUND($AC$327,1),"")</f>
        <v/>
      </c>
      <c r="BE688" s="222" t="str">
        <f>IF(COUNTIFS($X$325,"&lt;&gt;"&amp;""),ROUND(($AD$327+$AE$327+$AF$327),1),"")</f>
        <v/>
      </c>
      <c r="BF688" s="222" t="str">
        <f>IF(COUNTIFS($X$325,"&lt;&gt;"&amp;""),ROUND(($AC$327+$AD$327+$AE$327+$AF$327),1),"")</f>
        <v/>
      </c>
      <c r="BG688" s="220"/>
      <c r="BH688" s="222"/>
      <c r="BI688" s="222"/>
      <c r="BJ688" s="220"/>
      <c r="BK688" s="222"/>
      <c r="BL688" s="222"/>
      <c r="BM688" s="222" t="str">
        <f>IF(COUNTIFS($X$325,"&lt;&gt;"&amp;""),IF($AH$327&lt;&gt;"",ROUND($AH$327/14,1),""),"")</f>
        <v/>
      </c>
      <c r="BN688" s="222" t="str">
        <f>IF(COUNTIFS($X$325,"&lt;&gt;"&amp;""),IF($AH$327&lt;&gt;"",ROUND($AH$327,1),""),"")</f>
        <v/>
      </c>
      <c r="BO688" s="222" t="str">
        <f>IF($AV688="","",$AA$327)</f>
        <v/>
      </c>
      <c r="BP688" s="224" t="str">
        <f>IF(COUNTIFS($X$325,"&lt;&gt;"&amp;""),$AG$327,"")</f>
        <v/>
      </c>
      <c r="BQ688" s="224" t="str">
        <f t="shared" si="95"/>
        <v/>
      </c>
      <c r="BR688" s="222" t="str">
        <f t="shared" si="96"/>
        <v/>
      </c>
      <c r="BU688" s="215"/>
      <c r="BV688" s="215"/>
      <c r="BW688" s="215"/>
      <c r="BX688" s="215"/>
      <c r="BY688" s="215"/>
      <c r="BZ688" s="215"/>
      <c r="CA688" s="215"/>
      <c r="CB688" s="215"/>
      <c r="CC688" s="216"/>
      <c r="CD688" s="216"/>
      <c r="CE688" s="216"/>
      <c r="CF688" s="215"/>
      <c r="CG688" s="215"/>
      <c r="CH688" s="215"/>
      <c r="CI688" s="215"/>
      <c r="CJ688" s="215"/>
      <c r="CK688" s="215"/>
      <c r="CL688" s="215"/>
      <c r="CM688" s="215"/>
      <c r="CN688" s="215"/>
      <c r="CO688" s="216"/>
      <c r="CP688" s="216"/>
    </row>
    <row r="689" spans="1:94" s="219" customFormat="1" ht="21" hidden="1" customHeight="1" x14ac:dyDescent="0.25">
      <c r="B689" s="215"/>
      <c r="C689" s="215"/>
      <c r="D689" s="215"/>
      <c r="E689" s="215"/>
      <c r="F689" s="215"/>
      <c r="G689" s="215"/>
      <c r="H689" s="215"/>
      <c r="I689" s="215"/>
      <c r="J689" s="215"/>
      <c r="K689" s="216"/>
      <c r="L689" s="217"/>
      <c r="M689" s="215"/>
      <c r="N689" s="215"/>
      <c r="O689" s="215"/>
      <c r="P689" s="215"/>
      <c r="Q689" s="215"/>
      <c r="R689" s="215"/>
      <c r="S689" s="215"/>
      <c r="T689" s="215"/>
      <c r="U689" s="215"/>
      <c r="V689" s="216"/>
      <c r="W689" s="216"/>
      <c r="X689" s="218"/>
      <c r="Y689" s="215"/>
      <c r="Z689" s="215"/>
      <c r="AA689" s="215"/>
      <c r="AB689" s="215"/>
      <c r="AC689" s="215"/>
      <c r="AD689" s="215"/>
      <c r="AE689" s="215"/>
      <c r="AF689" s="215"/>
      <c r="AG689" s="216"/>
      <c r="AH689" s="216"/>
      <c r="AI689" s="215"/>
      <c r="AJ689" s="215"/>
      <c r="AK689" s="215"/>
      <c r="AL689" s="215"/>
      <c r="AM689" s="215"/>
      <c r="AN689" s="215"/>
      <c r="AO689" s="215"/>
      <c r="AP689" s="215"/>
      <c r="AQ689" s="215"/>
      <c r="AR689" s="216"/>
      <c r="AS689" s="216"/>
      <c r="AT689" s="246">
        <f>$X$330</f>
        <v>0</v>
      </c>
      <c r="AU689" s="220">
        <v>26</v>
      </c>
      <c r="AV689" s="222" t="str">
        <f>IF(COUNTIFS($X$328,"&lt;&gt;"&amp;""),$X$328,"")</f>
        <v/>
      </c>
      <c r="AW689" s="222" t="str">
        <f t="shared" si="92"/>
        <v/>
      </c>
      <c r="AX689" s="222" t="str">
        <f t="shared" si="93"/>
        <v/>
      </c>
      <c r="AY689" s="222" t="str">
        <f>IF($AV689="","",$AB$330)</f>
        <v/>
      </c>
      <c r="AZ689" s="222" t="str">
        <f t="shared" si="97"/>
        <v/>
      </c>
      <c r="BA689" s="222" t="str">
        <f>IF(COUNTIFS($X$328,"&lt;&gt;"&amp;""),ROUND($AC$330/14,1),"")</f>
        <v/>
      </c>
      <c r="BB689" s="222" t="str">
        <f>IF(COUNTIFS($X$328,"&lt;&gt;"&amp;""),ROUND(($AD$330+$AE$330+$AF$330)/14,1),"")</f>
        <v/>
      </c>
      <c r="BC689" s="222" t="str">
        <f>IF(COUNTIFS($X$328,"&lt;&gt;"&amp;""),ROUND(($AC$330+$AD$330+$AE$330+$AF$330)/14,1),"")</f>
        <v/>
      </c>
      <c r="BD689" s="222" t="str">
        <f>IF(COUNTIFS($X$328,"&lt;&gt;"&amp;""),ROUND($AC$330,1),"")</f>
        <v/>
      </c>
      <c r="BE689" s="222" t="str">
        <f>IF(COUNTIFS($X$328,"&lt;&gt;"&amp;""),ROUND(($AD$330+$AE$330+$AF$330),1),"")</f>
        <v/>
      </c>
      <c r="BF689" s="222" t="str">
        <f>IF(COUNTIFS($X$328,"&lt;&gt;"&amp;""),ROUND(($AC$330+$AD$330+$AE$330+$AF$330),1),"")</f>
        <v/>
      </c>
      <c r="BG689" s="220"/>
      <c r="BH689" s="222"/>
      <c r="BI689" s="222"/>
      <c r="BJ689" s="220"/>
      <c r="BK689" s="222"/>
      <c r="BL689" s="222"/>
      <c r="BM689" s="222" t="str">
        <f>IF(COUNTIFS($X$328,"&lt;&gt;"&amp;""),IF($AH$330&lt;&gt;"",ROUND($AH$330/14,1),""),"")</f>
        <v/>
      </c>
      <c r="BN689" s="222" t="str">
        <f>IF(COUNTIFS($X$328,"&lt;&gt;"&amp;""),IF($AH$330&lt;&gt;"",ROUND($AH$330,1),""),"")</f>
        <v/>
      </c>
      <c r="BO689" s="222" t="str">
        <f>IF($AV689="","",$AA$330)</f>
        <v/>
      </c>
      <c r="BP689" s="224" t="str">
        <f>IF(COUNTIFS($X$328,"&lt;&gt;"&amp;""),$AG$330,"")</f>
        <v/>
      </c>
      <c r="BQ689" s="224" t="str">
        <f t="shared" si="95"/>
        <v/>
      </c>
      <c r="BR689" s="222" t="str">
        <f t="shared" si="96"/>
        <v/>
      </c>
      <c r="BU689" s="215"/>
      <c r="BV689" s="215"/>
      <c r="BW689" s="215"/>
      <c r="BX689" s="215"/>
      <c r="BY689" s="215"/>
      <c r="BZ689" s="215"/>
      <c r="CA689" s="215"/>
      <c r="CB689" s="215"/>
      <c r="CC689" s="216"/>
      <c r="CD689" s="216"/>
      <c r="CE689" s="216"/>
      <c r="CF689" s="215"/>
      <c r="CG689" s="215"/>
      <c r="CH689" s="215"/>
      <c r="CI689" s="215"/>
      <c r="CJ689" s="215"/>
      <c r="CK689" s="215"/>
      <c r="CL689" s="215"/>
      <c r="CM689" s="215"/>
      <c r="CN689" s="215"/>
      <c r="CO689" s="216"/>
      <c r="CP689" s="216"/>
    </row>
    <row r="690" spans="1:94" s="219" customFormat="1" ht="21" hidden="1" customHeight="1" x14ac:dyDescent="0.25">
      <c r="B690" s="215"/>
      <c r="C690" s="215"/>
      <c r="D690" s="215"/>
      <c r="E690" s="215"/>
      <c r="F690" s="215"/>
      <c r="G690" s="215"/>
      <c r="H690" s="215"/>
      <c r="I690" s="215"/>
      <c r="J690" s="215"/>
      <c r="K690" s="216"/>
      <c r="L690" s="217"/>
      <c r="M690" s="215"/>
      <c r="N690" s="215"/>
      <c r="O690" s="215"/>
      <c r="P690" s="215"/>
      <c r="Q690" s="215"/>
      <c r="R690" s="215"/>
      <c r="S690" s="215"/>
      <c r="T690" s="215"/>
      <c r="U690" s="215"/>
      <c r="V690" s="216"/>
      <c r="W690" s="216"/>
      <c r="X690" s="218"/>
      <c r="Y690" s="215"/>
      <c r="Z690" s="215"/>
      <c r="AA690" s="215"/>
      <c r="AB690" s="215"/>
      <c r="AC690" s="215"/>
      <c r="AD690" s="215"/>
      <c r="AE690" s="215"/>
      <c r="AF690" s="215"/>
      <c r="AG690" s="216"/>
      <c r="AH690" s="216"/>
      <c r="AI690" s="215"/>
      <c r="AJ690" s="215"/>
      <c r="AK690" s="215"/>
      <c r="AL690" s="215"/>
      <c r="AM690" s="215"/>
      <c r="AN690" s="215"/>
      <c r="AO690" s="215"/>
      <c r="AP690" s="215"/>
      <c r="AQ690" s="215"/>
      <c r="AR690" s="216"/>
      <c r="AS690" s="216"/>
      <c r="AT690" s="446" t="s">
        <v>199</v>
      </c>
      <c r="AU690" s="449"/>
      <c r="AV690" s="449"/>
      <c r="AW690" s="449"/>
      <c r="AX690" s="449"/>
      <c r="AY690" s="449"/>
      <c r="AZ690" s="449"/>
      <c r="BA690" s="449"/>
      <c r="BB690" s="449"/>
      <c r="BC690" s="449"/>
      <c r="BD690" s="449"/>
      <c r="BE690" s="449"/>
      <c r="BF690" s="449"/>
      <c r="BG690" s="449"/>
      <c r="BH690" s="449"/>
      <c r="BI690" s="449"/>
      <c r="BJ690" s="449"/>
      <c r="BK690" s="449"/>
      <c r="BL690" s="449"/>
      <c r="BM690" s="449"/>
      <c r="BN690" s="449"/>
      <c r="BO690" s="449"/>
      <c r="BP690" s="449"/>
      <c r="BQ690" s="449"/>
      <c r="BR690" s="450"/>
      <c r="BS690" s="236"/>
      <c r="BU690" s="215"/>
      <c r="BV690" s="215"/>
      <c r="BW690" s="215"/>
      <c r="BX690" s="215"/>
      <c r="BY690" s="215"/>
      <c r="BZ690" s="215"/>
      <c r="CA690" s="215"/>
      <c r="CB690" s="215"/>
      <c r="CC690" s="216"/>
      <c r="CD690" s="216"/>
      <c r="CE690" s="216"/>
      <c r="CF690" s="215"/>
      <c r="CG690" s="215"/>
      <c r="CH690" s="215"/>
      <c r="CI690" s="215"/>
      <c r="CJ690" s="215"/>
      <c r="CK690" s="215"/>
      <c r="CL690" s="215"/>
      <c r="CM690" s="215"/>
      <c r="CN690" s="215"/>
      <c r="CO690" s="216"/>
      <c r="CP690" s="216"/>
    </row>
    <row r="691" spans="1:94" s="219" customFormat="1" ht="21" hidden="1" customHeight="1" x14ac:dyDescent="0.25">
      <c r="A691" s="237"/>
      <c r="B691" s="236"/>
      <c r="C691" s="236"/>
      <c r="D691" s="236"/>
      <c r="E691" s="236"/>
      <c r="F691" s="236"/>
      <c r="G691" s="236"/>
      <c r="H691" s="236"/>
      <c r="I691" s="236"/>
      <c r="J691" s="236"/>
      <c r="K691" s="238"/>
      <c r="L691" s="239"/>
      <c r="M691" s="236"/>
      <c r="N691" s="236"/>
      <c r="O691" s="236"/>
      <c r="P691" s="236"/>
      <c r="Q691" s="236"/>
      <c r="R691" s="236"/>
      <c r="S691" s="236"/>
      <c r="T691" s="236"/>
      <c r="U691" s="236"/>
      <c r="V691" s="238"/>
      <c r="W691" s="238"/>
      <c r="X691" s="240"/>
      <c r="Y691" s="236"/>
      <c r="Z691" s="236"/>
      <c r="AA691" s="236"/>
      <c r="AB691" s="236"/>
      <c r="AC691" s="236"/>
      <c r="AD691" s="236"/>
      <c r="AE691" s="236"/>
      <c r="AF691" s="236"/>
      <c r="AG691" s="238"/>
      <c r="AH691" s="238"/>
      <c r="AI691" s="236"/>
      <c r="AJ691" s="236"/>
      <c r="AK691" s="236"/>
      <c r="AL691" s="236"/>
      <c r="AM691" s="236"/>
      <c r="AN691" s="236"/>
      <c r="AO691" s="236"/>
      <c r="AP691" s="236"/>
      <c r="AQ691" s="236"/>
      <c r="AR691" s="238"/>
      <c r="AS691" s="238"/>
      <c r="AT691" s="246">
        <f>$AI$232</f>
        <v>0</v>
      </c>
      <c r="AU691" s="222">
        <v>1</v>
      </c>
      <c r="AV691" s="222" t="str">
        <f>IF(COUNTIFS($AI$230,"&lt;&gt;"&amp;""),$AI$230,"")</f>
        <v/>
      </c>
      <c r="AW691" s="222" t="str">
        <f t="shared" ref="AW691:AW716" si="98">IF($AV691="","",ROUND(RIGHT($AI$229,1)/2,0))</f>
        <v/>
      </c>
      <c r="AX691" s="222" t="str">
        <f t="shared" ref="AX691:AX716" si="99">IF($AV691="","",RIGHT($AI$229,1))</f>
        <v/>
      </c>
      <c r="AY691" s="222" t="str">
        <f>IF($AV691="","",$AM$232)</f>
        <v/>
      </c>
      <c r="AZ691" s="222" t="str">
        <f>IF($AV691="","","DO")</f>
        <v/>
      </c>
      <c r="BA691" s="222" t="str">
        <f>IF(COUNTIFS($AI$230,"&lt;&gt;"&amp;""),ROUND($AN$232/14,1),"")</f>
        <v/>
      </c>
      <c r="BB691" s="222" t="str">
        <f>IF(COUNTIFS($AI$230,"&lt;&gt;"&amp;""),ROUND(($AO$232+$AP$232+$AQ$232)/14,1),"")</f>
        <v/>
      </c>
      <c r="BC691" s="222" t="str">
        <f>IF(COUNTIFS($AI$230,"&lt;&gt;"&amp;""),ROUND(($AN$232+$AO$232+$AP$232+$AQ$232)/14,1),"")</f>
        <v/>
      </c>
      <c r="BD691" s="222" t="str">
        <f>IF(COUNTIFS($AI$230,"&lt;&gt;"&amp;""),ROUND($AN$232,1),"")</f>
        <v/>
      </c>
      <c r="BE691" s="222" t="str">
        <f>IF(COUNTIFS($AI$230,"&lt;&gt;"&amp;""),ROUND(($AO$232+$AP$232+$AQ$232),1),"")</f>
        <v/>
      </c>
      <c r="BF691" s="222" t="str">
        <f>IF(COUNTIFS($AI$230,"&lt;&gt;"&amp;""),ROUND(($AN$232+$AO$232+$AP$232+$AQ$232),1),"")</f>
        <v/>
      </c>
      <c r="BG691" s="222"/>
      <c r="BH691" s="222"/>
      <c r="BI691" s="222"/>
      <c r="BJ691" s="222"/>
      <c r="BK691" s="222"/>
      <c r="BL691" s="222"/>
      <c r="BM691" s="222" t="str">
        <f>IF(COUNTIFS($AI$230,"&lt;&gt;"&amp;""),IF($AS$232&lt;&gt;"",ROUND($AS$232/14,1),""),"")</f>
        <v/>
      </c>
      <c r="BN691" s="222" t="str">
        <f>IF(COUNTIFS($AI$230,"&lt;&gt;"&amp;""),IF($AS$232&lt;&gt;"",ROUND($AS$232,1),""),"")</f>
        <v/>
      </c>
      <c r="BO691" s="222" t="str">
        <f>IF($AV691="","",$AL$232)</f>
        <v/>
      </c>
      <c r="BP691" s="224" t="str">
        <f>IF(COUNTIFS($AI$230,"&lt;&gt;"&amp;""),$AR$232,"")</f>
        <v/>
      </c>
      <c r="BQ691" s="224" t="str">
        <f>IF($AV691="","",IF($BC691&lt;&gt;"",$BC691,0)+IF($BI691&lt;&gt;"",$BI691,0)+IF($BM691&lt;&gt;"",$BM691,0))</f>
        <v/>
      </c>
      <c r="BR691" s="222" t="str">
        <f>IF($AV691="","",IF($BF691&lt;&gt;"",$BF691,0)+IF($BL691&lt;&gt;"",$BL691,0)+IF($BN691&lt;&gt;"",$BN691,0))</f>
        <v/>
      </c>
      <c r="BU691" s="215"/>
      <c r="BV691" s="215"/>
      <c r="BW691" s="215"/>
      <c r="BX691" s="215"/>
      <c r="BY691" s="215"/>
      <c r="BZ691" s="215"/>
      <c r="CA691" s="215"/>
      <c r="CB691" s="215"/>
      <c r="CC691" s="216"/>
      <c r="CD691" s="216"/>
      <c r="CE691" s="216"/>
      <c r="CF691" s="215"/>
      <c r="CG691" s="215"/>
      <c r="CH691" s="215"/>
      <c r="CI691" s="215"/>
      <c r="CJ691" s="215"/>
      <c r="CK691" s="215"/>
      <c r="CL691" s="215"/>
      <c r="CM691" s="215"/>
      <c r="CN691" s="215"/>
      <c r="CO691" s="216"/>
      <c r="CP691" s="216"/>
    </row>
    <row r="692" spans="1:94" s="219" customFormat="1" ht="21" hidden="1" customHeight="1" x14ac:dyDescent="0.25">
      <c r="A692" s="237"/>
      <c r="B692" s="236"/>
      <c r="C692" s="236"/>
      <c r="D692" s="236"/>
      <c r="E692" s="236"/>
      <c r="F692" s="236"/>
      <c r="G692" s="236"/>
      <c r="H692" s="236"/>
      <c r="I692" s="236"/>
      <c r="J692" s="236"/>
      <c r="K692" s="238"/>
      <c r="L692" s="239"/>
      <c r="M692" s="236"/>
      <c r="N692" s="236"/>
      <c r="O692" s="236"/>
      <c r="P692" s="236"/>
      <c r="Q692" s="236"/>
      <c r="R692" s="236"/>
      <c r="S692" s="236"/>
      <c r="T692" s="236"/>
      <c r="U692" s="236"/>
      <c r="V692" s="238"/>
      <c r="W692" s="238"/>
      <c r="X692" s="240"/>
      <c r="Y692" s="236"/>
      <c r="Z692" s="236"/>
      <c r="AA692" s="236"/>
      <c r="AB692" s="236"/>
      <c r="AC692" s="236"/>
      <c r="AD692" s="236"/>
      <c r="AE692" s="236"/>
      <c r="AF692" s="236"/>
      <c r="AG692" s="238"/>
      <c r="AH692" s="238"/>
      <c r="AI692" s="236"/>
      <c r="AJ692" s="236"/>
      <c r="AK692" s="236"/>
      <c r="AL692" s="236"/>
      <c r="AM692" s="236"/>
      <c r="AN692" s="236"/>
      <c r="AO692" s="236"/>
      <c r="AP692" s="236"/>
      <c r="AQ692" s="236"/>
      <c r="AR692" s="238"/>
      <c r="AS692" s="238"/>
      <c r="AT692" s="246">
        <f>$AI$235</f>
        <v>0</v>
      </c>
      <c r="AU692" s="220">
        <v>2</v>
      </c>
      <c r="AV692" s="222" t="str">
        <f>IF(COUNTIFS($AI$233,"&lt;&gt;"&amp;""),$AI$233,"")</f>
        <v/>
      </c>
      <c r="AW692" s="222" t="str">
        <f t="shared" si="98"/>
        <v/>
      </c>
      <c r="AX692" s="222" t="str">
        <f t="shared" si="99"/>
        <v/>
      </c>
      <c r="AY692" s="222" t="str">
        <f>IF($AV692="","",$AM$235)</f>
        <v/>
      </c>
      <c r="AZ692" s="222" t="str">
        <f t="shared" ref="AZ692:AZ702" si="100">IF($AV692="","","DO")</f>
        <v/>
      </c>
      <c r="BA692" s="222" t="str">
        <f>IF(COUNTIFS($AI$233,"&lt;&gt;"&amp;""),ROUND($AN$235/14,1),"")</f>
        <v/>
      </c>
      <c r="BB692" s="222" t="str">
        <f>IF(COUNTIFS($AI$233,"&lt;&gt;"&amp;""),ROUND(($AO$235+$AP$235+$AQ$235)/14,1),"")</f>
        <v/>
      </c>
      <c r="BC692" s="222" t="str">
        <f>IF(COUNTIFS($AI$233,"&lt;&gt;"&amp;""),ROUND(($AN$235+$AO$235+$AP$235+$AQ$235)/14,1),"")</f>
        <v/>
      </c>
      <c r="BD692" s="222" t="str">
        <f>IF(COUNTIFS($AI$233,"&lt;&gt;"&amp;""),ROUND($AN$235,1),"")</f>
        <v/>
      </c>
      <c r="BE692" s="222" t="str">
        <f>IF(COUNTIFS($AI$233,"&lt;&gt;"&amp;""),ROUND(($AO$235+$AP$235+$AQ$235),1),"")</f>
        <v/>
      </c>
      <c r="BF692" s="222" t="str">
        <f>IF(COUNTIFS($AI$233,"&lt;&gt;"&amp;""),ROUND(($AN$235+$AO$235+$AP$235+$AQ$235),1),"")</f>
        <v/>
      </c>
      <c r="BG692" s="220"/>
      <c r="BH692" s="222"/>
      <c r="BI692" s="222"/>
      <c r="BJ692" s="220"/>
      <c r="BK692" s="222"/>
      <c r="BL692" s="222"/>
      <c r="BM692" s="222" t="str">
        <f>IF(COUNTIFS($AI$233,"&lt;&gt;"&amp;""),IF($AS$235&lt;&gt;"",ROUND($AS$235/14,1),""),"")</f>
        <v/>
      </c>
      <c r="BN692" s="222" t="str">
        <f>IF(COUNTIFS($AI$233,"&lt;&gt;"&amp;""),IF($AS$235&lt;&gt;"",ROUND($AS$235,1),""),"")</f>
        <v/>
      </c>
      <c r="BO692" s="222" t="str">
        <f>IF($AV692="","",$AL$235)</f>
        <v/>
      </c>
      <c r="BP692" s="224" t="str">
        <f>IF(COUNTIFS($AI$233,"&lt;&gt;"&amp;""),$AR$235,"")</f>
        <v/>
      </c>
      <c r="BQ692" s="224" t="str">
        <f t="shared" ref="BQ692:BQ716" si="101">IF($AV692="","",IF($BC692&lt;&gt;"",$BC692,0)+IF($BI692&lt;&gt;"",$BI692,0)+IF($BM692&lt;&gt;"",$BM692,0))</f>
        <v/>
      </c>
      <c r="BR692" s="222" t="str">
        <f t="shared" ref="BR692:BR716" si="102">IF($AV692="","",IF($BF692&lt;&gt;"",$BF692,0)+IF($BL692&lt;&gt;"",$BL692,0)+IF($BN692&lt;&gt;"",$BN692,0))</f>
        <v/>
      </c>
      <c r="BU692" s="215"/>
      <c r="BV692" s="215"/>
      <c r="BW692" s="215"/>
      <c r="BX692" s="215"/>
      <c r="BY692" s="215"/>
      <c r="BZ692" s="215"/>
      <c r="CA692" s="215"/>
      <c r="CB692" s="215"/>
      <c r="CC692" s="216"/>
      <c r="CD692" s="216"/>
      <c r="CE692" s="216"/>
      <c r="CF692" s="215"/>
      <c r="CG692" s="215"/>
      <c r="CH692" s="215"/>
      <c r="CI692" s="215"/>
      <c r="CJ692" s="215"/>
      <c r="CK692" s="215"/>
      <c r="CL692" s="215"/>
      <c r="CM692" s="215"/>
      <c r="CN692" s="215"/>
      <c r="CO692" s="216"/>
      <c r="CP692" s="216"/>
    </row>
    <row r="693" spans="1:94" s="219" customFormat="1" ht="21" hidden="1" customHeight="1" x14ac:dyDescent="0.25">
      <c r="A693" s="237"/>
      <c r="B693" s="236"/>
      <c r="C693" s="236"/>
      <c r="D693" s="236"/>
      <c r="E693" s="236"/>
      <c r="F693" s="236"/>
      <c r="G693" s="236"/>
      <c r="H693" s="236"/>
      <c r="I693" s="236"/>
      <c r="J693" s="236"/>
      <c r="K693" s="238"/>
      <c r="L693" s="239"/>
      <c r="M693" s="236"/>
      <c r="N693" s="236"/>
      <c r="O693" s="236"/>
      <c r="P693" s="236"/>
      <c r="Q693" s="236"/>
      <c r="R693" s="236"/>
      <c r="S693" s="236"/>
      <c r="T693" s="236"/>
      <c r="U693" s="236"/>
      <c r="V693" s="238"/>
      <c r="W693" s="238"/>
      <c r="X693" s="240"/>
      <c r="Y693" s="236"/>
      <c r="Z693" s="236"/>
      <c r="AA693" s="236"/>
      <c r="AB693" s="236"/>
      <c r="AC693" s="236"/>
      <c r="AD693" s="236"/>
      <c r="AE693" s="236"/>
      <c r="AF693" s="236"/>
      <c r="AG693" s="238"/>
      <c r="AH693" s="238"/>
      <c r="AI693" s="236"/>
      <c r="AJ693" s="236"/>
      <c r="AK693" s="236"/>
      <c r="AL693" s="236"/>
      <c r="AM693" s="236"/>
      <c r="AN693" s="236"/>
      <c r="AO693" s="236"/>
      <c r="AP693" s="236"/>
      <c r="AQ693" s="236"/>
      <c r="AR693" s="238"/>
      <c r="AS693" s="238"/>
      <c r="AT693" s="246">
        <f>$AI$238</f>
        <v>0</v>
      </c>
      <c r="AU693" s="220">
        <v>3</v>
      </c>
      <c r="AV693" s="222" t="str">
        <f>IF(COUNTIFS($AI$236,"&lt;&gt;"&amp;""),$AI$236,"")</f>
        <v/>
      </c>
      <c r="AW693" s="222" t="str">
        <f t="shared" si="98"/>
        <v/>
      </c>
      <c r="AX693" s="222" t="str">
        <f t="shared" si="99"/>
        <v/>
      </c>
      <c r="AY693" s="222" t="str">
        <f>IF($AV693="","",$AM$238)</f>
        <v/>
      </c>
      <c r="AZ693" s="222" t="str">
        <f t="shared" si="100"/>
        <v/>
      </c>
      <c r="BA693" s="222" t="str">
        <f>IF(COUNTIFS($AI$236,"&lt;&gt;"&amp;""),ROUND($AN$238/14,1),"")</f>
        <v/>
      </c>
      <c r="BB693" s="222" t="str">
        <f>IF(COUNTIFS($AI$236,"&lt;&gt;"&amp;""),ROUND(($AO$238+$AP$238+$AQ$238)/14,1),"")</f>
        <v/>
      </c>
      <c r="BC693" s="222" t="str">
        <f>IF(COUNTIFS($AI$236,"&lt;&gt;"&amp;""),ROUND(($AN$238+$AO$238+$AP$238+$AQ$238)/14,1),"")</f>
        <v/>
      </c>
      <c r="BD693" s="222" t="str">
        <f>IF(COUNTIFS($AI$236,"&lt;&gt;"&amp;""),ROUND($AN$238,1),"")</f>
        <v/>
      </c>
      <c r="BE693" s="222" t="str">
        <f>IF(COUNTIFS($AI$236,"&lt;&gt;"&amp;""),ROUND(($AO$238+$AP$238+$AQ$238),1),"")</f>
        <v/>
      </c>
      <c r="BF693" s="222" t="str">
        <f>IF(COUNTIFS($AI$236,"&lt;&gt;"&amp;""),ROUND(($AN$238+$AO$238+$AP$238+$AQ$238),1),"")</f>
        <v/>
      </c>
      <c r="BG693" s="220"/>
      <c r="BH693" s="222"/>
      <c r="BI693" s="222"/>
      <c r="BJ693" s="220"/>
      <c r="BK693" s="222"/>
      <c r="BL693" s="222"/>
      <c r="BM693" s="222" t="str">
        <f>IF(COUNTIFS($AI$236,"&lt;&gt;"&amp;""),IF($AS$238&lt;&gt;"",ROUND($AS$238/14,1),""),"")</f>
        <v/>
      </c>
      <c r="BN693" s="222" t="str">
        <f>IF(COUNTIFS($AI$236,"&lt;&gt;"&amp;""),IF($AS$238&lt;&gt;"",ROUND($AS$238,1),""),"")</f>
        <v/>
      </c>
      <c r="BO693" s="222" t="str">
        <f>IF($AV693="","",$AL$238)</f>
        <v/>
      </c>
      <c r="BP693" s="224" t="str">
        <f>IF(COUNTIFS($AI$236,"&lt;&gt;"&amp;""),$AR$238,"")</f>
        <v/>
      </c>
      <c r="BQ693" s="224" t="str">
        <f t="shared" si="101"/>
        <v/>
      </c>
      <c r="BR693" s="222" t="str">
        <f t="shared" si="102"/>
        <v/>
      </c>
      <c r="BU693" s="215"/>
      <c r="BV693" s="215"/>
      <c r="BW693" s="215"/>
      <c r="BX693" s="215"/>
      <c r="BY693" s="215"/>
      <c r="BZ693" s="215"/>
      <c r="CA693" s="215"/>
      <c r="CB693" s="215"/>
      <c r="CC693" s="216"/>
      <c r="CD693" s="216"/>
      <c r="CE693" s="216"/>
      <c r="CF693" s="215"/>
      <c r="CG693" s="215"/>
      <c r="CH693" s="215"/>
      <c r="CI693" s="215"/>
      <c r="CJ693" s="215"/>
      <c r="CK693" s="215"/>
      <c r="CL693" s="215"/>
      <c r="CM693" s="215"/>
      <c r="CN693" s="215"/>
      <c r="CO693" s="216"/>
      <c r="CP693" s="216"/>
    </row>
    <row r="694" spans="1:94" s="219" customFormat="1" ht="21" hidden="1" customHeight="1" x14ac:dyDescent="0.25">
      <c r="A694" s="237"/>
      <c r="B694" s="236"/>
      <c r="C694" s="236"/>
      <c r="D694" s="236"/>
      <c r="E694" s="236"/>
      <c r="F694" s="236"/>
      <c r="G694" s="236"/>
      <c r="H694" s="236"/>
      <c r="I694" s="236"/>
      <c r="J694" s="236"/>
      <c r="K694" s="238"/>
      <c r="L694" s="239"/>
      <c r="M694" s="236"/>
      <c r="N694" s="236"/>
      <c r="O694" s="236"/>
      <c r="P694" s="236"/>
      <c r="Q694" s="236"/>
      <c r="R694" s="236"/>
      <c r="S694" s="236"/>
      <c r="T694" s="236"/>
      <c r="U694" s="236"/>
      <c r="V694" s="238"/>
      <c r="W694" s="238"/>
      <c r="X694" s="240"/>
      <c r="Y694" s="236"/>
      <c r="Z694" s="236"/>
      <c r="AA694" s="236"/>
      <c r="AB694" s="236"/>
      <c r="AC694" s="236"/>
      <c r="AD694" s="236"/>
      <c r="AE694" s="236"/>
      <c r="AF694" s="236"/>
      <c r="AG694" s="238"/>
      <c r="AH694" s="238"/>
      <c r="AI694" s="236"/>
      <c r="AJ694" s="236"/>
      <c r="AK694" s="236"/>
      <c r="AL694" s="236"/>
      <c r="AM694" s="236"/>
      <c r="AN694" s="236"/>
      <c r="AO694" s="236"/>
      <c r="AP694" s="236"/>
      <c r="AQ694" s="236"/>
      <c r="AR694" s="238"/>
      <c r="AS694" s="238"/>
      <c r="AT694" s="246">
        <f>$AI$241</f>
        <v>0</v>
      </c>
      <c r="AU694" s="220">
        <v>4</v>
      </c>
      <c r="AV694" s="222" t="str">
        <f>IF(COUNTIFS($AI$239,"&lt;&gt;"&amp;""),$AI$239,"")</f>
        <v/>
      </c>
      <c r="AW694" s="222" t="str">
        <f t="shared" si="98"/>
        <v/>
      </c>
      <c r="AX694" s="222" t="str">
        <f t="shared" si="99"/>
        <v/>
      </c>
      <c r="AY694" s="222" t="str">
        <f>IF($AV694="","",$AM$241)</f>
        <v/>
      </c>
      <c r="AZ694" s="222" t="str">
        <f t="shared" si="100"/>
        <v/>
      </c>
      <c r="BA694" s="222" t="str">
        <f>IF(COUNTIFS($AI$239,"&lt;&gt;"&amp;""),ROUND($AN$241/14,1),"")</f>
        <v/>
      </c>
      <c r="BB694" s="222" t="str">
        <f>IF(COUNTIFS($AI$239,"&lt;&gt;"&amp;""),ROUND(($AO$241+$AP$241+$AQ$241)/14,1),"")</f>
        <v/>
      </c>
      <c r="BC694" s="222" t="str">
        <f>IF(COUNTIFS($AI$239,"&lt;&gt;"&amp;""),ROUND(($AN$241+$AO$241+$AP$241+$AQ$241)/14,1),"")</f>
        <v/>
      </c>
      <c r="BD694" s="222" t="str">
        <f>IF(COUNTIFS($AI$239,"&lt;&gt;"&amp;""),ROUND($AN$241,1),"")</f>
        <v/>
      </c>
      <c r="BE694" s="222" t="str">
        <f>IF(COUNTIFS($AI$239,"&lt;&gt;"&amp;""),ROUND(($AO$241+$AP$241+$AQ$241),1),"")</f>
        <v/>
      </c>
      <c r="BF694" s="222" t="str">
        <f>IF(COUNTIFS($AI$239,"&lt;&gt;"&amp;""),ROUND(($AN$241+$AO$241+$AP$241+$AQ$241),1),"")</f>
        <v/>
      </c>
      <c r="BG694" s="220"/>
      <c r="BH694" s="222"/>
      <c r="BI694" s="222"/>
      <c r="BJ694" s="220"/>
      <c r="BK694" s="222"/>
      <c r="BL694" s="222"/>
      <c r="BM694" s="222" t="str">
        <f>IF(COUNTIFS($AI$239,"&lt;&gt;"&amp;""),IF($AS$241&lt;&gt;"",ROUND($AS$241/14,1),""),"")</f>
        <v/>
      </c>
      <c r="BN694" s="222" t="str">
        <f>IF(COUNTIFS($AI$239,"&lt;&gt;"&amp;""),IF($AS$241&lt;&gt;"",ROUND($AS$241,1),""),"")</f>
        <v/>
      </c>
      <c r="BO694" s="222" t="str">
        <f>IF($AV694="","",$AL$241)</f>
        <v/>
      </c>
      <c r="BP694" s="224" t="str">
        <f>IF(COUNTIFS($AI$239,"&lt;&gt;"&amp;""),$AR$241,"")</f>
        <v/>
      </c>
      <c r="BQ694" s="224" t="str">
        <f t="shared" si="101"/>
        <v/>
      </c>
      <c r="BR694" s="222" t="str">
        <f t="shared" si="102"/>
        <v/>
      </c>
      <c r="BU694" s="215"/>
      <c r="BV694" s="215"/>
      <c r="BW694" s="215"/>
      <c r="BX694" s="215"/>
      <c r="BY694" s="215"/>
      <c r="BZ694" s="215"/>
      <c r="CA694" s="215"/>
      <c r="CB694" s="215"/>
      <c r="CC694" s="216"/>
      <c r="CD694" s="216"/>
      <c r="CE694" s="216"/>
      <c r="CF694" s="215"/>
      <c r="CG694" s="215"/>
      <c r="CH694" s="215"/>
      <c r="CI694" s="215"/>
      <c r="CJ694" s="215"/>
      <c r="CK694" s="215"/>
      <c r="CL694" s="215"/>
      <c r="CM694" s="215"/>
      <c r="CN694" s="215"/>
      <c r="CO694" s="216"/>
      <c r="CP694" s="216"/>
    </row>
    <row r="695" spans="1:94" s="219" customFormat="1" ht="21" hidden="1" customHeight="1" x14ac:dyDescent="0.25">
      <c r="B695" s="215"/>
      <c r="C695" s="215"/>
      <c r="D695" s="215"/>
      <c r="E695" s="215"/>
      <c r="F695" s="215"/>
      <c r="G695" s="215"/>
      <c r="H695" s="215"/>
      <c r="I695" s="215"/>
      <c r="J695" s="215"/>
      <c r="K695" s="216"/>
      <c r="L695" s="217"/>
      <c r="M695" s="215"/>
      <c r="N695" s="215"/>
      <c r="O695" s="215"/>
      <c r="P695" s="215"/>
      <c r="Q695" s="215"/>
      <c r="R695" s="215"/>
      <c r="S695" s="215"/>
      <c r="T695" s="215"/>
      <c r="U695" s="215"/>
      <c r="V695" s="216"/>
      <c r="W695" s="216"/>
      <c r="X695" s="218"/>
      <c r="Y695" s="215"/>
      <c r="Z695" s="215"/>
      <c r="AA695" s="215"/>
      <c r="AB695" s="215"/>
      <c r="AC695" s="215"/>
      <c r="AD695" s="215"/>
      <c r="AE695" s="215"/>
      <c r="AF695" s="215"/>
      <c r="AG695" s="216"/>
      <c r="AH695" s="216"/>
      <c r="AI695" s="215"/>
      <c r="AJ695" s="215"/>
      <c r="AK695" s="215"/>
      <c r="AL695" s="215"/>
      <c r="AM695" s="215"/>
      <c r="AN695" s="215"/>
      <c r="AO695" s="215"/>
      <c r="AP695" s="215"/>
      <c r="AQ695" s="215"/>
      <c r="AR695" s="216"/>
      <c r="AS695" s="216"/>
      <c r="AT695" s="246">
        <f>$AI$244</f>
        <v>0</v>
      </c>
      <c r="AU695" s="220">
        <v>5</v>
      </c>
      <c r="AV695" s="222" t="str">
        <f>IF(COUNTIFS($AI$242,"&lt;&gt;"&amp;""),$AI$242,"")</f>
        <v/>
      </c>
      <c r="AW695" s="222" t="str">
        <f t="shared" si="98"/>
        <v/>
      </c>
      <c r="AX695" s="222" t="str">
        <f t="shared" si="99"/>
        <v/>
      </c>
      <c r="AY695" s="222" t="str">
        <f>IF($AV695="","",$AM$244)</f>
        <v/>
      </c>
      <c r="AZ695" s="222" t="str">
        <f t="shared" si="100"/>
        <v/>
      </c>
      <c r="BA695" s="222" t="str">
        <f>IF(COUNTIFS($AI$242,"&lt;&gt;"&amp;""),ROUND($AN$244/14,1),"")</f>
        <v/>
      </c>
      <c r="BB695" s="222" t="str">
        <f>IF(COUNTIFS($AI$242,"&lt;&gt;"&amp;""),ROUND(($AO$244+$AP$244+$AQ$244)/14,1),"")</f>
        <v/>
      </c>
      <c r="BC695" s="222" t="str">
        <f>IF(COUNTIFS($AI$242,"&lt;&gt;"&amp;""),ROUND(($AN$244+$AO$244+$AP$244+$AQ$244)/14,1),"")</f>
        <v/>
      </c>
      <c r="BD695" s="222" t="str">
        <f>IF(COUNTIFS($AI$242,"&lt;&gt;"&amp;""),ROUND($AN$244,1),"")</f>
        <v/>
      </c>
      <c r="BE695" s="222" t="str">
        <f>IF(COUNTIFS($AI$242,"&lt;&gt;"&amp;""),ROUND(($AO$244+$AP$244+$AQ$244),1),"")</f>
        <v/>
      </c>
      <c r="BF695" s="222" t="str">
        <f>IF(COUNTIFS($AI$242,"&lt;&gt;"&amp;""),ROUND(($AN$244+$AO$244+$AP$244+$AQ$244),1),"")</f>
        <v/>
      </c>
      <c r="BG695" s="220"/>
      <c r="BH695" s="222"/>
      <c r="BI695" s="222"/>
      <c r="BJ695" s="220"/>
      <c r="BK695" s="222"/>
      <c r="BL695" s="222"/>
      <c r="BM695" s="222" t="str">
        <f>IF(COUNTIFS($AI$242,"&lt;&gt;"&amp;""),IF($AS$244&lt;&gt;"",ROUND($AS$244/14,1),""),"")</f>
        <v/>
      </c>
      <c r="BN695" s="222" t="str">
        <f>IF(COUNTIFS($AI$242,"&lt;&gt;"&amp;""),IF($AS$244&lt;&gt;"",ROUND($AS$244,1),""),"")</f>
        <v/>
      </c>
      <c r="BO695" s="222" t="str">
        <f>IF($AV695="","",$AL$244)</f>
        <v/>
      </c>
      <c r="BP695" s="224" t="str">
        <f>IF(COUNTIFS($AI$242,"&lt;&gt;"&amp;""),$AR$244,"")</f>
        <v/>
      </c>
      <c r="BQ695" s="224" t="str">
        <f t="shared" si="101"/>
        <v/>
      </c>
      <c r="BR695" s="222" t="str">
        <f t="shared" si="102"/>
        <v/>
      </c>
      <c r="BU695" s="215"/>
      <c r="BV695" s="215"/>
      <c r="BW695" s="215"/>
      <c r="BX695" s="215"/>
      <c r="BY695" s="215"/>
      <c r="BZ695" s="215"/>
      <c r="CA695" s="215"/>
      <c r="CB695" s="215"/>
      <c r="CC695" s="216"/>
      <c r="CD695" s="216"/>
      <c r="CE695" s="216"/>
      <c r="CF695" s="215"/>
      <c r="CG695" s="215"/>
      <c r="CH695" s="215"/>
      <c r="CI695" s="215"/>
      <c r="CJ695" s="215"/>
      <c r="CK695" s="215"/>
      <c r="CL695" s="215"/>
      <c r="CM695" s="215"/>
      <c r="CN695" s="215"/>
      <c r="CO695" s="216"/>
      <c r="CP695" s="216"/>
    </row>
    <row r="696" spans="1:94" s="219" customFormat="1" ht="21" hidden="1" customHeight="1" x14ac:dyDescent="0.25">
      <c r="B696" s="215"/>
      <c r="C696" s="215"/>
      <c r="D696" s="215"/>
      <c r="E696" s="215"/>
      <c r="F696" s="215"/>
      <c r="G696" s="215"/>
      <c r="H696" s="215"/>
      <c r="I696" s="215"/>
      <c r="J696" s="215"/>
      <c r="K696" s="216"/>
      <c r="L696" s="217"/>
      <c r="M696" s="215"/>
      <c r="N696" s="215"/>
      <c r="O696" s="215"/>
      <c r="P696" s="215"/>
      <c r="Q696" s="215"/>
      <c r="R696" s="215"/>
      <c r="S696" s="215"/>
      <c r="T696" s="215"/>
      <c r="U696" s="215"/>
      <c r="V696" s="216"/>
      <c r="W696" s="216"/>
      <c r="X696" s="218"/>
      <c r="Y696" s="215"/>
      <c r="Z696" s="215"/>
      <c r="AA696" s="215"/>
      <c r="AB696" s="215"/>
      <c r="AC696" s="215"/>
      <c r="AD696" s="215"/>
      <c r="AE696" s="215"/>
      <c r="AF696" s="215"/>
      <c r="AG696" s="216"/>
      <c r="AH696" s="216"/>
      <c r="AI696" s="215"/>
      <c r="AJ696" s="215"/>
      <c r="AK696" s="215"/>
      <c r="AL696" s="215"/>
      <c r="AM696" s="215"/>
      <c r="AN696" s="215"/>
      <c r="AO696" s="215"/>
      <c r="AP696" s="215"/>
      <c r="AQ696" s="215"/>
      <c r="AR696" s="216"/>
      <c r="AS696" s="216"/>
      <c r="AT696" s="246">
        <f>$AI$247</f>
        <v>0</v>
      </c>
      <c r="AU696" s="220">
        <v>6</v>
      </c>
      <c r="AV696" s="222" t="str">
        <f>IF(COUNTIFS($AI$245,"&lt;&gt;"&amp;""),$AI$245,"")</f>
        <v/>
      </c>
      <c r="AW696" s="222" t="str">
        <f t="shared" si="98"/>
        <v/>
      </c>
      <c r="AX696" s="222" t="str">
        <f t="shared" si="99"/>
        <v/>
      </c>
      <c r="AY696" s="222" t="str">
        <f>IF($AV696="","",$AM$247)</f>
        <v/>
      </c>
      <c r="AZ696" s="222" t="str">
        <f t="shared" si="100"/>
        <v/>
      </c>
      <c r="BA696" s="222" t="str">
        <f>IF(COUNTIFS($AI$245,"&lt;&gt;"&amp;""),ROUND($AN$247/14,1),"")</f>
        <v/>
      </c>
      <c r="BB696" s="222" t="str">
        <f>IF(COUNTIFS($AI$245,"&lt;&gt;"&amp;""),ROUND(($AO$247+$AP$247+$AQ$247)/14,1),"")</f>
        <v/>
      </c>
      <c r="BC696" s="222" t="str">
        <f>IF(COUNTIFS($AI$245,"&lt;&gt;"&amp;""),ROUND(($AN$247+$AO$247+$AP$247+$AQ$247)/14,1),"")</f>
        <v/>
      </c>
      <c r="BD696" s="222" t="str">
        <f>IF(COUNTIFS($AI$245,"&lt;&gt;"&amp;""),ROUND($AN$247,1),"")</f>
        <v/>
      </c>
      <c r="BE696" s="222" t="str">
        <f>IF(COUNTIFS($AI$245,"&lt;&gt;"&amp;""),ROUND(($AO$247+$AP$247+$AQ$247),1),"")</f>
        <v/>
      </c>
      <c r="BF696" s="222" t="str">
        <f>IF(COUNTIFS($AI$245,"&lt;&gt;"&amp;""),ROUND(($AN$247+$AO$247+$AP$247+$AQ$247),1),"")</f>
        <v/>
      </c>
      <c r="BG696" s="220"/>
      <c r="BH696" s="222"/>
      <c r="BI696" s="222"/>
      <c r="BJ696" s="220"/>
      <c r="BK696" s="222"/>
      <c r="BL696" s="222"/>
      <c r="BM696" s="222" t="str">
        <f>IF(COUNTIFS($AI$245,"&lt;&gt;"&amp;""),IF($AS$247&lt;&gt;"",ROUND($AS$247/14,1),""),"")</f>
        <v/>
      </c>
      <c r="BN696" s="222" t="str">
        <f>IF(COUNTIFS($AI$245,"&lt;&gt;"&amp;""),IF($AS$247&lt;&gt;"",ROUND($AS$247,1),""),"")</f>
        <v/>
      </c>
      <c r="BO696" s="222" t="str">
        <f>IF($AV696="","",$AL$247)</f>
        <v/>
      </c>
      <c r="BP696" s="224" t="str">
        <f>IF(COUNTIFS($AI$245,"&lt;&gt;"&amp;""),$AR$247,"")</f>
        <v/>
      </c>
      <c r="BQ696" s="224" t="str">
        <f t="shared" si="101"/>
        <v/>
      </c>
      <c r="BR696" s="222" t="str">
        <f t="shared" si="102"/>
        <v/>
      </c>
      <c r="BU696" s="215"/>
      <c r="BV696" s="215"/>
      <c r="BW696" s="215"/>
      <c r="BX696" s="215"/>
      <c r="BY696" s="215"/>
      <c r="BZ696" s="215"/>
      <c r="CA696" s="215"/>
      <c r="CB696" s="215"/>
      <c r="CC696" s="216"/>
      <c r="CD696" s="216"/>
      <c r="CE696" s="216"/>
      <c r="CF696" s="215"/>
      <c r="CG696" s="215"/>
      <c r="CH696" s="215"/>
      <c r="CI696" s="215"/>
      <c r="CJ696" s="215"/>
      <c r="CK696" s="215"/>
      <c r="CL696" s="215"/>
      <c r="CM696" s="215"/>
      <c r="CN696" s="215"/>
      <c r="CO696" s="216"/>
      <c r="CP696" s="216"/>
    </row>
    <row r="697" spans="1:94" s="219" customFormat="1" ht="21" hidden="1" customHeight="1" x14ac:dyDescent="0.25">
      <c r="B697" s="215"/>
      <c r="C697" s="215"/>
      <c r="D697" s="215"/>
      <c r="E697" s="215"/>
      <c r="F697" s="215"/>
      <c r="G697" s="215"/>
      <c r="H697" s="215"/>
      <c r="I697" s="215"/>
      <c r="J697" s="215"/>
      <c r="K697" s="216"/>
      <c r="L697" s="217"/>
      <c r="M697" s="215"/>
      <c r="N697" s="215"/>
      <c r="O697" s="215"/>
      <c r="P697" s="215"/>
      <c r="Q697" s="215"/>
      <c r="R697" s="215"/>
      <c r="S697" s="215"/>
      <c r="T697" s="215"/>
      <c r="U697" s="215"/>
      <c r="V697" s="216"/>
      <c r="W697" s="216"/>
      <c r="X697" s="218"/>
      <c r="Y697" s="215"/>
      <c r="Z697" s="215"/>
      <c r="AA697" s="215"/>
      <c r="AB697" s="215"/>
      <c r="AC697" s="215"/>
      <c r="AD697" s="215"/>
      <c r="AE697" s="215"/>
      <c r="AF697" s="215"/>
      <c r="AG697" s="216"/>
      <c r="AH697" s="216"/>
      <c r="AI697" s="215"/>
      <c r="AJ697" s="215"/>
      <c r="AK697" s="215"/>
      <c r="AL697" s="215"/>
      <c r="AM697" s="215"/>
      <c r="AN697" s="215"/>
      <c r="AO697" s="215"/>
      <c r="AP697" s="215"/>
      <c r="AQ697" s="215"/>
      <c r="AR697" s="216"/>
      <c r="AS697" s="216"/>
      <c r="AT697" s="246">
        <f>$AI$250</f>
        <v>0</v>
      </c>
      <c r="AU697" s="220">
        <v>7</v>
      </c>
      <c r="AV697" s="222" t="str">
        <f>IF(COUNTIFS($AI$248,"&lt;&gt;"&amp;""),$AI$248,"")</f>
        <v/>
      </c>
      <c r="AW697" s="222" t="str">
        <f t="shared" si="98"/>
        <v/>
      </c>
      <c r="AX697" s="222" t="str">
        <f t="shared" si="99"/>
        <v/>
      </c>
      <c r="AY697" s="222" t="str">
        <f>IF($AV697="","",$AM$250)</f>
        <v/>
      </c>
      <c r="AZ697" s="222" t="str">
        <f t="shared" si="100"/>
        <v/>
      </c>
      <c r="BA697" s="222" t="str">
        <f>IF(COUNTIFS($AI$248,"&lt;&gt;"&amp;""),ROUND($AN$250/14,1),"")</f>
        <v/>
      </c>
      <c r="BB697" s="222" t="str">
        <f>IF(COUNTIFS($AI$248,"&lt;&gt;"&amp;""),ROUND(($AO$250+$AP$250+$AQ$250)/14,1),"")</f>
        <v/>
      </c>
      <c r="BC697" s="222" t="str">
        <f>IF(COUNTIFS($AI$248,"&lt;&gt;"&amp;""),ROUND(($AN$250+$AO$250+$AP$250+$AQ$250)/14,1),"")</f>
        <v/>
      </c>
      <c r="BD697" s="222" t="str">
        <f>IF(COUNTIFS($AI$248,"&lt;&gt;"&amp;""),ROUND($AN$250,1),"")</f>
        <v/>
      </c>
      <c r="BE697" s="222" t="str">
        <f>IF(COUNTIFS($AI$248,"&lt;&gt;"&amp;""),ROUND(($AO$250+$AP$250+$AQ$250),1),"")</f>
        <v/>
      </c>
      <c r="BF697" s="222" t="str">
        <f>IF(COUNTIFS($AI$248,"&lt;&gt;"&amp;""),ROUND(($AN$250+$AO$250+$AP$250+$AQ$250),1),"")</f>
        <v/>
      </c>
      <c r="BG697" s="220"/>
      <c r="BH697" s="222"/>
      <c r="BI697" s="222"/>
      <c r="BJ697" s="220"/>
      <c r="BK697" s="222"/>
      <c r="BL697" s="222"/>
      <c r="BM697" s="222" t="str">
        <f>IF(COUNTIFS($AI$248,"&lt;&gt;"&amp;""),IF($AS$250&lt;&gt;"",ROUND($AS$250/14,1),""),"")</f>
        <v/>
      </c>
      <c r="BN697" s="222" t="str">
        <f>IF(COUNTIFS($AI$248,"&lt;&gt;"&amp;""),IF($AS$250&lt;&gt;"",ROUND($AS$250,1),""),"")</f>
        <v/>
      </c>
      <c r="BO697" s="222" t="str">
        <f>IF($AV697="","",$AL$250)</f>
        <v/>
      </c>
      <c r="BP697" s="224" t="str">
        <f>IF(COUNTIFS($AI$248,"&lt;&gt;"&amp;""),$AR$250,"")</f>
        <v/>
      </c>
      <c r="BQ697" s="224" t="str">
        <f t="shared" si="101"/>
        <v/>
      </c>
      <c r="BR697" s="222" t="str">
        <f t="shared" si="102"/>
        <v/>
      </c>
      <c r="BU697" s="215"/>
      <c r="BV697" s="215"/>
      <c r="BW697" s="215"/>
      <c r="BX697" s="215"/>
      <c r="BY697" s="215"/>
      <c r="BZ697" s="215"/>
      <c r="CA697" s="215"/>
      <c r="CB697" s="215"/>
      <c r="CC697" s="216"/>
      <c r="CD697" s="216"/>
      <c r="CE697" s="216"/>
      <c r="CF697" s="215"/>
      <c r="CG697" s="215"/>
      <c r="CH697" s="215"/>
      <c r="CI697" s="215"/>
      <c r="CJ697" s="215"/>
      <c r="CK697" s="215"/>
      <c r="CL697" s="215"/>
      <c r="CM697" s="215"/>
      <c r="CN697" s="215"/>
      <c r="CO697" s="216"/>
      <c r="CP697" s="216"/>
    </row>
    <row r="698" spans="1:94" s="219" customFormat="1" ht="21" hidden="1" customHeight="1" x14ac:dyDescent="0.25">
      <c r="B698" s="215"/>
      <c r="C698" s="215"/>
      <c r="D698" s="215"/>
      <c r="E698" s="215"/>
      <c r="F698" s="215"/>
      <c r="G698" s="215"/>
      <c r="H698" s="215"/>
      <c r="I698" s="215"/>
      <c r="J698" s="215"/>
      <c r="K698" s="216"/>
      <c r="L698" s="217"/>
      <c r="M698" s="215"/>
      <c r="N698" s="215"/>
      <c r="O698" s="215"/>
      <c r="P698" s="215"/>
      <c r="Q698" s="215"/>
      <c r="R698" s="215"/>
      <c r="S698" s="215"/>
      <c r="T698" s="215"/>
      <c r="U698" s="215"/>
      <c r="V698" s="216"/>
      <c r="W698" s="216"/>
      <c r="X698" s="218"/>
      <c r="Y698" s="215"/>
      <c r="Z698" s="215"/>
      <c r="AA698" s="215"/>
      <c r="AB698" s="215"/>
      <c r="AC698" s="215"/>
      <c r="AD698" s="215"/>
      <c r="AE698" s="215"/>
      <c r="AF698" s="215"/>
      <c r="AG698" s="216"/>
      <c r="AH698" s="216"/>
      <c r="AI698" s="215"/>
      <c r="AJ698" s="215"/>
      <c r="AK698" s="215"/>
      <c r="AL698" s="215"/>
      <c r="AM698" s="215"/>
      <c r="AN698" s="215"/>
      <c r="AO698" s="215"/>
      <c r="AP698" s="215"/>
      <c r="AQ698" s="215"/>
      <c r="AR698" s="216"/>
      <c r="AS698" s="216"/>
      <c r="AT698" s="246">
        <f>$AI$253</f>
        <v>0</v>
      </c>
      <c r="AU698" s="220">
        <v>8</v>
      </c>
      <c r="AV698" s="222" t="str">
        <f>IF(COUNTIFS($AI$251,"&lt;&gt;"&amp;""),$AI$251,"")</f>
        <v/>
      </c>
      <c r="AW698" s="222" t="str">
        <f t="shared" si="98"/>
        <v/>
      </c>
      <c r="AX698" s="222" t="str">
        <f t="shared" si="99"/>
        <v/>
      </c>
      <c r="AY698" s="222" t="str">
        <f>IF($AV698="","",$AM$253)</f>
        <v/>
      </c>
      <c r="AZ698" s="222" t="str">
        <f t="shared" si="100"/>
        <v/>
      </c>
      <c r="BA698" s="222" t="str">
        <f>IF(COUNTIFS($AI$251,"&lt;&gt;"&amp;""),ROUND($AN$253/14,1),"")</f>
        <v/>
      </c>
      <c r="BB698" s="222" t="str">
        <f>IF(COUNTIFS($AI$251,"&lt;&gt;"&amp;""),ROUND(($AO$253+$AP$253+$AQ$253)/14,1),"")</f>
        <v/>
      </c>
      <c r="BC698" s="222" t="str">
        <f>IF(COUNTIFS($AI$251,"&lt;&gt;"&amp;""),ROUND(($AN$253+$AO$253+$AP$253+$AQ$253)/14,1),"")</f>
        <v/>
      </c>
      <c r="BD698" s="222" t="str">
        <f>IF(COUNTIFS($AI$251,"&lt;&gt;"&amp;""),ROUND($AN$253,1),"")</f>
        <v/>
      </c>
      <c r="BE698" s="222" t="str">
        <f>IF(COUNTIFS($AI$251,"&lt;&gt;"&amp;""),ROUND(($AO$253+$AP$253+$AQ$253),1),"")</f>
        <v/>
      </c>
      <c r="BF698" s="222" t="str">
        <f>IF(COUNTIFS($AI$251,"&lt;&gt;"&amp;""),ROUND(($AN$253+$AO$253+$AP$253+$AQ$253),1),"")</f>
        <v/>
      </c>
      <c r="BG698" s="220"/>
      <c r="BH698" s="222"/>
      <c r="BI698" s="222"/>
      <c r="BJ698" s="220"/>
      <c r="BK698" s="222"/>
      <c r="BL698" s="222"/>
      <c r="BM698" s="222" t="str">
        <f>IF(COUNTIFS($AI$251,"&lt;&gt;"&amp;""),IF($AS$253&lt;&gt;"",ROUND($AS$253/14,1),""),"")</f>
        <v/>
      </c>
      <c r="BN698" s="222" t="str">
        <f>IF(COUNTIFS($AI$251,"&lt;&gt;"&amp;""),IF($AS$253&lt;&gt;"",ROUND($AS$253,1),""),"")</f>
        <v/>
      </c>
      <c r="BO698" s="222" t="str">
        <f>IF($AV698="","",$AL$253)</f>
        <v/>
      </c>
      <c r="BP698" s="224" t="str">
        <f>IF(COUNTIFS($AI$251,"&lt;&gt;"&amp;""),$AR$253,"")</f>
        <v/>
      </c>
      <c r="BQ698" s="224" t="str">
        <f t="shared" si="101"/>
        <v/>
      </c>
      <c r="BR698" s="222" t="str">
        <f t="shared" si="102"/>
        <v/>
      </c>
      <c r="BU698" s="215"/>
      <c r="BV698" s="215"/>
      <c r="BW698" s="215"/>
      <c r="BX698" s="215"/>
      <c r="BY698" s="215"/>
      <c r="BZ698" s="215"/>
      <c r="CA698" s="215"/>
      <c r="CB698" s="215"/>
      <c r="CC698" s="216"/>
      <c r="CD698" s="216"/>
      <c r="CE698" s="216"/>
      <c r="CF698" s="215"/>
      <c r="CG698" s="215"/>
      <c r="CH698" s="215"/>
      <c r="CI698" s="215"/>
      <c r="CJ698" s="215"/>
      <c r="CK698" s="215"/>
      <c r="CL698" s="215"/>
      <c r="CM698" s="215"/>
      <c r="CN698" s="215"/>
      <c r="CO698" s="216"/>
      <c r="CP698" s="216"/>
    </row>
    <row r="699" spans="1:94" s="219" customFormat="1" ht="21" hidden="1" customHeight="1" x14ac:dyDescent="0.25">
      <c r="B699" s="215"/>
      <c r="C699" s="215"/>
      <c r="D699" s="215"/>
      <c r="E699" s="215"/>
      <c r="F699" s="215"/>
      <c r="G699" s="215"/>
      <c r="H699" s="215"/>
      <c r="I699" s="215"/>
      <c r="J699" s="215"/>
      <c r="K699" s="216"/>
      <c r="L699" s="217"/>
      <c r="M699" s="215"/>
      <c r="N699" s="215"/>
      <c r="O699" s="215"/>
      <c r="P699" s="215"/>
      <c r="Q699" s="215"/>
      <c r="R699" s="215"/>
      <c r="S699" s="215"/>
      <c r="T699" s="215"/>
      <c r="U699" s="215"/>
      <c r="V699" s="216"/>
      <c r="W699" s="216"/>
      <c r="X699" s="218"/>
      <c r="Y699" s="215"/>
      <c r="Z699" s="215"/>
      <c r="AA699" s="215"/>
      <c r="AB699" s="215"/>
      <c r="AC699" s="215"/>
      <c r="AD699" s="215"/>
      <c r="AE699" s="215"/>
      <c r="AF699" s="215"/>
      <c r="AG699" s="216"/>
      <c r="AH699" s="216"/>
      <c r="AI699" s="215"/>
      <c r="AJ699" s="215"/>
      <c r="AK699" s="215"/>
      <c r="AL699" s="215"/>
      <c r="AM699" s="215"/>
      <c r="AN699" s="215"/>
      <c r="AO699" s="215"/>
      <c r="AP699" s="215"/>
      <c r="AQ699" s="215"/>
      <c r="AR699" s="216"/>
      <c r="AS699" s="216"/>
      <c r="AT699" s="246">
        <f>$AI$256</f>
        <v>0</v>
      </c>
      <c r="AU699" s="220">
        <v>9</v>
      </c>
      <c r="AV699" s="222" t="str">
        <f>IF(COUNTIFS($AI$254,"&lt;&gt;"&amp;""),$AI$254,"")</f>
        <v/>
      </c>
      <c r="AW699" s="222" t="str">
        <f t="shared" si="98"/>
        <v/>
      </c>
      <c r="AX699" s="222" t="str">
        <f t="shared" si="99"/>
        <v/>
      </c>
      <c r="AY699" s="222" t="str">
        <f>IF($AV699="","",$AM$256)</f>
        <v/>
      </c>
      <c r="AZ699" s="222" t="str">
        <f t="shared" si="100"/>
        <v/>
      </c>
      <c r="BA699" s="222" t="str">
        <f>IF(COUNTIFS($AI$254,"&lt;&gt;"&amp;""),ROUND($AN$256/14,1),"")</f>
        <v/>
      </c>
      <c r="BB699" s="222" t="str">
        <f>IF(COUNTIFS($AI$254,"&lt;&gt;"&amp;""),ROUND(($AO$256+$AP$256+$AQ$256)/14,1),"")</f>
        <v/>
      </c>
      <c r="BC699" s="222" t="str">
        <f>IF(COUNTIFS($AI$254,"&lt;&gt;"&amp;""),ROUND(($AN$256+$AO$256+$AP$256+$AQ$256)/14,1),"")</f>
        <v/>
      </c>
      <c r="BD699" s="222" t="str">
        <f>IF(COUNTIFS($AI$254,"&lt;&gt;"&amp;""),ROUND($AN$256,1),"")</f>
        <v/>
      </c>
      <c r="BE699" s="222" t="str">
        <f>IF(COUNTIFS($AI$254,"&lt;&gt;"&amp;""),ROUND(($AO$256+$AP$256+$AQ$256),1),"")</f>
        <v/>
      </c>
      <c r="BF699" s="222" t="str">
        <f>IF(COUNTIFS($AI$254,"&lt;&gt;"&amp;""),ROUND(($AN$256+$AO$256+$AP$256+$AQ$256),1),"")</f>
        <v/>
      </c>
      <c r="BG699" s="220"/>
      <c r="BH699" s="222"/>
      <c r="BI699" s="222"/>
      <c r="BJ699" s="220"/>
      <c r="BK699" s="222"/>
      <c r="BL699" s="222"/>
      <c r="BM699" s="222" t="str">
        <f>IF(COUNTIFS($AI$254,"&lt;&gt;"&amp;""),IF($AS$256&lt;&gt;"",ROUND($AS$256/14,1),""),"")</f>
        <v/>
      </c>
      <c r="BN699" s="222" t="str">
        <f>IF(COUNTIFS($AI$254,"&lt;&gt;"&amp;""),IF($AS$256&lt;&gt;"",ROUND($AS$256,1),""),"")</f>
        <v/>
      </c>
      <c r="BO699" s="222" t="str">
        <f>IF($AV699="","",$AL$256)</f>
        <v/>
      </c>
      <c r="BP699" s="224" t="str">
        <f>IF(COUNTIFS($AI$254,"&lt;&gt;"&amp;""),$AR$256,"")</f>
        <v/>
      </c>
      <c r="BQ699" s="224" t="str">
        <f t="shared" si="101"/>
        <v/>
      </c>
      <c r="BR699" s="222" t="str">
        <f t="shared" si="102"/>
        <v/>
      </c>
      <c r="BU699" s="215"/>
      <c r="BV699" s="215"/>
      <c r="BW699" s="215"/>
      <c r="BX699" s="215"/>
      <c r="BY699" s="215"/>
      <c r="BZ699" s="215"/>
      <c r="CA699" s="215"/>
      <c r="CB699" s="215"/>
      <c r="CC699" s="216"/>
      <c r="CD699" s="216"/>
      <c r="CE699" s="216"/>
      <c r="CF699" s="215"/>
      <c r="CG699" s="215"/>
      <c r="CH699" s="215"/>
      <c r="CI699" s="215"/>
      <c r="CJ699" s="215"/>
      <c r="CK699" s="215"/>
      <c r="CL699" s="215"/>
      <c r="CM699" s="215"/>
      <c r="CN699" s="215"/>
      <c r="CO699" s="216"/>
      <c r="CP699" s="216"/>
    </row>
    <row r="700" spans="1:94" s="219" customFormat="1" ht="21" hidden="1" customHeight="1" x14ac:dyDescent="0.25">
      <c r="B700" s="215"/>
      <c r="C700" s="215"/>
      <c r="D700" s="215"/>
      <c r="E700" s="215"/>
      <c r="F700" s="215"/>
      <c r="G700" s="215"/>
      <c r="H700" s="215"/>
      <c r="I700" s="215"/>
      <c r="J700" s="215"/>
      <c r="K700" s="216"/>
      <c r="L700" s="217"/>
      <c r="M700" s="215"/>
      <c r="N700" s="215"/>
      <c r="O700" s="215"/>
      <c r="P700" s="215"/>
      <c r="Q700" s="215"/>
      <c r="R700" s="215"/>
      <c r="S700" s="215"/>
      <c r="T700" s="215"/>
      <c r="U700" s="215"/>
      <c r="V700" s="216"/>
      <c r="W700" s="216"/>
      <c r="X700" s="218"/>
      <c r="Y700" s="215"/>
      <c r="Z700" s="215"/>
      <c r="AA700" s="215"/>
      <c r="AB700" s="215"/>
      <c r="AC700" s="215"/>
      <c r="AD700" s="215"/>
      <c r="AE700" s="215"/>
      <c r="AF700" s="215"/>
      <c r="AG700" s="216"/>
      <c r="AH700" s="216"/>
      <c r="AI700" s="215"/>
      <c r="AJ700" s="215"/>
      <c r="AK700" s="215"/>
      <c r="AL700" s="215"/>
      <c r="AM700" s="215"/>
      <c r="AN700" s="215"/>
      <c r="AO700" s="215"/>
      <c r="AP700" s="215"/>
      <c r="AQ700" s="215"/>
      <c r="AR700" s="216"/>
      <c r="AS700" s="216"/>
      <c r="AT700" s="246">
        <f>$AI$259</f>
        <v>0</v>
      </c>
      <c r="AU700" s="220">
        <v>10</v>
      </c>
      <c r="AV700" s="222" t="str">
        <f>IF(COUNTIFS($AI$257,"&lt;&gt;"&amp;""),$AI$257,"")</f>
        <v/>
      </c>
      <c r="AW700" s="222" t="str">
        <f t="shared" si="98"/>
        <v/>
      </c>
      <c r="AX700" s="222" t="str">
        <f t="shared" si="99"/>
        <v/>
      </c>
      <c r="AY700" s="222" t="str">
        <f>IF($AV700="","",$AM$259)</f>
        <v/>
      </c>
      <c r="AZ700" s="222" t="str">
        <f t="shared" si="100"/>
        <v/>
      </c>
      <c r="BA700" s="222" t="str">
        <f>IF(COUNTIFS($AI$257,"&lt;&gt;"&amp;""),ROUND($AN$259/14,1),"")</f>
        <v/>
      </c>
      <c r="BB700" s="222" t="str">
        <f>IF(COUNTIFS($AI$257,"&lt;&gt;"&amp;""),ROUND(($AO$259+$AP$259+$AQ$259)/14,1),"")</f>
        <v/>
      </c>
      <c r="BC700" s="222" t="str">
        <f>IF(COUNTIFS($AI$257,"&lt;&gt;"&amp;""),ROUND(($AN$259+$AO$259+$AP$259+$AQ$259)/14,1),"")</f>
        <v/>
      </c>
      <c r="BD700" s="222" t="str">
        <f>IF(COUNTIFS($AI$257,"&lt;&gt;"&amp;""),ROUND($AN$259,1),"")</f>
        <v/>
      </c>
      <c r="BE700" s="222" t="str">
        <f>IF(COUNTIFS($AI$257,"&lt;&gt;"&amp;""),ROUND(($AO$259+$AP$259+$AQ$259),1),"")</f>
        <v/>
      </c>
      <c r="BF700" s="222" t="str">
        <f>IF(COUNTIFS($AI$257,"&lt;&gt;"&amp;""),ROUND(($AN$259+$AO$259+$AP$259+$AQ$259),1),"")</f>
        <v/>
      </c>
      <c r="BG700" s="220"/>
      <c r="BH700" s="222"/>
      <c r="BI700" s="222"/>
      <c r="BJ700" s="220"/>
      <c r="BK700" s="222"/>
      <c r="BL700" s="222"/>
      <c r="BM700" s="222" t="str">
        <f>IF(COUNTIFS($AI$257,"&lt;&gt;"&amp;""),IF($AS$259&lt;&gt;"",ROUND($AS$259/14,1),""),"")</f>
        <v/>
      </c>
      <c r="BN700" s="222" t="str">
        <f>IF(COUNTIFS($AI$257,"&lt;&gt;"&amp;""),IF($AS$259&lt;&gt;"",ROUND($AS$259,1),""),"")</f>
        <v/>
      </c>
      <c r="BO700" s="222" t="str">
        <f>IF($AV700="","",$AL$259)</f>
        <v/>
      </c>
      <c r="BP700" s="224" t="str">
        <f>IF(COUNTIFS($AI$257,"&lt;&gt;"&amp;""),$AR$259,"")</f>
        <v/>
      </c>
      <c r="BQ700" s="224" t="str">
        <f t="shared" si="101"/>
        <v/>
      </c>
      <c r="BR700" s="222" t="str">
        <f t="shared" si="102"/>
        <v/>
      </c>
      <c r="BU700" s="215"/>
      <c r="BV700" s="215"/>
      <c r="BW700" s="215"/>
      <c r="BX700" s="215"/>
      <c r="BY700" s="215"/>
      <c r="BZ700" s="215"/>
      <c r="CA700" s="215"/>
      <c r="CB700" s="215"/>
      <c r="CC700" s="216"/>
      <c r="CD700" s="216"/>
      <c r="CE700" s="216"/>
      <c r="CF700" s="215"/>
      <c r="CG700" s="215"/>
      <c r="CH700" s="215"/>
      <c r="CI700" s="215"/>
      <c r="CJ700" s="215"/>
      <c r="CK700" s="215"/>
      <c r="CL700" s="215"/>
      <c r="CM700" s="215"/>
      <c r="CN700" s="215"/>
      <c r="CO700" s="216"/>
      <c r="CP700" s="216"/>
    </row>
    <row r="701" spans="1:94" s="219" customFormat="1" ht="21" hidden="1" customHeight="1" x14ac:dyDescent="0.25">
      <c r="B701" s="215"/>
      <c r="C701" s="215"/>
      <c r="D701" s="215"/>
      <c r="E701" s="215"/>
      <c r="F701" s="215"/>
      <c r="G701" s="215"/>
      <c r="H701" s="215"/>
      <c r="I701" s="215"/>
      <c r="J701" s="215"/>
      <c r="K701" s="216"/>
      <c r="L701" s="217"/>
      <c r="M701" s="215"/>
      <c r="N701" s="215"/>
      <c r="O701" s="215"/>
      <c r="P701" s="215"/>
      <c r="Q701" s="215"/>
      <c r="R701" s="215"/>
      <c r="S701" s="215"/>
      <c r="T701" s="215"/>
      <c r="U701" s="215"/>
      <c r="V701" s="216"/>
      <c r="W701" s="216"/>
      <c r="X701" s="218"/>
      <c r="Y701" s="215"/>
      <c r="Z701" s="215"/>
      <c r="AA701" s="215"/>
      <c r="AB701" s="215"/>
      <c r="AC701" s="215"/>
      <c r="AD701" s="215"/>
      <c r="AE701" s="215"/>
      <c r="AF701" s="215"/>
      <c r="AG701" s="216"/>
      <c r="AH701" s="216"/>
      <c r="AI701" s="215"/>
      <c r="AJ701" s="215"/>
      <c r="AK701" s="215"/>
      <c r="AL701" s="215"/>
      <c r="AM701" s="215"/>
      <c r="AN701" s="215"/>
      <c r="AO701" s="215"/>
      <c r="AP701" s="215"/>
      <c r="AQ701" s="215"/>
      <c r="AR701" s="216"/>
      <c r="AS701" s="216"/>
      <c r="AT701" s="246">
        <f>$AI$262</f>
        <v>0</v>
      </c>
      <c r="AU701" s="220">
        <v>11</v>
      </c>
      <c r="AV701" s="222" t="str">
        <f>IF(COUNTIFS($AI$260,"&lt;&gt;"&amp;""),$AI$260,"")</f>
        <v/>
      </c>
      <c r="AW701" s="222" t="str">
        <f t="shared" si="98"/>
        <v/>
      </c>
      <c r="AX701" s="222" t="str">
        <f t="shared" si="99"/>
        <v/>
      </c>
      <c r="AY701" s="222" t="str">
        <f>IF($AV701="","",$AM$262)</f>
        <v/>
      </c>
      <c r="AZ701" s="222" t="str">
        <f t="shared" si="100"/>
        <v/>
      </c>
      <c r="BA701" s="222" t="str">
        <f>IF(COUNTIFS($AI$260,"&lt;&gt;"&amp;""),ROUND($AN$262/14,1),"")</f>
        <v/>
      </c>
      <c r="BB701" s="222" t="str">
        <f>IF(COUNTIFS($AI$260,"&lt;&gt;"&amp;""),ROUND(($AO$262+$AP$262+$AQ$262)/14,1),"")</f>
        <v/>
      </c>
      <c r="BC701" s="222" t="str">
        <f>IF(COUNTIFS($AI$260,"&lt;&gt;"&amp;""),ROUND(($AN$262+$AO$262+$AP$262+$AQ$262)/14,1),"")</f>
        <v/>
      </c>
      <c r="BD701" s="222" t="str">
        <f>IF(COUNTIFS($AI$260,"&lt;&gt;"&amp;""),ROUND($AN$262,1),"")</f>
        <v/>
      </c>
      <c r="BE701" s="222" t="str">
        <f>IF(COUNTIFS($AI$260,"&lt;&gt;"&amp;""),ROUND(($AO$262+$AP$262+$AQ$262),1),"")</f>
        <v/>
      </c>
      <c r="BF701" s="222" t="str">
        <f>IF(COUNTIFS($AI$260,"&lt;&gt;"&amp;""),ROUND(($AN$262+$AO$262+$AP$262+$AQ$262),1),"")</f>
        <v/>
      </c>
      <c r="BG701" s="220"/>
      <c r="BH701" s="222"/>
      <c r="BI701" s="222"/>
      <c r="BJ701" s="220"/>
      <c r="BK701" s="222"/>
      <c r="BL701" s="222"/>
      <c r="BM701" s="222" t="str">
        <f>IF(COUNTIFS($AI$260,"&lt;&gt;"&amp;""),IF($AS$262&lt;&gt;"",ROUND($AS$262/14,1),""),"")</f>
        <v/>
      </c>
      <c r="BN701" s="222" t="str">
        <f>IF(COUNTIFS($AI$260,"&lt;&gt;"&amp;""),IF($AS$262&lt;&gt;"",ROUND($AS$262,1),""),"")</f>
        <v/>
      </c>
      <c r="BO701" s="222" t="str">
        <f>IF($AV701="","",$AL$262)</f>
        <v/>
      </c>
      <c r="BP701" s="224" t="str">
        <f>IF(COUNTIFS($AI$260,"&lt;&gt;"&amp;""),$AR$262,"")</f>
        <v/>
      </c>
      <c r="BQ701" s="224" t="str">
        <f t="shared" si="101"/>
        <v/>
      </c>
      <c r="BR701" s="222" t="str">
        <f t="shared" si="102"/>
        <v/>
      </c>
      <c r="BU701" s="215"/>
      <c r="BV701" s="215"/>
      <c r="BW701" s="215"/>
      <c r="BX701" s="215"/>
      <c r="BY701" s="215"/>
      <c r="BZ701" s="215"/>
      <c r="CA701" s="215"/>
      <c r="CB701" s="215"/>
      <c r="CC701" s="216"/>
      <c r="CD701" s="216"/>
      <c r="CE701" s="216"/>
      <c r="CF701" s="215"/>
      <c r="CG701" s="215"/>
      <c r="CH701" s="215"/>
      <c r="CI701" s="215"/>
      <c r="CJ701" s="215"/>
      <c r="CK701" s="215"/>
      <c r="CL701" s="215"/>
      <c r="CM701" s="215"/>
      <c r="CN701" s="215"/>
      <c r="CO701" s="216"/>
      <c r="CP701" s="216"/>
    </row>
    <row r="702" spans="1:94" s="219" customFormat="1" ht="21" hidden="1" customHeight="1" x14ac:dyDescent="0.25">
      <c r="B702" s="215"/>
      <c r="C702" s="215"/>
      <c r="D702" s="215"/>
      <c r="E702" s="215"/>
      <c r="F702" s="215"/>
      <c r="G702" s="215"/>
      <c r="H702" s="215"/>
      <c r="I702" s="215"/>
      <c r="J702" s="215"/>
      <c r="K702" s="216"/>
      <c r="L702" s="217"/>
      <c r="M702" s="215"/>
      <c r="N702" s="215"/>
      <c r="O702" s="215"/>
      <c r="P702" s="215"/>
      <c r="Q702" s="215"/>
      <c r="R702" s="215"/>
      <c r="S702" s="215"/>
      <c r="T702" s="215"/>
      <c r="U702" s="215"/>
      <c r="V702" s="216"/>
      <c r="W702" s="216"/>
      <c r="X702" s="218"/>
      <c r="Y702" s="215"/>
      <c r="Z702" s="215"/>
      <c r="AA702" s="215"/>
      <c r="AB702" s="215"/>
      <c r="AC702" s="215"/>
      <c r="AD702" s="215"/>
      <c r="AE702" s="215"/>
      <c r="AF702" s="215"/>
      <c r="AG702" s="216"/>
      <c r="AH702" s="216"/>
      <c r="AI702" s="215"/>
      <c r="AJ702" s="215"/>
      <c r="AK702" s="215"/>
      <c r="AL702" s="215"/>
      <c r="AM702" s="215"/>
      <c r="AN702" s="215"/>
      <c r="AO702" s="215"/>
      <c r="AP702" s="215"/>
      <c r="AQ702" s="215"/>
      <c r="AR702" s="216"/>
      <c r="AS702" s="216"/>
      <c r="AT702" s="246">
        <f>$AI$265</f>
        <v>0</v>
      </c>
      <c r="AU702" s="220">
        <v>12</v>
      </c>
      <c r="AV702" s="222" t="str">
        <f>IF(COUNTIFS($AI$263,"&lt;&gt;"&amp;""),$AI$263,"")</f>
        <v/>
      </c>
      <c r="AW702" s="222" t="str">
        <f t="shared" si="98"/>
        <v/>
      </c>
      <c r="AX702" s="222" t="str">
        <f t="shared" si="99"/>
        <v/>
      </c>
      <c r="AY702" s="222" t="str">
        <f>IF($AV702="","",$AM$265)</f>
        <v/>
      </c>
      <c r="AZ702" s="222" t="str">
        <f t="shared" si="100"/>
        <v/>
      </c>
      <c r="BA702" s="222" t="str">
        <f>IF(COUNTIFS($AI$263,"&lt;&gt;"&amp;""),ROUND($AN$265/14,1),"")</f>
        <v/>
      </c>
      <c r="BB702" s="222" t="str">
        <f>IF(COUNTIFS($AI$263,"&lt;&gt;"&amp;""),ROUND(($AO$265+$AP$265+$AQ$265)/14,1),"")</f>
        <v/>
      </c>
      <c r="BC702" s="222" t="str">
        <f>IF(COUNTIFS($AI$263,"&lt;&gt;"&amp;""),ROUND(($AN$265+$AO$265+$AP$265+$AQ$265)/14,1),"")</f>
        <v/>
      </c>
      <c r="BD702" s="222" t="str">
        <f>IF(COUNTIFS($AI$263,"&lt;&gt;"&amp;""),ROUND($AN$265,1),"")</f>
        <v/>
      </c>
      <c r="BE702" s="222" t="str">
        <f>IF(COUNTIFS($AI$263,"&lt;&gt;"&amp;""),ROUND(($AO$265+$AP$265+$AQ$265),1),"")</f>
        <v/>
      </c>
      <c r="BF702" s="222" t="str">
        <f>IF(COUNTIFS($AI$263,"&lt;&gt;"&amp;""),ROUND(($AN$265+$AO$265+$AP$265+$AQ$265),1),"")</f>
        <v/>
      </c>
      <c r="BG702" s="220"/>
      <c r="BH702" s="222"/>
      <c r="BI702" s="222"/>
      <c r="BJ702" s="220"/>
      <c r="BK702" s="222"/>
      <c r="BL702" s="222"/>
      <c r="BM702" s="222" t="str">
        <f>IF(COUNTIFS($AI$263,"&lt;&gt;"&amp;""),IF($AS$265&lt;&gt;"",ROUND($AS$265/14,1),""),"")</f>
        <v/>
      </c>
      <c r="BN702" s="222" t="str">
        <f>IF(COUNTIFS($AI$263,"&lt;&gt;"&amp;""),IF($AS$265&lt;&gt;"",ROUND($AS$265,1),""),"")</f>
        <v/>
      </c>
      <c r="BO702" s="222" t="str">
        <f>IF($AV702="","",$AL$265)</f>
        <v/>
      </c>
      <c r="BP702" s="224" t="str">
        <f>IF(COUNTIFS($AI$263,"&lt;&gt;"&amp;""),$AR$265,"")</f>
        <v/>
      </c>
      <c r="BQ702" s="224" t="str">
        <f t="shared" si="101"/>
        <v/>
      </c>
      <c r="BR702" s="222" t="str">
        <f t="shared" si="102"/>
        <v/>
      </c>
      <c r="BU702" s="215"/>
      <c r="BV702" s="215"/>
      <c r="BW702" s="215"/>
      <c r="BX702" s="215"/>
      <c r="BY702" s="215"/>
      <c r="BZ702" s="215"/>
      <c r="CA702" s="215"/>
      <c r="CB702" s="215"/>
      <c r="CC702" s="216"/>
      <c r="CD702" s="216"/>
      <c r="CE702" s="216"/>
      <c r="CF702" s="215"/>
      <c r="CG702" s="215"/>
      <c r="CH702" s="215"/>
      <c r="CI702" s="215"/>
      <c r="CJ702" s="215"/>
      <c r="CK702" s="215"/>
      <c r="CL702" s="215"/>
      <c r="CM702" s="215"/>
      <c r="CN702" s="215"/>
      <c r="CO702" s="216"/>
      <c r="CP702" s="216"/>
    </row>
    <row r="703" spans="1:94" s="219" customFormat="1" ht="21" hidden="1" customHeight="1" x14ac:dyDescent="0.25">
      <c r="A703" s="237"/>
      <c r="B703" s="236"/>
      <c r="C703" s="236"/>
      <c r="D703" s="236"/>
      <c r="E703" s="236"/>
      <c r="F703" s="236"/>
      <c r="G703" s="236"/>
      <c r="H703" s="236"/>
      <c r="I703" s="236"/>
      <c r="J703" s="236"/>
      <c r="K703" s="238"/>
      <c r="L703" s="239"/>
      <c r="M703" s="236"/>
      <c r="N703" s="236"/>
      <c r="O703" s="236"/>
      <c r="P703" s="236"/>
      <c r="Q703" s="236"/>
      <c r="R703" s="236"/>
      <c r="S703" s="236"/>
      <c r="T703" s="236"/>
      <c r="U703" s="236"/>
      <c r="V703" s="238"/>
      <c r="W703" s="238"/>
      <c r="X703" s="240"/>
      <c r="Y703" s="236"/>
      <c r="Z703" s="236"/>
      <c r="AA703" s="236"/>
      <c r="AB703" s="236"/>
      <c r="AC703" s="236"/>
      <c r="AD703" s="236"/>
      <c r="AE703" s="236"/>
      <c r="AF703" s="236"/>
      <c r="AG703" s="238"/>
      <c r="AH703" s="238"/>
      <c r="AI703" s="236"/>
      <c r="AJ703" s="236"/>
      <c r="AK703" s="236"/>
      <c r="AL703" s="236"/>
      <c r="AM703" s="236"/>
      <c r="AN703" s="236"/>
      <c r="AO703" s="236"/>
      <c r="AP703" s="236"/>
      <c r="AQ703" s="236"/>
      <c r="AR703" s="238"/>
      <c r="AS703" s="238"/>
      <c r="AT703" s="246">
        <f>$AI$268</f>
        <v>0</v>
      </c>
      <c r="AU703" s="222">
        <v>13</v>
      </c>
      <c r="AV703" s="222" t="str">
        <f>IF(COUNTIFS($AI$266,"&lt;&gt;"&amp;""),$AI$266,"")</f>
        <v/>
      </c>
      <c r="AW703" s="222" t="str">
        <f t="shared" si="98"/>
        <v/>
      </c>
      <c r="AX703" s="222" t="str">
        <f t="shared" si="99"/>
        <v/>
      </c>
      <c r="AY703" s="222" t="str">
        <f>IF($AV703="","",$AM$268)</f>
        <v/>
      </c>
      <c r="AZ703" s="222" t="str">
        <f>IF($AV703="","","DO")</f>
        <v/>
      </c>
      <c r="BA703" s="222" t="str">
        <f>IF(COUNTIFS($AI$266,"&lt;&gt;"&amp;""),ROUND($AN$268/14,1),"")</f>
        <v/>
      </c>
      <c r="BB703" s="222" t="str">
        <f>IF(COUNTIFS($AI$266,"&lt;&gt;"&amp;""),ROUND(($AO$268+$AP$268+$AQ$268)/14,1),"")</f>
        <v/>
      </c>
      <c r="BC703" s="222" t="str">
        <f>IF(COUNTIFS($AI$266,"&lt;&gt;"&amp;""),ROUND(($AN$268+$AO$268+$AP$268+$AQ$268)/14,1),"")</f>
        <v/>
      </c>
      <c r="BD703" s="222" t="str">
        <f>IF(COUNTIFS($AI$266,"&lt;&gt;"&amp;""),ROUND($AN$268,1),"")</f>
        <v/>
      </c>
      <c r="BE703" s="222" t="str">
        <f>IF(COUNTIFS($AI$266,"&lt;&gt;"&amp;""),ROUND(($AO$268+$AP$268+$AQ$268),1),"")</f>
        <v/>
      </c>
      <c r="BF703" s="222" t="str">
        <f>IF(COUNTIFS($AI$266,"&lt;&gt;"&amp;""),ROUND(($AN$268+$AO$268+$AP$268+$AQ$268),1),"")</f>
        <v/>
      </c>
      <c r="BG703" s="222"/>
      <c r="BH703" s="222"/>
      <c r="BI703" s="222"/>
      <c r="BJ703" s="222"/>
      <c r="BK703" s="222"/>
      <c r="BL703" s="222"/>
      <c r="BM703" s="222" t="str">
        <f>IF(COUNTIFS($AI$266,"&lt;&gt;"&amp;""),IF($AS$268&lt;&gt;"",ROUND($AS$268/14,1),""),"")</f>
        <v/>
      </c>
      <c r="BN703" s="222" t="str">
        <f>IF(COUNTIFS($AI$266,"&lt;&gt;"&amp;""),IF($AS$268&lt;&gt;"",ROUND($AS$268,1),""),"")</f>
        <v/>
      </c>
      <c r="BO703" s="222" t="str">
        <f>IF($AV703="","",$AL$268)</f>
        <v/>
      </c>
      <c r="BP703" s="224" t="str">
        <f>IF(COUNTIFS($AI$266,"&lt;&gt;"&amp;""),$AR$268,"")</f>
        <v/>
      </c>
      <c r="BQ703" s="224" t="str">
        <f t="shared" si="101"/>
        <v/>
      </c>
      <c r="BR703" s="222" t="str">
        <f t="shared" si="102"/>
        <v/>
      </c>
      <c r="BU703" s="215"/>
      <c r="BV703" s="215"/>
      <c r="BW703" s="215"/>
      <c r="BX703" s="215"/>
      <c r="BY703" s="215"/>
      <c r="BZ703" s="215"/>
      <c r="CA703" s="215"/>
      <c r="CB703" s="215"/>
      <c r="CC703" s="216"/>
      <c r="CD703" s="216"/>
      <c r="CE703" s="216"/>
      <c r="CF703" s="215"/>
      <c r="CG703" s="215"/>
      <c r="CH703" s="215"/>
      <c r="CI703" s="215"/>
      <c r="CJ703" s="215"/>
      <c r="CK703" s="215"/>
      <c r="CL703" s="215"/>
      <c r="CM703" s="215"/>
      <c r="CN703" s="215"/>
      <c r="CO703" s="216"/>
      <c r="CP703" s="216"/>
    </row>
    <row r="704" spans="1:94" s="219" customFormat="1" ht="21" hidden="1" customHeight="1" x14ac:dyDescent="0.25">
      <c r="A704" s="237"/>
      <c r="B704" s="236"/>
      <c r="C704" s="236"/>
      <c r="D704" s="236"/>
      <c r="E704" s="236"/>
      <c r="F704" s="236"/>
      <c r="G704" s="236"/>
      <c r="H704" s="236"/>
      <c r="I704" s="236"/>
      <c r="J704" s="236"/>
      <c r="K704" s="238"/>
      <c r="L704" s="239"/>
      <c r="M704" s="236"/>
      <c r="N704" s="236"/>
      <c r="O704" s="236"/>
      <c r="P704" s="236"/>
      <c r="Q704" s="236"/>
      <c r="R704" s="236"/>
      <c r="S704" s="236"/>
      <c r="T704" s="236"/>
      <c r="U704" s="236"/>
      <c r="V704" s="238"/>
      <c r="W704" s="238"/>
      <c r="X704" s="240"/>
      <c r="Y704" s="236"/>
      <c r="Z704" s="236"/>
      <c r="AA704" s="236"/>
      <c r="AB704" s="236"/>
      <c r="AC704" s="236"/>
      <c r="AD704" s="236"/>
      <c r="AE704" s="236"/>
      <c r="AF704" s="236"/>
      <c r="AG704" s="238"/>
      <c r="AH704" s="238"/>
      <c r="AI704" s="236"/>
      <c r="AJ704" s="236"/>
      <c r="AK704" s="236"/>
      <c r="AL704" s="236"/>
      <c r="AM704" s="236"/>
      <c r="AN704" s="236"/>
      <c r="AO704" s="236"/>
      <c r="AP704" s="236"/>
      <c r="AQ704" s="236"/>
      <c r="AR704" s="238"/>
      <c r="AS704" s="238"/>
      <c r="AT704" s="246">
        <f>$AI$294</f>
        <v>0</v>
      </c>
      <c r="AU704" s="222">
        <v>14</v>
      </c>
      <c r="AV704" s="222" t="str">
        <f>IF(COUNTIFS($AI$292,"&lt;&gt;"&amp;""),$AI$292,"")</f>
        <v/>
      </c>
      <c r="AW704" s="222" t="str">
        <f t="shared" si="98"/>
        <v/>
      </c>
      <c r="AX704" s="222" t="str">
        <f t="shared" si="99"/>
        <v/>
      </c>
      <c r="AY704" s="222" t="str">
        <f>IF($AV704="","",$AM$294)</f>
        <v/>
      </c>
      <c r="AZ704" s="222" t="str">
        <f t="shared" ref="AZ704:AZ716" si="103">IF($AV704="","","DO")</f>
        <v/>
      </c>
      <c r="BA704" s="222" t="str">
        <f>IF(COUNTIFS($AI$292,"&lt;&gt;"&amp;""),ROUND($AN$294/14,1),"")</f>
        <v/>
      </c>
      <c r="BB704" s="222" t="str">
        <f>IF(COUNTIFS($AI$292,"&lt;&gt;"&amp;""),ROUND(($AO$294+$AP$294+$AQ$294)/14,1),"")</f>
        <v/>
      </c>
      <c r="BC704" s="222" t="str">
        <f>IF(COUNTIFS($AI$292,"&lt;&gt;"&amp;""),ROUND(($AN$294+$AO$294+$AP$294+$AQ$294)/14,1),"")</f>
        <v/>
      </c>
      <c r="BD704" s="222" t="str">
        <f>IF(COUNTIFS($AI$292,"&lt;&gt;"&amp;""),ROUND($AN$294,1),"")</f>
        <v/>
      </c>
      <c r="BE704" s="222" t="str">
        <f>IF(COUNTIFS($AI$292,"&lt;&gt;"&amp;""),ROUND(($AO$294+$AP$294+$AQ$294),1),"")</f>
        <v/>
      </c>
      <c r="BF704" s="222" t="str">
        <f>IF(COUNTIFS($AI$292,"&lt;&gt;"&amp;""),ROUND(($AN$294+$AO$294+$AP$294+$AQ$294),1),"")</f>
        <v/>
      </c>
      <c r="BG704" s="220"/>
      <c r="BH704" s="222"/>
      <c r="BI704" s="222"/>
      <c r="BJ704" s="220"/>
      <c r="BK704" s="222"/>
      <c r="BL704" s="222"/>
      <c r="BM704" s="222" t="str">
        <f>IF(COUNTIFS($AI$292,"&lt;&gt;"&amp;""),IF($AS$294&lt;&gt;"",ROUND($AS$294/14,1),""),"")</f>
        <v/>
      </c>
      <c r="BN704" s="222" t="str">
        <f>IF(COUNTIFS($AI$292,"&lt;&gt;"&amp;""),IF($AS$294&lt;&gt;"",ROUND($AS$294,1),""),"")</f>
        <v/>
      </c>
      <c r="BO704" s="222" t="str">
        <f>IF($AV704="","",$AL$294)</f>
        <v/>
      </c>
      <c r="BP704" s="224" t="str">
        <f>IF(COUNTIFS($AI$292,"&lt;&gt;"&amp;""),$AR$294,"")</f>
        <v/>
      </c>
      <c r="BQ704" s="224" t="str">
        <f t="shared" si="101"/>
        <v/>
      </c>
      <c r="BR704" s="222" t="str">
        <f t="shared" si="102"/>
        <v/>
      </c>
      <c r="BU704" s="215"/>
      <c r="BV704" s="215"/>
      <c r="BW704" s="215"/>
      <c r="BX704" s="215"/>
      <c r="BY704" s="215"/>
      <c r="BZ704" s="215"/>
      <c r="CA704" s="215"/>
      <c r="CB704" s="215"/>
      <c r="CC704" s="216"/>
      <c r="CD704" s="216"/>
      <c r="CE704" s="216"/>
      <c r="CF704" s="215"/>
      <c r="CG704" s="215"/>
      <c r="CH704" s="215"/>
      <c r="CI704" s="215"/>
      <c r="CJ704" s="215"/>
      <c r="CK704" s="215"/>
      <c r="CL704" s="215"/>
      <c r="CM704" s="215"/>
      <c r="CN704" s="215"/>
      <c r="CO704" s="216"/>
      <c r="CP704" s="216"/>
    </row>
    <row r="705" spans="1:94" s="219" customFormat="1" ht="21" hidden="1" customHeight="1" x14ac:dyDescent="0.25">
      <c r="A705" s="237"/>
      <c r="B705" s="236"/>
      <c r="C705" s="236"/>
      <c r="D705" s="236"/>
      <c r="E705" s="236"/>
      <c r="F705" s="236"/>
      <c r="G705" s="236"/>
      <c r="H705" s="236"/>
      <c r="I705" s="236"/>
      <c r="J705" s="236"/>
      <c r="K705" s="238"/>
      <c r="L705" s="239"/>
      <c r="M705" s="236"/>
      <c r="N705" s="236"/>
      <c r="O705" s="236"/>
      <c r="P705" s="236"/>
      <c r="Q705" s="236"/>
      <c r="R705" s="236"/>
      <c r="S705" s="236"/>
      <c r="T705" s="236"/>
      <c r="U705" s="236"/>
      <c r="V705" s="238"/>
      <c r="W705" s="238"/>
      <c r="X705" s="240"/>
      <c r="Y705" s="236"/>
      <c r="Z705" s="236"/>
      <c r="AA705" s="236"/>
      <c r="AB705" s="236"/>
      <c r="AC705" s="236"/>
      <c r="AD705" s="236"/>
      <c r="AE705" s="236"/>
      <c r="AF705" s="236"/>
      <c r="AG705" s="238"/>
      <c r="AH705" s="238"/>
      <c r="AI705" s="236"/>
      <c r="AJ705" s="236"/>
      <c r="AK705" s="236"/>
      <c r="AL705" s="236"/>
      <c r="AM705" s="236"/>
      <c r="AN705" s="236"/>
      <c r="AO705" s="236"/>
      <c r="AP705" s="236"/>
      <c r="AQ705" s="236"/>
      <c r="AR705" s="238"/>
      <c r="AS705" s="238"/>
      <c r="AT705" s="246">
        <f>$AI$297</f>
        <v>0</v>
      </c>
      <c r="AU705" s="220">
        <v>15</v>
      </c>
      <c r="AV705" s="222" t="str">
        <f>IF(COUNTIFS($AI$295,"&lt;&gt;"&amp;""),$AI$295,"")</f>
        <v/>
      </c>
      <c r="AW705" s="222" t="str">
        <f t="shared" si="98"/>
        <v/>
      </c>
      <c r="AX705" s="222" t="str">
        <f t="shared" si="99"/>
        <v/>
      </c>
      <c r="AY705" s="222" t="str">
        <f>IF($AV705="","",$AM$297)</f>
        <v/>
      </c>
      <c r="AZ705" s="222" t="str">
        <f t="shared" si="103"/>
        <v/>
      </c>
      <c r="BA705" s="222" t="str">
        <f>IF(COUNTIFS($AI$295,"&lt;&gt;"&amp;""),ROUND($AN$297/14,1),"")</f>
        <v/>
      </c>
      <c r="BB705" s="222" t="str">
        <f>IF(COUNTIFS($AI$295,"&lt;&gt;"&amp;""),ROUND(($AO$297+$AP$297+$AQ$297)/14,1),"")</f>
        <v/>
      </c>
      <c r="BC705" s="222" t="str">
        <f>IF(COUNTIFS($AI$295,"&lt;&gt;"&amp;""),ROUND(($AN$297+$AO$297+$AP$297+$AQ$297)/14,1),"")</f>
        <v/>
      </c>
      <c r="BD705" s="222" t="str">
        <f>IF(COUNTIFS($AI$295,"&lt;&gt;"&amp;""),ROUND($AN$297,1),"")</f>
        <v/>
      </c>
      <c r="BE705" s="222" t="str">
        <f>IF(COUNTIFS($AI$295,"&lt;&gt;"&amp;""),ROUND(($AO$297+$AP$297+$AQ$297),1),"")</f>
        <v/>
      </c>
      <c r="BF705" s="222" t="str">
        <f>IF(COUNTIFS($AI$295,"&lt;&gt;"&amp;""),ROUND(($AN$297+$AO$297+$AP$297+$AQ$297),1),"")</f>
        <v/>
      </c>
      <c r="BG705" s="220"/>
      <c r="BH705" s="222"/>
      <c r="BI705" s="222"/>
      <c r="BJ705" s="220"/>
      <c r="BK705" s="222"/>
      <c r="BL705" s="222"/>
      <c r="BM705" s="222" t="str">
        <f>IF(COUNTIFS($AI$295,"&lt;&gt;"&amp;""),IF($AS$297&lt;&gt;"",ROUND($AS$297/14,1),""),"")</f>
        <v/>
      </c>
      <c r="BN705" s="222" t="str">
        <f>IF(COUNTIFS($AI$295,"&lt;&gt;"&amp;""),IF($AS$297&lt;&gt;"",ROUND($AS$297,1),""),"")</f>
        <v/>
      </c>
      <c r="BO705" s="222" t="str">
        <f>IF($AV705="","",$AL$297)</f>
        <v/>
      </c>
      <c r="BP705" s="224" t="str">
        <f>IF(COUNTIFS($AI$295,"&lt;&gt;"&amp;""),$AR$297,"")</f>
        <v/>
      </c>
      <c r="BQ705" s="224" t="str">
        <f t="shared" si="101"/>
        <v/>
      </c>
      <c r="BR705" s="222" t="str">
        <f t="shared" si="102"/>
        <v/>
      </c>
      <c r="BU705" s="215"/>
      <c r="BV705" s="215"/>
      <c r="BW705" s="215"/>
      <c r="BX705" s="215"/>
      <c r="BY705" s="215"/>
      <c r="BZ705" s="215"/>
      <c r="CA705" s="215"/>
      <c r="CB705" s="215"/>
      <c r="CC705" s="216"/>
      <c r="CD705" s="216"/>
      <c r="CE705" s="216"/>
      <c r="CF705" s="215"/>
      <c r="CG705" s="215"/>
      <c r="CH705" s="215"/>
      <c r="CI705" s="215"/>
      <c r="CJ705" s="215"/>
      <c r="CK705" s="215"/>
      <c r="CL705" s="215"/>
      <c r="CM705" s="215"/>
      <c r="CN705" s="215"/>
      <c r="CO705" s="216"/>
      <c r="CP705" s="216"/>
    </row>
    <row r="706" spans="1:94" s="219" customFormat="1" ht="21" hidden="1" customHeight="1" x14ac:dyDescent="0.25">
      <c r="A706" s="237"/>
      <c r="B706" s="236"/>
      <c r="C706" s="236"/>
      <c r="D706" s="236"/>
      <c r="E706" s="236"/>
      <c r="F706" s="236"/>
      <c r="G706" s="236"/>
      <c r="H706" s="236"/>
      <c r="I706" s="236"/>
      <c r="J706" s="236"/>
      <c r="K706" s="238"/>
      <c r="L706" s="239"/>
      <c r="M706" s="236"/>
      <c r="N706" s="236"/>
      <c r="O706" s="236"/>
      <c r="P706" s="236"/>
      <c r="Q706" s="236"/>
      <c r="R706" s="236"/>
      <c r="S706" s="236"/>
      <c r="T706" s="236"/>
      <c r="U706" s="236"/>
      <c r="V706" s="238"/>
      <c r="W706" s="238"/>
      <c r="X706" s="240"/>
      <c r="Y706" s="236"/>
      <c r="Z706" s="236"/>
      <c r="AA706" s="236"/>
      <c r="AB706" s="236"/>
      <c r="AC706" s="236"/>
      <c r="AD706" s="236"/>
      <c r="AE706" s="236"/>
      <c r="AF706" s="236"/>
      <c r="AG706" s="238"/>
      <c r="AH706" s="238"/>
      <c r="AI706" s="236"/>
      <c r="AJ706" s="236"/>
      <c r="AK706" s="236"/>
      <c r="AL706" s="236"/>
      <c r="AM706" s="236"/>
      <c r="AN706" s="236"/>
      <c r="AO706" s="236"/>
      <c r="AP706" s="236"/>
      <c r="AQ706" s="236"/>
      <c r="AR706" s="238"/>
      <c r="AS706" s="238"/>
      <c r="AT706" s="246">
        <f>$AI$300</f>
        <v>0</v>
      </c>
      <c r="AU706" s="220">
        <v>16</v>
      </c>
      <c r="AV706" s="222" t="str">
        <f>IF(COUNTIFS($AI$298,"&lt;&gt;"&amp;""),$AI$298,"")</f>
        <v/>
      </c>
      <c r="AW706" s="222" t="str">
        <f t="shared" si="98"/>
        <v/>
      </c>
      <c r="AX706" s="222" t="str">
        <f t="shared" si="99"/>
        <v/>
      </c>
      <c r="AY706" s="222" t="str">
        <f>IF($AV706="","",$AM$300)</f>
        <v/>
      </c>
      <c r="AZ706" s="222" t="str">
        <f t="shared" si="103"/>
        <v/>
      </c>
      <c r="BA706" s="222" t="str">
        <f>IF(COUNTIFS($AI$298,"&lt;&gt;"&amp;""),ROUND($AN$300/14,1),"")</f>
        <v/>
      </c>
      <c r="BB706" s="222" t="str">
        <f>IF(COUNTIFS($AI$298,"&lt;&gt;"&amp;""),ROUND(($AO$300+$AP$300+$AQ$300)/14,1),"")</f>
        <v/>
      </c>
      <c r="BC706" s="222" t="str">
        <f>IF(COUNTIFS($AI$298,"&lt;&gt;"&amp;""),ROUND(($AN$300+$AO$300+$AP$300+$AQ$300)/14,1),"")</f>
        <v/>
      </c>
      <c r="BD706" s="222" t="str">
        <f>IF(COUNTIFS($AI$298,"&lt;&gt;"&amp;""),ROUND($AN$300,1),"")</f>
        <v/>
      </c>
      <c r="BE706" s="222" t="str">
        <f>IF(COUNTIFS($AI$298,"&lt;&gt;"&amp;""),ROUND(($AO$300+$AP$300+$AQ$300),1),"")</f>
        <v/>
      </c>
      <c r="BF706" s="222" t="str">
        <f>IF(COUNTIFS($AI$298,"&lt;&gt;"&amp;""),ROUND(($AN$300+$AO$300+$AP$300+$AQ$300),1),"")</f>
        <v/>
      </c>
      <c r="BG706" s="220"/>
      <c r="BH706" s="222"/>
      <c r="BI706" s="222"/>
      <c r="BJ706" s="220"/>
      <c r="BK706" s="222"/>
      <c r="BL706" s="222"/>
      <c r="BM706" s="222" t="str">
        <f>IF(COUNTIFS($AI$298,"&lt;&gt;"&amp;""),IF($AS$300&lt;&gt;"",ROUND($AS$300/14,1),""),"")</f>
        <v/>
      </c>
      <c r="BN706" s="222" t="str">
        <f>IF(COUNTIFS($AI$298,"&lt;&gt;"&amp;""),IF($AS$300&lt;&gt;"",ROUND($AS$300,1),""),"")</f>
        <v/>
      </c>
      <c r="BO706" s="222" t="str">
        <f>IF($AV706="","",$AL$300)</f>
        <v/>
      </c>
      <c r="BP706" s="224" t="str">
        <f>IF(COUNTIFS($AI$298,"&lt;&gt;"&amp;""),$AR$300,"")</f>
        <v/>
      </c>
      <c r="BQ706" s="224" t="str">
        <f t="shared" si="101"/>
        <v/>
      </c>
      <c r="BR706" s="222" t="str">
        <f t="shared" si="102"/>
        <v/>
      </c>
      <c r="BU706" s="215"/>
      <c r="BV706" s="215"/>
      <c r="BW706" s="215"/>
      <c r="BX706" s="215"/>
      <c r="BY706" s="215"/>
      <c r="BZ706" s="215"/>
      <c r="CA706" s="215"/>
      <c r="CB706" s="215"/>
      <c r="CC706" s="216"/>
      <c r="CD706" s="216"/>
      <c r="CE706" s="216"/>
      <c r="CF706" s="215"/>
      <c r="CG706" s="215"/>
      <c r="CH706" s="215"/>
      <c r="CI706" s="215"/>
      <c r="CJ706" s="215"/>
      <c r="CK706" s="215"/>
      <c r="CL706" s="215"/>
      <c r="CM706" s="215"/>
      <c r="CN706" s="215"/>
      <c r="CO706" s="216"/>
      <c r="CP706" s="216"/>
    </row>
    <row r="707" spans="1:94" s="219" customFormat="1" ht="21" hidden="1" customHeight="1" x14ac:dyDescent="0.25">
      <c r="B707" s="215"/>
      <c r="C707" s="215"/>
      <c r="D707" s="215"/>
      <c r="E707" s="215"/>
      <c r="F707" s="215"/>
      <c r="G707" s="215"/>
      <c r="H707" s="215"/>
      <c r="I707" s="215"/>
      <c r="J707" s="215"/>
      <c r="K707" s="216"/>
      <c r="L707" s="217"/>
      <c r="M707" s="215"/>
      <c r="N707" s="215"/>
      <c r="O707" s="215"/>
      <c r="P707" s="215"/>
      <c r="Q707" s="215"/>
      <c r="R707" s="215"/>
      <c r="S707" s="215"/>
      <c r="T707" s="215"/>
      <c r="U707" s="215"/>
      <c r="V707" s="216"/>
      <c r="W707" s="216"/>
      <c r="X707" s="218"/>
      <c r="Y707" s="215"/>
      <c r="Z707" s="215"/>
      <c r="AA707" s="215"/>
      <c r="AB707" s="215"/>
      <c r="AC707" s="215"/>
      <c r="AD707" s="215"/>
      <c r="AE707" s="215"/>
      <c r="AF707" s="215"/>
      <c r="AG707" s="216"/>
      <c r="AH707" s="216"/>
      <c r="AI707" s="215"/>
      <c r="AJ707" s="215"/>
      <c r="AK707" s="215"/>
      <c r="AL707" s="215"/>
      <c r="AM707" s="215"/>
      <c r="AN707" s="215"/>
      <c r="AO707" s="215"/>
      <c r="AP707" s="215"/>
      <c r="AQ707" s="215"/>
      <c r="AR707" s="216"/>
      <c r="AS707" s="216"/>
      <c r="AT707" s="246">
        <f>$AI$303</f>
        <v>0</v>
      </c>
      <c r="AU707" s="220">
        <v>17</v>
      </c>
      <c r="AV707" s="222" t="str">
        <f>IF(COUNTIFS($AI$301,"&lt;&gt;"&amp;""),$AI$301,"")</f>
        <v/>
      </c>
      <c r="AW707" s="222" t="str">
        <f t="shared" si="98"/>
        <v/>
      </c>
      <c r="AX707" s="222" t="str">
        <f t="shared" si="99"/>
        <v/>
      </c>
      <c r="AY707" s="222" t="str">
        <f>IF($AV707="","",$AM$303)</f>
        <v/>
      </c>
      <c r="AZ707" s="222" t="str">
        <f t="shared" si="103"/>
        <v/>
      </c>
      <c r="BA707" s="222" t="str">
        <f>IF(COUNTIFS($AI$301,"&lt;&gt;"&amp;""),ROUND($AN$303/14,1),"")</f>
        <v/>
      </c>
      <c r="BB707" s="222" t="str">
        <f>IF(COUNTIFS($AI$301,"&lt;&gt;"&amp;""),ROUND(($AO$303+$AP$303+$AQ$303)/14,1),"")</f>
        <v/>
      </c>
      <c r="BC707" s="222" t="str">
        <f>IF(COUNTIFS($AI$301,"&lt;&gt;"&amp;""),ROUND(($AN$303+$AO$303+$AP$303+$AQ$303)/14,1),"")</f>
        <v/>
      </c>
      <c r="BD707" s="222" t="str">
        <f>IF(COUNTIFS($AI$301,"&lt;&gt;"&amp;""),ROUND($AN$303,1),"")</f>
        <v/>
      </c>
      <c r="BE707" s="222" t="str">
        <f>IF(COUNTIFS($AI$301,"&lt;&gt;"&amp;""),ROUND(($AO$303+$AP$303+$AQ$303),1),"")</f>
        <v/>
      </c>
      <c r="BF707" s="222" t="str">
        <f>IF(COUNTIFS($AI$301,"&lt;&gt;"&amp;""),ROUND(($AN$303+$AO$303+$AP$303+$AQ$303),1),"")</f>
        <v/>
      </c>
      <c r="BG707" s="220"/>
      <c r="BH707" s="222"/>
      <c r="BI707" s="222"/>
      <c r="BJ707" s="220"/>
      <c r="BK707" s="222"/>
      <c r="BL707" s="222"/>
      <c r="BM707" s="222" t="str">
        <f>IF(COUNTIFS($AI$301,"&lt;&gt;"&amp;""),IF($AS$303&lt;&gt;"",ROUND($AS$303/14,1),""),"")</f>
        <v/>
      </c>
      <c r="BN707" s="222" t="str">
        <f>IF(COUNTIFS($AI$301,"&lt;&gt;"&amp;""),IF($AS$303&lt;&gt;"",ROUND($AS$303,1),""),"")</f>
        <v/>
      </c>
      <c r="BO707" s="222" t="str">
        <f>IF($AV707="","",$AL$303)</f>
        <v/>
      </c>
      <c r="BP707" s="224" t="str">
        <f>IF(COUNTIFS($AI$301,"&lt;&gt;"&amp;""),$AR$303,"")</f>
        <v/>
      </c>
      <c r="BQ707" s="224" t="str">
        <f t="shared" si="101"/>
        <v/>
      </c>
      <c r="BR707" s="222" t="str">
        <f t="shared" si="102"/>
        <v/>
      </c>
      <c r="BU707" s="215"/>
      <c r="BV707" s="215"/>
      <c r="BW707" s="215"/>
      <c r="BX707" s="215"/>
      <c r="BY707" s="215"/>
      <c r="BZ707" s="215"/>
      <c r="CA707" s="215"/>
      <c r="CB707" s="215"/>
      <c r="CC707" s="216"/>
      <c r="CD707" s="216"/>
      <c r="CE707" s="216"/>
      <c r="CF707" s="215"/>
      <c r="CG707" s="215"/>
      <c r="CH707" s="215"/>
      <c r="CI707" s="215"/>
      <c r="CJ707" s="215"/>
      <c r="CK707" s="215"/>
      <c r="CL707" s="215"/>
      <c r="CM707" s="215"/>
      <c r="CN707" s="215"/>
      <c r="CO707" s="216"/>
      <c r="CP707" s="216"/>
    </row>
    <row r="708" spans="1:94" s="219" customFormat="1" ht="21" hidden="1" customHeight="1" x14ac:dyDescent="0.25">
      <c r="B708" s="215"/>
      <c r="C708" s="215"/>
      <c r="D708" s="215"/>
      <c r="E708" s="215"/>
      <c r="F708" s="215"/>
      <c r="G708" s="215"/>
      <c r="H708" s="215"/>
      <c r="I708" s="215"/>
      <c r="J708" s="215"/>
      <c r="K708" s="216"/>
      <c r="L708" s="217"/>
      <c r="M708" s="215"/>
      <c r="N708" s="215"/>
      <c r="O708" s="215"/>
      <c r="P708" s="215"/>
      <c r="Q708" s="215"/>
      <c r="R708" s="215"/>
      <c r="S708" s="215"/>
      <c r="T708" s="215"/>
      <c r="U708" s="215"/>
      <c r="V708" s="216"/>
      <c r="W708" s="216"/>
      <c r="X708" s="218"/>
      <c r="Y708" s="215"/>
      <c r="Z708" s="215"/>
      <c r="AA708" s="215"/>
      <c r="AB708" s="215"/>
      <c r="AC708" s="215"/>
      <c r="AD708" s="215"/>
      <c r="AE708" s="215"/>
      <c r="AF708" s="215"/>
      <c r="AG708" s="216"/>
      <c r="AH708" s="216"/>
      <c r="AI708" s="215"/>
      <c r="AJ708" s="215"/>
      <c r="AK708" s="215"/>
      <c r="AL708" s="215"/>
      <c r="AM708" s="215"/>
      <c r="AN708" s="215"/>
      <c r="AO708" s="215"/>
      <c r="AP708" s="215"/>
      <c r="AQ708" s="215"/>
      <c r="AR708" s="216"/>
      <c r="AS708" s="216"/>
      <c r="AT708" s="246">
        <f>$AI$306</f>
        <v>0</v>
      </c>
      <c r="AU708" s="220">
        <v>18</v>
      </c>
      <c r="AV708" s="222" t="str">
        <f>IF(COUNTIFS($AI$304,"&lt;&gt;"&amp;""),$AI$304,"")</f>
        <v/>
      </c>
      <c r="AW708" s="222" t="str">
        <f t="shared" si="98"/>
        <v/>
      </c>
      <c r="AX708" s="222" t="str">
        <f t="shared" si="99"/>
        <v/>
      </c>
      <c r="AY708" s="222" t="str">
        <f>IF($AV708="","",$AM$306)</f>
        <v/>
      </c>
      <c r="AZ708" s="222" t="str">
        <f t="shared" si="103"/>
        <v/>
      </c>
      <c r="BA708" s="222" t="str">
        <f>IF(COUNTIFS($AI$304,"&lt;&gt;"&amp;""),ROUND($AN$306/14,1),"")</f>
        <v/>
      </c>
      <c r="BB708" s="222" t="str">
        <f>IF(COUNTIFS($AI$304,"&lt;&gt;"&amp;""),ROUND(($AO$306+$AP$306+$AQ$306)/14,1),"")</f>
        <v/>
      </c>
      <c r="BC708" s="222" t="str">
        <f>IF(COUNTIFS($AI$304,"&lt;&gt;"&amp;""),ROUND(($AN$306+$AO$306+$AP$306+$AQ$306)/14,1),"")</f>
        <v/>
      </c>
      <c r="BD708" s="222" t="str">
        <f>IF(COUNTIFS($AI$304,"&lt;&gt;"&amp;""),ROUND($AN$306,1),"")</f>
        <v/>
      </c>
      <c r="BE708" s="222" t="str">
        <f>IF(COUNTIFS($AI$304,"&lt;&gt;"&amp;""),ROUND(($AO$306+$AP$306+$AQ$306),1),"")</f>
        <v/>
      </c>
      <c r="BF708" s="222" t="str">
        <f>IF(COUNTIFS($AI$304,"&lt;&gt;"&amp;""),ROUND(($AN$306+$AO$306+$AP$306+$AQ$306),1),"")</f>
        <v/>
      </c>
      <c r="BG708" s="220"/>
      <c r="BH708" s="222"/>
      <c r="BI708" s="222"/>
      <c r="BJ708" s="220"/>
      <c r="BK708" s="222"/>
      <c r="BL708" s="222"/>
      <c r="BM708" s="222" t="str">
        <f>IF(COUNTIFS($AI$304,"&lt;&gt;"&amp;""),IF($AS$306&lt;&gt;"",ROUND($AS$306/14,1),""),"")</f>
        <v/>
      </c>
      <c r="BN708" s="222" t="str">
        <f>IF(COUNTIFS($AI$304,"&lt;&gt;"&amp;""),IF($AS$306&lt;&gt;"",ROUND($AS$306,1),""),"")</f>
        <v/>
      </c>
      <c r="BO708" s="222" t="str">
        <f>IF($AV708="","",$AL$306)</f>
        <v/>
      </c>
      <c r="BP708" s="224" t="str">
        <f>IF(COUNTIFS($AI$304,"&lt;&gt;"&amp;""),$AR$306,"")</f>
        <v/>
      </c>
      <c r="BQ708" s="224" t="str">
        <f t="shared" si="101"/>
        <v/>
      </c>
      <c r="BR708" s="222" t="str">
        <f t="shared" si="102"/>
        <v/>
      </c>
      <c r="BU708" s="215"/>
      <c r="BV708" s="215"/>
      <c r="BW708" s="215"/>
      <c r="BX708" s="215"/>
      <c r="BY708" s="215"/>
      <c r="BZ708" s="215"/>
      <c r="CA708" s="215"/>
      <c r="CB708" s="215"/>
      <c r="CC708" s="216"/>
      <c r="CD708" s="216"/>
      <c r="CE708" s="216"/>
      <c r="CF708" s="215"/>
      <c r="CG708" s="215"/>
      <c r="CH708" s="215"/>
      <c r="CI708" s="215"/>
      <c r="CJ708" s="215"/>
      <c r="CK708" s="215"/>
      <c r="CL708" s="215"/>
      <c r="CM708" s="215"/>
      <c r="CN708" s="215"/>
      <c r="CO708" s="216"/>
      <c r="CP708" s="216"/>
    </row>
    <row r="709" spans="1:94" s="219" customFormat="1" ht="21" hidden="1" customHeight="1" x14ac:dyDescent="0.25">
      <c r="B709" s="215"/>
      <c r="C709" s="215"/>
      <c r="D709" s="215"/>
      <c r="E709" s="215"/>
      <c r="F709" s="215"/>
      <c r="G709" s="215"/>
      <c r="H709" s="215"/>
      <c r="I709" s="215"/>
      <c r="J709" s="215"/>
      <c r="K709" s="216"/>
      <c r="L709" s="217"/>
      <c r="M709" s="215"/>
      <c r="N709" s="215"/>
      <c r="O709" s="215"/>
      <c r="P709" s="215"/>
      <c r="Q709" s="215"/>
      <c r="R709" s="215"/>
      <c r="S709" s="215"/>
      <c r="T709" s="215"/>
      <c r="U709" s="215"/>
      <c r="V709" s="216"/>
      <c r="W709" s="216"/>
      <c r="X709" s="218"/>
      <c r="Y709" s="215"/>
      <c r="Z709" s="215"/>
      <c r="AA709" s="215"/>
      <c r="AB709" s="215"/>
      <c r="AC709" s="215"/>
      <c r="AD709" s="215"/>
      <c r="AE709" s="215"/>
      <c r="AF709" s="215"/>
      <c r="AG709" s="216"/>
      <c r="AH709" s="216"/>
      <c r="AI709" s="215"/>
      <c r="AJ709" s="215"/>
      <c r="AK709" s="215"/>
      <c r="AL709" s="215"/>
      <c r="AM709" s="215"/>
      <c r="AN709" s="215"/>
      <c r="AO709" s="215"/>
      <c r="AP709" s="215"/>
      <c r="AQ709" s="215"/>
      <c r="AR709" s="216"/>
      <c r="AS709" s="216"/>
      <c r="AT709" s="246">
        <f>$AI$309</f>
        <v>0</v>
      </c>
      <c r="AU709" s="220">
        <v>19</v>
      </c>
      <c r="AV709" s="222" t="str">
        <f>IF(COUNTIFS($AI$307,"&lt;&gt;"&amp;""),$AI$307,"")</f>
        <v/>
      </c>
      <c r="AW709" s="222" t="str">
        <f t="shared" si="98"/>
        <v/>
      </c>
      <c r="AX709" s="222" t="str">
        <f t="shared" si="99"/>
        <v/>
      </c>
      <c r="AY709" s="222" t="str">
        <f>IF($AV709="","",$AM$309)</f>
        <v/>
      </c>
      <c r="AZ709" s="222" t="str">
        <f t="shared" si="103"/>
        <v/>
      </c>
      <c r="BA709" s="222" t="str">
        <f>IF(COUNTIFS($AI$307,"&lt;&gt;"&amp;""),ROUND($AN$309/14,1),"")</f>
        <v/>
      </c>
      <c r="BB709" s="222" t="str">
        <f>IF(COUNTIFS($AI$307,"&lt;&gt;"&amp;""),ROUND(($AO$309+$AP$309+$AQ$309)/14,1),"")</f>
        <v/>
      </c>
      <c r="BC709" s="222" t="str">
        <f>IF(COUNTIFS($AI$307,"&lt;&gt;"&amp;""),ROUND(($AN$309+$AO$309+$AP$309+$AQ$309)/14,1),"")</f>
        <v/>
      </c>
      <c r="BD709" s="222" t="str">
        <f>IF(COUNTIFS($AI$307,"&lt;&gt;"&amp;""),ROUND($AN$309,1),"")</f>
        <v/>
      </c>
      <c r="BE709" s="222" t="str">
        <f>IF(COUNTIFS($AI$307,"&lt;&gt;"&amp;""),ROUND(($AO$309+$AP$309+$AQ$309),1),"")</f>
        <v/>
      </c>
      <c r="BF709" s="222" t="str">
        <f>IF(COUNTIFS($AI$307,"&lt;&gt;"&amp;""),ROUND(($AN$309+$AO$309+$AP$309+$AQ$309),1),"")</f>
        <v/>
      </c>
      <c r="BG709" s="220"/>
      <c r="BH709" s="222"/>
      <c r="BI709" s="222"/>
      <c r="BJ709" s="220"/>
      <c r="BK709" s="222"/>
      <c r="BL709" s="222"/>
      <c r="BM709" s="222" t="str">
        <f>IF(COUNTIFS($AI$307,"&lt;&gt;"&amp;""),IF($AS$309&lt;&gt;"",ROUND($AS$309/14,1),""),"")</f>
        <v/>
      </c>
      <c r="BN709" s="222" t="str">
        <f>IF(COUNTIFS($AI$307,"&lt;&gt;"&amp;""),IF($AS$309&lt;&gt;"",ROUND($AS$309,1),""),"")</f>
        <v/>
      </c>
      <c r="BO709" s="222" t="str">
        <f>IF($AV709="","",$AL$309)</f>
        <v/>
      </c>
      <c r="BP709" s="224" t="str">
        <f>IF(COUNTIFS($AI$307,"&lt;&gt;"&amp;""),$AR$309,"")</f>
        <v/>
      </c>
      <c r="BQ709" s="224" t="str">
        <f t="shared" si="101"/>
        <v/>
      </c>
      <c r="BR709" s="222" t="str">
        <f t="shared" si="102"/>
        <v/>
      </c>
      <c r="BU709" s="215"/>
      <c r="BV709" s="215"/>
      <c r="BW709" s="215"/>
      <c r="BX709" s="215"/>
      <c r="BY709" s="215"/>
      <c r="BZ709" s="215"/>
      <c r="CA709" s="215"/>
      <c r="CB709" s="215"/>
      <c r="CC709" s="216"/>
      <c r="CD709" s="216"/>
      <c r="CE709" s="216"/>
      <c r="CF709" s="215"/>
      <c r="CG709" s="215"/>
      <c r="CH709" s="215"/>
      <c r="CI709" s="215"/>
      <c r="CJ709" s="215"/>
      <c r="CK709" s="215"/>
      <c r="CL709" s="215"/>
      <c r="CM709" s="215"/>
      <c r="CN709" s="215"/>
      <c r="CO709" s="216"/>
      <c r="CP709" s="216"/>
    </row>
    <row r="710" spans="1:94" s="219" customFormat="1" ht="21" hidden="1" customHeight="1" x14ac:dyDescent="0.25">
      <c r="B710" s="215"/>
      <c r="C710" s="215"/>
      <c r="D710" s="215"/>
      <c r="E710" s="215"/>
      <c r="F710" s="215"/>
      <c r="G710" s="215"/>
      <c r="H710" s="215"/>
      <c r="I710" s="215"/>
      <c r="J710" s="215"/>
      <c r="K710" s="216"/>
      <c r="L710" s="217"/>
      <c r="M710" s="215"/>
      <c r="N710" s="215"/>
      <c r="O710" s="215"/>
      <c r="P710" s="215"/>
      <c r="Q710" s="215"/>
      <c r="R710" s="215"/>
      <c r="S710" s="215"/>
      <c r="T710" s="215"/>
      <c r="U710" s="215"/>
      <c r="V710" s="216"/>
      <c r="W710" s="216"/>
      <c r="X710" s="218"/>
      <c r="Y710" s="215"/>
      <c r="Z710" s="215"/>
      <c r="AA710" s="215"/>
      <c r="AB710" s="215"/>
      <c r="AC710" s="215"/>
      <c r="AD710" s="215"/>
      <c r="AE710" s="215"/>
      <c r="AF710" s="215"/>
      <c r="AG710" s="216"/>
      <c r="AH710" s="216"/>
      <c r="AI710" s="215"/>
      <c r="AJ710" s="215"/>
      <c r="AK710" s="215"/>
      <c r="AL710" s="215"/>
      <c r="AM710" s="215"/>
      <c r="AN710" s="215"/>
      <c r="AO710" s="215"/>
      <c r="AP710" s="215"/>
      <c r="AQ710" s="215"/>
      <c r="AR710" s="216"/>
      <c r="AS710" s="216"/>
      <c r="AT710" s="246">
        <f>$AI$312</f>
        <v>0</v>
      </c>
      <c r="AU710" s="220">
        <v>20</v>
      </c>
      <c r="AV710" s="222" t="str">
        <f>IF(COUNTIFS($AI$310,"&lt;&gt;"&amp;""),$AI$310,"")</f>
        <v/>
      </c>
      <c r="AW710" s="222" t="str">
        <f t="shared" si="98"/>
        <v/>
      </c>
      <c r="AX710" s="222" t="str">
        <f t="shared" si="99"/>
        <v/>
      </c>
      <c r="AY710" s="222" t="str">
        <f>IF($AV710="","",$AM$312)</f>
        <v/>
      </c>
      <c r="AZ710" s="222" t="str">
        <f t="shared" si="103"/>
        <v/>
      </c>
      <c r="BA710" s="222" t="str">
        <f>IF(COUNTIFS($AI$310,"&lt;&gt;"&amp;""),ROUND($AN$312/14,1),"")</f>
        <v/>
      </c>
      <c r="BB710" s="222" t="str">
        <f>IF(COUNTIFS($AI$310,"&lt;&gt;"&amp;""),ROUND(($AO$312+$AP$312+$AQ$312)/14,1),"")</f>
        <v/>
      </c>
      <c r="BC710" s="222" t="str">
        <f>IF(COUNTIFS($AI$310,"&lt;&gt;"&amp;""),ROUND(($AN$312+$AO$312+$AP$312+$AQ$312)/14,1),"")</f>
        <v/>
      </c>
      <c r="BD710" s="222" t="str">
        <f>IF(COUNTIFS($AI$310,"&lt;&gt;"&amp;""),ROUND($AN$312,1),"")</f>
        <v/>
      </c>
      <c r="BE710" s="222" t="str">
        <f>IF(COUNTIFS($AI$310,"&lt;&gt;"&amp;""),ROUND(($AO$312+$AP$312+$AQ$312),1),"")</f>
        <v/>
      </c>
      <c r="BF710" s="222" t="str">
        <f>IF(COUNTIFS($AI$310,"&lt;&gt;"&amp;""),ROUND(($AN$312+$AO$312+$AP$312+$AQ$312),1),"")</f>
        <v/>
      </c>
      <c r="BG710" s="220"/>
      <c r="BH710" s="222"/>
      <c r="BI710" s="222"/>
      <c r="BJ710" s="220"/>
      <c r="BK710" s="222"/>
      <c r="BL710" s="222"/>
      <c r="BM710" s="222" t="str">
        <f>IF(COUNTIFS($AI$310,"&lt;&gt;"&amp;""),IF($AS$312&lt;&gt;"",ROUND($AS$312/14,1),""),"")</f>
        <v/>
      </c>
      <c r="BN710" s="222" t="str">
        <f>IF(COUNTIFS($AI$310,"&lt;&gt;"&amp;""),IF($AS$312&lt;&gt;"",ROUND($AS$312,1),""),"")</f>
        <v/>
      </c>
      <c r="BO710" s="222" t="str">
        <f>IF($AV710="","",$AL$312)</f>
        <v/>
      </c>
      <c r="BP710" s="224" t="str">
        <f>IF(COUNTIFS($AI$310,"&lt;&gt;"&amp;""),$AR$312,"")</f>
        <v/>
      </c>
      <c r="BQ710" s="224" t="str">
        <f t="shared" si="101"/>
        <v/>
      </c>
      <c r="BR710" s="222" t="str">
        <f t="shared" si="102"/>
        <v/>
      </c>
      <c r="BU710" s="215"/>
      <c r="BV710" s="215"/>
      <c r="BW710" s="215"/>
      <c r="BX710" s="215"/>
      <c r="BY710" s="215"/>
      <c r="BZ710" s="215"/>
      <c r="CA710" s="215"/>
      <c r="CB710" s="215"/>
      <c r="CC710" s="216"/>
      <c r="CD710" s="216"/>
      <c r="CE710" s="216"/>
      <c r="CF710" s="215"/>
      <c r="CG710" s="215"/>
      <c r="CH710" s="215"/>
      <c r="CI710" s="215"/>
      <c r="CJ710" s="215"/>
      <c r="CK710" s="215"/>
      <c r="CL710" s="215"/>
      <c r="CM710" s="215"/>
      <c r="CN710" s="215"/>
      <c r="CO710" s="216"/>
      <c r="CP710" s="216"/>
    </row>
    <row r="711" spans="1:94" s="219" customFormat="1" ht="21" hidden="1" customHeight="1" x14ac:dyDescent="0.25">
      <c r="B711" s="215"/>
      <c r="C711" s="215"/>
      <c r="D711" s="215"/>
      <c r="E711" s="215"/>
      <c r="F711" s="215"/>
      <c r="G711" s="215"/>
      <c r="H711" s="215"/>
      <c r="I711" s="215"/>
      <c r="J711" s="215"/>
      <c r="K711" s="216"/>
      <c r="L711" s="217"/>
      <c r="M711" s="215"/>
      <c r="N711" s="215"/>
      <c r="O711" s="215"/>
      <c r="P711" s="215"/>
      <c r="Q711" s="215"/>
      <c r="R711" s="215"/>
      <c r="S711" s="215"/>
      <c r="T711" s="215"/>
      <c r="U711" s="215"/>
      <c r="V711" s="216"/>
      <c r="W711" s="216"/>
      <c r="X711" s="218"/>
      <c r="Y711" s="215"/>
      <c r="Z711" s="215"/>
      <c r="AA711" s="215"/>
      <c r="AB711" s="215"/>
      <c r="AC711" s="215"/>
      <c r="AD711" s="215"/>
      <c r="AE711" s="215"/>
      <c r="AF711" s="215"/>
      <c r="AG711" s="216"/>
      <c r="AH711" s="216"/>
      <c r="AI711" s="215"/>
      <c r="AJ711" s="215"/>
      <c r="AK711" s="215"/>
      <c r="AL711" s="215"/>
      <c r="AM711" s="215"/>
      <c r="AN711" s="215"/>
      <c r="AO711" s="215"/>
      <c r="AP711" s="215"/>
      <c r="AQ711" s="215"/>
      <c r="AR711" s="216"/>
      <c r="AS711" s="216"/>
      <c r="AT711" s="246">
        <f>$AI$315</f>
        <v>0</v>
      </c>
      <c r="AU711" s="220">
        <v>21</v>
      </c>
      <c r="AV711" s="222" t="str">
        <f>IF(COUNTIFS($AI$313,"&lt;&gt;"&amp;""),$AI$313,"")</f>
        <v/>
      </c>
      <c r="AW711" s="222" t="str">
        <f t="shared" si="98"/>
        <v/>
      </c>
      <c r="AX711" s="222" t="str">
        <f t="shared" si="99"/>
        <v/>
      </c>
      <c r="AY711" s="222" t="str">
        <f>IF($AV711="","",$AM$315)</f>
        <v/>
      </c>
      <c r="AZ711" s="222" t="str">
        <f t="shared" si="103"/>
        <v/>
      </c>
      <c r="BA711" s="222" t="str">
        <f>IF(COUNTIFS($AI$313,"&lt;&gt;"&amp;""),ROUND($AN$315/14,1),"")</f>
        <v/>
      </c>
      <c r="BB711" s="222" t="str">
        <f>IF(COUNTIFS($AI$313,"&lt;&gt;"&amp;""),ROUND(($AO$315+$AP$315+$AQ$315)/14,1),"")</f>
        <v/>
      </c>
      <c r="BC711" s="222" t="str">
        <f>IF(COUNTIFS($AI$313,"&lt;&gt;"&amp;""),ROUND(($AN$315+$AO$315+$AP$315+$AQ$315)/14,1),"")</f>
        <v/>
      </c>
      <c r="BD711" s="222" t="str">
        <f>IF(COUNTIFS($AI$313,"&lt;&gt;"&amp;""),ROUND($AN$315,1),"")</f>
        <v/>
      </c>
      <c r="BE711" s="222" t="str">
        <f>IF(COUNTIFS($AI$313,"&lt;&gt;"&amp;""),ROUND(($AO$315+$AP$315+$AQ$315),1),"")</f>
        <v/>
      </c>
      <c r="BF711" s="222" t="str">
        <f>IF(COUNTIFS($AI$313,"&lt;&gt;"&amp;""),ROUND(($AN$315+$AO$315+$AP$315+$AQ$315),1),"")</f>
        <v/>
      </c>
      <c r="BG711" s="220"/>
      <c r="BH711" s="222"/>
      <c r="BI711" s="222"/>
      <c r="BJ711" s="220"/>
      <c r="BK711" s="222"/>
      <c r="BL711" s="222"/>
      <c r="BM711" s="222" t="str">
        <f>IF(COUNTIFS($AI$313,"&lt;&gt;"&amp;""),IF($AS$315&lt;&gt;"",ROUND($AS$315/14,1),""),"")</f>
        <v/>
      </c>
      <c r="BN711" s="222" t="str">
        <f>IF(COUNTIFS($AI$313,"&lt;&gt;"&amp;""),IF($AS$315&lt;&gt;"",ROUND($AS$315,1),""),"")</f>
        <v/>
      </c>
      <c r="BO711" s="222" t="str">
        <f>IF($AV711="","",$AL$315)</f>
        <v/>
      </c>
      <c r="BP711" s="224" t="str">
        <f>IF(COUNTIFS($AI$313,"&lt;&gt;"&amp;""),$AR$315,"")</f>
        <v/>
      </c>
      <c r="BQ711" s="224" t="str">
        <f t="shared" si="101"/>
        <v/>
      </c>
      <c r="BR711" s="222" t="str">
        <f t="shared" si="102"/>
        <v/>
      </c>
      <c r="BU711" s="215"/>
      <c r="BV711" s="215"/>
      <c r="BW711" s="215"/>
      <c r="BX711" s="215"/>
      <c r="BY711" s="215"/>
      <c r="BZ711" s="215"/>
      <c r="CA711" s="215"/>
      <c r="CB711" s="215"/>
      <c r="CC711" s="216"/>
      <c r="CD711" s="216"/>
      <c r="CE711" s="216"/>
      <c r="CF711" s="215"/>
      <c r="CG711" s="215"/>
      <c r="CH711" s="215"/>
      <c r="CI711" s="215"/>
      <c r="CJ711" s="215"/>
      <c r="CK711" s="215"/>
      <c r="CL711" s="215"/>
      <c r="CM711" s="215"/>
      <c r="CN711" s="215"/>
      <c r="CO711" s="216"/>
      <c r="CP711" s="216"/>
    </row>
    <row r="712" spans="1:94" s="219" customFormat="1" ht="21" hidden="1" customHeight="1" x14ac:dyDescent="0.25">
      <c r="B712" s="215"/>
      <c r="C712" s="215"/>
      <c r="D712" s="215"/>
      <c r="E712" s="215"/>
      <c r="F712" s="215"/>
      <c r="G712" s="215"/>
      <c r="H712" s="215"/>
      <c r="I712" s="215"/>
      <c r="J712" s="215"/>
      <c r="K712" s="216"/>
      <c r="L712" s="217"/>
      <c r="M712" s="215"/>
      <c r="N712" s="215"/>
      <c r="O712" s="215"/>
      <c r="P712" s="215"/>
      <c r="Q712" s="215"/>
      <c r="R712" s="215"/>
      <c r="S712" s="215"/>
      <c r="T712" s="215"/>
      <c r="U712" s="215"/>
      <c r="V712" s="216"/>
      <c r="W712" s="216"/>
      <c r="X712" s="218"/>
      <c r="Y712" s="215"/>
      <c r="Z712" s="215"/>
      <c r="AA712" s="215"/>
      <c r="AB712" s="215"/>
      <c r="AC712" s="215"/>
      <c r="AD712" s="215"/>
      <c r="AE712" s="215"/>
      <c r="AF712" s="215"/>
      <c r="AG712" s="216"/>
      <c r="AH712" s="216"/>
      <c r="AI712" s="215"/>
      <c r="AJ712" s="215"/>
      <c r="AK712" s="215"/>
      <c r="AL712" s="215"/>
      <c r="AM712" s="215"/>
      <c r="AN712" s="215"/>
      <c r="AO712" s="215"/>
      <c r="AP712" s="215"/>
      <c r="AQ712" s="215"/>
      <c r="AR712" s="216"/>
      <c r="AS712" s="216"/>
      <c r="AT712" s="246">
        <f>$AI$318</f>
        <v>0</v>
      </c>
      <c r="AU712" s="220">
        <v>22</v>
      </c>
      <c r="AV712" s="222" t="str">
        <f>IF(COUNTIFS($AI$316,"&lt;&gt;"&amp;""),$AI$316,"")</f>
        <v/>
      </c>
      <c r="AW712" s="222" t="str">
        <f t="shared" si="98"/>
        <v/>
      </c>
      <c r="AX712" s="222" t="str">
        <f t="shared" si="99"/>
        <v/>
      </c>
      <c r="AY712" s="222" t="str">
        <f>IF($AV712="","",$AM$318)</f>
        <v/>
      </c>
      <c r="AZ712" s="222" t="str">
        <f t="shared" si="103"/>
        <v/>
      </c>
      <c r="BA712" s="222" t="str">
        <f>IF(COUNTIFS($AI$316,"&lt;&gt;"&amp;""),ROUND($AN$318/14,1),"")</f>
        <v/>
      </c>
      <c r="BB712" s="222" t="str">
        <f>IF(COUNTIFS($AI$316,"&lt;&gt;"&amp;""),ROUND(($AO$318+$AP$318+$AQ$318)/14,1),"")</f>
        <v/>
      </c>
      <c r="BC712" s="222" t="str">
        <f>IF(COUNTIFS($AI$316,"&lt;&gt;"&amp;""),ROUND(($AN$318+$AO$318+$AP$318+$AQ$318)/14,1),"")</f>
        <v/>
      </c>
      <c r="BD712" s="222" t="str">
        <f>IF(COUNTIFS($AI$316,"&lt;&gt;"&amp;""),ROUND($AN$318,1),"")</f>
        <v/>
      </c>
      <c r="BE712" s="222" t="str">
        <f>IF(COUNTIFS($AI$316,"&lt;&gt;"&amp;""),ROUND(($AO$318+$AP$318+$AQ$318),1),"")</f>
        <v/>
      </c>
      <c r="BF712" s="222" t="str">
        <f>IF(COUNTIFS($AI$316,"&lt;&gt;"&amp;""),ROUND(($AN$318+$AO$318+$AP$318+$AQ$318),1),"")</f>
        <v/>
      </c>
      <c r="BG712" s="220"/>
      <c r="BH712" s="222"/>
      <c r="BI712" s="222"/>
      <c r="BJ712" s="220"/>
      <c r="BK712" s="222"/>
      <c r="BL712" s="222"/>
      <c r="BM712" s="222" t="str">
        <f>IF(COUNTIFS($AI$316,"&lt;&gt;"&amp;""),IF($AS$318&lt;&gt;"",ROUND($AS$318/14,1),""),"")</f>
        <v/>
      </c>
      <c r="BN712" s="222" t="str">
        <f>IF(COUNTIFS($AI$316,"&lt;&gt;"&amp;""),IF($AS$318&lt;&gt;"",ROUND($AS$318,1),""),"")</f>
        <v/>
      </c>
      <c r="BO712" s="222" t="str">
        <f>IF($AV712="","",$AL$318)</f>
        <v/>
      </c>
      <c r="BP712" s="224" t="str">
        <f>IF(COUNTIFS($AI$316,"&lt;&gt;"&amp;""),$AR$318,"")</f>
        <v/>
      </c>
      <c r="BQ712" s="224" t="str">
        <f t="shared" si="101"/>
        <v/>
      </c>
      <c r="BR712" s="222" t="str">
        <f t="shared" si="102"/>
        <v/>
      </c>
      <c r="BU712" s="215"/>
      <c r="BV712" s="215"/>
      <c r="BW712" s="215"/>
      <c r="BX712" s="215"/>
      <c r="BY712" s="215"/>
      <c r="BZ712" s="215"/>
      <c r="CA712" s="215"/>
      <c r="CB712" s="215"/>
      <c r="CC712" s="216"/>
      <c r="CD712" s="216"/>
      <c r="CE712" s="216"/>
      <c r="CF712" s="215"/>
      <c r="CG712" s="215"/>
      <c r="CH712" s="215"/>
      <c r="CI712" s="215"/>
      <c r="CJ712" s="215"/>
      <c r="CK712" s="215"/>
      <c r="CL712" s="215"/>
      <c r="CM712" s="215"/>
      <c r="CN712" s="215"/>
      <c r="CO712" s="216"/>
      <c r="CP712" s="216"/>
    </row>
    <row r="713" spans="1:94" s="219" customFormat="1" ht="21" hidden="1" customHeight="1" x14ac:dyDescent="0.25">
      <c r="B713" s="215"/>
      <c r="C713" s="215"/>
      <c r="D713" s="215"/>
      <c r="E713" s="215"/>
      <c r="F713" s="215"/>
      <c r="G713" s="215"/>
      <c r="H713" s="215"/>
      <c r="I713" s="215"/>
      <c r="J713" s="215"/>
      <c r="K713" s="216"/>
      <c r="L713" s="217"/>
      <c r="M713" s="215"/>
      <c r="N713" s="215"/>
      <c r="O713" s="215"/>
      <c r="P713" s="215"/>
      <c r="Q713" s="215"/>
      <c r="R713" s="215"/>
      <c r="S713" s="215"/>
      <c r="T713" s="215"/>
      <c r="U713" s="215"/>
      <c r="V713" s="216"/>
      <c r="W713" s="216"/>
      <c r="X713" s="218"/>
      <c r="Y713" s="215"/>
      <c r="Z713" s="215"/>
      <c r="AA713" s="215"/>
      <c r="AB713" s="215"/>
      <c r="AC713" s="215"/>
      <c r="AD713" s="215"/>
      <c r="AE713" s="215"/>
      <c r="AF713" s="215"/>
      <c r="AG713" s="216"/>
      <c r="AH713" s="216"/>
      <c r="AI713" s="215"/>
      <c r="AJ713" s="215"/>
      <c r="AK713" s="215"/>
      <c r="AL713" s="215"/>
      <c r="AM713" s="215"/>
      <c r="AN713" s="215"/>
      <c r="AO713" s="215"/>
      <c r="AP713" s="215"/>
      <c r="AQ713" s="215"/>
      <c r="AR713" s="216"/>
      <c r="AS713" s="216"/>
      <c r="AT713" s="246">
        <f>$AI$321</f>
        <v>0</v>
      </c>
      <c r="AU713" s="220">
        <v>23</v>
      </c>
      <c r="AV713" s="222" t="str">
        <f>IF(COUNTIFS($AI$319,"&lt;&gt;"&amp;""),$AI$319,"")</f>
        <v/>
      </c>
      <c r="AW713" s="222" t="str">
        <f t="shared" si="98"/>
        <v/>
      </c>
      <c r="AX713" s="222" t="str">
        <f t="shared" si="99"/>
        <v/>
      </c>
      <c r="AY713" s="222" t="str">
        <f>IF($AV713="","",$AM$321)</f>
        <v/>
      </c>
      <c r="AZ713" s="222" t="str">
        <f t="shared" si="103"/>
        <v/>
      </c>
      <c r="BA713" s="222" t="str">
        <f>IF(COUNTIFS($AI$319,"&lt;&gt;"&amp;""),ROUND($AN$321/14,1),"")</f>
        <v/>
      </c>
      <c r="BB713" s="222" t="str">
        <f>IF(COUNTIFS($AI$319,"&lt;&gt;"&amp;""),ROUND(($AO$321+$AP$321+$AQ$321)/14,1),"")</f>
        <v/>
      </c>
      <c r="BC713" s="222" t="str">
        <f>IF(COUNTIFS($AI$319,"&lt;&gt;"&amp;""),ROUND(($AN$321+$AO$321+$AP$321+$AQ$321)/14,1),"")</f>
        <v/>
      </c>
      <c r="BD713" s="222" t="str">
        <f>IF(COUNTIFS($AI$319,"&lt;&gt;"&amp;""),ROUND($AN$321,1),"")</f>
        <v/>
      </c>
      <c r="BE713" s="222" t="str">
        <f>IF(COUNTIFS($AI$319,"&lt;&gt;"&amp;""),ROUND(($AO$321+$AP$321+$AQ$321),1),"")</f>
        <v/>
      </c>
      <c r="BF713" s="222" t="str">
        <f>IF(COUNTIFS($AI$319,"&lt;&gt;"&amp;""),ROUND(($AN$321+$AO$321+$AP$321+$AQ$321),1),"")</f>
        <v/>
      </c>
      <c r="BG713" s="220"/>
      <c r="BH713" s="222"/>
      <c r="BI713" s="222"/>
      <c r="BJ713" s="220"/>
      <c r="BK713" s="222"/>
      <c r="BL713" s="222"/>
      <c r="BM713" s="222" t="str">
        <f>IF(COUNTIFS($AI$319,"&lt;&gt;"&amp;""),IF($AS$321&lt;&gt;"",ROUND($AS$321/14,1),""),"")</f>
        <v/>
      </c>
      <c r="BN713" s="222" t="str">
        <f>IF(COUNTIFS($AI$319,"&lt;&gt;"&amp;""),IF($AS$321&lt;&gt;"",ROUND($AS$321,1),""),"")</f>
        <v/>
      </c>
      <c r="BO713" s="222" t="str">
        <f>IF($AV713="","",$AL$321)</f>
        <v/>
      </c>
      <c r="BP713" s="224" t="str">
        <f>IF(COUNTIFS($AI$319,"&lt;&gt;"&amp;""),$AR$321,"")</f>
        <v/>
      </c>
      <c r="BQ713" s="224" t="str">
        <f t="shared" si="101"/>
        <v/>
      </c>
      <c r="BR713" s="222" t="str">
        <f t="shared" si="102"/>
        <v/>
      </c>
      <c r="BU713" s="215"/>
      <c r="BV713" s="215"/>
      <c r="BW713" s="215"/>
      <c r="BX713" s="215"/>
      <c r="BY713" s="215"/>
      <c r="BZ713" s="215"/>
      <c r="CA713" s="215"/>
      <c r="CB713" s="215"/>
      <c r="CC713" s="216"/>
      <c r="CD713" s="216"/>
      <c r="CE713" s="216"/>
      <c r="CF713" s="215"/>
      <c r="CG713" s="215"/>
      <c r="CH713" s="215"/>
      <c r="CI713" s="215"/>
      <c r="CJ713" s="215"/>
      <c r="CK713" s="215"/>
      <c r="CL713" s="215"/>
      <c r="CM713" s="215"/>
      <c r="CN713" s="215"/>
      <c r="CO713" s="216"/>
      <c r="CP713" s="216"/>
    </row>
    <row r="714" spans="1:94" s="219" customFormat="1" ht="21" hidden="1" customHeight="1" x14ac:dyDescent="0.25">
      <c r="B714" s="215"/>
      <c r="C714" s="215"/>
      <c r="D714" s="215"/>
      <c r="E714" s="215"/>
      <c r="F714" s="215"/>
      <c r="G714" s="215"/>
      <c r="H714" s="215"/>
      <c r="I714" s="215"/>
      <c r="J714" s="215"/>
      <c r="K714" s="216"/>
      <c r="L714" s="217"/>
      <c r="M714" s="215"/>
      <c r="N714" s="215"/>
      <c r="O714" s="215"/>
      <c r="P714" s="215"/>
      <c r="Q714" s="215"/>
      <c r="R714" s="215"/>
      <c r="S714" s="215"/>
      <c r="T714" s="215"/>
      <c r="U714" s="215"/>
      <c r="V714" s="216"/>
      <c r="W714" s="216"/>
      <c r="X714" s="218"/>
      <c r="Y714" s="215"/>
      <c r="Z714" s="215"/>
      <c r="AA714" s="215"/>
      <c r="AB714" s="215"/>
      <c r="AC714" s="215"/>
      <c r="AD714" s="215"/>
      <c r="AE714" s="215"/>
      <c r="AF714" s="215"/>
      <c r="AG714" s="216"/>
      <c r="AH714" s="216"/>
      <c r="AI714" s="215"/>
      <c r="AJ714" s="215"/>
      <c r="AK714" s="215"/>
      <c r="AL714" s="215"/>
      <c r="AM714" s="215"/>
      <c r="AN714" s="215"/>
      <c r="AO714" s="215"/>
      <c r="AP714" s="215"/>
      <c r="AQ714" s="215"/>
      <c r="AR714" s="216"/>
      <c r="AS714" s="216"/>
      <c r="AT714" s="246">
        <f>$AI$324</f>
        <v>0</v>
      </c>
      <c r="AU714" s="220">
        <v>24</v>
      </c>
      <c r="AV714" s="222" t="str">
        <f>IF(COUNTIFS($AI$322,"&lt;&gt;"&amp;""),$AI$322,"")</f>
        <v/>
      </c>
      <c r="AW714" s="222" t="str">
        <f t="shared" si="98"/>
        <v/>
      </c>
      <c r="AX714" s="222" t="str">
        <f t="shared" si="99"/>
        <v/>
      </c>
      <c r="AY714" s="222" t="str">
        <f>IF($AV714="","",$AM$324)</f>
        <v/>
      </c>
      <c r="AZ714" s="222" t="str">
        <f t="shared" si="103"/>
        <v/>
      </c>
      <c r="BA714" s="222" t="str">
        <f>IF(COUNTIFS($AI$322,"&lt;&gt;"&amp;""),ROUND($AN$324/14,1),"")</f>
        <v/>
      </c>
      <c r="BB714" s="222" t="str">
        <f>IF(COUNTIFS($AI$322,"&lt;&gt;"&amp;""),ROUND(($AO$324+$AP$324+$AQ$324)/14,1),"")</f>
        <v/>
      </c>
      <c r="BC714" s="222" t="str">
        <f>IF(COUNTIFS($AI$322,"&lt;&gt;"&amp;""),ROUND(($AN$324+$AO$324+$AP$324+$AQ$324)/14,1),"")</f>
        <v/>
      </c>
      <c r="BD714" s="222" t="str">
        <f>IF(COUNTIFS($AI$322,"&lt;&gt;"&amp;""),ROUND($AN$324,1),"")</f>
        <v/>
      </c>
      <c r="BE714" s="222" t="str">
        <f>IF(COUNTIFS($AI$322,"&lt;&gt;"&amp;""),ROUND(($AO$324+$AP$324+$AQ$324),1),"")</f>
        <v/>
      </c>
      <c r="BF714" s="222" t="str">
        <f>IF(COUNTIFS($AI$322,"&lt;&gt;"&amp;""),ROUND(($AN$324+$AO$324+$AP$324+$AQ$324),1),"")</f>
        <v/>
      </c>
      <c r="BG714" s="220"/>
      <c r="BH714" s="222"/>
      <c r="BI714" s="222"/>
      <c r="BJ714" s="220"/>
      <c r="BK714" s="222"/>
      <c r="BL714" s="222"/>
      <c r="BM714" s="222" t="str">
        <f>IF(COUNTIFS($AI$322,"&lt;&gt;"&amp;""),IF($AS$324&lt;&gt;"",ROUND($AS$324/14,1),""),"")</f>
        <v/>
      </c>
      <c r="BN714" s="222" t="str">
        <f>IF(COUNTIFS($AI$322,"&lt;&gt;"&amp;""),IF($AS$324&lt;&gt;"",ROUND($AS$324,1),""),"")</f>
        <v/>
      </c>
      <c r="BO714" s="222" t="str">
        <f>IF($AV714="","",$AL$324)</f>
        <v/>
      </c>
      <c r="BP714" s="224" t="str">
        <f>IF(COUNTIFS($AI$322,"&lt;&gt;"&amp;""),$AR$324,"")</f>
        <v/>
      </c>
      <c r="BQ714" s="224" t="str">
        <f t="shared" si="101"/>
        <v/>
      </c>
      <c r="BR714" s="222" t="str">
        <f t="shared" si="102"/>
        <v/>
      </c>
      <c r="BU714" s="215"/>
      <c r="BV714" s="215"/>
      <c r="BW714" s="215"/>
      <c r="BX714" s="215"/>
      <c r="BY714" s="215"/>
      <c r="BZ714" s="215"/>
      <c r="CA714" s="215"/>
      <c r="CB714" s="215"/>
      <c r="CC714" s="216"/>
      <c r="CD714" s="216"/>
      <c r="CE714" s="216"/>
      <c r="CF714" s="215"/>
      <c r="CG714" s="215"/>
      <c r="CH714" s="215"/>
      <c r="CI714" s="215"/>
      <c r="CJ714" s="215"/>
      <c r="CK714" s="215"/>
      <c r="CL714" s="215"/>
      <c r="CM714" s="215"/>
      <c r="CN714" s="215"/>
      <c r="CO714" s="216"/>
      <c r="CP714" s="216"/>
    </row>
    <row r="715" spans="1:94" s="219" customFormat="1" ht="21" hidden="1" customHeight="1" x14ac:dyDescent="0.25">
      <c r="B715" s="215"/>
      <c r="C715" s="215"/>
      <c r="D715" s="215"/>
      <c r="E715" s="215"/>
      <c r="F715" s="215"/>
      <c r="G715" s="215"/>
      <c r="H715" s="215"/>
      <c r="I715" s="215"/>
      <c r="J715" s="215"/>
      <c r="K715" s="216"/>
      <c r="L715" s="217"/>
      <c r="M715" s="215"/>
      <c r="N715" s="215"/>
      <c r="O715" s="215"/>
      <c r="P715" s="215"/>
      <c r="Q715" s="215"/>
      <c r="R715" s="215"/>
      <c r="S715" s="215"/>
      <c r="T715" s="215"/>
      <c r="U715" s="215"/>
      <c r="V715" s="216"/>
      <c r="W715" s="216"/>
      <c r="X715" s="218"/>
      <c r="Y715" s="215"/>
      <c r="Z715" s="215"/>
      <c r="AA715" s="215"/>
      <c r="AB715" s="215"/>
      <c r="AC715" s="215"/>
      <c r="AD715" s="215"/>
      <c r="AE715" s="215"/>
      <c r="AF715" s="215"/>
      <c r="AG715" s="216"/>
      <c r="AH715" s="216"/>
      <c r="AI715" s="215"/>
      <c r="AJ715" s="215"/>
      <c r="AK715" s="215"/>
      <c r="AL715" s="215"/>
      <c r="AM715" s="215"/>
      <c r="AN715" s="215"/>
      <c r="AO715" s="215"/>
      <c r="AP715" s="215"/>
      <c r="AQ715" s="215"/>
      <c r="AR715" s="216"/>
      <c r="AS715" s="216"/>
      <c r="AT715" s="246">
        <f>$AI$327</f>
        <v>0</v>
      </c>
      <c r="AU715" s="220">
        <v>25</v>
      </c>
      <c r="AV715" s="222" t="str">
        <f>IF(COUNTIFS($AI$325,"&lt;&gt;"&amp;""),$AI$325,"")</f>
        <v/>
      </c>
      <c r="AW715" s="222" t="str">
        <f t="shared" si="98"/>
        <v/>
      </c>
      <c r="AX715" s="222" t="str">
        <f t="shared" si="99"/>
        <v/>
      </c>
      <c r="AY715" s="222" t="str">
        <f>IF($AV715="","",$AM$327)</f>
        <v/>
      </c>
      <c r="AZ715" s="222" t="str">
        <f t="shared" si="103"/>
        <v/>
      </c>
      <c r="BA715" s="222" t="str">
        <f>IF(COUNTIFS($AI$325,"&lt;&gt;"&amp;""),ROUND($AN$327/14,1),"")</f>
        <v/>
      </c>
      <c r="BB715" s="222" t="str">
        <f>IF(COUNTIFS($AI$325,"&lt;&gt;"&amp;""),ROUND(($AO$327+$AP$327+$AQ$327)/14,1),"")</f>
        <v/>
      </c>
      <c r="BC715" s="222" t="str">
        <f>IF(COUNTIFS($AI$325,"&lt;&gt;"&amp;""),ROUND(($AN$327+$AO$327+$AP$327+$AQ$327)/14,1),"")</f>
        <v/>
      </c>
      <c r="BD715" s="222" t="str">
        <f>IF(COUNTIFS($AI$325,"&lt;&gt;"&amp;""),ROUND($AN$327,1),"")</f>
        <v/>
      </c>
      <c r="BE715" s="222" t="str">
        <f>IF(COUNTIFS($AI$325,"&lt;&gt;"&amp;""),ROUND(($AO$327+$AP$327+$AQ$327),1),"")</f>
        <v/>
      </c>
      <c r="BF715" s="222" t="str">
        <f>IF(COUNTIFS($AI$325,"&lt;&gt;"&amp;""),ROUND(($AN$327+$AO$327+$AP$327+$AQ$327),1),"")</f>
        <v/>
      </c>
      <c r="BG715" s="220"/>
      <c r="BH715" s="222"/>
      <c r="BI715" s="222"/>
      <c r="BJ715" s="220"/>
      <c r="BK715" s="222"/>
      <c r="BL715" s="222"/>
      <c r="BM715" s="222" t="str">
        <f>IF(COUNTIFS($AI$325,"&lt;&gt;"&amp;""),IF($AS$327&lt;&gt;"",ROUND($AS$327/14,1),""),"")</f>
        <v/>
      </c>
      <c r="BN715" s="222" t="str">
        <f>IF(COUNTIFS($AI$325,"&lt;&gt;"&amp;""),IF($AS$327&lt;&gt;"",ROUND($AS$327,1),""),"")</f>
        <v/>
      </c>
      <c r="BO715" s="222" t="str">
        <f>IF($AV715="","",$AL$327)</f>
        <v/>
      </c>
      <c r="BP715" s="224" t="str">
        <f>IF(COUNTIFS($AI$325,"&lt;&gt;"&amp;""),$AR$327,"")</f>
        <v/>
      </c>
      <c r="BQ715" s="224" t="str">
        <f t="shared" si="101"/>
        <v/>
      </c>
      <c r="BR715" s="222" t="str">
        <f t="shared" si="102"/>
        <v/>
      </c>
      <c r="BU715" s="215"/>
      <c r="BV715" s="215"/>
      <c r="BW715" s="215"/>
      <c r="BX715" s="215"/>
      <c r="BY715" s="215"/>
      <c r="BZ715" s="215"/>
      <c r="CA715" s="215"/>
      <c r="CB715" s="215"/>
      <c r="CC715" s="216"/>
      <c r="CD715" s="216"/>
      <c r="CE715" s="216"/>
      <c r="CF715" s="215"/>
      <c r="CG715" s="215"/>
      <c r="CH715" s="215"/>
      <c r="CI715" s="215"/>
      <c r="CJ715" s="215"/>
      <c r="CK715" s="215"/>
      <c r="CL715" s="215"/>
      <c r="CM715" s="215"/>
      <c r="CN715" s="215"/>
      <c r="CO715" s="216"/>
      <c r="CP715" s="216"/>
    </row>
    <row r="716" spans="1:94" s="219" customFormat="1" ht="21" hidden="1" customHeight="1" x14ac:dyDescent="0.25">
      <c r="B716" s="215"/>
      <c r="C716" s="215"/>
      <c r="D716" s="215"/>
      <c r="E716" s="215"/>
      <c r="F716" s="215"/>
      <c r="G716" s="215"/>
      <c r="H716" s="215"/>
      <c r="I716" s="215"/>
      <c r="J716" s="215"/>
      <c r="K716" s="216"/>
      <c r="L716" s="217"/>
      <c r="M716" s="215"/>
      <c r="N716" s="215"/>
      <c r="O716" s="215"/>
      <c r="P716" s="215"/>
      <c r="Q716" s="215"/>
      <c r="R716" s="215"/>
      <c r="S716" s="215"/>
      <c r="T716" s="215"/>
      <c r="U716" s="215"/>
      <c r="V716" s="216"/>
      <c r="W716" s="216"/>
      <c r="X716" s="218"/>
      <c r="Y716" s="215"/>
      <c r="Z716" s="215"/>
      <c r="AA716" s="215"/>
      <c r="AB716" s="215"/>
      <c r="AC716" s="215"/>
      <c r="AD716" s="215"/>
      <c r="AE716" s="215"/>
      <c r="AF716" s="215"/>
      <c r="AG716" s="216"/>
      <c r="AH716" s="216"/>
      <c r="AI716" s="215"/>
      <c r="AJ716" s="215"/>
      <c r="AK716" s="215"/>
      <c r="AL716" s="215"/>
      <c r="AM716" s="215"/>
      <c r="AN716" s="215"/>
      <c r="AO716" s="215"/>
      <c r="AP716" s="215"/>
      <c r="AQ716" s="215"/>
      <c r="AR716" s="216"/>
      <c r="AS716" s="216"/>
      <c r="AT716" s="246">
        <f>$AI$330</f>
        <v>0</v>
      </c>
      <c r="AU716" s="220">
        <v>26</v>
      </c>
      <c r="AV716" s="222" t="str">
        <f>IF(COUNTIFS($AI$328,"&lt;&gt;"&amp;""),$AI$328,"")</f>
        <v/>
      </c>
      <c r="AW716" s="222" t="str">
        <f t="shared" si="98"/>
        <v/>
      </c>
      <c r="AX716" s="222" t="str">
        <f t="shared" si="99"/>
        <v/>
      </c>
      <c r="AY716" s="222" t="str">
        <f>IF($AV716="","",$AM$330)</f>
        <v/>
      </c>
      <c r="AZ716" s="222" t="str">
        <f t="shared" si="103"/>
        <v/>
      </c>
      <c r="BA716" s="222" t="str">
        <f>IF(COUNTIFS($AI$328,"&lt;&gt;"&amp;""),ROUND($AN$330/14,1),"")</f>
        <v/>
      </c>
      <c r="BB716" s="222" t="str">
        <f>IF(COUNTIFS($AI$328,"&lt;&gt;"&amp;""),ROUND(($AO$330+$AP$330+$AQ$330)/14,1),"")</f>
        <v/>
      </c>
      <c r="BC716" s="222" t="str">
        <f>IF(COUNTIFS($AI$328,"&lt;&gt;"&amp;""),ROUND(($AN$330+$AO$330+$AP$330+$AQ$330)/14,1),"")</f>
        <v/>
      </c>
      <c r="BD716" s="222" t="str">
        <f>IF(COUNTIFS($AI$328,"&lt;&gt;"&amp;""),ROUND($AN$330,1),"")</f>
        <v/>
      </c>
      <c r="BE716" s="222" t="str">
        <f>IF(COUNTIFS($AI$328,"&lt;&gt;"&amp;""),ROUND(($AO$330+$AP$330+$AQ$330),1),"")</f>
        <v/>
      </c>
      <c r="BF716" s="222" t="str">
        <f>IF(COUNTIFS($AI$328,"&lt;&gt;"&amp;""),ROUND(($AN$330+$AO$330+$AP$330+$AQ$330),1),"")</f>
        <v/>
      </c>
      <c r="BG716" s="220"/>
      <c r="BH716" s="222"/>
      <c r="BI716" s="222"/>
      <c r="BJ716" s="220"/>
      <c r="BK716" s="222"/>
      <c r="BL716" s="222"/>
      <c r="BM716" s="222" t="str">
        <f>IF(COUNTIFS($AI$328,"&lt;&gt;"&amp;""),IF($AS$330&lt;&gt;"",ROUND($AS$330/14,1),""),"")</f>
        <v/>
      </c>
      <c r="BN716" s="222" t="str">
        <f>IF(COUNTIFS($AI$328,"&lt;&gt;"&amp;""),IF($AS$330&lt;&gt;"",ROUND($AS$330,1),""),"")</f>
        <v/>
      </c>
      <c r="BO716" s="222" t="str">
        <f>IF($AV716="","",$AL$330)</f>
        <v/>
      </c>
      <c r="BP716" s="224" t="str">
        <f>IF(COUNTIFS($AI$328,"&lt;&gt;"&amp;""),$AR$330,"")</f>
        <v/>
      </c>
      <c r="BQ716" s="224" t="str">
        <f t="shared" si="101"/>
        <v/>
      </c>
      <c r="BR716" s="222" t="str">
        <f t="shared" si="102"/>
        <v/>
      </c>
      <c r="BU716" s="215"/>
      <c r="BV716" s="215"/>
      <c r="BW716" s="215"/>
      <c r="BX716" s="215"/>
      <c r="BY716" s="215"/>
      <c r="BZ716" s="215"/>
      <c r="CA716" s="215"/>
      <c r="CB716" s="215"/>
      <c r="CC716" s="216"/>
      <c r="CD716" s="216"/>
      <c r="CE716" s="216"/>
      <c r="CF716" s="215"/>
      <c r="CG716" s="215"/>
      <c r="CH716" s="215"/>
      <c r="CI716" s="215"/>
      <c r="CJ716" s="215"/>
      <c r="CK716" s="215"/>
      <c r="CL716" s="215"/>
      <c r="CM716" s="215"/>
      <c r="CN716" s="215"/>
      <c r="CO716" s="216"/>
      <c r="CP716" s="216"/>
    </row>
    <row r="717" spans="1:94" s="219" customFormat="1" ht="21" hidden="1" customHeight="1" x14ac:dyDescent="0.25">
      <c r="B717" s="215"/>
      <c r="C717" s="215"/>
      <c r="D717" s="215"/>
      <c r="E717" s="215"/>
      <c r="F717" s="215"/>
      <c r="G717" s="215"/>
      <c r="H717" s="215"/>
      <c r="I717" s="215"/>
      <c r="J717" s="215"/>
      <c r="K717" s="216"/>
      <c r="L717" s="217"/>
      <c r="M717" s="215"/>
      <c r="N717" s="215"/>
      <c r="O717" s="215"/>
      <c r="P717" s="215"/>
      <c r="Q717" s="215"/>
      <c r="R717" s="215"/>
      <c r="S717" s="215"/>
      <c r="T717" s="215"/>
      <c r="U717" s="215"/>
      <c r="V717" s="216"/>
      <c r="W717" s="216"/>
      <c r="X717" s="218"/>
      <c r="Y717" s="215"/>
      <c r="Z717" s="215"/>
      <c r="AA717" s="215"/>
      <c r="AB717" s="215"/>
      <c r="AC717" s="215"/>
      <c r="AD717" s="215"/>
      <c r="AE717" s="215"/>
      <c r="AF717" s="215"/>
      <c r="AG717" s="216"/>
      <c r="AH717" s="216"/>
      <c r="AI717" s="215"/>
      <c r="AJ717" s="215"/>
      <c r="AK717" s="215"/>
      <c r="AL717" s="215"/>
      <c r="AM717" s="215"/>
      <c r="AN717" s="215"/>
      <c r="AO717" s="215"/>
      <c r="AP717" s="215"/>
      <c r="AQ717" s="215"/>
      <c r="AR717" s="216"/>
      <c r="AS717" s="216"/>
    </row>
    <row r="718" spans="1:94" s="219" customFormat="1" ht="21" hidden="1" customHeight="1" x14ac:dyDescent="0.25">
      <c r="B718" s="215"/>
      <c r="C718" s="215"/>
      <c r="D718" s="215"/>
      <c r="E718" s="215"/>
      <c r="F718" s="215"/>
      <c r="G718" s="215"/>
      <c r="H718" s="215"/>
      <c r="I718" s="215"/>
      <c r="J718" s="215"/>
      <c r="K718" s="216"/>
      <c r="L718" s="217"/>
      <c r="M718" s="215"/>
      <c r="N718" s="215"/>
      <c r="O718" s="215"/>
      <c r="P718" s="215"/>
      <c r="Q718" s="215"/>
      <c r="R718" s="215"/>
      <c r="S718" s="215"/>
      <c r="T718" s="215"/>
      <c r="U718" s="215"/>
      <c r="V718" s="216"/>
      <c r="W718" s="216"/>
      <c r="X718" s="218"/>
      <c r="Y718" s="215"/>
      <c r="Z718" s="215"/>
      <c r="AA718" s="215"/>
      <c r="AB718" s="215"/>
      <c r="AC718" s="215"/>
      <c r="AD718" s="215"/>
      <c r="AE718" s="215"/>
      <c r="AF718" s="215"/>
      <c r="AG718" s="216"/>
      <c r="AH718" s="216"/>
      <c r="AI718" s="215"/>
      <c r="AJ718" s="215"/>
      <c r="AK718" s="215"/>
      <c r="AL718" s="215"/>
      <c r="AM718" s="215"/>
      <c r="AN718" s="215"/>
      <c r="AO718" s="215"/>
      <c r="AP718" s="215"/>
      <c r="AQ718" s="215"/>
      <c r="AR718" s="216"/>
      <c r="AS718" s="216"/>
      <c r="AT718" s="446" t="s">
        <v>201</v>
      </c>
      <c r="AU718" s="447"/>
      <c r="AV718" s="447"/>
      <c r="AW718" s="447"/>
      <c r="AX718" s="447"/>
      <c r="AY718" s="447"/>
      <c r="AZ718" s="447"/>
      <c r="BA718" s="447"/>
      <c r="BB718" s="447"/>
      <c r="BC718" s="447"/>
      <c r="BD718" s="447"/>
      <c r="BE718" s="447"/>
      <c r="BF718" s="447"/>
      <c r="BG718" s="447"/>
      <c r="BH718" s="447"/>
      <c r="BI718" s="447"/>
      <c r="BJ718" s="447"/>
      <c r="BK718" s="447"/>
      <c r="BL718" s="447"/>
      <c r="BM718" s="447"/>
      <c r="BN718" s="447"/>
      <c r="BO718" s="447"/>
      <c r="BP718" s="447"/>
      <c r="BQ718" s="447"/>
      <c r="BR718" s="448"/>
    </row>
    <row r="719" spans="1:94" s="219" customFormat="1" ht="21" hidden="1" customHeight="1" x14ac:dyDescent="0.25">
      <c r="B719" s="215"/>
      <c r="C719" s="215"/>
      <c r="D719" s="215"/>
      <c r="E719" s="215"/>
      <c r="F719" s="215"/>
      <c r="G719" s="215"/>
      <c r="H719" s="215"/>
      <c r="I719" s="215"/>
      <c r="J719" s="215"/>
      <c r="K719" s="216"/>
      <c r="L719" s="217"/>
      <c r="M719" s="215"/>
      <c r="N719" s="215"/>
      <c r="O719" s="215"/>
      <c r="P719" s="215"/>
      <c r="Q719" s="215"/>
      <c r="R719" s="215"/>
      <c r="S719" s="215"/>
      <c r="T719" s="215"/>
      <c r="U719" s="215"/>
      <c r="V719" s="216"/>
      <c r="W719" s="216"/>
      <c r="X719" s="218"/>
      <c r="Y719" s="215"/>
      <c r="Z719" s="215"/>
      <c r="AA719" s="215"/>
      <c r="AB719" s="215"/>
      <c r="AC719" s="215"/>
      <c r="AD719" s="215"/>
      <c r="AE719" s="215"/>
      <c r="AF719" s="215"/>
      <c r="AG719" s="216"/>
      <c r="AH719" s="216"/>
      <c r="AI719" s="215"/>
      <c r="AJ719" s="215"/>
      <c r="AK719" s="215"/>
      <c r="AL719" s="215"/>
      <c r="AM719" s="215"/>
      <c r="AN719" s="215"/>
      <c r="AO719" s="215"/>
      <c r="AP719" s="215"/>
      <c r="AQ719" s="215"/>
      <c r="AR719" s="216"/>
      <c r="AS719" s="216"/>
      <c r="AT719" s="446" t="s">
        <v>166</v>
      </c>
      <c r="AU719" s="447"/>
      <c r="AV719" s="447"/>
      <c r="AW719" s="447"/>
      <c r="AX719" s="447"/>
      <c r="AY719" s="447"/>
      <c r="AZ719" s="447"/>
      <c r="BA719" s="447"/>
      <c r="BB719" s="447"/>
      <c r="BC719" s="447"/>
      <c r="BD719" s="447"/>
      <c r="BE719" s="447"/>
      <c r="BF719" s="447"/>
      <c r="BG719" s="447"/>
      <c r="BH719" s="447"/>
      <c r="BI719" s="447"/>
      <c r="BJ719" s="447"/>
      <c r="BK719" s="447"/>
      <c r="BL719" s="447"/>
      <c r="BM719" s="447"/>
      <c r="BN719" s="447"/>
      <c r="BO719" s="447"/>
      <c r="BP719" s="447"/>
      <c r="BQ719" s="447"/>
      <c r="BR719" s="448"/>
      <c r="BS719" s="236"/>
      <c r="BU719" s="215"/>
      <c r="BV719" s="215"/>
      <c r="BW719" s="215"/>
      <c r="BX719" s="215"/>
      <c r="BY719" s="215"/>
      <c r="BZ719" s="215"/>
      <c r="CA719" s="215"/>
      <c r="CB719" s="215"/>
      <c r="CC719" s="216"/>
      <c r="CD719" s="216"/>
      <c r="CE719" s="216"/>
      <c r="CF719" s="215"/>
      <c r="CG719" s="215"/>
      <c r="CH719" s="215"/>
      <c r="CI719" s="215"/>
      <c r="CJ719" s="215"/>
      <c r="CK719" s="215"/>
      <c r="CL719" s="215"/>
      <c r="CM719" s="215"/>
      <c r="CN719" s="215"/>
      <c r="CO719" s="216"/>
      <c r="CP719" s="216"/>
    </row>
    <row r="720" spans="1:94" s="247" customFormat="1" ht="21" hidden="1" customHeight="1" x14ac:dyDescent="0.3">
      <c r="X720" s="248"/>
      <c r="AT720" s="249" t="s">
        <v>167</v>
      </c>
      <c r="AU720" s="249" t="s">
        <v>168</v>
      </c>
      <c r="AV720" s="249" t="s">
        <v>169</v>
      </c>
      <c r="AW720" s="249" t="s">
        <v>170</v>
      </c>
      <c r="AX720" s="249" t="s">
        <v>171</v>
      </c>
      <c r="AY720" s="249" t="s">
        <v>172</v>
      </c>
      <c r="AZ720" s="249" t="s">
        <v>173</v>
      </c>
      <c r="BA720" s="249" t="s">
        <v>174</v>
      </c>
      <c r="BB720" s="249" t="s">
        <v>175</v>
      </c>
      <c r="BC720" s="249" t="s">
        <v>176</v>
      </c>
      <c r="BD720" s="249" t="s">
        <v>177</v>
      </c>
      <c r="BE720" s="249" t="s">
        <v>178</v>
      </c>
      <c r="BF720" s="249" t="s">
        <v>179</v>
      </c>
      <c r="BG720" s="250" t="s">
        <v>180</v>
      </c>
      <c r="BH720" s="250" t="s">
        <v>181</v>
      </c>
      <c r="BI720" s="249" t="s">
        <v>182</v>
      </c>
      <c r="BJ720" s="250" t="s">
        <v>183</v>
      </c>
      <c r="BK720" s="250" t="s">
        <v>184</v>
      </c>
      <c r="BL720" s="249" t="s">
        <v>185</v>
      </c>
      <c r="BM720" s="249" t="s">
        <v>186</v>
      </c>
      <c r="BN720" s="249" t="s">
        <v>187</v>
      </c>
      <c r="BO720" s="249" t="s">
        <v>188</v>
      </c>
      <c r="BP720" s="249" t="s">
        <v>189</v>
      </c>
      <c r="BQ720" s="249" t="s">
        <v>190</v>
      </c>
      <c r="BR720" s="249" t="s">
        <v>191</v>
      </c>
      <c r="BU720" s="251"/>
      <c r="BV720" s="251"/>
      <c r="BW720" s="251"/>
      <c r="BX720" s="251"/>
      <c r="BY720" s="251"/>
      <c r="BZ720" s="251"/>
      <c r="CA720" s="251"/>
      <c r="CB720" s="251"/>
      <c r="CC720" s="251"/>
      <c r="CD720" s="251"/>
      <c r="CE720" s="251"/>
      <c r="CF720" s="251"/>
      <c r="CG720" s="251"/>
      <c r="CH720" s="251"/>
      <c r="CI720" s="251"/>
      <c r="CJ720" s="251"/>
      <c r="CK720" s="251"/>
      <c r="CL720" s="251"/>
      <c r="CM720" s="251"/>
      <c r="CN720" s="251"/>
      <c r="CO720" s="251"/>
      <c r="CP720" s="251"/>
    </row>
    <row r="721" spans="1:94" s="219" customFormat="1" ht="21" hidden="1" customHeight="1" x14ac:dyDescent="0.25">
      <c r="A721" s="237"/>
      <c r="B721" s="236"/>
      <c r="C721" s="236"/>
      <c r="D721" s="236"/>
      <c r="E721" s="236"/>
      <c r="F721" s="236"/>
      <c r="G721" s="236"/>
      <c r="H721" s="236"/>
      <c r="I721" s="236"/>
      <c r="J721" s="236"/>
      <c r="K721" s="238"/>
      <c r="L721" s="239"/>
      <c r="M721" s="236"/>
      <c r="N721" s="236"/>
      <c r="O721" s="236"/>
      <c r="P721" s="236"/>
      <c r="Q721" s="236"/>
      <c r="R721" s="236"/>
      <c r="S721" s="236"/>
      <c r="T721" s="236"/>
      <c r="U721" s="236"/>
      <c r="V721" s="238"/>
      <c r="W721" s="238"/>
      <c r="X721" s="240"/>
      <c r="Y721" s="236"/>
      <c r="Z721" s="236"/>
      <c r="AA721" s="236"/>
      <c r="AB721" s="236"/>
      <c r="AC721" s="236"/>
      <c r="AD721" s="236"/>
      <c r="AE721" s="236"/>
      <c r="AF721" s="236"/>
      <c r="AG721" s="238"/>
      <c r="AH721" s="238"/>
      <c r="AI721" s="236"/>
      <c r="AJ721" s="236"/>
      <c r="AK721" s="236"/>
      <c r="AL721" s="236"/>
      <c r="AM721" s="236"/>
      <c r="AN721" s="236"/>
      <c r="AO721" s="236"/>
      <c r="AP721" s="236"/>
      <c r="AQ721" s="236"/>
      <c r="AR721" s="238"/>
      <c r="AS721" s="238"/>
      <c r="AT721" s="246">
        <f>$B$356</f>
        <v>0</v>
      </c>
      <c r="AU721" s="222">
        <v>1</v>
      </c>
      <c r="AV721" s="222" t="str">
        <f>IF(COUNTIFS($B$354,"&lt;&gt;"&amp;""),$B$354,"")</f>
        <v/>
      </c>
      <c r="AW721" s="222" t="str">
        <f>IF($AV721="","",ROUND(RIGHT($B$353,1)/2,0))</f>
        <v/>
      </c>
      <c r="AX721" s="222" t="str">
        <f>IF($AV721="","",RIGHT($B$353,1))</f>
        <v/>
      </c>
      <c r="AY721" s="222" t="str">
        <f>IF($AV721="","",$F$356)</f>
        <v/>
      </c>
      <c r="AZ721" s="222" t="str">
        <f>IF($AV721="","","DF")</f>
        <v/>
      </c>
      <c r="BA721" s="222" t="str">
        <f>IF(COUNTIFS($B$354,"&lt;&gt;"&amp;""),ROUND($G$356/14,1),"")</f>
        <v/>
      </c>
      <c r="BB721" s="222" t="str">
        <f>IF(COUNTIFS($B$354,"&lt;&gt;"&amp;""),ROUND(($H$356+$I$356+$J$356)/14,1),"")</f>
        <v/>
      </c>
      <c r="BC721" s="222" t="str">
        <f>IF(COUNTIFS($B$354,"&lt;&gt;"&amp;""),ROUND(($G$356+$H$356+$I$356+$J$356)/14,1),"")</f>
        <v/>
      </c>
      <c r="BD721" s="222" t="str">
        <f>IF(COUNTIFS($B$354,"&lt;&gt;"&amp;""),ROUND($G$356,1),"")</f>
        <v/>
      </c>
      <c r="BE721" s="222" t="str">
        <f>IF(COUNTIFS($B$354,"&lt;&gt;"&amp;""),ROUND(($H$356+$I$356+$J$356),1),"")</f>
        <v/>
      </c>
      <c r="BF721" s="222" t="str">
        <f>IF(COUNTIFS($B$354,"&lt;&gt;"&amp;""),ROUND(($G$356+$H$356+$I$356+$J$356),1),"")</f>
        <v/>
      </c>
      <c r="BG721" s="222"/>
      <c r="BH721" s="222"/>
      <c r="BI721" s="222"/>
      <c r="BJ721" s="222"/>
      <c r="BK721" s="222"/>
      <c r="BL721" s="222"/>
      <c r="BM721" s="222" t="str">
        <f>IF(COUNTIFS($B$354,"&lt;&gt;"&amp;""),IF($L$356&lt;&gt;"",ROUND($L$356/14,1),""),"")</f>
        <v/>
      </c>
      <c r="BN721" s="222" t="str">
        <f>IF(COUNTIFS($B$354,"&lt;&gt;"&amp;""),IF($L$356&lt;&gt;"",ROUND($L$356,1),""),"")</f>
        <v/>
      </c>
      <c r="BO721" s="222" t="str">
        <f>IF($AV721="","",$E$356)</f>
        <v/>
      </c>
      <c r="BP721" s="224" t="str">
        <f>IF(COUNTIFS($B$354,"&lt;&gt;"&amp;""),$K$356,"")</f>
        <v/>
      </c>
      <c r="BQ721" s="224" t="str">
        <f>IF($AV721="","",IF($BC721&lt;&gt;"",$BC721,0)+IF($BI721&lt;&gt;"",$BI721,0)+IF($BM721&lt;&gt;"",$BM721,0))</f>
        <v/>
      </c>
      <c r="BR721" s="222" t="str">
        <f>IF($AV721="","",IF($BF721&lt;&gt;"",$BF721,0)+IF($BL721&lt;&gt;"",$BL721,0)+IF($BN721&lt;&gt;"",$BN721,0))</f>
        <v/>
      </c>
      <c r="BU721" s="215"/>
      <c r="BV721" s="215"/>
      <c r="BW721" s="215"/>
      <c r="BX721" s="215"/>
      <c r="BY721" s="215"/>
      <c r="BZ721" s="215"/>
      <c r="CA721" s="215"/>
      <c r="CB721" s="215"/>
      <c r="CC721" s="216"/>
      <c r="CD721" s="216"/>
      <c r="CE721" s="216"/>
      <c r="CF721" s="215"/>
      <c r="CG721" s="215"/>
      <c r="CH721" s="215"/>
      <c r="CI721" s="215"/>
      <c r="CJ721" s="215"/>
      <c r="CK721" s="215"/>
      <c r="CL721" s="215"/>
      <c r="CM721" s="215"/>
      <c r="CN721" s="215"/>
      <c r="CO721" s="216"/>
      <c r="CP721" s="216"/>
    </row>
    <row r="722" spans="1:94" s="219" customFormat="1" ht="21" hidden="1" customHeight="1" x14ac:dyDescent="0.25">
      <c r="A722" s="237"/>
      <c r="B722" s="236"/>
      <c r="C722" s="236"/>
      <c r="D722" s="236"/>
      <c r="E722" s="236"/>
      <c r="F722" s="236"/>
      <c r="G722" s="236"/>
      <c r="H722" s="236"/>
      <c r="I722" s="236"/>
      <c r="J722" s="236"/>
      <c r="K722" s="238"/>
      <c r="L722" s="239"/>
      <c r="M722" s="236"/>
      <c r="N722" s="236"/>
      <c r="O722" s="236"/>
      <c r="P722" s="236"/>
      <c r="Q722" s="236"/>
      <c r="R722" s="236"/>
      <c r="S722" s="236"/>
      <c r="T722" s="236"/>
      <c r="U722" s="236"/>
      <c r="V722" s="238"/>
      <c r="W722" s="238"/>
      <c r="X722" s="240"/>
      <c r="Y722" s="236"/>
      <c r="Z722" s="236"/>
      <c r="AA722" s="236"/>
      <c r="AB722" s="236"/>
      <c r="AC722" s="236"/>
      <c r="AD722" s="236"/>
      <c r="AE722" s="236"/>
      <c r="AF722" s="236"/>
      <c r="AG722" s="238"/>
      <c r="AH722" s="238"/>
      <c r="AI722" s="236"/>
      <c r="AJ722" s="236"/>
      <c r="AK722" s="236"/>
      <c r="AL722" s="236"/>
      <c r="AM722" s="236"/>
      <c r="AN722" s="236"/>
      <c r="AO722" s="236"/>
      <c r="AP722" s="236"/>
      <c r="AQ722" s="236"/>
      <c r="AR722" s="238"/>
      <c r="AS722" s="238"/>
      <c r="AT722" s="246">
        <f>$B$359</f>
        <v>0</v>
      </c>
      <c r="AU722" s="220">
        <v>2</v>
      </c>
      <c r="AV722" s="222" t="str">
        <f>IF(COUNTIFS($B$357,"&lt;&gt;"&amp;""),$B$357,"")</f>
        <v/>
      </c>
      <c r="AW722" s="222" t="str">
        <f>IF($AV722="","",ROUND(RIGHT($B$353,1)/2,0))</f>
        <v/>
      </c>
      <c r="AX722" s="222" t="str">
        <f>IF($AV722="","",RIGHT($B$353,1))</f>
        <v/>
      </c>
      <c r="AY722" s="222" t="str">
        <f>IF($AV722="","",$F$359)</f>
        <v/>
      </c>
      <c r="AZ722" s="222" t="str">
        <f>IF($AV722="","","DF")</f>
        <v/>
      </c>
      <c r="BA722" s="222" t="str">
        <f>IF(COUNTIFS($B$357,"&lt;&gt;"&amp;""),ROUND($G$359/14,1),"")</f>
        <v/>
      </c>
      <c r="BB722" s="222" t="str">
        <f>IF(COUNTIFS($B$357,"&lt;&gt;"&amp;""),ROUND(($H$359+$I$359+$J$359)/14,1),"")</f>
        <v/>
      </c>
      <c r="BC722" s="222" t="str">
        <f>IF(COUNTIFS($B$357,"&lt;&gt;"&amp;""),ROUND(($G$359+$H$359+$I$359+$J$359)/14,1),"")</f>
        <v/>
      </c>
      <c r="BD722" s="222" t="str">
        <f>IF(COUNTIFS($B$357,"&lt;&gt;"&amp;""),ROUND($G$359,1),"")</f>
        <v/>
      </c>
      <c r="BE722" s="222" t="str">
        <f>IF(COUNTIFS($B$357,"&lt;&gt;"&amp;""),ROUND(($H$359+$I$359+$J$359),1),"")</f>
        <v/>
      </c>
      <c r="BF722" s="222" t="str">
        <f>IF(COUNTIFS($B$357,"&lt;&gt;"&amp;""),ROUND(($G$359+$H$359+$I$359+$J$359),1),"")</f>
        <v/>
      </c>
      <c r="BG722" s="220"/>
      <c r="BH722" s="222"/>
      <c r="BI722" s="222"/>
      <c r="BJ722" s="220"/>
      <c r="BK722" s="222"/>
      <c r="BL722" s="222"/>
      <c r="BM722" s="222" t="str">
        <f>IF(COUNTIFS($B$357,"&lt;&gt;"&amp;""),IF($L$359&lt;&gt;"",ROUND($L$359/14,1),""),"")</f>
        <v/>
      </c>
      <c r="BN722" s="222" t="str">
        <f>IF(COUNTIFS($B$357,"&lt;&gt;"&amp;""),IF($L$359&lt;&gt;"",ROUND($L$359,1),""),"")</f>
        <v/>
      </c>
      <c r="BO722" s="222" t="str">
        <f>IF($AV722="","",$E$359)</f>
        <v/>
      </c>
      <c r="BP722" s="224" t="str">
        <f>IF(COUNTIFS($B$357,"&lt;&gt;"&amp;""),$K$359,"")</f>
        <v/>
      </c>
      <c r="BQ722" s="224" t="str">
        <f t="shared" ref="BQ722:BQ724" si="104">IF($AV722="","",IF($BC722&lt;&gt;"",$BC722,0)+IF($BI722&lt;&gt;"",$BI722,0)+IF($BM722&lt;&gt;"",$BM722,0))</f>
        <v/>
      </c>
      <c r="BR722" s="222" t="str">
        <f t="shared" ref="BR722:BR724" si="105">IF($AV722="","",IF($BF722&lt;&gt;"",$BF722,0)+IF($BL722&lt;&gt;"",$BL722,0)+IF($BN722&lt;&gt;"",$BN722,0))</f>
        <v/>
      </c>
      <c r="BU722" s="215"/>
      <c r="BV722" s="215"/>
      <c r="BW722" s="215"/>
      <c r="BX722" s="215"/>
      <c r="BY722" s="215"/>
      <c r="BZ722" s="215"/>
      <c r="CA722" s="215"/>
      <c r="CB722" s="215"/>
      <c r="CC722" s="216"/>
      <c r="CD722" s="216"/>
      <c r="CE722" s="216"/>
      <c r="CF722" s="215"/>
      <c r="CG722" s="215"/>
      <c r="CH722" s="215"/>
      <c r="CI722" s="215"/>
      <c r="CJ722" s="215"/>
      <c r="CK722" s="215"/>
      <c r="CL722" s="215"/>
      <c r="CM722" s="215"/>
      <c r="CN722" s="215"/>
      <c r="CO722" s="216"/>
      <c r="CP722" s="216"/>
    </row>
    <row r="723" spans="1:94" s="219" customFormat="1" ht="21" hidden="1" customHeight="1" x14ac:dyDescent="0.25">
      <c r="A723" s="237"/>
      <c r="B723" s="236"/>
      <c r="C723" s="236"/>
      <c r="D723" s="236"/>
      <c r="E723" s="236"/>
      <c r="F723" s="236"/>
      <c r="G723" s="236"/>
      <c r="H723" s="236"/>
      <c r="I723" s="236"/>
      <c r="J723" s="236"/>
      <c r="K723" s="238"/>
      <c r="L723" s="239"/>
      <c r="M723" s="236"/>
      <c r="N723" s="236"/>
      <c r="O723" s="236"/>
      <c r="P723" s="236"/>
      <c r="Q723" s="236"/>
      <c r="R723" s="236"/>
      <c r="S723" s="236"/>
      <c r="T723" s="236"/>
      <c r="U723" s="236"/>
      <c r="V723" s="238"/>
      <c r="W723" s="238"/>
      <c r="X723" s="240"/>
      <c r="Y723" s="236"/>
      <c r="Z723" s="236"/>
      <c r="AA723" s="236"/>
      <c r="AB723" s="236"/>
      <c r="AC723" s="236"/>
      <c r="AD723" s="236"/>
      <c r="AE723" s="236"/>
      <c r="AF723" s="236"/>
      <c r="AG723" s="238"/>
      <c r="AH723" s="238"/>
      <c r="AI723" s="236"/>
      <c r="AJ723" s="236"/>
      <c r="AK723" s="236"/>
      <c r="AL723" s="236"/>
      <c r="AM723" s="236"/>
      <c r="AN723" s="236"/>
      <c r="AO723" s="236"/>
      <c r="AP723" s="236"/>
      <c r="AQ723" s="236"/>
      <c r="AR723" s="238"/>
      <c r="AS723" s="238"/>
      <c r="AT723" s="246">
        <f>$B$362</f>
        <v>0</v>
      </c>
      <c r="AU723" s="220">
        <v>3</v>
      </c>
      <c r="AV723" s="222" t="str">
        <f>IF(COUNTIFS($B$360,"&lt;&gt;"&amp;""),$B$360,"")</f>
        <v/>
      </c>
      <c r="AW723" s="222" t="str">
        <f>IF($AV723="","",ROUND(RIGHT($B$353,1)/2,0))</f>
        <v/>
      </c>
      <c r="AX723" s="222" t="str">
        <f>IF($AV723="","",RIGHT($B$353,1))</f>
        <v/>
      </c>
      <c r="AY723" s="222" t="str">
        <f>IF($AV723="","",$F$362)</f>
        <v/>
      </c>
      <c r="AZ723" s="222" t="str">
        <f>IF($AV723="","","DF")</f>
        <v/>
      </c>
      <c r="BA723" s="222" t="str">
        <f>IF(COUNTIFS($B$360,"&lt;&gt;"&amp;""),ROUND($G$362/14,1),"")</f>
        <v/>
      </c>
      <c r="BB723" s="222" t="str">
        <f>IF(COUNTIFS($B$360,"&lt;&gt;"&amp;""),ROUND(($H$362+$I$362+$J$362)/14,1),"")</f>
        <v/>
      </c>
      <c r="BC723" s="222" t="str">
        <f>IF(COUNTIFS($B$360,"&lt;&gt;"&amp;""),ROUND(($G$362+$H$362+$I$362+$J$362)/14,1),"")</f>
        <v/>
      </c>
      <c r="BD723" s="222" t="str">
        <f>IF(COUNTIFS($B$360,"&lt;&gt;"&amp;""),ROUND($G$362,1),"")</f>
        <v/>
      </c>
      <c r="BE723" s="222" t="str">
        <f>IF(COUNTIFS($B$360,"&lt;&gt;"&amp;""),ROUND(($H$362+$I$362+$J$362),1),"")</f>
        <v/>
      </c>
      <c r="BF723" s="222" t="str">
        <f>IF(COUNTIFS($B$360,"&lt;&gt;"&amp;""),ROUND(($G$362+$H$362+$I$362+$J$362),1),"")</f>
        <v/>
      </c>
      <c r="BG723" s="220"/>
      <c r="BH723" s="222"/>
      <c r="BI723" s="222"/>
      <c r="BJ723" s="220"/>
      <c r="BK723" s="222"/>
      <c r="BL723" s="222"/>
      <c r="BM723" s="222" t="str">
        <f>IF(COUNTIFS($B$360,"&lt;&gt;"&amp;""),IF($L$362&lt;&gt;"",ROUND($L$362/14,1),""),"")</f>
        <v/>
      </c>
      <c r="BN723" s="222" t="str">
        <f>IF(COUNTIFS($B$360,"&lt;&gt;"&amp;""),IF($L$362&lt;&gt;"",ROUND($L$362,1),""),"")</f>
        <v/>
      </c>
      <c r="BO723" s="222" t="str">
        <f>IF($AV723="","",$E$362)</f>
        <v/>
      </c>
      <c r="BP723" s="224" t="str">
        <f>IF(COUNTIFS($B$360,"&lt;&gt;"&amp;""),$K$362,"")</f>
        <v/>
      </c>
      <c r="BQ723" s="224" t="str">
        <f t="shared" si="104"/>
        <v/>
      </c>
      <c r="BR723" s="222" t="str">
        <f t="shared" si="105"/>
        <v/>
      </c>
      <c r="BU723" s="215"/>
      <c r="BV723" s="215"/>
      <c r="BW723" s="215"/>
      <c r="BX723" s="215"/>
      <c r="BY723" s="215"/>
      <c r="BZ723" s="215"/>
      <c r="CA723" s="215"/>
      <c r="CB723" s="215"/>
      <c r="CC723" s="216"/>
      <c r="CD723" s="216"/>
      <c r="CE723" s="216"/>
      <c r="CF723" s="215"/>
      <c r="CG723" s="215"/>
      <c r="CH723" s="215"/>
      <c r="CI723" s="215"/>
      <c r="CJ723" s="215"/>
      <c r="CK723" s="215"/>
      <c r="CL723" s="215"/>
      <c r="CM723" s="215"/>
      <c r="CN723" s="215"/>
      <c r="CO723" s="216"/>
      <c r="CP723" s="216"/>
    </row>
    <row r="724" spans="1:94" s="219" customFormat="1" ht="21" hidden="1" customHeight="1" x14ac:dyDescent="0.25">
      <c r="A724" s="237"/>
      <c r="B724" s="236"/>
      <c r="C724" s="236"/>
      <c r="D724" s="236"/>
      <c r="E724" s="236"/>
      <c r="F724" s="236"/>
      <c r="G724" s="236"/>
      <c r="H724" s="236"/>
      <c r="I724" s="236"/>
      <c r="J724" s="236"/>
      <c r="K724" s="238"/>
      <c r="L724" s="239"/>
      <c r="M724" s="236"/>
      <c r="N724" s="236"/>
      <c r="O724" s="236"/>
      <c r="P724" s="236"/>
      <c r="Q724" s="236"/>
      <c r="R724" s="236"/>
      <c r="S724" s="236"/>
      <c r="T724" s="236"/>
      <c r="U724" s="236"/>
      <c r="V724" s="238"/>
      <c r="W724" s="238"/>
      <c r="X724" s="240"/>
      <c r="Y724" s="236"/>
      <c r="Z724" s="236"/>
      <c r="AA724" s="236"/>
      <c r="AB724" s="236"/>
      <c r="AC724" s="236"/>
      <c r="AD724" s="236"/>
      <c r="AE724" s="236"/>
      <c r="AF724" s="236"/>
      <c r="AG724" s="238"/>
      <c r="AH724" s="238"/>
      <c r="AI724" s="236"/>
      <c r="AJ724" s="236"/>
      <c r="AK724" s="236"/>
      <c r="AL724" s="236"/>
      <c r="AM724" s="236"/>
      <c r="AN724" s="236"/>
      <c r="AO724" s="236"/>
      <c r="AP724" s="236"/>
      <c r="AQ724" s="236"/>
      <c r="AR724" s="238"/>
      <c r="AS724" s="238"/>
      <c r="AT724" s="246">
        <f>$B$365</f>
        <v>0</v>
      </c>
      <c r="AU724" s="220">
        <v>4</v>
      </c>
      <c r="AV724" s="222" t="str">
        <f>IF(COUNTIFS($B$363,"&lt;&gt;"&amp;""),$B$363,"")</f>
        <v/>
      </c>
      <c r="AW724" s="222" t="str">
        <f>IF($AV724="","",ROUND(RIGHT($B$353,1)/2,0))</f>
        <v/>
      </c>
      <c r="AX724" s="222" t="str">
        <f>IF($AV724="","",RIGHT($B$353,1))</f>
        <v/>
      </c>
      <c r="AY724" s="222" t="str">
        <f>IF($AV724="","",$F$365)</f>
        <v/>
      </c>
      <c r="AZ724" s="222" t="str">
        <f>IF($AV724="","","DF")</f>
        <v/>
      </c>
      <c r="BA724" s="222" t="str">
        <f>IF(COUNTIFS($B$363,"&lt;&gt;"&amp;""),ROUND($G$365/14,1),"")</f>
        <v/>
      </c>
      <c r="BB724" s="222" t="str">
        <f>IF(COUNTIFS($B$363,"&lt;&gt;"&amp;""),ROUND(($H$365+$I$365+$J$365)/14,1),"")</f>
        <v/>
      </c>
      <c r="BC724" s="222" t="str">
        <f>IF(COUNTIFS($B$363,"&lt;&gt;"&amp;""),ROUND(($G$365+$H$365+$I$365+$J$365)/14,1),"")</f>
        <v/>
      </c>
      <c r="BD724" s="222" t="str">
        <f>IF(COUNTIFS($B$363,"&lt;&gt;"&amp;""),ROUND($G$365,1),"")</f>
        <v/>
      </c>
      <c r="BE724" s="222" t="str">
        <f>IF(COUNTIFS($B$363,"&lt;&gt;"&amp;""),ROUND(($H$365+$I$365+$J$365),1),"")</f>
        <v/>
      </c>
      <c r="BF724" s="222" t="str">
        <f>IF(COUNTIFS($B$363,"&lt;&gt;"&amp;""),ROUND(($G$365+$H$365+$I$365+$J$365),1),"")</f>
        <v/>
      </c>
      <c r="BG724" s="220"/>
      <c r="BH724" s="222"/>
      <c r="BI724" s="222"/>
      <c r="BJ724" s="220"/>
      <c r="BK724" s="222"/>
      <c r="BL724" s="222"/>
      <c r="BM724" s="222" t="str">
        <f>IF(COUNTIFS($B$363,"&lt;&gt;"&amp;""),IF($L$365&lt;&gt;"",ROUND($L$365/14,1),""),"")</f>
        <v/>
      </c>
      <c r="BN724" s="222" t="str">
        <f>IF(COUNTIFS($B$363,"&lt;&gt;"&amp;""),IF($L$365&lt;&gt;"",ROUND($L$365,1),""),"")</f>
        <v/>
      </c>
      <c r="BO724" s="222" t="str">
        <f>IF($AV724="","",$E$365)</f>
        <v/>
      </c>
      <c r="BP724" s="224" t="str">
        <f>IF(COUNTIFS($B$363,"&lt;&gt;"&amp;""),$K$365,"")</f>
        <v/>
      </c>
      <c r="BQ724" s="224" t="str">
        <f t="shared" si="104"/>
        <v/>
      </c>
      <c r="BR724" s="222" t="str">
        <f t="shared" si="105"/>
        <v/>
      </c>
      <c r="BU724" s="215"/>
      <c r="BV724" s="215"/>
      <c r="BW724" s="215"/>
      <c r="BX724" s="215"/>
      <c r="BY724" s="215"/>
      <c r="BZ724" s="215"/>
      <c r="CA724" s="215"/>
      <c r="CB724" s="215"/>
      <c r="CC724" s="216"/>
      <c r="CD724" s="216"/>
      <c r="CE724" s="216"/>
      <c r="CF724" s="215"/>
      <c r="CG724" s="215"/>
      <c r="CH724" s="215"/>
      <c r="CI724" s="215"/>
      <c r="CJ724" s="215"/>
      <c r="CK724" s="215"/>
      <c r="CL724" s="215"/>
      <c r="CM724" s="215"/>
      <c r="CN724" s="215"/>
      <c r="CO724" s="216"/>
      <c r="CP724" s="216"/>
    </row>
    <row r="725" spans="1:94" s="219" customFormat="1" ht="21" hidden="1" customHeight="1" x14ac:dyDescent="0.25">
      <c r="B725" s="215"/>
      <c r="C725" s="215"/>
      <c r="D725" s="215"/>
      <c r="E725" s="215"/>
      <c r="F725" s="215"/>
      <c r="G725" s="215"/>
      <c r="H725" s="215"/>
      <c r="I725" s="215"/>
      <c r="J725" s="215"/>
      <c r="K725" s="216"/>
      <c r="L725" s="217"/>
      <c r="M725" s="215"/>
      <c r="N725" s="215"/>
      <c r="O725" s="215"/>
      <c r="P725" s="215"/>
      <c r="Q725" s="215"/>
      <c r="R725" s="215"/>
      <c r="S725" s="215"/>
      <c r="T725" s="215"/>
      <c r="U725" s="215"/>
      <c r="V725" s="216"/>
      <c r="W725" s="216"/>
      <c r="X725" s="218"/>
      <c r="Y725" s="215"/>
      <c r="Z725" s="215"/>
      <c r="AA725" s="215"/>
      <c r="AB725" s="215"/>
      <c r="AC725" s="215"/>
      <c r="AD725" s="215"/>
      <c r="AE725" s="215"/>
      <c r="AF725" s="215"/>
      <c r="AG725" s="216"/>
      <c r="AH725" s="216"/>
      <c r="AI725" s="215"/>
      <c r="AJ725" s="215"/>
      <c r="AK725" s="215"/>
      <c r="AL725" s="215"/>
      <c r="AM725" s="215"/>
      <c r="AN725" s="215"/>
      <c r="AO725" s="215"/>
      <c r="AP725" s="215"/>
      <c r="AQ725" s="215"/>
      <c r="AR725" s="216"/>
      <c r="AS725" s="216"/>
      <c r="AT725" s="446" t="s">
        <v>192</v>
      </c>
      <c r="AU725" s="447"/>
      <c r="AV725" s="447"/>
      <c r="AW725" s="447"/>
      <c r="AX725" s="447"/>
      <c r="AY725" s="447"/>
      <c r="AZ725" s="447"/>
      <c r="BA725" s="447"/>
      <c r="BB725" s="447"/>
      <c r="BC725" s="447"/>
      <c r="BD725" s="447"/>
      <c r="BE725" s="447"/>
      <c r="BF725" s="447"/>
      <c r="BG725" s="447"/>
      <c r="BH725" s="447"/>
      <c r="BI725" s="447"/>
      <c r="BJ725" s="447"/>
      <c r="BK725" s="447"/>
      <c r="BL725" s="447"/>
      <c r="BM725" s="447"/>
      <c r="BN725" s="447"/>
      <c r="BO725" s="447"/>
      <c r="BP725" s="447"/>
      <c r="BQ725" s="447"/>
      <c r="BR725" s="448"/>
      <c r="BS725" s="236"/>
      <c r="BU725" s="215"/>
      <c r="BV725" s="215"/>
      <c r="BW725" s="215"/>
      <c r="BX725" s="215"/>
      <c r="BY725" s="215"/>
      <c r="BZ725" s="215"/>
      <c r="CA725" s="215"/>
      <c r="CB725" s="215"/>
      <c r="CC725" s="216"/>
      <c r="CD725" s="216"/>
      <c r="CE725" s="216"/>
      <c r="CF725" s="215"/>
      <c r="CG725" s="215"/>
      <c r="CH725" s="215"/>
      <c r="CI725" s="215"/>
      <c r="CJ725" s="215"/>
      <c r="CK725" s="215"/>
      <c r="CL725" s="215"/>
      <c r="CM725" s="215"/>
      <c r="CN725" s="215"/>
      <c r="CO725" s="216"/>
      <c r="CP725" s="216"/>
    </row>
    <row r="726" spans="1:94" s="219" customFormat="1" ht="21" hidden="1" customHeight="1" x14ac:dyDescent="0.25">
      <c r="A726" s="237"/>
      <c r="B726" s="236"/>
      <c r="C726" s="236"/>
      <c r="D726" s="236"/>
      <c r="E726" s="236"/>
      <c r="F726" s="236"/>
      <c r="G726" s="236"/>
      <c r="H726" s="236"/>
      <c r="I726" s="236"/>
      <c r="J726" s="236"/>
      <c r="K726" s="238"/>
      <c r="L726" s="239"/>
      <c r="M726" s="236"/>
      <c r="N726" s="236"/>
      <c r="O726" s="236"/>
      <c r="P726" s="236"/>
      <c r="Q726" s="236"/>
      <c r="R726" s="236"/>
      <c r="S726" s="236"/>
      <c r="T726" s="236"/>
      <c r="U726" s="236"/>
      <c r="V726" s="238"/>
      <c r="W726" s="238"/>
      <c r="X726" s="240"/>
      <c r="Y726" s="236"/>
      <c r="Z726" s="236"/>
      <c r="AA726" s="236"/>
      <c r="AB726" s="236"/>
      <c r="AC726" s="236"/>
      <c r="AD726" s="236"/>
      <c r="AE726" s="236"/>
      <c r="AF726" s="236"/>
      <c r="AG726" s="238"/>
      <c r="AH726" s="238"/>
      <c r="AI726" s="236"/>
      <c r="AJ726" s="236"/>
      <c r="AK726" s="236"/>
      <c r="AL726" s="236"/>
      <c r="AM726" s="236"/>
      <c r="AN726" s="236"/>
      <c r="AO726" s="236"/>
      <c r="AP726" s="236"/>
      <c r="AQ726" s="236"/>
      <c r="AR726" s="238"/>
      <c r="AS726" s="238"/>
      <c r="AT726" s="246">
        <f>$M$356</f>
        <v>0</v>
      </c>
      <c r="AU726" s="222">
        <v>1</v>
      </c>
      <c r="AV726" s="222" t="str">
        <f>IF(COUNTIFS($M$354,"&lt;&gt;"&amp;""),$M$354,"")</f>
        <v/>
      </c>
      <c r="AW726" s="222" t="str">
        <f>IF($AV726="","",ROUND(RIGHT($M$353,1)/2,0))</f>
        <v/>
      </c>
      <c r="AX726" s="222" t="str">
        <f>IF($AV726="","",RIGHT($M$353,1))</f>
        <v/>
      </c>
      <c r="AY726" s="222" t="str">
        <f>IF($AV726="","",$Q$356)</f>
        <v/>
      </c>
      <c r="AZ726" s="222" t="str">
        <f>IF($AV726="","","DF")</f>
        <v/>
      </c>
      <c r="BA726" s="222" t="str">
        <f>IF(COUNTIFS($M$354,"&lt;&gt;"&amp;""),ROUND($R$356/14,1),"")</f>
        <v/>
      </c>
      <c r="BB726" s="222" t="str">
        <f>IF(COUNTIFS($M$354,"&lt;&gt;"&amp;""),ROUND(($S$356+$T$356+$U$356)/14,1),"")</f>
        <v/>
      </c>
      <c r="BC726" s="222" t="str">
        <f>IF(COUNTIFS($M$354,"&lt;&gt;"&amp;""),ROUND(($R$356+$S$356+$T$356+$U$356)/14,1),"")</f>
        <v/>
      </c>
      <c r="BD726" s="222" t="str">
        <f>IF(COUNTIFS($M$354,"&lt;&gt;"&amp;""),ROUND($R$356,1),"")</f>
        <v/>
      </c>
      <c r="BE726" s="222" t="str">
        <f>IF(COUNTIFS($M$354,"&lt;&gt;"&amp;""),ROUND(($S$356+$T$356+$U$356),1),"")</f>
        <v/>
      </c>
      <c r="BF726" s="222" t="str">
        <f>IF(COUNTIFS($M$354,"&lt;&gt;"&amp;""),ROUND(($R$356+$S$356+$T$356+$U$356),1),"")</f>
        <v/>
      </c>
      <c r="BG726" s="222"/>
      <c r="BH726" s="222"/>
      <c r="BI726" s="222"/>
      <c r="BJ726" s="222"/>
      <c r="BK726" s="222"/>
      <c r="BL726" s="222"/>
      <c r="BM726" s="222" t="str">
        <f>IF(COUNTIFS($M$354,"&lt;&gt;"&amp;""),IF($W$356&lt;&gt;"",ROUND($W$356/14,1),""),"")</f>
        <v/>
      </c>
      <c r="BN726" s="222" t="str">
        <f>IF(COUNTIFS($M$354,"&lt;&gt;"&amp;""),IF($W$356&lt;&gt;"",ROUND($W$356,1),""),"")</f>
        <v/>
      </c>
      <c r="BO726" s="222" t="str">
        <f>IF($AV726="","",$P$356)</f>
        <v/>
      </c>
      <c r="BP726" s="224" t="str">
        <f>IF(COUNTIFS($M$354,"&lt;&gt;"&amp;""),$V$356,"")</f>
        <v/>
      </c>
      <c r="BQ726" s="224" t="str">
        <f>IF($AV726="","",IF($BC726&lt;&gt;"",$BC726,0)+IF($BI726&lt;&gt;"",$BI726,0)+IF($BM726&lt;&gt;"",$BM726,0))</f>
        <v/>
      </c>
      <c r="BR726" s="222" t="str">
        <f>IF($AV726="","",IF($BF726&lt;&gt;"",$BF726,0)+IF($BL726&lt;&gt;"",$BL726,0)+IF($BN726&lt;&gt;"",$BN726,0))</f>
        <v/>
      </c>
      <c r="BU726" s="215"/>
      <c r="BV726" s="215"/>
      <c r="BW726" s="215"/>
      <c r="BX726" s="215"/>
      <c r="BY726" s="215"/>
      <c r="BZ726" s="215"/>
      <c r="CA726" s="215"/>
      <c r="CB726" s="215"/>
      <c r="CC726" s="216"/>
      <c r="CD726" s="216"/>
      <c r="CE726" s="216"/>
      <c r="CF726" s="215"/>
      <c r="CG726" s="215"/>
      <c r="CH726" s="215"/>
      <c r="CI726" s="215"/>
      <c r="CJ726" s="215"/>
      <c r="CK726" s="215"/>
      <c r="CL726" s="215"/>
      <c r="CM726" s="215"/>
      <c r="CN726" s="215"/>
      <c r="CO726" s="216"/>
      <c r="CP726" s="216"/>
    </row>
    <row r="727" spans="1:94" s="219" customFormat="1" ht="21" hidden="1" customHeight="1" x14ac:dyDescent="0.25">
      <c r="A727" s="237"/>
      <c r="B727" s="236"/>
      <c r="C727" s="236"/>
      <c r="D727" s="236"/>
      <c r="E727" s="236"/>
      <c r="F727" s="236"/>
      <c r="G727" s="236"/>
      <c r="H727" s="236"/>
      <c r="I727" s="236"/>
      <c r="J727" s="236"/>
      <c r="K727" s="238"/>
      <c r="L727" s="239"/>
      <c r="M727" s="236"/>
      <c r="N727" s="236"/>
      <c r="O727" s="236"/>
      <c r="P727" s="236"/>
      <c r="Q727" s="236"/>
      <c r="R727" s="236"/>
      <c r="S727" s="236"/>
      <c r="T727" s="236"/>
      <c r="U727" s="236"/>
      <c r="V727" s="238"/>
      <c r="W727" s="238"/>
      <c r="X727" s="240"/>
      <c r="Y727" s="236"/>
      <c r="Z727" s="236"/>
      <c r="AA727" s="236"/>
      <c r="AB727" s="236"/>
      <c r="AC727" s="236"/>
      <c r="AD727" s="236"/>
      <c r="AE727" s="236"/>
      <c r="AF727" s="236"/>
      <c r="AG727" s="238"/>
      <c r="AH727" s="238"/>
      <c r="AI727" s="236"/>
      <c r="AJ727" s="236"/>
      <c r="AK727" s="236"/>
      <c r="AL727" s="236"/>
      <c r="AM727" s="236"/>
      <c r="AN727" s="236"/>
      <c r="AO727" s="236"/>
      <c r="AP727" s="236"/>
      <c r="AQ727" s="236"/>
      <c r="AR727" s="238"/>
      <c r="AS727" s="238"/>
      <c r="AT727" s="246">
        <f>$M$359</f>
        <v>0</v>
      </c>
      <c r="AU727" s="220">
        <v>2</v>
      </c>
      <c r="AV727" s="222" t="str">
        <f>IF(COUNTIFS($M$357,"&lt;&gt;"&amp;""),$M$357,"")</f>
        <v/>
      </c>
      <c r="AW727" s="222" t="str">
        <f>IF($AV727="","",ROUND(RIGHT($M$353,1)/2,0))</f>
        <v/>
      </c>
      <c r="AX727" s="222" t="str">
        <f>IF($AV727="","",RIGHT($M$353,1))</f>
        <v/>
      </c>
      <c r="AY727" s="222" t="str">
        <f>IF($AV727="","",$Q$359)</f>
        <v/>
      </c>
      <c r="AZ727" s="222" t="str">
        <f>IF($AV727="","","DF")</f>
        <v/>
      </c>
      <c r="BA727" s="222" t="str">
        <f>IF(COUNTIFS($M$357,"&lt;&gt;"&amp;""),ROUND($R$359/14,1),"")</f>
        <v/>
      </c>
      <c r="BB727" s="222" t="str">
        <f>IF(COUNTIFS($M$357,"&lt;&gt;"&amp;""),ROUND(($S$359+$T$359+$U$359)/14,1),"")</f>
        <v/>
      </c>
      <c r="BC727" s="222" t="str">
        <f>IF(COUNTIFS($M$357,"&lt;&gt;"&amp;""),ROUND(($R$359+$S$359+$T$359+$U$359)/14,1),"")</f>
        <v/>
      </c>
      <c r="BD727" s="222" t="str">
        <f>IF(COUNTIFS($M$357,"&lt;&gt;"&amp;""),ROUND($R$359,1),"")</f>
        <v/>
      </c>
      <c r="BE727" s="222" t="str">
        <f>IF(COUNTIFS($M$357,"&lt;&gt;"&amp;""),ROUND(($S$359+$T$359+$U$359),1),"")</f>
        <v/>
      </c>
      <c r="BF727" s="222" t="str">
        <f>IF(COUNTIFS($M$357,"&lt;&gt;"&amp;""),ROUND(($R$359+$S$359+$T$359+$U$359),1),"")</f>
        <v/>
      </c>
      <c r="BG727" s="220"/>
      <c r="BH727" s="222"/>
      <c r="BI727" s="222"/>
      <c r="BJ727" s="220"/>
      <c r="BK727" s="222"/>
      <c r="BL727" s="222"/>
      <c r="BM727" s="222" t="str">
        <f>IF(COUNTIFS($M$357,"&lt;&gt;"&amp;""),IF($W$359&lt;&gt;"",ROUND($W$359/14,1),""),"")</f>
        <v/>
      </c>
      <c r="BN727" s="222" t="str">
        <f>IF(COUNTIFS($M$357,"&lt;&gt;"&amp;""),IF($W$359&lt;&gt;"",ROUND($W$359,1),""),"")</f>
        <v/>
      </c>
      <c r="BO727" s="222" t="str">
        <f>IF($AV727="","",$P$359)</f>
        <v/>
      </c>
      <c r="BP727" s="224" t="str">
        <f>IF(COUNTIFS($M$357,"&lt;&gt;"&amp;""),$V$359,"")</f>
        <v/>
      </c>
      <c r="BQ727" s="224" t="str">
        <f t="shared" ref="BQ727:BQ729" si="106">IF($AV727="","",IF($BC727&lt;&gt;"",$BC727,0)+IF($BI727&lt;&gt;"",$BI727,0)+IF($BM727&lt;&gt;"",$BM727,0))</f>
        <v/>
      </c>
      <c r="BR727" s="222" t="str">
        <f t="shared" ref="BR727:BR729" si="107">IF($AV727="","",IF($BF727&lt;&gt;"",$BF727,0)+IF($BL727&lt;&gt;"",$BL727,0)+IF($BN727&lt;&gt;"",$BN727,0))</f>
        <v/>
      </c>
      <c r="BU727" s="215"/>
      <c r="BV727" s="215"/>
      <c r="BW727" s="215"/>
      <c r="BX727" s="215"/>
      <c r="BY727" s="215"/>
      <c r="BZ727" s="215"/>
      <c r="CA727" s="215"/>
      <c r="CB727" s="215"/>
      <c r="CC727" s="216"/>
      <c r="CD727" s="216"/>
      <c r="CE727" s="216"/>
      <c r="CF727" s="215"/>
      <c r="CG727" s="215"/>
      <c r="CH727" s="215"/>
      <c r="CI727" s="215"/>
      <c r="CJ727" s="215"/>
      <c r="CK727" s="215"/>
      <c r="CL727" s="215"/>
      <c r="CM727" s="215"/>
      <c r="CN727" s="215"/>
      <c r="CO727" s="216"/>
      <c r="CP727" s="216"/>
    </row>
    <row r="728" spans="1:94" s="219" customFormat="1" ht="21" hidden="1" customHeight="1" x14ac:dyDescent="0.25">
      <c r="A728" s="237"/>
      <c r="B728" s="236"/>
      <c r="C728" s="236"/>
      <c r="D728" s="236"/>
      <c r="E728" s="236"/>
      <c r="F728" s="236"/>
      <c r="G728" s="236"/>
      <c r="H728" s="236"/>
      <c r="I728" s="236"/>
      <c r="J728" s="236"/>
      <c r="K728" s="238"/>
      <c r="L728" s="239"/>
      <c r="M728" s="236"/>
      <c r="N728" s="236"/>
      <c r="O728" s="236"/>
      <c r="P728" s="236"/>
      <c r="Q728" s="236"/>
      <c r="R728" s="236"/>
      <c r="S728" s="236"/>
      <c r="T728" s="236"/>
      <c r="U728" s="236"/>
      <c r="V728" s="238"/>
      <c r="W728" s="238"/>
      <c r="X728" s="240"/>
      <c r="Y728" s="236"/>
      <c r="Z728" s="236"/>
      <c r="AA728" s="236"/>
      <c r="AB728" s="236"/>
      <c r="AC728" s="236"/>
      <c r="AD728" s="236"/>
      <c r="AE728" s="236"/>
      <c r="AF728" s="236"/>
      <c r="AG728" s="238"/>
      <c r="AH728" s="238"/>
      <c r="AI728" s="236"/>
      <c r="AJ728" s="236"/>
      <c r="AK728" s="236"/>
      <c r="AL728" s="236"/>
      <c r="AM728" s="236"/>
      <c r="AN728" s="236"/>
      <c r="AO728" s="236"/>
      <c r="AP728" s="236"/>
      <c r="AQ728" s="236"/>
      <c r="AR728" s="238"/>
      <c r="AS728" s="238"/>
      <c r="AT728" s="246">
        <f>$M$362</f>
        <v>0</v>
      </c>
      <c r="AU728" s="220">
        <v>3</v>
      </c>
      <c r="AV728" s="222" t="str">
        <f>IF(COUNTIFS($M$360,"&lt;&gt;"&amp;""),$M$360,"")</f>
        <v/>
      </c>
      <c r="AW728" s="222" t="str">
        <f>IF($AV728="","",ROUND(RIGHT($M$353,1)/2,0))</f>
        <v/>
      </c>
      <c r="AX728" s="222" t="str">
        <f>IF($AV728="","",RIGHT($M$353,1))</f>
        <v/>
      </c>
      <c r="AY728" s="222" t="str">
        <f>IF($AV728="","",$Q$362)</f>
        <v/>
      </c>
      <c r="AZ728" s="222" t="str">
        <f>IF($AV728="","","DF")</f>
        <v/>
      </c>
      <c r="BA728" s="222" t="str">
        <f>IF(COUNTIFS($M$360,"&lt;&gt;"&amp;""),ROUND($R$362/14,1),"")</f>
        <v/>
      </c>
      <c r="BB728" s="222" t="str">
        <f>IF(COUNTIFS($M$360,"&lt;&gt;"&amp;""),ROUND(($S$362+$T$362+$U$362)/14,1),"")</f>
        <v/>
      </c>
      <c r="BC728" s="222" t="str">
        <f>IF(COUNTIFS($M$360,"&lt;&gt;"&amp;""),ROUND(($R$362+$S$362+$T$362+$U$362)/14,1),"")</f>
        <v/>
      </c>
      <c r="BD728" s="222" t="str">
        <f>IF(COUNTIFS($M$360,"&lt;&gt;"&amp;""),ROUND($R$362,1),"")</f>
        <v/>
      </c>
      <c r="BE728" s="222" t="str">
        <f>IF(COUNTIFS($M$360,"&lt;&gt;"&amp;""),ROUND(($S$362+$T$362+$U$362),1),"")</f>
        <v/>
      </c>
      <c r="BF728" s="222" t="str">
        <f>IF(COUNTIFS($M$360,"&lt;&gt;"&amp;""),ROUND(($R$362+$S$362+$T$362+$U$362),1),"")</f>
        <v/>
      </c>
      <c r="BG728" s="220"/>
      <c r="BH728" s="222"/>
      <c r="BI728" s="222"/>
      <c r="BJ728" s="220"/>
      <c r="BK728" s="222"/>
      <c r="BL728" s="222"/>
      <c r="BM728" s="222" t="str">
        <f>IF(COUNTIFS($M$360,"&lt;&gt;"&amp;""),IF($W$362&lt;&gt;"",ROUND($W$362/14,1),""),"")</f>
        <v/>
      </c>
      <c r="BN728" s="222" t="str">
        <f>IF(COUNTIFS($M$360,"&lt;&gt;"&amp;""),IF($W$362&lt;&gt;"",ROUND($W$362,1),""),"")</f>
        <v/>
      </c>
      <c r="BO728" s="222" t="str">
        <f>IF($AV728="","",$P$362)</f>
        <v/>
      </c>
      <c r="BP728" s="224" t="str">
        <f>IF(COUNTIFS($M$360,"&lt;&gt;"&amp;""),$V$362,"")</f>
        <v/>
      </c>
      <c r="BQ728" s="224" t="str">
        <f t="shared" si="106"/>
        <v/>
      </c>
      <c r="BR728" s="222" t="str">
        <f t="shared" si="107"/>
        <v/>
      </c>
      <c r="BU728" s="215"/>
      <c r="BV728" s="215"/>
      <c r="BW728" s="215"/>
      <c r="BX728" s="215"/>
      <c r="BY728" s="215"/>
      <c r="BZ728" s="215"/>
      <c r="CA728" s="215"/>
      <c r="CB728" s="215"/>
      <c r="CC728" s="216"/>
      <c r="CD728" s="216"/>
      <c r="CE728" s="216"/>
      <c r="CF728" s="215"/>
      <c r="CG728" s="215"/>
      <c r="CH728" s="215"/>
      <c r="CI728" s="215"/>
      <c r="CJ728" s="215"/>
      <c r="CK728" s="215"/>
      <c r="CL728" s="215"/>
      <c r="CM728" s="215"/>
      <c r="CN728" s="215"/>
      <c r="CO728" s="216"/>
      <c r="CP728" s="216"/>
    </row>
    <row r="729" spans="1:94" s="219" customFormat="1" ht="21" hidden="1" customHeight="1" x14ac:dyDescent="0.25">
      <c r="A729" s="237"/>
      <c r="B729" s="236"/>
      <c r="C729" s="236"/>
      <c r="D729" s="236"/>
      <c r="E729" s="236"/>
      <c r="F729" s="236"/>
      <c r="G729" s="236"/>
      <c r="H729" s="236"/>
      <c r="I729" s="236"/>
      <c r="J729" s="236"/>
      <c r="K729" s="238"/>
      <c r="L729" s="239"/>
      <c r="M729" s="236"/>
      <c r="N729" s="236"/>
      <c r="O729" s="236"/>
      <c r="P729" s="236"/>
      <c r="Q729" s="236"/>
      <c r="R729" s="236"/>
      <c r="S729" s="236"/>
      <c r="T729" s="236"/>
      <c r="U729" s="236"/>
      <c r="V729" s="238"/>
      <c r="W729" s="238"/>
      <c r="X729" s="240"/>
      <c r="Y729" s="236"/>
      <c r="Z729" s="236"/>
      <c r="AA729" s="236"/>
      <c r="AB729" s="236"/>
      <c r="AC729" s="236"/>
      <c r="AD729" s="236"/>
      <c r="AE729" s="236"/>
      <c r="AF729" s="236"/>
      <c r="AG729" s="238"/>
      <c r="AH729" s="238"/>
      <c r="AI729" s="236"/>
      <c r="AJ729" s="236"/>
      <c r="AK729" s="236"/>
      <c r="AL729" s="236"/>
      <c r="AM729" s="236"/>
      <c r="AN729" s="236"/>
      <c r="AO729" s="236"/>
      <c r="AP729" s="236"/>
      <c r="AQ729" s="236"/>
      <c r="AR729" s="238"/>
      <c r="AS729" s="238"/>
      <c r="AT729" s="246">
        <f>$M$365</f>
        <v>0</v>
      </c>
      <c r="AU729" s="220">
        <v>4</v>
      </c>
      <c r="AV729" s="222" t="str">
        <f>IF(COUNTIFS($M$363,"&lt;&gt;"&amp;""),$M$363,"")</f>
        <v/>
      </c>
      <c r="AW729" s="222" t="str">
        <f>IF($AV729="","",ROUND(RIGHT($M$353,1)/2,0))</f>
        <v/>
      </c>
      <c r="AX729" s="222" t="str">
        <f>IF($AV729="","",RIGHT($M$353,1))</f>
        <v/>
      </c>
      <c r="AY729" s="222" t="str">
        <f>IF($AV729="","",$Q$365)</f>
        <v/>
      </c>
      <c r="AZ729" s="222" t="str">
        <f>IF($AV729="","","DF")</f>
        <v/>
      </c>
      <c r="BA729" s="222" t="str">
        <f>IF(COUNTIFS($M$363,"&lt;&gt;"&amp;""),ROUND($R$365/14,1),"")</f>
        <v/>
      </c>
      <c r="BB729" s="222" t="str">
        <f>IF(COUNTIFS($M$363,"&lt;&gt;"&amp;""),ROUND(($S$365+$T$365+$U$365)/14,1),"")</f>
        <v/>
      </c>
      <c r="BC729" s="222" t="str">
        <f>IF(COUNTIFS($M$363,"&lt;&gt;"&amp;""),ROUND(($R$365+$S$365+$T$365+$U$365)/14,1),"")</f>
        <v/>
      </c>
      <c r="BD729" s="222" t="str">
        <f>IF(COUNTIFS($M$363,"&lt;&gt;"&amp;""),ROUND($R$365,1),"")</f>
        <v/>
      </c>
      <c r="BE729" s="222" t="str">
        <f>IF(COUNTIFS($M$363,"&lt;&gt;"&amp;""),ROUND(($S$365+$T$365+$U$365),1),"")</f>
        <v/>
      </c>
      <c r="BF729" s="222" t="str">
        <f>IF(COUNTIFS($M$363,"&lt;&gt;"&amp;""),ROUND(($R$365+$S$365+$T$365+$U$365),1),"")</f>
        <v/>
      </c>
      <c r="BG729" s="220"/>
      <c r="BH729" s="222"/>
      <c r="BI729" s="222"/>
      <c r="BJ729" s="220"/>
      <c r="BK729" s="222"/>
      <c r="BL729" s="222"/>
      <c r="BM729" s="222" t="str">
        <f>IF(COUNTIFS($M$363,"&lt;&gt;"&amp;""),IF($W$365&lt;&gt;"",ROUND($W$365/14,1),""),"")</f>
        <v/>
      </c>
      <c r="BN729" s="222" t="str">
        <f>IF(COUNTIFS($M$363,"&lt;&gt;"&amp;""),IF($W$365&lt;&gt;"",ROUND($W$365,1),""),"")</f>
        <v/>
      </c>
      <c r="BO729" s="222" t="str">
        <f>IF($AV729="","",$P$365)</f>
        <v/>
      </c>
      <c r="BP729" s="224" t="str">
        <f>IF(COUNTIFS($M$363,"&lt;&gt;"&amp;""),$V$365,"")</f>
        <v/>
      </c>
      <c r="BQ729" s="224" t="str">
        <f t="shared" si="106"/>
        <v/>
      </c>
      <c r="BR729" s="222" t="str">
        <f t="shared" si="107"/>
        <v/>
      </c>
      <c r="BU729" s="215"/>
      <c r="BV729" s="215"/>
      <c r="BW729" s="215"/>
      <c r="BX729" s="215"/>
      <c r="BY729" s="215"/>
      <c r="BZ729" s="215"/>
      <c r="CA729" s="215"/>
      <c r="CB729" s="215"/>
      <c r="CC729" s="216"/>
      <c r="CD729" s="216"/>
      <c r="CE729" s="216"/>
      <c r="CF729" s="215"/>
      <c r="CG729" s="215"/>
      <c r="CH729" s="215"/>
      <c r="CI729" s="215"/>
      <c r="CJ729" s="215"/>
      <c r="CK729" s="215"/>
      <c r="CL729" s="215"/>
      <c r="CM729" s="215"/>
      <c r="CN729" s="215"/>
      <c r="CO729" s="216"/>
      <c r="CP729" s="216"/>
    </row>
    <row r="730" spans="1:94" s="219" customFormat="1" ht="21" hidden="1" customHeight="1" x14ac:dyDescent="0.25">
      <c r="B730" s="215"/>
      <c r="C730" s="215"/>
      <c r="D730" s="215"/>
      <c r="E730" s="215"/>
      <c r="F730" s="215"/>
      <c r="G730" s="215"/>
      <c r="H730" s="215"/>
      <c r="I730" s="215"/>
      <c r="J730" s="215"/>
      <c r="K730" s="216"/>
      <c r="L730" s="217"/>
      <c r="M730" s="215"/>
      <c r="N730" s="215"/>
      <c r="O730" s="215"/>
      <c r="P730" s="215"/>
      <c r="Q730" s="215"/>
      <c r="R730" s="215"/>
      <c r="S730" s="215"/>
      <c r="T730" s="215"/>
      <c r="U730" s="215"/>
      <c r="V730" s="216"/>
      <c r="W730" s="216"/>
      <c r="X730" s="218"/>
      <c r="Y730" s="215"/>
      <c r="Z730" s="215"/>
      <c r="AA730" s="215"/>
      <c r="AB730" s="215"/>
      <c r="AC730" s="215"/>
      <c r="AD730" s="215"/>
      <c r="AE730" s="215"/>
      <c r="AF730" s="215"/>
      <c r="AG730" s="216"/>
      <c r="AH730" s="216"/>
      <c r="AI730" s="215"/>
      <c r="AJ730" s="215"/>
      <c r="AK730" s="215"/>
      <c r="AL730" s="215"/>
      <c r="AM730" s="215"/>
      <c r="AN730" s="215"/>
      <c r="AO730" s="215"/>
      <c r="AP730" s="215"/>
      <c r="AQ730" s="215"/>
      <c r="AR730" s="216"/>
      <c r="AS730" s="216"/>
      <c r="AT730" s="446" t="s">
        <v>193</v>
      </c>
      <c r="AU730" s="449"/>
      <c r="AV730" s="449"/>
      <c r="AW730" s="449"/>
      <c r="AX730" s="449"/>
      <c r="AY730" s="449"/>
      <c r="AZ730" s="449"/>
      <c r="BA730" s="449"/>
      <c r="BB730" s="449"/>
      <c r="BC730" s="449"/>
      <c r="BD730" s="449"/>
      <c r="BE730" s="449"/>
      <c r="BF730" s="449"/>
      <c r="BG730" s="449"/>
      <c r="BH730" s="449"/>
      <c r="BI730" s="449"/>
      <c r="BJ730" s="449"/>
      <c r="BK730" s="449"/>
      <c r="BL730" s="449"/>
      <c r="BM730" s="449"/>
      <c r="BN730" s="449"/>
      <c r="BO730" s="449"/>
      <c r="BP730" s="449"/>
      <c r="BQ730" s="449"/>
      <c r="BR730" s="450"/>
      <c r="BS730" s="236"/>
      <c r="BU730" s="215"/>
      <c r="BV730" s="215"/>
      <c r="BW730" s="215"/>
      <c r="BX730" s="215"/>
      <c r="BY730" s="215"/>
      <c r="BZ730" s="215"/>
      <c r="CA730" s="215"/>
      <c r="CB730" s="215"/>
      <c r="CC730" s="216"/>
      <c r="CD730" s="216"/>
      <c r="CE730" s="216"/>
      <c r="CF730" s="215"/>
      <c r="CG730" s="215"/>
      <c r="CH730" s="215"/>
      <c r="CI730" s="215"/>
      <c r="CJ730" s="215"/>
      <c r="CK730" s="215"/>
      <c r="CL730" s="215"/>
      <c r="CM730" s="215"/>
      <c r="CN730" s="215"/>
      <c r="CO730" s="216"/>
      <c r="CP730" s="216"/>
    </row>
    <row r="731" spans="1:94" s="219" customFormat="1" ht="21" hidden="1" customHeight="1" x14ac:dyDescent="0.25">
      <c r="A731" s="237"/>
      <c r="B731" s="236"/>
      <c r="C731" s="236"/>
      <c r="D731" s="236"/>
      <c r="E731" s="236"/>
      <c r="F731" s="236"/>
      <c r="G731" s="236"/>
      <c r="H731" s="236"/>
      <c r="I731" s="236"/>
      <c r="J731" s="236"/>
      <c r="K731" s="238"/>
      <c r="L731" s="239"/>
      <c r="M731" s="236"/>
      <c r="N731" s="236"/>
      <c r="O731" s="236"/>
      <c r="P731" s="236"/>
      <c r="Q731" s="236"/>
      <c r="R731" s="236"/>
      <c r="S731" s="236"/>
      <c r="T731" s="236"/>
      <c r="U731" s="236"/>
      <c r="V731" s="238"/>
      <c r="W731" s="238"/>
      <c r="X731" s="240"/>
      <c r="Y731" s="236"/>
      <c r="Z731" s="236"/>
      <c r="AA731" s="236"/>
      <c r="AB731" s="236"/>
      <c r="AC731" s="236"/>
      <c r="AD731" s="236"/>
      <c r="AE731" s="236"/>
      <c r="AF731" s="236"/>
      <c r="AG731" s="238"/>
      <c r="AH731" s="238"/>
      <c r="AI731" s="236"/>
      <c r="AJ731" s="236"/>
      <c r="AK731" s="236"/>
      <c r="AL731" s="236"/>
      <c r="AM731" s="236"/>
      <c r="AN731" s="236"/>
      <c r="AO731" s="236"/>
      <c r="AP731" s="236"/>
      <c r="AQ731" s="236"/>
      <c r="AR731" s="238"/>
      <c r="AS731" s="238"/>
      <c r="AT731" s="246">
        <f>$X$356</f>
        <v>0</v>
      </c>
      <c r="AU731" s="222">
        <v>1</v>
      </c>
      <c r="AV731" s="222" t="str">
        <f>IF(COUNTIFS($X$354,"&lt;&gt;"&amp;""),$X$354,"")</f>
        <v/>
      </c>
      <c r="AW731" s="222" t="str">
        <f>IF($AV731="","",ROUND(RIGHT($X$353,1)/2,0))</f>
        <v/>
      </c>
      <c r="AX731" s="222" t="str">
        <f>IF($AV731="","",RIGHT($X$353,1))</f>
        <v/>
      </c>
      <c r="AY731" s="222" t="str">
        <f>IF($AV731="","",$AB$356)</f>
        <v/>
      </c>
      <c r="AZ731" s="222" t="str">
        <f>IF($AV731="","","DF")</f>
        <v/>
      </c>
      <c r="BA731" s="222" t="str">
        <f>IF(COUNTIFS($X$354,"&lt;&gt;"&amp;""),ROUND($AC$356/14,1),"")</f>
        <v/>
      </c>
      <c r="BB731" s="222" t="str">
        <f>IF(COUNTIFS($X$354,"&lt;&gt;"&amp;""),ROUND(($AD$356+$AE$356+$AF$356)/14,1),"")</f>
        <v/>
      </c>
      <c r="BC731" s="222" t="str">
        <f>IF(COUNTIFS($X$354,"&lt;&gt;"&amp;""),ROUND(($AC$356+$AD$356+$AE$356+$AF$356)/14,1),"")</f>
        <v/>
      </c>
      <c r="BD731" s="222" t="str">
        <f>IF(COUNTIFS($X$354,"&lt;&gt;"&amp;""),ROUND($AC$356,1),"")</f>
        <v/>
      </c>
      <c r="BE731" s="222" t="str">
        <f>IF(COUNTIFS($X$354,"&lt;&gt;"&amp;""),ROUND(($AD$356+$AE$356+$AF$356),1),"")</f>
        <v/>
      </c>
      <c r="BF731" s="222" t="str">
        <f>IF(COUNTIFS($X$354,"&lt;&gt;"&amp;""),ROUND(($AC$356+$AD$356+$AE$356+$AF$356),1),"")</f>
        <v/>
      </c>
      <c r="BG731" s="222"/>
      <c r="BH731" s="222"/>
      <c r="BI731" s="222"/>
      <c r="BJ731" s="222"/>
      <c r="BK731" s="222"/>
      <c r="BL731" s="222"/>
      <c r="BM731" s="222" t="str">
        <f>IF(COUNTIFS($X$354,"&lt;&gt;"&amp;""),IF($AH$356&lt;&gt;"",ROUND($AH$356/14,1),""),"")</f>
        <v/>
      </c>
      <c r="BN731" s="222" t="str">
        <f>IF(COUNTIFS($X$354,"&lt;&gt;"&amp;""),IF($AH$356&lt;&gt;"",ROUND($AH$356,1),""),"")</f>
        <v/>
      </c>
      <c r="BO731" s="222" t="str">
        <f>IF($AV731="","",$AA$356)</f>
        <v/>
      </c>
      <c r="BP731" s="224" t="str">
        <f>IF(COUNTIFS($X$354,"&lt;&gt;"&amp;""),$AG$356,"")</f>
        <v/>
      </c>
      <c r="BQ731" s="224" t="str">
        <f>IF($AV731="","",IF($BC731&lt;&gt;"",$BC731,0)+IF($BI731&lt;&gt;"",$BI731,0)+IF($BM731&lt;&gt;"",$BM731,0))</f>
        <v/>
      </c>
      <c r="BR731" s="222" t="str">
        <f>IF($AV731="","",IF($BF731&lt;&gt;"",$BF731,0)+IF($BL731&lt;&gt;"",$BL731,0)+IF($BN731&lt;&gt;"",$BN731,0))</f>
        <v/>
      </c>
      <c r="BU731" s="215"/>
      <c r="BV731" s="215"/>
      <c r="BW731" s="215"/>
      <c r="BX731" s="215"/>
      <c r="BY731" s="215"/>
      <c r="BZ731" s="215"/>
      <c r="CA731" s="215"/>
      <c r="CB731" s="215"/>
      <c r="CC731" s="216"/>
      <c r="CD731" s="216"/>
      <c r="CE731" s="216"/>
      <c r="CF731" s="215"/>
      <c r="CG731" s="215"/>
      <c r="CH731" s="215"/>
      <c r="CI731" s="215"/>
      <c r="CJ731" s="215"/>
      <c r="CK731" s="215"/>
      <c r="CL731" s="215"/>
      <c r="CM731" s="215"/>
      <c r="CN731" s="215"/>
      <c r="CO731" s="216"/>
      <c r="CP731" s="216"/>
    </row>
    <row r="732" spans="1:94" s="219" customFormat="1" ht="21" hidden="1" customHeight="1" x14ac:dyDescent="0.25">
      <c r="A732" s="237"/>
      <c r="B732" s="236"/>
      <c r="C732" s="236"/>
      <c r="D732" s="236"/>
      <c r="E732" s="236"/>
      <c r="F732" s="236"/>
      <c r="G732" s="236"/>
      <c r="H732" s="236"/>
      <c r="I732" s="236"/>
      <c r="J732" s="236"/>
      <c r="K732" s="238"/>
      <c r="L732" s="239"/>
      <c r="M732" s="236"/>
      <c r="N732" s="236"/>
      <c r="O732" s="236"/>
      <c r="P732" s="236"/>
      <c r="Q732" s="236"/>
      <c r="R732" s="236"/>
      <c r="S732" s="236"/>
      <c r="T732" s="236"/>
      <c r="U732" s="236"/>
      <c r="V732" s="238"/>
      <c r="W732" s="238"/>
      <c r="X732" s="240"/>
      <c r="Y732" s="236"/>
      <c r="Z732" s="236"/>
      <c r="AA732" s="236"/>
      <c r="AB732" s="236"/>
      <c r="AC732" s="236"/>
      <c r="AD732" s="236"/>
      <c r="AE732" s="236"/>
      <c r="AF732" s="236"/>
      <c r="AG732" s="238"/>
      <c r="AH732" s="238"/>
      <c r="AI732" s="236"/>
      <c r="AJ732" s="236"/>
      <c r="AK732" s="236"/>
      <c r="AL732" s="236"/>
      <c r="AM732" s="236"/>
      <c r="AN732" s="236"/>
      <c r="AO732" s="236"/>
      <c r="AP732" s="236"/>
      <c r="AQ732" s="236"/>
      <c r="AR732" s="238"/>
      <c r="AS732" s="238"/>
      <c r="AT732" s="246">
        <f>$X$359</f>
        <v>0</v>
      </c>
      <c r="AU732" s="220">
        <v>2</v>
      </c>
      <c r="AV732" s="222" t="str">
        <f>IF(COUNTIFS($X$357,"&lt;&gt;"&amp;""),$X$357,"")</f>
        <v/>
      </c>
      <c r="AW732" s="222" t="str">
        <f>IF($AV732="","",ROUND(RIGHT($X$353,1)/2,0))</f>
        <v/>
      </c>
      <c r="AX732" s="222" t="str">
        <f>IF($AV732="","",RIGHT($X$353,1))</f>
        <v/>
      </c>
      <c r="AY732" s="222" t="str">
        <f>IF($AV732="","",$AB$359)</f>
        <v/>
      </c>
      <c r="AZ732" s="222" t="str">
        <f>IF($AV732="","","DF")</f>
        <v/>
      </c>
      <c r="BA732" s="222" t="str">
        <f>IF(COUNTIFS($X$357,"&lt;&gt;"&amp;""),ROUND($AC$359/14,1),"")</f>
        <v/>
      </c>
      <c r="BB732" s="222" t="str">
        <f>IF(COUNTIFS($X$357,"&lt;&gt;"&amp;""),ROUND(($AD$359+$AE$359+$AF$359)/14,1),"")</f>
        <v/>
      </c>
      <c r="BC732" s="222" t="str">
        <f>IF(COUNTIFS($X$357,"&lt;&gt;"&amp;""),ROUND(($AC$359+$AD$359+$AE$359+$AF$359)/14,1),"")</f>
        <v/>
      </c>
      <c r="BD732" s="222" t="str">
        <f>IF(COUNTIFS($X$357,"&lt;&gt;"&amp;""),ROUND($AC$359,1),"")</f>
        <v/>
      </c>
      <c r="BE732" s="222" t="str">
        <f>IF(COUNTIFS($X$357,"&lt;&gt;"&amp;""),ROUND(($AD$359+$AE$359+$AF$359),1),"")</f>
        <v/>
      </c>
      <c r="BF732" s="222" t="str">
        <f>IF(COUNTIFS($X$357,"&lt;&gt;"&amp;""),ROUND(($AC$359+$AD$359+$AE$359+$AF$359),1),"")</f>
        <v/>
      </c>
      <c r="BG732" s="220"/>
      <c r="BH732" s="222"/>
      <c r="BI732" s="222"/>
      <c r="BJ732" s="220"/>
      <c r="BK732" s="222"/>
      <c r="BL732" s="222"/>
      <c r="BM732" s="222" t="str">
        <f>IF(COUNTIFS($X$357,"&lt;&gt;"&amp;""),IF($AH$359&lt;&gt;"",ROUND($AH$359/14,1),""),"")</f>
        <v/>
      </c>
      <c r="BN732" s="222" t="str">
        <f>IF(COUNTIFS($X$357,"&lt;&gt;"&amp;""),IF($AH$359&lt;&gt;"",ROUND($AH$359,1),""),"")</f>
        <v/>
      </c>
      <c r="BO732" s="222" t="str">
        <f>IF($AV732="","",$AA$359)</f>
        <v/>
      </c>
      <c r="BP732" s="224" t="str">
        <f>IF(COUNTIFS($X$357,"&lt;&gt;"&amp;""),$AG$359,"")</f>
        <v/>
      </c>
      <c r="BQ732" s="224" t="str">
        <f t="shared" ref="BQ732:BQ734" si="108">IF($AV732="","",IF($BC732&lt;&gt;"",$BC732,0)+IF($BI732&lt;&gt;"",$BI732,0)+IF($BM732&lt;&gt;"",$BM732,0))</f>
        <v/>
      </c>
      <c r="BR732" s="222" t="str">
        <f t="shared" ref="BR732:BR734" si="109">IF($AV732="","",IF($BF732&lt;&gt;"",$BF732,0)+IF($BL732&lt;&gt;"",$BL732,0)+IF($BN732&lt;&gt;"",$BN732,0))</f>
        <v/>
      </c>
      <c r="BU732" s="215"/>
      <c r="BV732" s="215"/>
      <c r="BW732" s="215"/>
      <c r="BX732" s="215"/>
      <c r="BY732" s="215"/>
      <c r="BZ732" s="215"/>
      <c r="CA732" s="215"/>
      <c r="CB732" s="215"/>
      <c r="CC732" s="216"/>
      <c r="CD732" s="216"/>
      <c r="CE732" s="216"/>
      <c r="CF732" s="215"/>
      <c r="CG732" s="215"/>
      <c r="CH732" s="215"/>
      <c r="CI732" s="215"/>
      <c r="CJ732" s="215"/>
      <c r="CK732" s="215"/>
      <c r="CL732" s="215"/>
      <c r="CM732" s="215"/>
      <c r="CN732" s="215"/>
      <c r="CO732" s="216"/>
      <c r="CP732" s="216"/>
    </row>
    <row r="733" spans="1:94" s="219" customFormat="1" ht="21" hidden="1" customHeight="1" x14ac:dyDescent="0.25">
      <c r="A733" s="237"/>
      <c r="B733" s="236"/>
      <c r="C733" s="236"/>
      <c r="D733" s="236"/>
      <c r="E733" s="236"/>
      <c r="F733" s="236"/>
      <c r="G733" s="236"/>
      <c r="H733" s="236"/>
      <c r="I733" s="236"/>
      <c r="J733" s="236"/>
      <c r="K733" s="238"/>
      <c r="L733" s="239"/>
      <c r="M733" s="236"/>
      <c r="N733" s="236"/>
      <c r="O733" s="236"/>
      <c r="P733" s="236"/>
      <c r="Q733" s="236"/>
      <c r="R733" s="236"/>
      <c r="S733" s="236"/>
      <c r="T733" s="236"/>
      <c r="U733" s="236"/>
      <c r="V733" s="238"/>
      <c r="W733" s="238"/>
      <c r="X733" s="240"/>
      <c r="Y733" s="236"/>
      <c r="Z733" s="236"/>
      <c r="AA733" s="236"/>
      <c r="AB733" s="236"/>
      <c r="AC733" s="236"/>
      <c r="AD733" s="236"/>
      <c r="AE733" s="236"/>
      <c r="AF733" s="236"/>
      <c r="AG733" s="238"/>
      <c r="AH733" s="238"/>
      <c r="AI733" s="236"/>
      <c r="AJ733" s="236"/>
      <c r="AK733" s="236"/>
      <c r="AL733" s="236"/>
      <c r="AM733" s="236"/>
      <c r="AN733" s="236"/>
      <c r="AO733" s="236"/>
      <c r="AP733" s="236"/>
      <c r="AQ733" s="236"/>
      <c r="AR733" s="238"/>
      <c r="AS733" s="238"/>
      <c r="AT733" s="246">
        <f>$X$362</f>
        <v>0</v>
      </c>
      <c r="AU733" s="220">
        <v>3</v>
      </c>
      <c r="AV733" s="222" t="str">
        <f>IF(COUNTIFS($X$360,"&lt;&gt;"&amp;""),$X$360,"")</f>
        <v/>
      </c>
      <c r="AW733" s="222" t="str">
        <f>IF($AV733="","",ROUND(RIGHT($X$353,1)/2,0))</f>
        <v/>
      </c>
      <c r="AX733" s="222" t="str">
        <f>IF($AV733="","",RIGHT($X$353,1))</f>
        <v/>
      </c>
      <c r="AY733" s="222" t="str">
        <f>IF($AV733="","",$AB$362)</f>
        <v/>
      </c>
      <c r="AZ733" s="222" t="str">
        <f>IF($AV733="","","DF")</f>
        <v/>
      </c>
      <c r="BA733" s="222" t="str">
        <f>IF(COUNTIFS($X$360,"&lt;&gt;"&amp;""),ROUND($AC$362/14,1),"")</f>
        <v/>
      </c>
      <c r="BB733" s="222" t="str">
        <f>IF(COUNTIFS($X$360,"&lt;&gt;"&amp;""),ROUND(($AD$362+$AE$362+$AF$362)/14,1),"")</f>
        <v/>
      </c>
      <c r="BC733" s="222" t="str">
        <f>IF(COUNTIFS($X$360,"&lt;&gt;"&amp;""),ROUND(($AC$362+$AD$362+$AE$362+$AF$362)/14,1),"")</f>
        <v/>
      </c>
      <c r="BD733" s="222" t="str">
        <f>IF(COUNTIFS($X$360,"&lt;&gt;"&amp;""),ROUND($AC$362,1),"")</f>
        <v/>
      </c>
      <c r="BE733" s="222" t="str">
        <f>IF(COUNTIFS($X$360,"&lt;&gt;"&amp;""),ROUND(($AD$362+$AE$362+$AF$362),1),"")</f>
        <v/>
      </c>
      <c r="BF733" s="222" t="str">
        <f>IF(COUNTIFS($X$360,"&lt;&gt;"&amp;""),ROUND(($AC$362+$AD$362+$AE$362+$AF$362),1),"")</f>
        <v/>
      </c>
      <c r="BG733" s="220"/>
      <c r="BH733" s="222"/>
      <c r="BI733" s="222"/>
      <c r="BJ733" s="220"/>
      <c r="BK733" s="222"/>
      <c r="BL733" s="222"/>
      <c r="BM733" s="222" t="str">
        <f>IF(COUNTIFS($X$360,"&lt;&gt;"&amp;""),IF($AH$362&lt;&gt;"",ROUND($AH$362/14,1),""),"")</f>
        <v/>
      </c>
      <c r="BN733" s="222" t="str">
        <f>IF(COUNTIFS($X$360,"&lt;&gt;"&amp;""),IF($AH$362&lt;&gt;"",ROUND($AH$362,1),""),"")</f>
        <v/>
      </c>
      <c r="BO733" s="222" t="str">
        <f>IF($AV733="","",$AA$362)</f>
        <v/>
      </c>
      <c r="BP733" s="224" t="str">
        <f>IF(COUNTIFS($X$360,"&lt;&gt;"&amp;""),$AG$362,"")</f>
        <v/>
      </c>
      <c r="BQ733" s="224" t="str">
        <f t="shared" si="108"/>
        <v/>
      </c>
      <c r="BR733" s="222" t="str">
        <f t="shared" si="109"/>
        <v/>
      </c>
      <c r="BU733" s="215"/>
      <c r="BV733" s="215"/>
      <c r="BW733" s="215"/>
      <c r="BX733" s="215"/>
      <c r="BY733" s="215"/>
      <c r="BZ733" s="215"/>
      <c r="CA733" s="215"/>
      <c r="CB733" s="215"/>
      <c r="CC733" s="216"/>
      <c r="CD733" s="216"/>
      <c r="CE733" s="216"/>
      <c r="CF733" s="215"/>
      <c r="CG733" s="215"/>
      <c r="CH733" s="215"/>
      <c r="CI733" s="215"/>
      <c r="CJ733" s="215"/>
      <c r="CK733" s="215"/>
      <c r="CL733" s="215"/>
      <c r="CM733" s="215"/>
      <c r="CN733" s="215"/>
      <c r="CO733" s="216"/>
      <c r="CP733" s="216"/>
    </row>
    <row r="734" spans="1:94" s="219" customFormat="1" ht="21" hidden="1" customHeight="1" x14ac:dyDescent="0.25">
      <c r="A734" s="237"/>
      <c r="B734" s="236"/>
      <c r="C734" s="236"/>
      <c r="D734" s="236"/>
      <c r="E734" s="236"/>
      <c r="F734" s="236"/>
      <c r="G734" s="236"/>
      <c r="H734" s="236"/>
      <c r="I734" s="236"/>
      <c r="J734" s="236"/>
      <c r="K734" s="238"/>
      <c r="L734" s="239"/>
      <c r="M734" s="236"/>
      <c r="N734" s="236"/>
      <c r="O734" s="236"/>
      <c r="P734" s="236"/>
      <c r="Q734" s="236"/>
      <c r="R734" s="236"/>
      <c r="S734" s="236"/>
      <c r="T734" s="236"/>
      <c r="U734" s="236"/>
      <c r="V734" s="238"/>
      <c r="W734" s="238"/>
      <c r="X734" s="240"/>
      <c r="Y734" s="236"/>
      <c r="Z734" s="236"/>
      <c r="AA734" s="236"/>
      <c r="AB734" s="236"/>
      <c r="AC734" s="236"/>
      <c r="AD734" s="236"/>
      <c r="AE734" s="236"/>
      <c r="AF734" s="236"/>
      <c r="AG734" s="238"/>
      <c r="AH734" s="238"/>
      <c r="AI734" s="236"/>
      <c r="AJ734" s="236"/>
      <c r="AK734" s="236"/>
      <c r="AL734" s="236"/>
      <c r="AM734" s="236"/>
      <c r="AN734" s="236"/>
      <c r="AO734" s="236"/>
      <c r="AP734" s="236"/>
      <c r="AQ734" s="236"/>
      <c r="AR734" s="238"/>
      <c r="AS734" s="238"/>
      <c r="AT734" s="246">
        <f>$X$365</f>
        <v>0</v>
      </c>
      <c r="AU734" s="220">
        <v>4</v>
      </c>
      <c r="AV734" s="222" t="str">
        <f>IF(COUNTIFS($X$363,"&lt;&gt;"&amp;""),$X$363,"")</f>
        <v/>
      </c>
      <c r="AW734" s="222" t="str">
        <f>IF($AV734="","",ROUND(RIGHT($X$353,1)/2,0))</f>
        <v/>
      </c>
      <c r="AX734" s="222" t="str">
        <f>IF($AV734="","",RIGHT($X$353,1))</f>
        <v/>
      </c>
      <c r="AY734" s="222" t="str">
        <f>IF($AV734="","",$AB$365)</f>
        <v/>
      </c>
      <c r="AZ734" s="222" t="str">
        <f>IF($AV734="","","DF")</f>
        <v/>
      </c>
      <c r="BA734" s="222" t="str">
        <f>IF(COUNTIFS($X$363,"&lt;&gt;"&amp;""),ROUND($AC$365/14,1),"")</f>
        <v/>
      </c>
      <c r="BB734" s="222" t="str">
        <f>IF(COUNTIFS($X$363,"&lt;&gt;"&amp;""),ROUND(($AD$365+$AE$365+$AF$365)/14,1),"")</f>
        <v/>
      </c>
      <c r="BC734" s="222" t="str">
        <f>IF(COUNTIFS($X$363,"&lt;&gt;"&amp;""),ROUND(($AC$365+$AD$365+$AE$365+$AF$365)/14,1),"")</f>
        <v/>
      </c>
      <c r="BD734" s="222" t="str">
        <f>IF(COUNTIFS($X$363,"&lt;&gt;"&amp;""),ROUND($AC$365,1),"")</f>
        <v/>
      </c>
      <c r="BE734" s="222" t="str">
        <f>IF(COUNTIFS($X$363,"&lt;&gt;"&amp;""),ROUND(($AD$365+$AE$365+$AF$365),1),"")</f>
        <v/>
      </c>
      <c r="BF734" s="222" t="str">
        <f>IF(COUNTIFS($X$363,"&lt;&gt;"&amp;""),ROUND(($AC$365+$AD$365+$AE$365+$AF$365),1),"")</f>
        <v/>
      </c>
      <c r="BG734" s="220"/>
      <c r="BH734" s="222"/>
      <c r="BI734" s="222"/>
      <c r="BJ734" s="220"/>
      <c r="BK734" s="222"/>
      <c r="BL734" s="222"/>
      <c r="BM734" s="222" t="str">
        <f>IF(COUNTIFS($X$363,"&lt;&gt;"&amp;""),IF($AH$365&lt;&gt;"",ROUND($AH$365/14,1),""),"")</f>
        <v/>
      </c>
      <c r="BN734" s="222" t="str">
        <f>IF(COUNTIFS($X$363,"&lt;&gt;"&amp;""),IF($AH$365&lt;&gt;"",ROUND($AH$365,1),""),"")</f>
        <v/>
      </c>
      <c r="BO734" s="222" t="str">
        <f>IF($AV734="","",$AA$365)</f>
        <v/>
      </c>
      <c r="BP734" s="224" t="str">
        <f>IF(COUNTIFS($X$363,"&lt;&gt;"&amp;""),$AG$365,"")</f>
        <v/>
      </c>
      <c r="BQ734" s="224" t="str">
        <f t="shared" si="108"/>
        <v/>
      </c>
      <c r="BR734" s="222" t="str">
        <f t="shared" si="109"/>
        <v/>
      </c>
      <c r="BU734" s="215"/>
      <c r="BV734" s="215"/>
      <c r="BW734" s="215"/>
      <c r="BX734" s="215"/>
      <c r="BY734" s="215"/>
      <c r="BZ734" s="215"/>
      <c r="CA734" s="215"/>
      <c r="CB734" s="215"/>
      <c r="CC734" s="216"/>
      <c r="CD734" s="216"/>
      <c r="CE734" s="216"/>
      <c r="CF734" s="215"/>
      <c r="CG734" s="215"/>
      <c r="CH734" s="215"/>
      <c r="CI734" s="215"/>
      <c r="CJ734" s="215"/>
      <c r="CK734" s="215"/>
      <c r="CL734" s="215"/>
      <c r="CM734" s="215"/>
      <c r="CN734" s="215"/>
      <c r="CO734" s="216"/>
      <c r="CP734" s="216"/>
    </row>
    <row r="735" spans="1:94" s="219" customFormat="1" ht="21" hidden="1" customHeight="1" x14ac:dyDescent="0.25">
      <c r="B735" s="215"/>
      <c r="C735" s="215"/>
      <c r="D735" s="215"/>
      <c r="E735" s="215"/>
      <c r="F735" s="215"/>
      <c r="G735" s="215"/>
      <c r="H735" s="215"/>
      <c r="I735" s="215"/>
      <c r="J735" s="215"/>
      <c r="K735" s="216"/>
      <c r="L735" s="217"/>
      <c r="M735" s="215"/>
      <c r="N735" s="215"/>
      <c r="O735" s="215"/>
      <c r="P735" s="215"/>
      <c r="Q735" s="215"/>
      <c r="R735" s="215"/>
      <c r="S735" s="215"/>
      <c r="T735" s="215"/>
      <c r="U735" s="215"/>
      <c r="V735" s="216"/>
      <c r="W735" s="216"/>
      <c r="X735" s="218"/>
      <c r="Y735" s="215"/>
      <c r="Z735" s="215"/>
      <c r="AA735" s="215"/>
      <c r="AB735" s="215"/>
      <c r="AC735" s="215"/>
      <c r="AD735" s="215"/>
      <c r="AE735" s="215"/>
      <c r="AF735" s="215"/>
      <c r="AG735" s="216"/>
      <c r="AH735" s="216"/>
      <c r="AI735" s="215"/>
      <c r="AJ735" s="215"/>
      <c r="AK735" s="215"/>
      <c r="AL735" s="215"/>
      <c r="AM735" s="215"/>
      <c r="AN735" s="215"/>
      <c r="AO735" s="215"/>
      <c r="AP735" s="215"/>
      <c r="AQ735" s="215"/>
      <c r="AR735" s="216"/>
      <c r="AS735" s="216"/>
      <c r="AT735" s="446" t="s">
        <v>194</v>
      </c>
      <c r="AU735" s="449"/>
      <c r="AV735" s="449"/>
      <c r="AW735" s="449"/>
      <c r="AX735" s="449"/>
      <c r="AY735" s="449"/>
      <c r="AZ735" s="449"/>
      <c r="BA735" s="449"/>
      <c r="BB735" s="449"/>
      <c r="BC735" s="449"/>
      <c r="BD735" s="449"/>
      <c r="BE735" s="449"/>
      <c r="BF735" s="449"/>
      <c r="BG735" s="449"/>
      <c r="BH735" s="449"/>
      <c r="BI735" s="449"/>
      <c r="BJ735" s="449"/>
      <c r="BK735" s="449"/>
      <c r="BL735" s="449"/>
      <c r="BM735" s="449"/>
      <c r="BN735" s="449"/>
      <c r="BO735" s="449"/>
      <c r="BP735" s="449"/>
      <c r="BQ735" s="449"/>
      <c r="BR735" s="450"/>
      <c r="BS735" s="236"/>
      <c r="BU735" s="215"/>
      <c r="BV735" s="215"/>
      <c r="BW735" s="215"/>
      <c r="BX735" s="215"/>
      <c r="BY735" s="215"/>
      <c r="BZ735" s="215"/>
      <c r="CA735" s="215"/>
      <c r="CB735" s="215"/>
      <c r="CC735" s="216"/>
      <c r="CD735" s="216"/>
      <c r="CE735" s="216"/>
      <c r="CF735" s="215"/>
      <c r="CG735" s="215"/>
      <c r="CH735" s="215"/>
      <c r="CI735" s="215"/>
      <c r="CJ735" s="215"/>
      <c r="CK735" s="215"/>
      <c r="CL735" s="215"/>
      <c r="CM735" s="215"/>
      <c r="CN735" s="215"/>
      <c r="CO735" s="216"/>
      <c r="CP735" s="216"/>
    </row>
    <row r="736" spans="1:94" s="219" customFormat="1" ht="21" hidden="1" customHeight="1" x14ac:dyDescent="0.25">
      <c r="A736" s="237"/>
      <c r="B736" s="236"/>
      <c r="C736" s="236"/>
      <c r="D736" s="236"/>
      <c r="E736" s="236"/>
      <c r="F736" s="236"/>
      <c r="G736" s="236"/>
      <c r="H736" s="236"/>
      <c r="I736" s="236"/>
      <c r="J736" s="236"/>
      <c r="K736" s="238"/>
      <c r="L736" s="239"/>
      <c r="M736" s="236"/>
      <c r="N736" s="236"/>
      <c r="O736" s="236"/>
      <c r="P736" s="236"/>
      <c r="Q736" s="236"/>
      <c r="R736" s="236"/>
      <c r="S736" s="236"/>
      <c r="T736" s="236"/>
      <c r="U736" s="236"/>
      <c r="V736" s="238"/>
      <c r="W736" s="238"/>
      <c r="X736" s="240"/>
      <c r="Y736" s="236"/>
      <c r="Z736" s="236"/>
      <c r="AA736" s="236"/>
      <c r="AB736" s="236"/>
      <c r="AC736" s="236"/>
      <c r="AD736" s="236"/>
      <c r="AE736" s="236"/>
      <c r="AF736" s="236"/>
      <c r="AG736" s="238"/>
      <c r="AH736" s="238"/>
      <c r="AI736" s="236"/>
      <c r="AJ736" s="236"/>
      <c r="AK736" s="236"/>
      <c r="AL736" s="236"/>
      <c r="AM736" s="236"/>
      <c r="AN736" s="236"/>
      <c r="AO736" s="236"/>
      <c r="AP736" s="236"/>
      <c r="AQ736" s="236"/>
      <c r="AR736" s="238"/>
      <c r="AS736" s="238"/>
      <c r="AT736" s="246">
        <f>$AI$356</f>
        <v>0</v>
      </c>
      <c r="AU736" s="222">
        <v>1</v>
      </c>
      <c r="AV736" s="222" t="str">
        <f>IF(COUNTIFS($AI$354,"&lt;&gt;"&amp;""),$AI$354,"")</f>
        <v/>
      </c>
      <c r="AW736" s="222" t="str">
        <f>IF($AV736="","",ROUND(RIGHT($AI$353,1)/2,0))</f>
        <v/>
      </c>
      <c r="AX736" s="222" t="str">
        <f>IF($AV736="","",RIGHT($AI$353,1))</f>
        <v/>
      </c>
      <c r="AY736" s="222" t="str">
        <f>IF($AV736="","",$AM$356)</f>
        <v/>
      </c>
      <c r="AZ736" s="222" t="str">
        <f>IF($AV736="","","DF")</f>
        <v/>
      </c>
      <c r="BA736" s="222" t="str">
        <f>IF(COUNTIFS($AI$354,"&lt;&gt;"&amp;""),ROUND($AN$356/14,1),"")</f>
        <v/>
      </c>
      <c r="BB736" s="222" t="str">
        <f>IF(COUNTIFS($AI$354,"&lt;&gt;"&amp;""),ROUND(($AO$356+$AP$356+$AQ$356)/14,1),"")</f>
        <v/>
      </c>
      <c r="BC736" s="222" t="str">
        <f>IF(COUNTIFS($AI$354,"&lt;&gt;"&amp;""),ROUND(($AN$356+$AO$356+$AP$356+$AQ$356)/14,1),"")</f>
        <v/>
      </c>
      <c r="BD736" s="222" t="str">
        <f>IF(COUNTIFS($AI$354,"&lt;&gt;"&amp;""),ROUND($AN$356,1),"")</f>
        <v/>
      </c>
      <c r="BE736" s="222" t="str">
        <f>IF(COUNTIFS($AI$354,"&lt;&gt;"&amp;""),ROUND(($AO$356+$AP$356+$AQ$356),1),"")</f>
        <v/>
      </c>
      <c r="BF736" s="222" t="str">
        <f>IF(COUNTIFS($AI$354,"&lt;&gt;"&amp;""),ROUND(($AN$356+$AO$356+$AP$356+$AQ$356),1),"")</f>
        <v/>
      </c>
      <c r="BG736" s="222"/>
      <c r="BH736" s="222"/>
      <c r="BI736" s="222"/>
      <c r="BJ736" s="222"/>
      <c r="BK736" s="222"/>
      <c r="BL736" s="222"/>
      <c r="BM736" s="222" t="str">
        <f>IF(COUNTIFS($AI$354,"&lt;&gt;"&amp;""),IF($AS$356&lt;&gt;"",ROUND($AS$356/14,1),""),"")</f>
        <v/>
      </c>
      <c r="BN736" s="222" t="str">
        <f>IF(COUNTIFS($AI$354,"&lt;&gt;"&amp;""),IF($AS$356&lt;&gt;"",ROUND($AS$356,1),""),"")</f>
        <v/>
      </c>
      <c r="BO736" s="222" t="str">
        <f>IF($AV736="","",$AL$356)</f>
        <v/>
      </c>
      <c r="BP736" s="224" t="str">
        <f>IF(COUNTIFS($AI$354,"&lt;&gt;"&amp;""),$AR$356,"")</f>
        <v/>
      </c>
      <c r="BQ736" s="224" t="str">
        <f>IF($AV736="","",IF($BC736&lt;&gt;"",$BC736,0)+IF($BI736&lt;&gt;"",$BI736,0)+IF($BM736&lt;&gt;"",$BM736,0))</f>
        <v/>
      </c>
      <c r="BR736" s="222" t="str">
        <f>IF($AV736="","",IF($BF736&lt;&gt;"",$BF736,0)+IF($BL736&lt;&gt;"",$BL736,0)+IF($BN736&lt;&gt;"",$BN736,0))</f>
        <v/>
      </c>
      <c r="BU736" s="215"/>
      <c r="BV736" s="215"/>
      <c r="BW736" s="215"/>
      <c r="BX736" s="215"/>
      <c r="BY736" s="215"/>
      <c r="BZ736" s="215"/>
      <c r="CA736" s="215"/>
      <c r="CB736" s="215"/>
      <c r="CC736" s="216"/>
      <c r="CD736" s="216"/>
      <c r="CE736" s="216"/>
      <c r="CF736" s="215"/>
      <c r="CG736" s="215"/>
      <c r="CH736" s="215"/>
      <c r="CI736" s="215"/>
      <c r="CJ736" s="215"/>
      <c r="CK736" s="215"/>
      <c r="CL736" s="215"/>
      <c r="CM736" s="215"/>
      <c r="CN736" s="215"/>
      <c r="CO736" s="216"/>
      <c r="CP736" s="216"/>
    </row>
    <row r="737" spans="1:94" s="219" customFormat="1" ht="21" hidden="1" customHeight="1" x14ac:dyDescent="0.25">
      <c r="A737" s="237"/>
      <c r="B737" s="236"/>
      <c r="C737" s="236"/>
      <c r="D737" s="236"/>
      <c r="E737" s="236"/>
      <c r="F737" s="236"/>
      <c r="G737" s="236"/>
      <c r="H737" s="236"/>
      <c r="I737" s="236"/>
      <c r="J737" s="236"/>
      <c r="K737" s="238"/>
      <c r="L737" s="239"/>
      <c r="M737" s="236"/>
      <c r="N737" s="236"/>
      <c r="O737" s="236"/>
      <c r="P737" s="236"/>
      <c r="Q737" s="236"/>
      <c r="R737" s="236"/>
      <c r="S737" s="236"/>
      <c r="T737" s="236"/>
      <c r="U737" s="236"/>
      <c r="V737" s="238"/>
      <c r="W737" s="238"/>
      <c r="X737" s="240"/>
      <c r="Y737" s="236"/>
      <c r="Z737" s="236"/>
      <c r="AA737" s="236"/>
      <c r="AB737" s="236"/>
      <c r="AC737" s="236"/>
      <c r="AD737" s="236"/>
      <c r="AE737" s="236"/>
      <c r="AF737" s="236"/>
      <c r="AG737" s="238"/>
      <c r="AH737" s="238"/>
      <c r="AI737" s="236"/>
      <c r="AJ737" s="236"/>
      <c r="AK737" s="236"/>
      <c r="AL737" s="236"/>
      <c r="AM737" s="236"/>
      <c r="AN737" s="236"/>
      <c r="AO737" s="236"/>
      <c r="AP737" s="236"/>
      <c r="AQ737" s="236"/>
      <c r="AR737" s="238"/>
      <c r="AS737" s="238"/>
      <c r="AT737" s="246">
        <f>$AI$359</f>
        <v>0</v>
      </c>
      <c r="AU737" s="220">
        <v>2</v>
      </c>
      <c r="AV737" s="222" t="str">
        <f>IF(COUNTIFS($AI$357,"&lt;&gt;"&amp;""),$AI$357,"")</f>
        <v/>
      </c>
      <c r="AW737" s="222" t="str">
        <f>IF($AV737="","",ROUND(RIGHT($AI$353,1)/2,0))</f>
        <v/>
      </c>
      <c r="AX737" s="222" t="str">
        <f>IF($AV737="","",RIGHT($AI$353,1))</f>
        <v/>
      </c>
      <c r="AY737" s="222" t="str">
        <f>IF($AV737="","",$AM$359)</f>
        <v/>
      </c>
      <c r="AZ737" s="222" t="str">
        <f>IF($AV737="","","DF")</f>
        <v/>
      </c>
      <c r="BA737" s="222" t="str">
        <f>IF(COUNTIFS($AI$357,"&lt;&gt;"&amp;""),ROUND($AN$359/14,1),"")</f>
        <v/>
      </c>
      <c r="BB737" s="222" t="str">
        <f>IF(COUNTIFS($AI$357,"&lt;&gt;"&amp;""),ROUND(($AO$359+$AP$359+$AQ$359)/14,1),"")</f>
        <v/>
      </c>
      <c r="BC737" s="222" t="str">
        <f>IF(COUNTIFS($AI$357,"&lt;&gt;"&amp;""),ROUND(($AN$359+$AO$359+$AP$359+$AQ$359)/14,1),"")</f>
        <v/>
      </c>
      <c r="BD737" s="222" t="str">
        <f>IF(COUNTIFS($AI$357,"&lt;&gt;"&amp;""),ROUND($AN$359,1),"")</f>
        <v/>
      </c>
      <c r="BE737" s="222" t="str">
        <f>IF(COUNTIFS($AI$357,"&lt;&gt;"&amp;""),ROUND(($AO$359+$AP$359+$AQ$359),1),"")</f>
        <v/>
      </c>
      <c r="BF737" s="222" t="str">
        <f>IF(COUNTIFS($AI$357,"&lt;&gt;"&amp;""),ROUND(($AN$359+$AO$359+$AP$359+$AQ$359),1),"")</f>
        <v/>
      </c>
      <c r="BG737" s="220"/>
      <c r="BH737" s="222"/>
      <c r="BI737" s="222"/>
      <c r="BJ737" s="220"/>
      <c r="BK737" s="222"/>
      <c r="BL737" s="222"/>
      <c r="BM737" s="222" t="str">
        <f>IF(COUNTIFS($AI$357,"&lt;&gt;"&amp;""),IF($AS$359&lt;&gt;"",ROUND($AS$359/14,1),""),"")</f>
        <v/>
      </c>
      <c r="BN737" s="222" t="str">
        <f>IF(COUNTIFS($AI$357,"&lt;&gt;"&amp;""),IF($AS$359&lt;&gt;"",ROUND($AS$359,1),""),"")</f>
        <v/>
      </c>
      <c r="BO737" s="222" t="str">
        <f>IF($AV737="","",$AL$359)</f>
        <v/>
      </c>
      <c r="BP737" s="224" t="str">
        <f>IF(COUNTIFS($AI$357,"&lt;&gt;"&amp;""),$AR$359,"")</f>
        <v/>
      </c>
      <c r="BQ737" s="224" t="str">
        <f t="shared" ref="BQ737:BQ739" si="110">IF($AV737="","",IF($BC737&lt;&gt;"",$BC737,0)+IF($BI737&lt;&gt;"",$BI737,0)+IF($BM737&lt;&gt;"",$BM737,0))</f>
        <v/>
      </c>
      <c r="BR737" s="222" t="str">
        <f t="shared" ref="BR737:BR739" si="111">IF($AV737="","",IF($BF737&lt;&gt;"",$BF737,0)+IF($BL737&lt;&gt;"",$BL737,0)+IF($BN737&lt;&gt;"",$BN737,0))</f>
        <v/>
      </c>
      <c r="BU737" s="215"/>
      <c r="BV737" s="215"/>
      <c r="BW737" s="215"/>
      <c r="BX737" s="215"/>
      <c r="BY737" s="215"/>
      <c r="BZ737" s="215"/>
      <c r="CA737" s="215"/>
      <c r="CB737" s="215"/>
      <c r="CC737" s="216"/>
      <c r="CD737" s="216"/>
      <c r="CE737" s="216"/>
      <c r="CF737" s="215"/>
      <c r="CG737" s="215"/>
      <c r="CH737" s="215"/>
      <c r="CI737" s="215"/>
      <c r="CJ737" s="215"/>
      <c r="CK737" s="215"/>
      <c r="CL737" s="215"/>
      <c r="CM737" s="215"/>
      <c r="CN737" s="215"/>
      <c r="CO737" s="216"/>
      <c r="CP737" s="216"/>
    </row>
    <row r="738" spans="1:94" s="219" customFormat="1" ht="21" hidden="1" customHeight="1" x14ac:dyDescent="0.25">
      <c r="A738" s="237"/>
      <c r="B738" s="236"/>
      <c r="C738" s="236"/>
      <c r="D738" s="236"/>
      <c r="E738" s="236"/>
      <c r="F738" s="236"/>
      <c r="G738" s="236"/>
      <c r="H738" s="236"/>
      <c r="I738" s="236"/>
      <c r="J738" s="236"/>
      <c r="K738" s="238"/>
      <c r="L738" s="239"/>
      <c r="M738" s="236"/>
      <c r="N738" s="236"/>
      <c r="O738" s="236"/>
      <c r="P738" s="236"/>
      <c r="Q738" s="236"/>
      <c r="R738" s="236"/>
      <c r="S738" s="236"/>
      <c r="T738" s="236"/>
      <c r="U738" s="236"/>
      <c r="V738" s="238"/>
      <c r="W738" s="238"/>
      <c r="X738" s="240"/>
      <c r="Y738" s="236"/>
      <c r="Z738" s="236"/>
      <c r="AA738" s="236"/>
      <c r="AB738" s="236"/>
      <c r="AC738" s="236"/>
      <c r="AD738" s="236"/>
      <c r="AE738" s="236"/>
      <c r="AF738" s="236"/>
      <c r="AG738" s="238"/>
      <c r="AH738" s="238"/>
      <c r="AI738" s="236"/>
      <c r="AJ738" s="236"/>
      <c r="AK738" s="236"/>
      <c r="AL738" s="236"/>
      <c r="AM738" s="236"/>
      <c r="AN738" s="236"/>
      <c r="AO738" s="236"/>
      <c r="AP738" s="236"/>
      <c r="AQ738" s="236"/>
      <c r="AR738" s="238"/>
      <c r="AS738" s="238"/>
      <c r="AT738" s="246">
        <f>$AI$362</f>
        <v>0</v>
      </c>
      <c r="AU738" s="220">
        <v>3</v>
      </c>
      <c r="AV738" s="222" t="str">
        <f>IF(COUNTIFS($AI$360,"&lt;&gt;"&amp;""),$AI$360,"")</f>
        <v/>
      </c>
      <c r="AW738" s="222" t="str">
        <f>IF($AV738="","",ROUND(RIGHT($AI$353,1)/2,0))</f>
        <v/>
      </c>
      <c r="AX738" s="222" t="str">
        <f>IF($AV738="","",RIGHT($AI$353,1))</f>
        <v/>
      </c>
      <c r="AY738" s="222" t="str">
        <f>IF($AV738="","",$AM$362)</f>
        <v/>
      </c>
      <c r="AZ738" s="222" t="str">
        <f>IF($AV738="","","DF")</f>
        <v/>
      </c>
      <c r="BA738" s="222" t="str">
        <f>IF(COUNTIFS($AI$360,"&lt;&gt;"&amp;""),ROUND($AN$362/14,1),"")</f>
        <v/>
      </c>
      <c r="BB738" s="222" t="str">
        <f>IF(COUNTIFS($AI$360,"&lt;&gt;"&amp;""),ROUND(($AO$362+$AP$362+$AQ$362)/14,1),"")</f>
        <v/>
      </c>
      <c r="BC738" s="222" t="str">
        <f>IF(COUNTIFS($AI$360,"&lt;&gt;"&amp;""),ROUND(($AN$362+$AO$362+$AP$362+$AQ$362)/14,1),"")</f>
        <v/>
      </c>
      <c r="BD738" s="222" t="str">
        <f>IF(COUNTIFS($AI$360,"&lt;&gt;"&amp;""),ROUND($AN$362,1),"")</f>
        <v/>
      </c>
      <c r="BE738" s="222" t="str">
        <f>IF(COUNTIFS($AI$360,"&lt;&gt;"&amp;""),ROUND(($AO$362+$AP$362+$AQ$362),1),"")</f>
        <v/>
      </c>
      <c r="BF738" s="222" t="str">
        <f>IF(COUNTIFS($AI$360,"&lt;&gt;"&amp;""),ROUND(($AN$362+$AO$362+$AP$362+$AQ$362),1),"")</f>
        <v/>
      </c>
      <c r="BG738" s="220"/>
      <c r="BH738" s="222"/>
      <c r="BI738" s="222"/>
      <c r="BJ738" s="220"/>
      <c r="BK738" s="222"/>
      <c r="BL738" s="222"/>
      <c r="BM738" s="222" t="str">
        <f>IF(COUNTIFS($AI$360,"&lt;&gt;"&amp;""),IF($AS$362&lt;&gt;"",ROUND($AS$362/14,1),""),"")</f>
        <v/>
      </c>
      <c r="BN738" s="222" t="str">
        <f>IF(COUNTIFS($AI$360,"&lt;&gt;"&amp;""),IF($AS$362&lt;&gt;"",ROUND($AS$362,1),""),"")</f>
        <v/>
      </c>
      <c r="BO738" s="222" t="str">
        <f>IF($AV738="","",$AL$362)</f>
        <v/>
      </c>
      <c r="BP738" s="224" t="str">
        <f>IF(COUNTIFS($AI$360,"&lt;&gt;"&amp;""),$AR$362,"")</f>
        <v/>
      </c>
      <c r="BQ738" s="224" t="str">
        <f t="shared" si="110"/>
        <v/>
      </c>
      <c r="BR738" s="222" t="str">
        <f t="shared" si="111"/>
        <v/>
      </c>
      <c r="BU738" s="215"/>
      <c r="BV738" s="215"/>
      <c r="BW738" s="215"/>
      <c r="BX738" s="215"/>
      <c r="BY738" s="215"/>
      <c r="BZ738" s="215"/>
      <c r="CA738" s="215"/>
      <c r="CB738" s="215"/>
      <c r="CC738" s="216"/>
      <c r="CD738" s="216"/>
      <c r="CE738" s="216"/>
      <c r="CF738" s="215"/>
      <c r="CG738" s="215"/>
      <c r="CH738" s="215"/>
      <c r="CI738" s="215"/>
      <c r="CJ738" s="215"/>
      <c r="CK738" s="215"/>
      <c r="CL738" s="215"/>
      <c r="CM738" s="215"/>
      <c r="CN738" s="215"/>
      <c r="CO738" s="216"/>
      <c r="CP738" s="216"/>
    </row>
    <row r="739" spans="1:94" s="219" customFormat="1" ht="21" hidden="1" customHeight="1" x14ac:dyDescent="0.25">
      <c r="A739" s="237"/>
      <c r="B739" s="236"/>
      <c r="C739" s="236"/>
      <c r="D739" s="236"/>
      <c r="E739" s="236"/>
      <c r="F739" s="236"/>
      <c r="G739" s="236"/>
      <c r="H739" s="236"/>
      <c r="I739" s="236"/>
      <c r="J739" s="236"/>
      <c r="K739" s="238"/>
      <c r="L739" s="239"/>
      <c r="M739" s="236"/>
      <c r="N739" s="236"/>
      <c r="O739" s="236"/>
      <c r="P739" s="236"/>
      <c r="Q739" s="236"/>
      <c r="R739" s="236"/>
      <c r="S739" s="236"/>
      <c r="T739" s="236"/>
      <c r="U739" s="236"/>
      <c r="V739" s="238"/>
      <c r="W739" s="238"/>
      <c r="X739" s="240"/>
      <c r="Y739" s="236"/>
      <c r="Z739" s="236"/>
      <c r="AA739" s="236"/>
      <c r="AB739" s="236"/>
      <c r="AC739" s="236"/>
      <c r="AD739" s="236"/>
      <c r="AE739" s="236"/>
      <c r="AF739" s="236"/>
      <c r="AG739" s="238"/>
      <c r="AH739" s="238"/>
      <c r="AI739" s="236"/>
      <c r="AJ739" s="236"/>
      <c r="AK739" s="236"/>
      <c r="AL739" s="236"/>
      <c r="AM739" s="236"/>
      <c r="AN739" s="236"/>
      <c r="AO739" s="236"/>
      <c r="AP739" s="236"/>
      <c r="AQ739" s="236"/>
      <c r="AR739" s="238"/>
      <c r="AS739" s="238"/>
      <c r="AT739" s="246">
        <f>$AI$365</f>
        <v>0</v>
      </c>
      <c r="AU739" s="220">
        <v>4</v>
      </c>
      <c r="AV739" s="222" t="str">
        <f>IF(COUNTIFS($AI$363,"&lt;&gt;"&amp;""),$AI$363,"")</f>
        <v/>
      </c>
      <c r="AW739" s="222" t="str">
        <f>IF($AV739="","",ROUND(RIGHT($AI$353,1)/2,0))</f>
        <v/>
      </c>
      <c r="AX739" s="222" t="str">
        <f>IF($AV739="","",RIGHT($AI$353,1))</f>
        <v/>
      </c>
      <c r="AY739" s="222" t="str">
        <f>IF($AV739="","",$AM$365)</f>
        <v/>
      </c>
      <c r="AZ739" s="222" t="str">
        <f>IF($AV739="","","DF")</f>
        <v/>
      </c>
      <c r="BA739" s="222" t="str">
        <f>IF(COUNTIFS($AI$363,"&lt;&gt;"&amp;""),ROUND($AN$365/14,1),"")</f>
        <v/>
      </c>
      <c r="BB739" s="222" t="str">
        <f>IF(COUNTIFS($AI$363,"&lt;&gt;"&amp;""),ROUND(($AO$365+$AP$365+$AQ$365)/14,1),"")</f>
        <v/>
      </c>
      <c r="BC739" s="222" t="str">
        <f>IF(COUNTIFS($AI$363,"&lt;&gt;"&amp;""),ROUND(($AN$365+$AO$365+$AP$365+$AQ$365)/14,1),"")</f>
        <v/>
      </c>
      <c r="BD739" s="222" t="str">
        <f>IF(COUNTIFS($AI$363,"&lt;&gt;"&amp;""),ROUND($AN$365,1),"")</f>
        <v/>
      </c>
      <c r="BE739" s="222" t="str">
        <f>IF(COUNTIFS($AI$363,"&lt;&gt;"&amp;""),ROUND(($AO$365+$AP$365+$AQ$365),1),"")</f>
        <v/>
      </c>
      <c r="BF739" s="222" t="str">
        <f>IF(COUNTIFS($AI$363,"&lt;&gt;"&amp;""),ROUND(($AN$365+$AO$365+$AP$365+$AQ$365),1),"")</f>
        <v/>
      </c>
      <c r="BG739" s="220"/>
      <c r="BH739" s="222"/>
      <c r="BI739" s="222"/>
      <c r="BJ739" s="220"/>
      <c r="BK739" s="222"/>
      <c r="BL739" s="222"/>
      <c r="BM739" s="222" t="str">
        <f>IF(COUNTIFS($AI$363,"&lt;&gt;"&amp;""),IF($AS$365&lt;&gt;"",ROUND($AS$365/14,1),""),"")</f>
        <v/>
      </c>
      <c r="BN739" s="222" t="str">
        <f>IF(COUNTIFS($AI$363,"&lt;&gt;"&amp;""),IF($AS$365&lt;&gt;"",ROUND($AS$365,1),""),"")</f>
        <v/>
      </c>
      <c r="BO739" s="222" t="str">
        <f>IF($AV739="","",$AL$365)</f>
        <v/>
      </c>
      <c r="BP739" s="224" t="str">
        <f>IF(COUNTIFS($AI$363,"&lt;&gt;"&amp;""),$AR$365,"")</f>
        <v/>
      </c>
      <c r="BQ739" s="224" t="str">
        <f t="shared" si="110"/>
        <v/>
      </c>
      <c r="BR739" s="222" t="str">
        <f t="shared" si="111"/>
        <v/>
      </c>
      <c r="BU739" s="215"/>
      <c r="BV739" s="215"/>
      <c r="BW739" s="215"/>
      <c r="BX739" s="215"/>
      <c r="BY739" s="215"/>
      <c r="BZ739" s="215"/>
      <c r="CA739" s="215"/>
      <c r="CB739" s="215"/>
      <c r="CC739" s="216"/>
      <c r="CD739" s="216"/>
      <c r="CE739" s="216"/>
      <c r="CF739" s="215"/>
      <c r="CG739" s="215"/>
      <c r="CH739" s="215"/>
      <c r="CI739" s="215"/>
      <c r="CJ739" s="215"/>
      <c r="CK739" s="215"/>
      <c r="CL739" s="215"/>
      <c r="CM739" s="215"/>
      <c r="CN739" s="215"/>
      <c r="CO739" s="216"/>
      <c r="CP739" s="216"/>
    </row>
    <row r="740" spans="1:94" s="219" customFormat="1" ht="21" hidden="1" customHeight="1" x14ac:dyDescent="0.25">
      <c r="B740" s="215"/>
      <c r="C740" s="215"/>
      <c r="D740" s="215"/>
      <c r="E740" s="215"/>
      <c r="F740" s="215"/>
      <c r="G740" s="215"/>
      <c r="H740" s="215"/>
      <c r="I740" s="215"/>
      <c r="J740" s="215"/>
      <c r="K740" s="216"/>
      <c r="L740" s="217"/>
      <c r="M740" s="215"/>
      <c r="N740" s="215"/>
      <c r="O740" s="215"/>
      <c r="P740" s="215"/>
      <c r="Q740" s="215"/>
      <c r="R740" s="215"/>
      <c r="S740" s="215"/>
      <c r="T740" s="215"/>
      <c r="U740" s="215"/>
      <c r="V740" s="216"/>
      <c r="W740" s="216"/>
      <c r="X740" s="218"/>
      <c r="Y740" s="215"/>
      <c r="Z740" s="215"/>
      <c r="AA740" s="215"/>
      <c r="AB740" s="215"/>
      <c r="AC740" s="215"/>
      <c r="AD740" s="215"/>
      <c r="AE740" s="215"/>
      <c r="AF740" s="215"/>
      <c r="AG740" s="216"/>
      <c r="AH740" s="216"/>
      <c r="AI740" s="215"/>
      <c r="AJ740" s="215"/>
      <c r="AK740" s="215"/>
      <c r="AL740" s="215"/>
      <c r="AM740" s="215"/>
      <c r="AN740" s="215"/>
      <c r="AO740" s="215"/>
      <c r="AP740" s="215"/>
      <c r="AQ740" s="215"/>
      <c r="AR740" s="216"/>
      <c r="AS740" s="216"/>
      <c r="AT740" s="446" t="s">
        <v>195</v>
      </c>
      <c r="AU740" s="449"/>
      <c r="AV740" s="449"/>
      <c r="AW740" s="449"/>
      <c r="AX740" s="449"/>
      <c r="AY740" s="449"/>
      <c r="AZ740" s="449"/>
      <c r="BA740" s="449"/>
      <c r="BB740" s="449"/>
      <c r="BC740" s="449"/>
      <c r="BD740" s="449"/>
      <c r="BE740" s="449"/>
      <c r="BF740" s="449"/>
      <c r="BG740" s="449"/>
      <c r="BH740" s="449"/>
      <c r="BI740" s="449"/>
      <c r="BJ740" s="449"/>
      <c r="BK740" s="449"/>
      <c r="BL740" s="449"/>
      <c r="BM740" s="449"/>
      <c r="BN740" s="449"/>
      <c r="BO740" s="449"/>
      <c r="BP740" s="449"/>
      <c r="BQ740" s="449"/>
      <c r="BR740" s="450"/>
      <c r="BS740" s="236"/>
      <c r="BU740" s="215"/>
      <c r="BV740" s="215"/>
      <c r="BW740" s="215"/>
      <c r="BX740" s="215"/>
      <c r="BY740" s="215"/>
      <c r="BZ740" s="215"/>
      <c r="CA740" s="215"/>
      <c r="CB740" s="215"/>
      <c r="CC740" s="216"/>
      <c r="CD740" s="216"/>
      <c r="CE740" s="216"/>
      <c r="CF740" s="215"/>
      <c r="CG740" s="215"/>
      <c r="CH740" s="215"/>
      <c r="CI740" s="215"/>
      <c r="CJ740" s="215"/>
      <c r="CK740" s="215"/>
      <c r="CL740" s="215"/>
      <c r="CM740" s="215"/>
      <c r="CN740" s="215"/>
      <c r="CO740" s="216"/>
      <c r="CP740" s="216"/>
    </row>
    <row r="741" spans="1:94" s="219" customFormat="1" ht="21" hidden="1" customHeight="1" x14ac:dyDescent="0.25">
      <c r="A741" s="237"/>
      <c r="B741" s="236"/>
      <c r="C741" s="236"/>
      <c r="D741" s="236"/>
      <c r="E741" s="236"/>
      <c r="F741" s="236"/>
      <c r="G741" s="236"/>
      <c r="H741" s="236"/>
      <c r="I741" s="236"/>
      <c r="J741" s="236"/>
      <c r="K741" s="238"/>
      <c r="L741" s="239"/>
      <c r="M741" s="236"/>
      <c r="N741" s="236"/>
      <c r="O741" s="236"/>
      <c r="P741" s="236"/>
      <c r="Q741" s="236"/>
      <c r="R741" s="236"/>
      <c r="S741" s="236"/>
      <c r="T741" s="236"/>
      <c r="U741" s="236"/>
      <c r="V741" s="238"/>
      <c r="W741" s="238"/>
      <c r="X741" s="240"/>
      <c r="Y741" s="236"/>
      <c r="Z741" s="236"/>
      <c r="AA741" s="236"/>
      <c r="AB741" s="236"/>
      <c r="AC741" s="236"/>
      <c r="AD741" s="236"/>
      <c r="AE741" s="236"/>
      <c r="AF741" s="236"/>
      <c r="AG741" s="238"/>
      <c r="AH741" s="238"/>
      <c r="AI741" s="236"/>
      <c r="AJ741" s="236"/>
      <c r="AK741" s="236"/>
      <c r="AL741" s="236"/>
      <c r="AM741" s="236"/>
      <c r="AN741" s="236"/>
      <c r="AO741" s="236"/>
      <c r="AP741" s="236"/>
      <c r="AQ741" s="236"/>
      <c r="AR741" s="238"/>
      <c r="AS741" s="238"/>
      <c r="AT741" s="246">
        <f>$B$379</f>
        <v>0</v>
      </c>
      <c r="AU741" s="222">
        <v>1</v>
      </c>
      <c r="AV741" s="222" t="str">
        <f>IF(COUNTIFS($B$377,"&lt;&gt;"&amp;""),$B$377,"")</f>
        <v/>
      </c>
      <c r="AW741" s="222" t="str">
        <f>IF($AV741="","",ROUND(RIGHT($B$376,1)/2,0))</f>
        <v/>
      </c>
      <c r="AX741" s="222" t="str">
        <f>IF($AV741="","",RIGHT($B$376,1))</f>
        <v/>
      </c>
      <c r="AY741" s="222" t="str">
        <f>IF($AV741="","",$F$379)</f>
        <v/>
      </c>
      <c r="AZ741" s="222" t="str">
        <f>IF($AV741="","","DF")</f>
        <v/>
      </c>
      <c r="BA741" s="222" t="str">
        <f>IF(COUNTIFS($B$377,"&lt;&gt;"&amp;""),ROUND($G$379/14,1),"")</f>
        <v/>
      </c>
      <c r="BB741" s="222" t="str">
        <f>IF(COUNTIFS($B$377,"&lt;&gt;"&amp;""),ROUND(($H$379+$I$379+$J$379)/14,1),"")</f>
        <v/>
      </c>
      <c r="BC741" s="222" t="str">
        <f>IF(COUNTIFS($B$377,"&lt;&gt;"&amp;""),ROUND(($G$379+$H$379+$I$379+$J$379)/14,1),"")</f>
        <v/>
      </c>
      <c r="BD741" s="222" t="str">
        <f>IF(COUNTIFS($B$377,"&lt;&gt;"&amp;""),ROUND($G$379,1),"")</f>
        <v/>
      </c>
      <c r="BE741" s="222" t="str">
        <f>IF(COUNTIFS($B$377,"&lt;&gt;"&amp;""),ROUND(($H$379+$I$379+$J$379),1),"")</f>
        <v/>
      </c>
      <c r="BF741" s="222" t="str">
        <f>IF(COUNTIFS($B$377,"&lt;&gt;"&amp;""),ROUND(($G$379+$H$379+$I$379+$J$379),1),"")</f>
        <v/>
      </c>
      <c r="BG741" s="222"/>
      <c r="BH741" s="222"/>
      <c r="BI741" s="222"/>
      <c r="BJ741" s="222"/>
      <c r="BK741" s="222"/>
      <c r="BL741" s="222"/>
      <c r="BM741" s="222" t="str">
        <f>IF(COUNTIFS($B$377,"&lt;&gt;"&amp;""),IF($L$379&lt;&gt;"",ROUND($L$379/14,1),""),"")</f>
        <v/>
      </c>
      <c r="BN741" s="222" t="str">
        <f>IF(COUNTIFS($B$377,"&lt;&gt;"&amp;""),IF($L$379&lt;&gt;"",ROUND($L$379,1),""),"")</f>
        <v/>
      </c>
      <c r="BO741" s="222" t="str">
        <f>IF($AV741="","",$E$379)</f>
        <v/>
      </c>
      <c r="BP741" s="224" t="str">
        <f>IF(COUNTIFS($B$377,"&lt;&gt;"&amp;""),$K$379,"")</f>
        <v/>
      </c>
      <c r="BQ741" s="224" t="str">
        <f>IF($AV741="","",IF($BC741&lt;&gt;"",$BC741,0)+IF($BI741&lt;&gt;"",$BI741,0)+IF($BM741&lt;&gt;"",$BM741,0))</f>
        <v/>
      </c>
      <c r="BR741" s="222" t="str">
        <f>IF($AV741="","",IF($BF741&lt;&gt;"",$BF741,0)+IF($BL741&lt;&gt;"",$BL741,0)+IF($BN741&lt;&gt;"",$BN741,0))</f>
        <v/>
      </c>
      <c r="BU741" s="215"/>
      <c r="BV741" s="215"/>
      <c r="BW741" s="215"/>
      <c r="BX741" s="215"/>
      <c r="BY741" s="215"/>
      <c r="BZ741" s="215"/>
      <c r="CA741" s="215"/>
      <c r="CB741" s="215"/>
      <c r="CC741" s="216"/>
      <c r="CD741" s="216"/>
      <c r="CE741" s="216"/>
      <c r="CF741" s="215"/>
      <c r="CG741" s="215"/>
      <c r="CH741" s="215"/>
      <c r="CI741" s="215"/>
      <c r="CJ741" s="215"/>
      <c r="CK741" s="215"/>
      <c r="CL741" s="215"/>
      <c r="CM741" s="215"/>
      <c r="CN741" s="215"/>
      <c r="CO741" s="216"/>
      <c r="CP741" s="216"/>
    </row>
    <row r="742" spans="1:94" s="219" customFormat="1" ht="21" hidden="1" customHeight="1" x14ac:dyDescent="0.25">
      <c r="A742" s="237"/>
      <c r="B742" s="236"/>
      <c r="C742" s="236"/>
      <c r="D742" s="236"/>
      <c r="E742" s="236"/>
      <c r="F742" s="236"/>
      <c r="G742" s="236"/>
      <c r="H742" s="236"/>
      <c r="I742" s="236"/>
      <c r="J742" s="236"/>
      <c r="K742" s="238"/>
      <c r="L742" s="239"/>
      <c r="M742" s="236"/>
      <c r="N742" s="236"/>
      <c r="O742" s="236"/>
      <c r="P742" s="236"/>
      <c r="Q742" s="236"/>
      <c r="R742" s="236"/>
      <c r="S742" s="236"/>
      <c r="T742" s="236"/>
      <c r="U742" s="236"/>
      <c r="V742" s="238"/>
      <c r="W742" s="238"/>
      <c r="X742" s="240"/>
      <c r="Y742" s="236"/>
      <c r="Z742" s="236"/>
      <c r="AA742" s="236"/>
      <c r="AB742" s="236"/>
      <c r="AC742" s="236"/>
      <c r="AD742" s="236"/>
      <c r="AE742" s="236"/>
      <c r="AF742" s="236"/>
      <c r="AG742" s="238"/>
      <c r="AH742" s="238"/>
      <c r="AI742" s="236"/>
      <c r="AJ742" s="236"/>
      <c r="AK742" s="236"/>
      <c r="AL742" s="236"/>
      <c r="AM742" s="236"/>
      <c r="AN742" s="236"/>
      <c r="AO742" s="236"/>
      <c r="AP742" s="236"/>
      <c r="AQ742" s="236"/>
      <c r="AR742" s="238"/>
      <c r="AS742" s="238"/>
      <c r="AT742" s="246">
        <f>$B$382</f>
        <v>0</v>
      </c>
      <c r="AU742" s="220">
        <v>2</v>
      </c>
      <c r="AV742" s="222" t="str">
        <f>IF(COUNTIFS($B$380,"&lt;&gt;"&amp;""),$B$380,"")</f>
        <v/>
      </c>
      <c r="AW742" s="222" t="str">
        <f>IF($AV742="","",ROUND(RIGHT($B$376,1)/2,0))</f>
        <v/>
      </c>
      <c r="AX742" s="222" t="str">
        <f>IF($AV742="","",RIGHT($B$376,1))</f>
        <v/>
      </c>
      <c r="AY742" s="222" t="str">
        <f>IF($AV742="","",$F$382)</f>
        <v/>
      </c>
      <c r="AZ742" s="222" t="str">
        <f>IF($AV742="","","DF")</f>
        <v/>
      </c>
      <c r="BA742" s="222" t="str">
        <f>IF(COUNTIFS($B$380,"&lt;&gt;"&amp;""),ROUND($G$382/14,1),"")</f>
        <v/>
      </c>
      <c r="BB742" s="222" t="str">
        <f>IF(COUNTIFS($B$380,"&lt;&gt;"&amp;""),ROUND(($H$382+$I$382+$J$382)/14,1),"")</f>
        <v/>
      </c>
      <c r="BC742" s="222" t="str">
        <f>IF(COUNTIFS($B$380,"&lt;&gt;"&amp;""),ROUND(($G$382+$H$382+$I$382+$J$382)/14,1),"")</f>
        <v/>
      </c>
      <c r="BD742" s="222" t="str">
        <f>IF(COUNTIFS($B$380,"&lt;&gt;"&amp;""),ROUND($G$382,1),"")</f>
        <v/>
      </c>
      <c r="BE742" s="222" t="str">
        <f>IF(COUNTIFS($B$380,"&lt;&gt;"&amp;""),ROUND(($H$382+$I$382+$J$382),1),"")</f>
        <v/>
      </c>
      <c r="BF742" s="222" t="str">
        <f>IF(COUNTIFS($B$380,"&lt;&gt;"&amp;""),ROUND(($G$382+$H$382+$I$382+$J$382),1),"")</f>
        <v/>
      </c>
      <c r="BG742" s="220"/>
      <c r="BH742" s="222"/>
      <c r="BI742" s="222"/>
      <c r="BJ742" s="220"/>
      <c r="BK742" s="222"/>
      <c r="BL742" s="222"/>
      <c r="BM742" s="222" t="str">
        <f>IF(COUNTIFS($B$380,"&lt;&gt;"&amp;""),IF($L$382&lt;&gt;"",ROUND($L$382/14,1),""),"")</f>
        <v/>
      </c>
      <c r="BN742" s="222" t="str">
        <f>IF(COUNTIFS($B$380,"&lt;&gt;"&amp;""),IF($L$382&lt;&gt;"",ROUND($L$382,1),""),"")</f>
        <v/>
      </c>
      <c r="BO742" s="222" t="str">
        <f>IF($AV742="","",$E$382)</f>
        <v/>
      </c>
      <c r="BP742" s="224" t="str">
        <f>IF(COUNTIFS($B$380,"&lt;&gt;"&amp;""),$K$382,"")</f>
        <v/>
      </c>
      <c r="BQ742" s="224" t="str">
        <f t="shared" ref="BQ742:BQ744" si="112">IF($AV742="","",IF($BC742&lt;&gt;"",$BC742,0)+IF($BI742&lt;&gt;"",$BI742,0)+IF($BM742&lt;&gt;"",$BM742,0))</f>
        <v/>
      </c>
      <c r="BR742" s="222" t="str">
        <f t="shared" ref="BR742:BR744" si="113">IF($AV742="","",IF($BF742&lt;&gt;"",$BF742,0)+IF($BL742&lt;&gt;"",$BL742,0)+IF($BN742&lt;&gt;"",$BN742,0))</f>
        <v/>
      </c>
      <c r="BU742" s="215"/>
      <c r="BV742" s="215"/>
      <c r="BW742" s="215"/>
      <c r="BX742" s="215"/>
      <c r="BY742" s="215"/>
      <c r="BZ742" s="215"/>
      <c r="CA742" s="215"/>
      <c r="CB742" s="215"/>
      <c r="CC742" s="216"/>
      <c r="CD742" s="216"/>
      <c r="CE742" s="216"/>
      <c r="CF742" s="215"/>
      <c r="CG742" s="215"/>
      <c r="CH742" s="215"/>
      <c r="CI742" s="215"/>
      <c r="CJ742" s="215"/>
      <c r="CK742" s="215"/>
      <c r="CL742" s="215"/>
      <c r="CM742" s="215"/>
      <c r="CN742" s="215"/>
      <c r="CO742" s="216"/>
      <c r="CP742" s="216"/>
    </row>
    <row r="743" spans="1:94" s="219" customFormat="1" ht="21" hidden="1" customHeight="1" x14ac:dyDescent="0.25">
      <c r="A743" s="237"/>
      <c r="B743" s="236"/>
      <c r="C743" s="236"/>
      <c r="D743" s="236"/>
      <c r="E743" s="236"/>
      <c r="F743" s="236"/>
      <c r="G743" s="236"/>
      <c r="H743" s="236"/>
      <c r="I743" s="236"/>
      <c r="J743" s="236"/>
      <c r="K743" s="238"/>
      <c r="L743" s="239"/>
      <c r="M743" s="236"/>
      <c r="N743" s="236"/>
      <c r="O743" s="236"/>
      <c r="P743" s="236"/>
      <c r="Q743" s="236"/>
      <c r="R743" s="236"/>
      <c r="S743" s="236"/>
      <c r="T743" s="236"/>
      <c r="U743" s="236"/>
      <c r="V743" s="238"/>
      <c r="W743" s="238"/>
      <c r="X743" s="240"/>
      <c r="Y743" s="236"/>
      <c r="Z743" s="236"/>
      <c r="AA743" s="236"/>
      <c r="AB743" s="236"/>
      <c r="AC743" s="236"/>
      <c r="AD743" s="236"/>
      <c r="AE743" s="236"/>
      <c r="AF743" s="236"/>
      <c r="AG743" s="238"/>
      <c r="AH743" s="238"/>
      <c r="AI743" s="236"/>
      <c r="AJ743" s="236"/>
      <c r="AK743" s="236"/>
      <c r="AL743" s="236"/>
      <c r="AM743" s="236"/>
      <c r="AN743" s="236"/>
      <c r="AO743" s="236"/>
      <c r="AP743" s="236"/>
      <c r="AQ743" s="236"/>
      <c r="AR743" s="238"/>
      <c r="AS743" s="238"/>
      <c r="AT743" s="246">
        <f>$B$385</f>
        <v>0</v>
      </c>
      <c r="AU743" s="220">
        <v>3</v>
      </c>
      <c r="AV743" s="222" t="str">
        <f>IF(COUNTIFS($B$383,"&lt;&gt;"&amp;""),$B$383,"")</f>
        <v/>
      </c>
      <c r="AW743" s="222" t="str">
        <f>IF($AV743="","",ROUND(RIGHT($B$376,1)/2,0))</f>
        <v/>
      </c>
      <c r="AX743" s="222" t="str">
        <f>IF($AV743="","",RIGHT($B$376,1))</f>
        <v/>
      </c>
      <c r="AY743" s="222" t="str">
        <f>IF($AV743="","",$F$385)</f>
        <v/>
      </c>
      <c r="AZ743" s="222" t="str">
        <f>IF($AV743="","","DF")</f>
        <v/>
      </c>
      <c r="BA743" s="222" t="str">
        <f>IF(COUNTIFS($B$383,"&lt;&gt;"&amp;""),ROUND($G$385/14,1),"")</f>
        <v/>
      </c>
      <c r="BB743" s="222" t="str">
        <f>IF(COUNTIFS($B$383,"&lt;&gt;"&amp;""),ROUND(($H$385+$I$385+$J$385)/14,1),"")</f>
        <v/>
      </c>
      <c r="BC743" s="222" t="str">
        <f>IF(COUNTIFS($B$383,"&lt;&gt;"&amp;""),ROUND(($G$385+$H$385+$I$385+$J$385)/14,1),"")</f>
        <v/>
      </c>
      <c r="BD743" s="222" t="str">
        <f>IF(COUNTIFS($B$383,"&lt;&gt;"&amp;""),ROUND($G$385,1),"")</f>
        <v/>
      </c>
      <c r="BE743" s="222" t="str">
        <f>IF(COUNTIFS($B$383,"&lt;&gt;"&amp;""),ROUND(($H$385+$I$385+$J$385),1),"")</f>
        <v/>
      </c>
      <c r="BF743" s="222" t="str">
        <f>IF(COUNTIFS($B$383,"&lt;&gt;"&amp;""),ROUND(($G$385+$H$385+$I$385+$J$385),1),"")</f>
        <v/>
      </c>
      <c r="BG743" s="220"/>
      <c r="BH743" s="222"/>
      <c r="BI743" s="222"/>
      <c r="BJ743" s="220"/>
      <c r="BK743" s="222"/>
      <c r="BL743" s="222"/>
      <c r="BM743" s="222" t="str">
        <f>IF(COUNTIFS($B$383,"&lt;&gt;"&amp;""),IF($L$385&lt;&gt;"",ROUND($L$385/14,1),""),"")</f>
        <v/>
      </c>
      <c r="BN743" s="222" t="str">
        <f>IF(COUNTIFS($B$383,"&lt;&gt;"&amp;""),IF($L$385&lt;&gt;"",ROUND($L$385,1),""),"")</f>
        <v/>
      </c>
      <c r="BO743" s="222" t="str">
        <f>IF($AV743="","",$E$385)</f>
        <v/>
      </c>
      <c r="BP743" s="224" t="str">
        <f>IF(COUNTIFS($B$383,"&lt;&gt;"&amp;""),$K$385,"")</f>
        <v/>
      </c>
      <c r="BQ743" s="224" t="str">
        <f t="shared" si="112"/>
        <v/>
      </c>
      <c r="BR743" s="222" t="str">
        <f t="shared" si="113"/>
        <v/>
      </c>
      <c r="BU743" s="215"/>
      <c r="BV743" s="215"/>
      <c r="BW743" s="215"/>
      <c r="BX743" s="215"/>
      <c r="BY743" s="215"/>
      <c r="BZ743" s="215"/>
      <c r="CA743" s="215"/>
      <c r="CB743" s="215"/>
      <c r="CC743" s="216"/>
      <c r="CD743" s="216"/>
      <c r="CE743" s="216"/>
      <c r="CF743" s="215"/>
      <c r="CG743" s="215"/>
      <c r="CH743" s="215"/>
      <c r="CI743" s="215"/>
      <c r="CJ743" s="215"/>
      <c r="CK743" s="215"/>
      <c r="CL743" s="215"/>
      <c r="CM743" s="215"/>
      <c r="CN743" s="215"/>
      <c r="CO743" s="216"/>
      <c r="CP743" s="216"/>
    </row>
    <row r="744" spans="1:94" s="219" customFormat="1" ht="21" hidden="1" customHeight="1" x14ac:dyDescent="0.25">
      <c r="A744" s="237"/>
      <c r="B744" s="236"/>
      <c r="C744" s="236"/>
      <c r="D744" s="236"/>
      <c r="E744" s="236"/>
      <c r="F744" s="236"/>
      <c r="G744" s="236"/>
      <c r="H744" s="236"/>
      <c r="I744" s="236"/>
      <c r="J744" s="236"/>
      <c r="K744" s="238"/>
      <c r="L744" s="239"/>
      <c r="M744" s="236"/>
      <c r="N744" s="236"/>
      <c r="O744" s="236"/>
      <c r="P744" s="236"/>
      <c r="Q744" s="236"/>
      <c r="R744" s="236"/>
      <c r="S744" s="236"/>
      <c r="T744" s="236"/>
      <c r="U744" s="236"/>
      <c r="V744" s="238"/>
      <c r="W744" s="238"/>
      <c r="X744" s="240"/>
      <c r="Y744" s="236"/>
      <c r="Z744" s="236"/>
      <c r="AA744" s="236"/>
      <c r="AB744" s="236"/>
      <c r="AC744" s="236"/>
      <c r="AD744" s="236"/>
      <c r="AE744" s="236"/>
      <c r="AF744" s="236"/>
      <c r="AG744" s="238"/>
      <c r="AH744" s="238"/>
      <c r="AI744" s="236"/>
      <c r="AJ744" s="236"/>
      <c r="AK744" s="236"/>
      <c r="AL744" s="236"/>
      <c r="AM744" s="236"/>
      <c r="AN744" s="236"/>
      <c r="AO744" s="236"/>
      <c r="AP744" s="236"/>
      <c r="AQ744" s="236"/>
      <c r="AR744" s="238"/>
      <c r="AS744" s="238"/>
      <c r="AT744" s="246">
        <f>$B$388</f>
        <v>0</v>
      </c>
      <c r="AU744" s="220">
        <v>4</v>
      </c>
      <c r="AV744" s="222" t="str">
        <f>IF(COUNTIFS($B$386,"&lt;&gt;"&amp;""),$B$386,"")</f>
        <v/>
      </c>
      <c r="AW744" s="222" t="str">
        <f>IF($AV744="","",ROUND(RIGHT($B$376,1)/2,0))</f>
        <v/>
      </c>
      <c r="AX744" s="222" t="str">
        <f>IF($AV744="","",RIGHT($B$376,1))</f>
        <v/>
      </c>
      <c r="AY744" s="222" t="str">
        <f>IF($AV744="","",$F$388)</f>
        <v/>
      </c>
      <c r="AZ744" s="222" t="str">
        <f>IF($AV744="","","DF")</f>
        <v/>
      </c>
      <c r="BA744" s="222" t="str">
        <f>IF(COUNTIFS($B$386,"&lt;&gt;"&amp;""),ROUND($G$388/14,1),"")</f>
        <v/>
      </c>
      <c r="BB744" s="222" t="str">
        <f>IF(COUNTIFS($B$386,"&lt;&gt;"&amp;""),ROUND(($H$388+$I$388+$J$388)/14,1),"")</f>
        <v/>
      </c>
      <c r="BC744" s="222" t="str">
        <f>IF(COUNTIFS($B$386,"&lt;&gt;"&amp;""),ROUND(($G$388+$H$388+$I$388+$J$388)/14,1),"")</f>
        <v/>
      </c>
      <c r="BD744" s="222" t="str">
        <f>IF(COUNTIFS($B$386,"&lt;&gt;"&amp;""),ROUND($G$388,1),"")</f>
        <v/>
      </c>
      <c r="BE744" s="222" t="str">
        <f>IF(COUNTIFS($B$386,"&lt;&gt;"&amp;""),ROUND(($H$388+$I$388+$J$388),1),"")</f>
        <v/>
      </c>
      <c r="BF744" s="222" t="str">
        <f>IF(COUNTIFS($B$386,"&lt;&gt;"&amp;""),ROUND(($G$388+$H$388+$I$388+$J$388),1),"")</f>
        <v/>
      </c>
      <c r="BG744" s="220"/>
      <c r="BH744" s="222"/>
      <c r="BI744" s="222"/>
      <c r="BJ744" s="220"/>
      <c r="BK744" s="222"/>
      <c r="BL744" s="222"/>
      <c r="BM744" s="222" t="str">
        <f>IF(COUNTIFS($B$386,"&lt;&gt;"&amp;""),IF($L$388&lt;&gt;"",ROUND($L$388/14,1),""),"")</f>
        <v/>
      </c>
      <c r="BN744" s="222" t="str">
        <f>IF(COUNTIFS($B$386,"&lt;&gt;"&amp;""),IF($L$388&lt;&gt;"",ROUND($L$388,1),""),"")</f>
        <v/>
      </c>
      <c r="BO744" s="222" t="str">
        <f>IF($AV744="","",$E$388)</f>
        <v/>
      </c>
      <c r="BP744" s="224" t="str">
        <f>IF(COUNTIFS($B$386,"&lt;&gt;"&amp;""),$K$388,"")</f>
        <v/>
      </c>
      <c r="BQ744" s="224" t="str">
        <f t="shared" si="112"/>
        <v/>
      </c>
      <c r="BR744" s="222" t="str">
        <f t="shared" si="113"/>
        <v/>
      </c>
      <c r="BU744" s="215"/>
      <c r="BV744" s="215"/>
      <c r="BW744" s="215"/>
      <c r="BX744" s="215"/>
      <c r="BY744" s="215"/>
      <c r="BZ744" s="215"/>
      <c r="CA744" s="215"/>
      <c r="CB744" s="215"/>
      <c r="CC744" s="216"/>
      <c r="CD744" s="216"/>
      <c r="CE744" s="216"/>
      <c r="CF744" s="215"/>
      <c r="CG744" s="215"/>
      <c r="CH744" s="215"/>
      <c r="CI744" s="215"/>
      <c r="CJ744" s="215"/>
      <c r="CK744" s="215"/>
      <c r="CL744" s="215"/>
      <c r="CM744" s="215"/>
      <c r="CN744" s="215"/>
      <c r="CO744" s="216"/>
      <c r="CP744" s="216"/>
    </row>
    <row r="745" spans="1:94" s="219" customFormat="1" ht="21" hidden="1" customHeight="1" x14ac:dyDescent="0.25">
      <c r="B745" s="215"/>
      <c r="C745" s="215"/>
      <c r="D745" s="215"/>
      <c r="E745" s="215"/>
      <c r="F745" s="215"/>
      <c r="G745" s="215"/>
      <c r="H745" s="215"/>
      <c r="I745" s="215"/>
      <c r="J745" s="215"/>
      <c r="K745" s="216"/>
      <c r="L745" s="217"/>
      <c r="M745" s="215"/>
      <c r="N745" s="215"/>
      <c r="O745" s="215"/>
      <c r="P745" s="215"/>
      <c r="Q745" s="215"/>
      <c r="R745" s="215"/>
      <c r="S745" s="215"/>
      <c r="T745" s="215"/>
      <c r="U745" s="215"/>
      <c r="V745" s="216"/>
      <c r="W745" s="216"/>
      <c r="X745" s="218"/>
      <c r="Y745" s="215"/>
      <c r="Z745" s="215"/>
      <c r="AA745" s="215"/>
      <c r="AB745" s="215"/>
      <c r="AC745" s="215"/>
      <c r="AD745" s="215"/>
      <c r="AE745" s="215"/>
      <c r="AF745" s="215"/>
      <c r="AG745" s="216"/>
      <c r="AH745" s="216"/>
      <c r="AI745" s="215"/>
      <c r="AJ745" s="215"/>
      <c r="AK745" s="215"/>
      <c r="AL745" s="215"/>
      <c r="AM745" s="215"/>
      <c r="AN745" s="215"/>
      <c r="AO745" s="215"/>
      <c r="AP745" s="215"/>
      <c r="AQ745" s="215"/>
      <c r="AR745" s="216"/>
      <c r="AS745" s="216"/>
      <c r="AT745" s="446" t="s">
        <v>197</v>
      </c>
      <c r="AU745" s="449"/>
      <c r="AV745" s="449"/>
      <c r="AW745" s="449"/>
      <c r="AX745" s="449"/>
      <c r="AY745" s="449"/>
      <c r="AZ745" s="449"/>
      <c r="BA745" s="449"/>
      <c r="BB745" s="449"/>
      <c r="BC745" s="449"/>
      <c r="BD745" s="449"/>
      <c r="BE745" s="449"/>
      <c r="BF745" s="449"/>
      <c r="BG745" s="449"/>
      <c r="BH745" s="449"/>
      <c r="BI745" s="449"/>
      <c r="BJ745" s="449"/>
      <c r="BK745" s="449"/>
      <c r="BL745" s="449"/>
      <c r="BM745" s="449"/>
      <c r="BN745" s="449"/>
      <c r="BO745" s="449"/>
      <c r="BP745" s="449"/>
      <c r="BQ745" s="449"/>
      <c r="BR745" s="450"/>
      <c r="BS745" s="236"/>
      <c r="BU745" s="215"/>
      <c r="BV745" s="215"/>
      <c r="BW745" s="215"/>
      <c r="BX745" s="215"/>
      <c r="BY745" s="215"/>
      <c r="BZ745" s="215"/>
      <c r="CA745" s="215"/>
      <c r="CB745" s="215"/>
      <c r="CC745" s="216"/>
      <c r="CD745" s="216"/>
      <c r="CE745" s="216"/>
      <c r="CF745" s="215"/>
      <c r="CG745" s="215"/>
      <c r="CH745" s="215"/>
      <c r="CI745" s="215"/>
      <c r="CJ745" s="215"/>
      <c r="CK745" s="215"/>
      <c r="CL745" s="215"/>
      <c r="CM745" s="215"/>
      <c r="CN745" s="215"/>
      <c r="CO745" s="216"/>
      <c r="CP745" s="216"/>
    </row>
    <row r="746" spans="1:94" s="219" customFormat="1" ht="21" hidden="1" customHeight="1" x14ac:dyDescent="0.25">
      <c r="A746" s="237"/>
      <c r="B746" s="236"/>
      <c r="C746" s="236"/>
      <c r="D746" s="236"/>
      <c r="E746" s="236"/>
      <c r="F746" s="236"/>
      <c r="G746" s="236"/>
      <c r="H746" s="236"/>
      <c r="I746" s="236"/>
      <c r="J746" s="236"/>
      <c r="K746" s="238"/>
      <c r="L746" s="239"/>
      <c r="M746" s="236"/>
      <c r="N746" s="236"/>
      <c r="O746" s="236"/>
      <c r="P746" s="236"/>
      <c r="Q746" s="236"/>
      <c r="R746" s="236"/>
      <c r="S746" s="236"/>
      <c r="T746" s="236"/>
      <c r="U746" s="236"/>
      <c r="V746" s="238"/>
      <c r="W746" s="238"/>
      <c r="X746" s="240"/>
      <c r="Y746" s="236"/>
      <c r="Z746" s="236"/>
      <c r="AA746" s="236"/>
      <c r="AB746" s="236"/>
      <c r="AC746" s="236"/>
      <c r="AD746" s="236"/>
      <c r="AE746" s="236"/>
      <c r="AF746" s="236"/>
      <c r="AG746" s="238"/>
      <c r="AH746" s="238"/>
      <c r="AI746" s="236"/>
      <c r="AJ746" s="236"/>
      <c r="AK746" s="236"/>
      <c r="AL746" s="236"/>
      <c r="AM746" s="236"/>
      <c r="AN746" s="236"/>
      <c r="AO746" s="236"/>
      <c r="AP746" s="236"/>
      <c r="AQ746" s="236"/>
      <c r="AR746" s="238"/>
      <c r="AS746" s="238"/>
      <c r="AT746" s="246">
        <f>$M$379</f>
        <v>0</v>
      </c>
      <c r="AU746" s="222">
        <v>1</v>
      </c>
      <c r="AV746" s="222" t="str">
        <f>IF(COUNTIFS($M$377,"&lt;&gt;"&amp;""),$M$377,"")</f>
        <v/>
      </c>
      <c r="AW746" s="222" t="str">
        <f>IF($AV746="","",ROUND(RIGHT($M$376,1)/2,0))</f>
        <v/>
      </c>
      <c r="AX746" s="222" t="str">
        <f>IF($AV746="","",RIGHT($M$376,1))</f>
        <v/>
      </c>
      <c r="AY746" s="222" t="str">
        <f>IF($AV746="","",$Q$379)</f>
        <v/>
      </c>
      <c r="AZ746" s="222" t="str">
        <f>IF($AV746="","","DF")</f>
        <v/>
      </c>
      <c r="BA746" s="222" t="str">
        <f>IF(COUNTIFS($M$377,"&lt;&gt;"&amp;""),ROUND($R$379/14,1),"")</f>
        <v/>
      </c>
      <c r="BB746" s="222" t="str">
        <f>IF(COUNTIFS($M$377,"&lt;&gt;"&amp;""),ROUND(($S$379+$T$379+$U$379)/14,1),"")</f>
        <v/>
      </c>
      <c r="BC746" s="222" t="str">
        <f>IF(COUNTIFS($M$377,"&lt;&gt;"&amp;""),ROUND(($R$379+$S$379+$T$379+$U$379)/14,1),"")</f>
        <v/>
      </c>
      <c r="BD746" s="222" t="str">
        <f>IF(COUNTIFS($M$377,"&lt;&gt;"&amp;""),ROUND($R$379,1),"")</f>
        <v/>
      </c>
      <c r="BE746" s="222" t="str">
        <f>IF(COUNTIFS($M$377,"&lt;&gt;"&amp;""),ROUND(($S$379+$T$379+$U$379),1),"")</f>
        <v/>
      </c>
      <c r="BF746" s="222" t="str">
        <f>IF(COUNTIFS($M$377,"&lt;&gt;"&amp;""),ROUND(($R$379+$S$379+$T$379+$U$379),1),"")</f>
        <v/>
      </c>
      <c r="BG746" s="222"/>
      <c r="BH746" s="222"/>
      <c r="BI746" s="222"/>
      <c r="BJ746" s="222"/>
      <c r="BK746" s="222"/>
      <c r="BL746" s="222"/>
      <c r="BM746" s="222" t="str">
        <f>IF(COUNTIFS($M$377,"&lt;&gt;"&amp;""),IF($W$379&lt;&gt;"",ROUND($W$379/14,1),""),"")</f>
        <v/>
      </c>
      <c r="BN746" s="222" t="str">
        <f>IF(COUNTIFS($M$377,"&lt;&gt;"&amp;""),IF($W$379&lt;&gt;"",ROUND($W$379,1),""),"")</f>
        <v/>
      </c>
      <c r="BO746" s="222" t="str">
        <f>IF($AV746="","",$P$379)</f>
        <v/>
      </c>
      <c r="BP746" s="224" t="str">
        <f>IF(COUNTIFS($M$377,"&lt;&gt;"&amp;""),$V$379,"")</f>
        <v/>
      </c>
      <c r="BQ746" s="224" t="str">
        <f>IF($AV746="","",IF($BC746&lt;&gt;"",$BC746,0)+IF($BI746&lt;&gt;"",$BI746,0)+IF($BM746&lt;&gt;"",$BM746,0))</f>
        <v/>
      </c>
      <c r="BR746" s="222" t="str">
        <f>IF($AV746="","",IF($BF746&lt;&gt;"",$BF746,0)+IF($BL746&lt;&gt;"",$BL746,0)+IF($BN746&lt;&gt;"",$BN746,0))</f>
        <v/>
      </c>
      <c r="BU746" s="215"/>
      <c r="BV746" s="215"/>
      <c r="BW746" s="215"/>
      <c r="BX746" s="215"/>
      <c r="BY746" s="215"/>
      <c r="BZ746" s="215"/>
      <c r="CA746" s="215"/>
      <c r="CB746" s="215"/>
      <c r="CC746" s="216"/>
      <c r="CD746" s="216"/>
      <c r="CE746" s="216"/>
      <c r="CF746" s="215"/>
      <c r="CG746" s="215"/>
      <c r="CH746" s="215"/>
      <c r="CI746" s="215"/>
      <c r="CJ746" s="215"/>
      <c r="CK746" s="215"/>
      <c r="CL746" s="215"/>
      <c r="CM746" s="215"/>
      <c r="CN746" s="215"/>
      <c r="CO746" s="216"/>
      <c r="CP746" s="216"/>
    </row>
    <row r="747" spans="1:94" s="219" customFormat="1" ht="21" hidden="1" customHeight="1" x14ac:dyDescent="0.25">
      <c r="A747" s="237"/>
      <c r="B747" s="236"/>
      <c r="C747" s="236"/>
      <c r="D747" s="236"/>
      <c r="E747" s="236"/>
      <c r="F747" s="236"/>
      <c r="G747" s="236"/>
      <c r="H747" s="236"/>
      <c r="I747" s="236"/>
      <c r="J747" s="236"/>
      <c r="K747" s="238"/>
      <c r="L747" s="239"/>
      <c r="M747" s="236"/>
      <c r="N747" s="236"/>
      <c r="O747" s="236"/>
      <c r="P747" s="236"/>
      <c r="Q747" s="236"/>
      <c r="R747" s="236"/>
      <c r="S747" s="236"/>
      <c r="T747" s="236"/>
      <c r="U747" s="236"/>
      <c r="V747" s="238"/>
      <c r="W747" s="238"/>
      <c r="X747" s="240"/>
      <c r="Y747" s="236"/>
      <c r="Z747" s="236"/>
      <c r="AA747" s="236"/>
      <c r="AB747" s="236"/>
      <c r="AC747" s="236"/>
      <c r="AD747" s="236"/>
      <c r="AE747" s="236"/>
      <c r="AF747" s="236"/>
      <c r="AG747" s="238"/>
      <c r="AH747" s="238"/>
      <c r="AI747" s="236"/>
      <c r="AJ747" s="236"/>
      <c r="AK747" s="236"/>
      <c r="AL747" s="236"/>
      <c r="AM747" s="236"/>
      <c r="AN747" s="236"/>
      <c r="AO747" s="236"/>
      <c r="AP747" s="236"/>
      <c r="AQ747" s="236"/>
      <c r="AR747" s="238"/>
      <c r="AS747" s="238"/>
      <c r="AT747" s="246">
        <f>$M$382</f>
        <v>0</v>
      </c>
      <c r="AU747" s="220">
        <v>2</v>
      </c>
      <c r="AV747" s="222" t="str">
        <f>IF(COUNTIFS($M$380,"&lt;&gt;"&amp;""),$M$380,"")</f>
        <v/>
      </c>
      <c r="AW747" s="222" t="str">
        <f>IF($AV747="","",ROUND(RIGHT($M$376,1)/2,0))</f>
        <v/>
      </c>
      <c r="AX747" s="222" t="str">
        <f>IF($AV747="","",RIGHT($M$376,1))</f>
        <v/>
      </c>
      <c r="AY747" s="222" t="str">
        <f>IF($AV747="","",$Q$382)</f>
        <v/>
      </c>
      <c r="AZ747" s="222" t="str">
        <f>IF($AV747="","","DF")</f>
        <v/>
      </c>
      <c r="BA747" s="222" t="str">
        <f>IF(COUNTIFS($M$380,"&lt;&gt;"&amp;""),ROUND($R$382/14,1),"")</f>
        <v/>
      </c>
      <c r="BB747" s="222" t="str">
        <f>IF(COUNTIFS($M$380,"&lt;&gt;"&amp;""),ROUND(($S$382+$T$382+$U$382)/14,1),"")</f>
        <v/>
      </c>
      <c r="BC747" s="222" t="str">
        <f>IF(COUNTIFS($M$380,"&lt;&gt;"&amp;""),ROUND(($R$382+$S$382+$T$382+$U$382)/14,1),"")</f>
        <v/>
      </c>
      <c r="BD747" s="222" t="str">
        <f>IF(COUNTIFS($M$380,"&lt;&gt;"&amp;""),ROUND($R$382,1),"")</f>
        <v/>
      </c>
      <c r="BE747" s="222" t="str">
        <f>IF(COUNTIFS($M$380,"&lt;&gt;"&amp;""),ROUND(($S$382+$T$382+$U$382),1),"")</f>
        <v/>
      </c>
      <c r="BF747" s="222" t="str">
        <f>IF(COUNTIFS($M$380,"&lt;&gt;"&amp;""),ROUND(($R$382+$S$382+$T$382+$U$382),1),"")</f>
        <v/>
      </c>
      <c r="BG747" s="220"/>
      <c r="BH747" s="222"/>
      <c r="BI747" s="222"/>
      <c r="BJ747" s="220"/>
      <c r="BK747" s="222"/>
      <c r="BL747" s="222"/>
      <c r="BM747" s="222" t="str">
        <f>IF(COUNTIFS($M$380,"&lt;&gt;"&amp;""),IF($W$382&lt;&gt;"",ROUND($W$382/14,1),""),"")</f>
        <v/>
      </c>
      <c r="BN747" s="222" t="str">
        <f>IF(COUNTIFS($M$380,"&lt;&gt;"&amp;""),IF($W$382&lt;&gt;"",ROUND($W$382,1),""),"")</f>
        <v/>
      </c>
      <c r="BO747" s="222" t="str">
        <f>IF($AV747="","",$P$382)</f>
        <v/>
      </c>
      <c r="BP747" s="224" t="str">
        <f>IF(COUNTIFS($M$380,"&lt;&gt;"&amp;""),$V$382,"")</f>
        <v/>
      </c>
      <c r="BQ747" s="224" t="str">
        <f t="shared" ref="BQ747:BQ749" si="114">IF($AV747="","",IF($BC747&lt;&gt;"",$BC747,0)+IF($BI747&lt;&gt;"",$BI747,0)+IF($BM747&lt;&gt;"",$BM747,0))</f>
        <v/>
      </c>
      <c r="BR747" s="222" t="str">
        <f t="shared" ref="BR747:BR749" si="115">IF($AV747="","",IF($BF747&lt;&gt;"",$BF747,0)+IF($BL747&lt;&gt;"",$BL747,0)+IF($BN747&lt;&gt;"",$BN747,0))</f>
        <v/>
      </c>
      <c r="BU747" s="215"/>
      <c r="BV747" s="215"/>
      <c r="BW747" s="215"/>
      <c r="BX747" s="215"/>
      <c r="BY747" s="215"/>
      <c r="BZ747" s="215"/>
      <c r="CA747" s="215"/>
      <c r="CB747" s="215"/>
      <c r="CC747" s="216"/>
      <c r="CD747" s="216"/>
      <c r="CE747" s="216"/>
      <c r="CF747" s="215"/>
      <c r="CG747" s="215"/>
      <c r="CH747" s="215"/>
      <c r="CI747" s="215"/>
      <c r="CJ747" s="215"/>
      <c r="CK747" s="215"/>
      <c r="CL747" s="215"/>
      <c r="CM747" s="215"/>
      <c r="CN747" s="215"/>
      <c r="CO747" s="216"/>
      <c r="CP747" s="216"/>
    </row>
    <row r="748" spans="1:94" s="219" customFormat="1" ht="21" hidden="1" customHeight="1" x14ac:dyDescent="0.25">
      <c r="A748" s="237"/>
      <c r="B748" s="236"/>
      <c r="C748" s="236"/>
      <c r="D748" s="236"/>
      <c r="E748" s="236"/>
      <c r="F748" s="236"/>
      <c r="G748" s="236"/>
      <c r="H748" s="236"/>
      <c r="I748" s="236"/>
      <c r="J748" s="236"/>
      <c r="K748" s="238"/>
      <c r="L748" s="239"/>
      <c r="M748" s="236"/>
      <c r="N748" s="236"/>
      <c r="O748" s="236"/>
      <c r="P748" s="236"/>
      <c r="Q748" s="236"/>
      <c r="R748" s="236"/>
      <c r="S748" s="236"/>
      <c r="T748" s="236"/>
      <c r="U748" s="236"/>
      <c r="V748" s="238"/>
      <c r="W748" s="238"/>
      <c r="X748" s="240"/>
      <c r="Y748" s="236"/>
      <c r="Z748" s="236"/>
      <c r="AA748" s="236"/>
      <c r="AB748" s="236"/>
      <c r="AC748" s="236"/>
      <c r="AD748" s="236"/>
      <c r="AE748" s="236"/>
      <c r="AF748" s="236"/>
      <c r="AG748" s="238"/>
      <c r="AH748" s="238"/>
      <c r="AI748" s="236"/>
      <c r="AJ748" s="236"/>
      <c r="AK748" s="236"/>
      <c r="AL748" s="236"/>
      <c r="AM748" s="236"/>
      <c r="AN748" s="236"/>
      <c r="AO748" s="236"/>
      <c r="AP748" s="236"/>
      <c r="AQ748" s="236"/>
      <c r="AR748" s="238"/>
      <c r="AS748" s="238"/>
      <c r="AT748" s="246">
        <f>$M$385</f>
        <v>0</v>
      </c>
      <c r="AU748" s="220">
        <v>3</v>
      </c>
      <c r="AV748" s="222" t="str">
        <f>IF(COUNTIFS($M$383,"&lt;&gt;"&amp;""),$M$383,"")</f>
        <v/>
      </c>
      <c r="AW748" s="222" t="str">
        <f>IF($AV748="","",ROUND(RIGHT($M$376,1)/2,0))</f>
        <v/>
      </c>
      <c r="AX748" s="222" t="str">
        <f>IF($AV748="","",RIGHT($M$376,1))</f>
        <v/>
      </c>
      <c r="AY748" s="222" t="str">
        <f>IF($AV748="","",$Q$385)</f>
        <v/>
      </c>
      <c r="AZ748" s="222" t="str">
        <f>IF($AV748="","","DF")</f>
        <v/>
      </c>
      <c r="BA748" s="222" t="str">
        <f>IF(COUNTIFS($M$383,"&lt;&gt;"&amp;""),ROUND($R$385/14,1),"")</f>
        <v/>
      </c>
      <c r="BB748" s="222" t="str">
        <f>IF(COUNTIFS($M$383,"&lt;&gt;"&amp;""),ROUND(($S$385+$T$385+$U$385)/14,1),"")</f>
        <v/>
      </c>
      <c r="BC748" s="222" t="str">
        <f>IF(COUNTIFS($M$383,"&lt;&gt;"&amp;""),ROUND(($R$385+$S$385+$T$385+$U$385)/14,1),"")</f>
        <v/>
      </c>
      <c r="BD748" s="222" t="str">
        <f>IF(COUNTIFS($M$383,"&lt;&gt;"&amp;""),ROUND($R$385,1),"")</f>
        <v/>
      </c>
      <c r="BE748" s="222" t="str">
        <f>IF(COUNTIFS($M$383,"&lt;&gt;"&amp;""),ROUND(($S$385+$T$385+$U$385),1),"")</f>
        <v/>
      </c>
      <c r="BF748" s="222" t="str">
        <f>IF(COUNTIFS($M$383,"&lt;&gt;"&amp;""),ROUND(($R$385+$S$385+$T$385+$U$385),1),"")</f>
        <v/>
      </c>
      <c r="BG748" s="220"/>
      <c r="BH748" s="222"/>
      <c r="BI748" s="222"/>
      <c r="BJ748" s="220"/>
      <c r="BK748" s="222"/>
      <c r="BL748" s="222"/>
      <c r="BM748" s="222" t="str">
        <f>IF(COUNTIFS($M$383,"&lt;&gt;"&amp;""),IF($W$385&lt;&gt;"",ROUND($W$385/14,1),""),"")</f>
        <v/>
      </c>
      <c r="BN748" s="222" t="str">
        <f>IF(COUNTIFS($M$383,"&lt;&gt;"&amp;""),IF($W$385&lt;&gt;"",ROUND($W$385,1),""),"")</f>
        <v/>
      </c>
      <c r="BO748" s="222" t="str">
        <f>IF($AV748="","",$P$385)</f>
        <v/>
      </c>
      <c r="BP748" s="224" t="str">
        <f>IF(COUNTIFS($M$383,"&lt;&gt;"&amp;""),$V$385,"")</f>
        <v/>
      </c>
      <c r="BQ748" s="224" t="str">
        <f t="shared" si="114"/>
        <v/>
      </c>
      <c r="BR748" s="222" t="str">
        <f t="shared" si="115"/>
        <v/>
      </c>
      <c r="BU748" s="215"/>
      <c r="BV748" s="215"/>
      <c r="BW748" s="215"/>
      <c r="BX748" s="215"/>
      <c r="BY748" s="215"/>
      <c r="BZ748" s="215"/>
      <c r="CA748" s="215"/>
      <c r="CB748" s="215"/>
      <c r="CC748" s="216"/>
      <c r="CD748" s="216"/>
      <c r="CE748" s="216"/>
      <c r="CF748" s="215"/>
      <c r="CG748" s="215"/>
      <c r="CH748" s="215"/>
      <c r="CI748" s="215"/>
      <c r="CJ748" s="215"/>
      <c r="CK748" s="215"/>
      <c r="CL748" s="215"/>
      <c r="CM748" s="215"/>
      <c r="CN748" s="215"/>
      <c r="CO748" s="216"/>
      <c r="CP748" s="216"/>
    </row>
    <row r="749" spans="1:94" s="219" customFormat="1" ht="21" hidden="1" customHeight="1" x14ac:dyDescent="0.25">
      <c r="A749" s="237"/>
      <c r="B749" s="236"/>
      <c r="C749" s="236"/>
      <c r="D749" s="236"/>
      <c r="E749" s="236"/>
      <c r="F749" s="236"/>
      <c r="G749" s="236"/>
      <c r="H749" s="236"/>
      <c r="I749" s="236"/>
      <c r="J749" s="236"/>
      <c r="K749" s="238"/>
      <c r="L749" s="239"/>
      <c r="M749" s="236"/>
      <c r="N749" s="236"/>
      <c r="O749" s="236"/>
      <c r="P749" s="236"/>
      <c r="Q749" s="236"/>
      <c r="R749" s="236"/>
      <c r="S749" s="236"/>
      <c r="T749" s="236"/>
      <c r="U749" s="236"/>
      <c r="V749" s="238"/>
      <c r="W749" s="238"/>
      <c r="X749" s="240"/>
      <c r="Y749" s="236"/>
      <c r="Z749" s="236"/>
      <c r="AA749" s="236"/>
      <c r="AB749" s="236"/>
      <c r="AC749" s="236"/>
      <c r="AD749" s="236"/>
      <c r="AE749" s="236"/>
      <c r="AF749" s="236"/>
      <c r="AG749" s="238"/>
      <c r="AH749" s="238"/>
      <c r="AI749" s="236"/>
      <c r="AJ749" s="236"/>
      <c r="AK749" s="236"/>
      <c r="AL749" s="236"/>
      <c r="AM749" s="236"/>
      <c r="AN749" s="236"/>
      <c r="AO749" s="236"/>
      <c r="AP749" s="236"/>
      <c r="AQ749" s="236"/>
      <c r="AR749" s="238"/>
      <c r="AS749" s="238"/>
      <c r="AT749" s="246">
        <f>$M$388</f>
        <v>0</v>
      </c>
      <c r="AU749" s="220">
        <v>4</v>
      </c>
      <c r="AV749" s="222" t="str">
        <f>IF(COUNTIFS($M$386,"&lt;&gt;"&amp;""),$M$386,"")</f>
        <v/>
      </c>
      <c r="AW749" s="222" t="str">
        <f>IF($AV749="","",ROUND(RIGHT($M$376,1)/2,0))</f>
        <v/>
      </c>
      <c r="AX749" s="222" t="str">
        <f>IF($AV749="","",RIGHT($M$376,1))</f>
        <v/>
      </c>
      <c r="AY749" s="222" t="str">
        <f>IF($AV749="","",$Q$388)</f>
        <v/>
      </c>
      <c r="AZ749" s="222" t="str">
        <f>IF($AV749="","","DF")</f>
        <v/>
      </c>
      <c r="BA749" s="222" t="str">
        <f>IF(COUNTIFS($M$386,"&lt;&gt;"&amp;""),ROUND($R$388/14,1),"")</f>
        <v/>
      </c>
      <c r="BB749" s="222" t="str">
        <f>IF(COUNTIFS($M$386,"&lt;&gt;"&amp;""),ROUND(($S$388+$T$388+$U$388)/14,1),"")</f>
        <v/>
      </c>
      <c r="BC749" s="222" t="str">
        <f>IF(COUNTIFS($M$386,"&lt;&gt;"&amp;""),ROUND(($R$388+$S$388+$T$388+$U$388)/14,1),"")</f>
        <v/>
      </c>
      <c r="BD749" s="222" t="str">
        <f>IF(COUNTIFS($M$386,"&lt;&gt;"&amp;""),ROUND($R$388,1),"")</f>
        <v/>
      </c>
      <c r="BE749" s="222" t="str">
        <f>IF(COUNTIFS($M$386,"&lt;&gt;"&amp;""),ROUND(($S$388+$T$388+$U$388),1),"")</f>
        <v/>
      </c>
      <c r="BF749" s="222" t="str">
        <f>IF(COUNTIFS($M$386,"&lt;&gt;"&amp;""),ROUND(($R$388+$S$388+$T$388+$U$388),1),"")</f>
        <v/>
      </c>
      <c r="BG749" s="220"/>
      <c r="BH749" s="222"/>
      <c r="BI749" s="222"/>
      <c r="BJ749" s="220"/>
      <c r="BK749" s="222"/>
      <c r="BL749" s="222"/>
      <c r="BM749" s="222" t="str">
        <f>IF(COUNTIFS($M$386,"&lt;&gt;"&amp;""),IF($W$388&lt;&gt;"",ROUND($W$388/14,1),""),"")</f>
        <v/>
      </c>
      <c r="BN749" s="222" t="str">
        <f>IF(COUNTIFS($M$386,"&lt;&gt;"&amp;""),IF($W$388&lt;&gt;"",ROUND($W$388,1),""),"")</f>
        <v/>
      </c>
      <c r="BO749" s="222" t="str">
        <f>IF($AV749="","",$P$388)</f>
        <v/>
      </c>
      <c r="BP749" s="224" t="str">
        <f>IF(COUNTIFS($M$386,"&lt;&gt;"&amp;""),$V$388,"")</f>
        <v/>
      </c>
      <c r="BQ749" s="224" t="str">
        <f t="shared" si="114"/>
        <v/>
      </c>
      <c r="BR749" s="222" t="str">
        <f t="shared" si="115"/>
        <v/>
      </c>
      <c r="BU749" s="215"/>
      <c r="BV749" s="215"/>
      <c r="BW749" s="215"/>
      <c r="BX749" s="215"/>
      <c r="BY749" s="215"/>
      <c r="BZ749" s="215"/>
      <c r="CA749" s="215"/>
      <c r="CB749" s="215"/>
      <c r="CC749" s="216"/>
      <c r="CD749" s="216"/>
      <c r="CE749" s="216"/>
      <c r="CF749" s="215"/>
      <c r="CG749" s="215"/>
      <c r="CH749" s="215"/>
      <c r="CI749" s="215"/>
      <c r="CJ749" s="215"/>
      <c r="CK749" s="215"/>
      <c r="CL749" s="215"/>
      <c r="CM749" s="215"/>
      <c r="CN749" s="215"/>
      <c r="CO749" s="216"/>
      <c r="CP749" s="216"/>
    </row>
    <row r="750" spans="1:94" s="219" customFormat="1" ht="21" hidden="1" customHeight="1" x14ac:dyDescent="0.25">
      <c r="B750" s="215"/>
      <c r="C750" s="215"/>
      <c r="D750" s="215"/>
      <c r="E750" s="215"/>
      <c r="F750" s="215"/>
      <c r="G750" s="215"/>
      <c r="H750" s="215"/>
      <c r="I750" s="215"/>
      <c r="J750" s="215"/>
      <c r="K750" s="216"/>
      <c r="L750" s="217"/>
      <c r="M750" s="215"/>
      <c r="N750" s="215"/>
      <c r="O750" s="215"/>
      <c r="P750" s="215"/>
      <c r="Q750" s="215"/>
      <c r="R750" s="215"/>
      <c r="S750" s="215"/>
      <c r="T750" s="215"/>
      <c r="U750" s="215"/>
      <c r="V750" s="216"/>
      <c r="W750" s="216"/>
      <c r="X750" s="218"/>
      <c r="Y750" s="215"/>
      <c r="Z750" s="215"/>
      <c r="AA750" s="215"/>
      <c r="AB750" s="215"/>
      <c r="AC750" s="215"/>
      <c r="AD750" s="215"/>
      <c r="AE750" s="215"/>
      <c r="AF750" s="215"/>
      <c r="AG750" s="216"/>
      <c r="AH750" s="216"/>
      <c r="AI750" s="215"/>
      <c r="AJ750" s="215"/>
      <c r="AK750" s="215"/>
      <c r="AL750" s="215"/>
      <c r="AM750" s="215"/>
      <c r="AN750" s="215"/>
      <c r="AO750" s="215"/>
      <c r="AP750" s="215"/>
      <c r="AQ750" s="215"/>
      <c r="AR750" s="216"/>
      <c r="AS750" s="216"/>
      <c r="AT750" s="446" t="s">
        <v>198</v>
      </c>
      <c r="AU750" s="449"/>
      <c r="AV750" s="449"/>
      <c r="AW750" s="449"/>
      <c r="AX750" s="449"/>
      <c r="AY750" s="449"/>
      <c r="AZ750" s="449"/>
      <c r="BA750" s="449"/>
      <c r="BB750" s="449"/>
      <c r="BC750" s="449"/>
      <c r="BD750" s="449"/>
      <c r="BE750" s="449"/>
      <c r="BF750" s="449"/>
      <c r="BG750" s="449"/>
      <c r="BH750" s="449"/>
      <c r="BI750" s="449"/>
      <c r="BJ750" s="449"/>
      <c r="BK750" s="449"/>
      <c r="BL750" s="449"/>
      <c r="BM750" s="449"/>
      <c r="BN750" s="449"/>
      <c r="BO750" s="449"/>
      <c r="BP750" s="449"/>
      <c r="BQ750" s="449"/>
      <c r="BR750" s="450"/>
      <c r="BS750" s="236"/>
      <c r="BU750" s="215"/>
      <c r="BV750" s="215"/>
      <c r="BW750" s="215"/>
      <c r="BX750" s="215"/>
      <c r="BY750" s="215"/>
      <c r="BZ750" s="215"/>
      <c r="CA750" s="215"/>
      <c r="CB750" s="215"/>
      <c r="CC750" s="216"/>
      <c r="CD750" s="216"/>
      <c r="CE750" s="216"/>
      <c r="CF750" s="215"/>
      <c r="CG750" s="215"/>
      <c r="CH750" s="215"/>
      <c r="CI750" s="215"/>
      <c r="CJ750" s="215"/>
      <c r="CK750" s="215"/>
      <c r="CL750" s="215"/>
      <c r="CM750" s="215"/>
      <c r="CN750" s="215"/>
      <c r="CO750" s="216"/>
      <c r="CP750" s="216"/>
    </row>
    <row r="751" spans="1:94" s="219" customFormat="1" ht="21" hidden="1" customHeight="1" x14ac:dyDescent="0.25">
      <c r="A751" s="237"/>
      <c r="B751" s="236"/>
      <c r="C751" s="236"/>
      <c r="D751" s="236"/>
      <c r="E751" s="236"/>
      <c r="F751" s="236"/>
      <c r="G751" s="236"/>
      <c r="H751" s="236"/>
      <c r="I751" s="236"/>
      <c r="J751" s="236"/>
      <c r="K751" s="238"/>
      <c r="L751" s="239"/>
      <c r="M751" s="236"/>
      <c r="N751" s="236"/>
      <c r="O751" s="236"/>
      <c r="P751" s="236"/>
      <c r="Q751" s="236"/>
      <c r="R751" s="236"/>
      <c r="S751" s="236"/>
      <c r="T751" s="236"/>
      <c r="U751" s="236"/>
      <c r="V751" s="238"/>
      <c r="W751" s="238"/>
      <c r="X751" s="240"/>
      <c r="Y751" s="236"/>
      <c r="Z751" s="236"/>
      <c r="AA751" s="236"/>
      <c r="AB751" s="236"/>
      <c r="AC751" s="236"/>
      <c r="AD751" s="236"/>
      <c r="AE751" s="236"/>
      <c r="AF751" s="236"/>
      <c r="AG751" s="238"/>
      <c r="AH751" s="238"/>
      <c r="AI751" s="236"/>
      <c r="AJ751" s="236"/>
      <c r="AK751" s="236"/>
      <c r="AL751" s="236"/>
      <c r="AM751" s="236"/>
      <c r="AN751" s="236"/>
      <c r="AO751" s="236"/>
      <c r="AP751" s="236"/>
      <c r="AQ751" s="236"/>
      <c r="AR751" s="238"/>
      <c r="AS751" s="238"/>
      <c r="AT751" s="246">
        <f>$X$379</f>
        <v>0</v>
      </c>
      <c r="AU751" s="222">
        <v>1</v>
      </c>
      <c r="AV751" s="222" t="str">
        <f>IF(COUNTIFS($X$377,"&lt;&gt;"&amp;""),$X$377,"")</f>
        <v/>
      </c>
      <c r="AW751" s="222" t="str">
        <f>IF($AV751="","",ROUND(RIGHT($X$376,1)/2,0))</f>
        <v/>
      </c>
      <c r="AX751" s="222" t="str">
        <f>IF($AV751="","",RIGHT($X$376,1))</f>
        <v/>
      </c>
      <c r="AY751" s="222" t="str">
        <f>IF($AV751="","",$AB$379)</f>
        <v/>
      </c>
      <c r="AZ751" s="222" t="str">
        <f>IF($AV751="","","DF")</f>
        <v/>
      </c>
      <c r="BA751" s="222" t="str">
        <f>IF(COUNTIFS($X$377,"&lt;&gt;"&amp;""),ROUND($AC$379/14,1),"")</f>
        <v/>
      </c>
      <c r="BB751" s="222" t="str">
        <f>IF(COUNTIFS($X$377,"&lt;&gt;"&amp;""),ROUND(($AD$379+$AE$379+$AF$379)/14,1),"")</f>
        <v/>
      </c>
      <c r="BC751" s="222" t="str">
        <f>IF(COUNTIFS($X$377,"&lt;&gt;"&amp;""),ROUND(($AC$379+$AD$379+$AE$379+$AF$379)/14,1),"")</f>
        <v/>
      </c>
      <c r="BD751" s="222" t="str">
        <f>IF(COUNTIFS($X$377,"&lt;&gt;"&amp;""),ROUND($AC$379,1),"")</f>
        <v/>
      </c>
      <c r="BE751" s="222" t="str">
        <f>IF(COUNTIFS($X$377,"&lt;&gt;"&amp;""),ROUND(($AD$379+$AE$379+$AF$379),1),"")</f>
        <v/>
      </c>
      <c r="BF751" s="222" t="str">
        <f>IF(COUNTIFS($X$377,"&lt;&gt;"&amp;""),ROUND(($AC$379+$AD$379+$AE$379+$AF$379),1),"")</f>
        <v/>
      </c>
      <c r="BG751" s="222"/>
      <c r="BH751" s="222"/>
      <c r="BI751" s="222"/>
      <c r="BJ751" s="222"/>
      <c r="BK751" s="222"/>
      <c r="BL751" s="222"/>
      <c r="BM751" s="222" t="str">
        <f>IF(COUNTIFS($X$377,"&lt;&gt;"&amp;""),IF($AH$379&lt;&gt;"",ROUND($AH$379/14,1),""),"")</f>
        <v/>
      </c>
      <c r="BN751" s="222" t="str">
        <f>IF(COUNTIFS($X$377,"&lt;&gt;"&amp;""),IF($AH$379&lt;&gt;"",ROUND($AH$379,1),""),"")</f>
        <v/>
      </c>
      <c r="BO751" s="222" t="str">
        <f>IF($AV751="","",$AA$379)</f>
        <v/>
      </c>
      <c r="BP751" s="224" t="str">
        <f>IF(COUNTIFS($X$377,"&lt;&gt;"&amp;""),$AG$379,"")</f>
        <v/>
      </c>
      <c r="BQ751" s="224" t="str">
        <f>IF($AV751="","",IF($BC751&lt;&gt;"",$BC751,0)+IF($BI751&lt;&gt;"",$BI751,0)+IF($BM751&lt;&gt;"",$BM751,0))</f>
        <v/>
      </c>
      <c r="BR751" s="222" t="str">
        <f>IF($AV751="","",IF($BF751&lt;&gt;"",$BF751,0)+IF($BL751&lt;&gt;"",$BL751,0)+IF($BN751&lt;&gt;"",$BN751,0))</f>
        <v/>
      </c>
      <c r="BU751" s="215"/>
      <c r="BV751" s="215"/>
      <c r="BW751" s="215"/>
      <c r="BX751" s="215"/>
      <c r="BY751" s="215"/>
      <c r="BZ751" s="215"/>
      <c r="CA751" s="215"/>
      <c r="CB751" s="215"/>
      <c r="CC751" s="216"/>
      <c r="CD751" s="216"/>
      <c r="CE751" s="216"/>
      <c r="CF751" s="215"/>
      <c r="CG751" s="215"/>
      <c r="CH751" s="215"/>
      <c r="CI751" s="215"/>
      <c r="CJ751" s="215"/>
      <c r="CK751" s="215"/>
      <c r="CL751" s="215"/>
      <c r="CM751" s="215"/>
      <c r="CN751" s="215"/>
      <c r="CO751" s="216"/>
      <c r="CP751" s="216"/>
    </row>
    <row r="752" spans="1:94" s="219" customFormat="1" ht="21" hidden="1" customHeight="1" x14ac:dyDescent="0.25">
      <c r="A752" s="237"/>
      <c r="B752" s="236"/>
      <c r="C752" s="236"/>
      <c r="D752" s="236"/>
      <c r="E752" s="236"/>
      <c r="F752" s="236"/>
      <c r="G752" s="236"/>
      <c r="H752" s="236"/>
      <c r="I752" s="236"/>
      <c r="J752" s="236"/>
      <c r="K752" s="238"/>
      <c r="L752" s="239"/>
      <c r="M752" s="236"/>
      <c r="N752" s="236"/>
      <c r="O752" s="236"/>
      <c r="P752" s="236"/>
      <c r="Q752" s="236"/>
      <c r="R752" s="236"/>
      <c r="S752" s="236"/>
      <c r="T752" s="236"/>
      <c r="U752" s="236"/>
      <c r="V752" s="238"/>
      <c r="W752" s="238"/>
      <c r="X752" s="240"/>
      <c r="Y752" s="236"/>
      <c r="Z752" s="236"/>
      <c r="AA752" s="236"/>
      <c r="AB752" s="236"/>
      <c r="AC752" s="236"/>
      <c r="AD752" s="236"/>
      <c r="AE752" s="236"/>
      <c r="AF752" s="236"/>
      <c r="AG752" s="238"/>
      <c r="AH752" s="238"/>
      <c r="AI752" s="236"/>
      <c r="AJ752" s="236"/>
      <c r="AK752" s="236"/>
      <c r="AL752" s="236"/>
      <c r="AM752" s="236"/>
      <c r="AN752" s="236"/>
      <c r="AO752" s="236"/>
      <c r="AP752" s="236"/>
      <c r="AQ752" s="236"/>
      <c r="AR752" s="238"/>
      <c r="AS752" s="238"/>
      <c r="AT752" s="246">
        <f>$X$382</f>
        <v>0</v>
      </c>
      <c r="AU752" s="220">
        <v>2</v>
      </c>
      <c r="AV752" s="222" t="str">
        <f>IF(COUNTIFS($X$380,"&lt;&gt;"&amp;""),$X$380,"")</f>
        <v/>
      </c>
      <c r="AW752" s="222" t="str">
        <f>IF($AV752="","",ROUND(RIGHT($X$376,1)/2,0))</f>
        <v/>
      </c>
      <c r="AX752" s="222" t="str">
        <f>IF($AV752="","",RIGHT($X$376,1))</f>
        <v/>
      </c>
      <c r="AY752" s="222" t="str">
        <f>IF($AV752="","",$AB$382)</f>
        <v/>
      </c>
      <c r="AZ752" s="222" t="str">
        <f>IF($AV752="","","DF")</f>
        <v/>
      </c>
      <c r="BA752" s="222" t="str">
        <f>IF(COUNTIFS($X$380,"&lt;&gt;"&amp;""),ROUND($AC$382/14,1),"")</f>
        <v/>
      </c>
      <c r="BB752" s="222" t="str">
        <f>IF(COUNTIFS($X$380,"&lt;&gt;"&amp;""),ROUND(($AD$382+$AE$382+$AF$382)/14,1),"")</f>
        <v/>
      </c>
      <c r="BC752" s="222" t="str">
        <f>IF(COUNTIFS($X$380,"&lt;&gt;"&amp;""),ROUND(($AC$382+$AD$382+$AE$382+$AF$382)/14,1),"")</f>
        <v/>
      </c>
      <c r="BD752" s="222" t="str">
        <f>IF(COUNTIFS($X$380,"&lt;&gt;"&amp;""),ROUND($AC$382,1),"")</f>
        <v/>
      </c>
      <c r="BE752" s="222" t="str">
        <f>IF(COUNTIFS($X$380,"&lt;&gt;"&amp;""),ROUND(($AD$382+$AE$382+$AF$382),1),"")</f>
        <v/>
      </c>
      <c r="BF752" s="222" t="str">
        <f>IF(COUNTIFS($X$380,"&lt;&gt;"&amp;""),ROUND(($AC$382+$AD$382+$AE$382+$AF$382),1),"")</f>
        <v/>
      </c>
      <c r="BG752" s="220"/>
      <c r="BH752" s="222"/>
      <c r="BI752" s="222"/>
      <c r="BJ752" s="220"/>
      <c r="BK752" s="222"/>
      <c r="BL752" s="222"/>
      <c r="BM752" s="222" t="str">
        <f>IF(COUNTIFS($X$380,"&lt;&gt;"&amp;""),IF($AH$382&lt;&gt;"",ROUND($AH$382/14,1),""),"")</f>
        <v/>
      </c>
      <c r="BN752" s="222" t="str">
        <f>IF(COUNTIFS($X$380,"&lt;&gt;"&amp;""),IF($AH$382&lt;&gt;"",ROUND($AH$382,1),""),"")</f>
        <v/>
      </c>
      <c r="BO752" s="222" t="str">
        <f>IF($AV752="","",$AA$382)</f>
        <v/>
      </c>
      <c r="BP752" s="224" t="str">
        <f>IF(COUNTIFS($X$380,"&lt;&gt;"&amp;""),$AG$382,"")</f>
        <v/>
      </c>
      <c r="BQ752" s="224" t="str">
        <f t="shared" ref="BQ752:BQ754" si="116">IF($AV752="","",IF($BC752&lt;&gt;"",$BC752,0)+IF($BI752&lt;&gt;"",$BI752,0)+IF($BM752&lt;&gt;"",$BM752,0))</f>
        <v/>
      </c>
      <c r="BR752" s="222" t="str">
        <f t="shared" ref="BR752:BR754" si="117">IF($AV752="","",IF($BF752&lt;&gt;"",$BF752,0)+IF($BL752&lt;&gt;"",$BL752,0)+IF($BN752&lt;&gt;"",$BN752,0))</f>
        <v/>
      </c>
      <c r="BU752" s="215"/>
      <c r="BV752" s="215"/>
      <c r="BW752" s="215"/>
      <c r="BX752" s="215"/>
      <c r="BY752" s="215"/>
      <c r="BZ752" s="215"/>
      <c r="CA752" s="215"/>
      <c r="CB752" s="215"/>
      <c r="CC752" s="216"/>
      <c r="CD752" s="216"/>
      <c r="CE752" s="216"/>
      <c r="CF752" s="215"/>
      <c r="CG752" s="215"/>
      <c r="CH752" s="215"/>
      <c r="CI752" s="215"/>
      <c r="CJ752" s="215"/>
      <c r="CK752" s="215"/>
      <c r="CL752" s="215"/>
      <c r="CM752" s="215"/>
      <c r="CN752" s="215"/>
      <c r="CO752" s="216"/>
      <c r="CP752" s="216"/>
    </row>
    <row r="753" spans="1:94" s="219" customFormat="1" ht="21" hidden="1" customHeight="1" x14ac:dyDescent="0.25">
      <c r="A753" s="237"/>
      <c r="B753" s="236"/>
      <c r="C753" s="236"/>
      <c r="D753" s="236"/>
      <c r="E753" s="236"/>
      <c r="F753" s="236"/>
      <c r="G753" s="236"/>
      <c r="H753" s="236"/>
      <c r="I753" s="236"/>
      <c r="J753" s="236"/>
      <c r="K753" s="238"/>
      <c r="L753" s="239"/>
      <c r="M753" s="236"/>
      <c r="N753" s="236"/>
      <c r="O753" s="236"/>
      <c r="P753" s="236"/>
      <c r="Q753" s="236"/>
      <c r="R753" s="236"/>
      <c r="S753" s="236"/>
      <c r="T753" s="236"/>
      <c r="U753" s="236"/>
      <c r="V753" s="238"/>
      <c r="W753" s="238"/>
      <c r="X753" s="240"/>
      <c r="Y753" s="236"/>
      <c r="Z753" s="236"/>
      <c r="AA753" s="236"/>
      <c r="AB753" s="236"/>
      <c r="AC753" s="236"/>
      <c r="AD753" s="236"/>
      <c r="AE753" s="236"/>
      <c r="AF753" s="236"/>
      <c r="AG753" s="238"/>
      <c r="AH753" s="238"/>
      <c r="AI753" s="236"/>
      <c r="AJ753" s="236"/>
      <c r="AK753" s="236"/>
      <c r="AL753" s="236"/>
      <c r="AM753" s="236"/>
      <c r="AN753" s="236"/>
      <c r="AO753" s="236"/>
      <c r="AP753" s="236"/>
      <c r="AQ753" s="236"/>
      <c r="AR753" s="238"/>
      <c r="AS753" s="238"/>
      <c r="AT753" s="246">
        <f>$X$385</f>
        <v>0</v>
      </c>
      <c r="AU753" s="220">
        <v>3</v>
      </c>
      <c r="AV753" s="222" t="str">
        <f>IF(COUNTIFS($X$383,"&lt;&gt;"&amp;""),$X$383,"")</f>
        <v/>
      </c>
      <c r="AW753" s="222" t="str">
        <f>IF($AV753="","",ROUND(RIGHT($X$376,1)/2,0))</f>
        <v/>
      </c>
      <c r="AX753" s="222" t="str">
        <f>IF($AV753="","",RIGHT($X$376,1))</f>
        <v/>
      </c>
      <c r="AY753" s="222" t="str">
        <f>IF($AV753="","",$AB$385)</f>
        <v/>
      </c>
      <c r="AZ753" s="222" t="str">
        <f>IF($AV753="","","DF")</f>
        <v/>
      </c>
      <c r="BA753" s="222" t="str">
        <f>IF(COUNTIFS($X$383,"&lt;&gt;"&amp;""),ROUND($AC$385/14,1),"")</f>
        <v/>
      </c>
      <c r="BB753" s="222" t="str">
        <f>IF(COUNTIFS($X$383,"&lt;&gt;"&amp;""),ROUND(($AD$385+$AE$385+$AF$385)/14,1),"")</f>
        <v/>
      </c>
      <c r="BC753" s="222" t="str">
        <f>IF(COUNTIFS($X$383,"&lt;&gt;"&amp;""),ROUND(($AC$385+$AD$385+$AE$385+$AF$385)/14,1),"")</f>
        <v/>
      </c>
      <c r="BD753" s="222" t="str">
        <f>IF(COUNTIFS($X$383,"&lt;&gt;"&amp;""),ROUND($AC$385,1),"")</f>
        <v/>
      </c>
      <c r="BE753" s="222" t="str">
        <f>IF(COUNTIFS($X$383,"&lt;&gt;"&amp;""),ROUND(($AD$385+$AE$385+$AF$385),1),"")</f>
        <v/>
      </c>
      <c r="BF753" s="222" t="str">
        <f>IF(COUNTIFS($X$383,"&lt;&gt;"&amp;""),ROUND(($AC$385+$AD$385+$AE$385+$AF$385),1),"")</f>
        <v/>
      </c>
      <c r="BG753" s="220"/>
      <c r="BH753" s="222"/>
      <c r="BI753" s="222"/>
      <c r="BJ753" s="220"/>
      <c r="BK753" s="222"/>
      <c r="BL753" s="222"/>
      <c r="BM753" s="222" t="str">
        <f>IF(COUNTIFS($X$383,"&lt;&gt;"&amp;""),IF($AH$385&lt;&gt;"",ROUND($AH$385/14,1),""),"")</f>
        <v/>
      </c>
      <c r="BN753" s="222" t="str">
        <f>IF(COUNTIFS($X$383,"&lt;&gt;"&amp;""),IF($AH$385&lt;&gt;"",ROUND($AH$385,1),""),"")</f>
        <v/>
      </c>
      <c r="BO753" s="222" t="str">
        <f>IF($AV753="","",$AA$385)</f>
        <v/>
      </c>
      <c r="BP753" s="224" t="str">
        <f>IF(COUNTIFS($X$383,"&lt;&gt;"&amp;""),$AG$385,"")</f>
        <v/>
      </c>
      <c r="BQ753" s="224" t="str">
        <f t="shared" si="116"/>
        <v/>
      </c>
      <c r="BR753" s="222" t="str">
        <f t="shared" si="117"/>
        <v/>
      </c>
      <c r="BU753" s="215"/>
      <c r="BV753" s="215"/>
      <c r="BW753" s="215"/>
      <c r="BX753" s="215"/>
      <c r="BY753" s="215"/>
      <c r="BZ753" s="215"/>
      <c r="CA753" s="215"/>
      <c r="CB753" s="215"/>
      <c r="CC753" s="216"/>
      <c r="CD753" s="216"/>
      <c r="CE753" s="216"/>
      <c r="CF753" s="215"/>
      <c r="CG753" s="215"/>
      <c r="CH753" s="215"/>
      <c r="CI753" s="215"/>
      <c r="CJ753" s="215"/>
      <c r="CK753" s="215"/>
      <c r="CL753" s="215"/>
      <c r="CM753" s="215"/>
      <c r="CN753" s="215"/>
      <c r="CO753" s="216"/>
      <c r="CP753" s="216"/>
    </row>
    <row r="754" spans="1:94" s="219" customFormat="1" ht="21" hidden="1" customHeight="1" x14ac:dyDescent="0.25">
      <c r="A754" s="237"/>
      <c r="B754" s="236"/>
      <c r="C754" s="236"/>
      <c r="D754" s="236"/>
      <c r="E754" s="236"/>
      <c r="F754" s="236"/>
      <c r="G754" s="236"/>
      <c r="H754" s="236"/>
      <c r="I754" s="236"/>
      <c r="J754" s="236"/>
      <c r="K754" s="238"/>
      <c r="L754" s="239"/>
      <c r="M754" s="236"/>
      <c r="N754" s="236"/>
      <c r="O754" s="236"/>
      <c r="P754" s="236"/>
      <c r="Q754" s="236"/>
      <c r="R754" s="236"/>
      <c r="S754" s="236"/>
      <c r="T754" s="236"/>
      <c r="U754" s="236"/>
      <c r="V754" s="238"/>
      <c r="W754" s="238"/>
      <c r="X754" s="240"/>
      <c r="Y754" s="236"/>
      <c r="Z754" s="236"/>
      <c r="AA754" s="236"/>
      <c r="AB754" s="236"/>
      <c r="AC754" s="236"/>
      <c r="AD754" s="236"/>
      <c r="AE754" s="236"/>
      <c r="AF754" s="236"/>
      <c r="AG754" s="238"/>
      <c r="AH754" s="238"/>
      <c r="AI754" s="236"/>
      <c r="AJ754" s="236"/>
      <c r="AK754" s="236"/>
      <c r="AL754" s="236"/>
      <c r="AM754" s="236"/>
      <c r="AN754" s="236"/>
      <c r="AO754" s="236"/>
      <c r="AP754" s="236"/>
      <c r="AQ754" s="236"/>
      <c r="AR754" s="238"/>
      <c r="AS754" s="238"/>
      <c r="AT754" s="246">
        <f>$X$388</f>
        <v>0</v>
      </c>
      <c r="AU754" s="220">
        <v>4</v>
      </c>
      <c r="AV754" s="222" t="str">
        <f>IF(COUNTIFS($X$386,"&lt;&gt;"&amp;""),$X$386,"")</f>
        <v/>
      </c>
      <c r="AW754" s="222" t="str">
        <f>IF($AV754="","",ROUND(RIGHT($X$376,1)/2,0))</f>
        <v/>
      </c>
      <c r="AX754" s="222" t="str">
        <f>IF($AV754="","",RIGHT($X$376,1))</f>
        <v/>
      </c>
      <c r="AY754" s="222" t="str">
        <f>IF($AV754="","",$AB$388)</f>
        <v/>
      </c>
      <c r="AZ754" s="222" t="str">
        <f>IF($AV754="","","DF")</f>
        <v/>
      </c>
      <c r="BA754" s="222" t="str">
        <f>IF(COUNTIFS($X$386,"&lt;&gt;"&amp;""),ROUND($AC$388/14,1),"")</f>
        <v/>
      </c>
      <c r="BB754" s="222" t="str">
        <f>IF(COUNTIFS($X$386,"&lt;&gt;"&amp;""),ROUND(($AD$388+$AE$388+$AF$388)/14,1),"")</f>
        <v/>
      </c>
      <c r="BC754" s="222" t="str">
        <f>IF(COUNTIFS($X$386,"&lt;&gt;"&amp;""),ROUND(($AC$388+$AD$388+$AE$388+$AF$388)/14,1),"")</f>
        <v/>
      </c>
      <c r="BD754" s="222" t="str">
        <f>IF(COUNTIFS($X$386,"&lt;&gt;"&amp;""),ROUND($AC$388,1),"")</f>
        <v/>
      </c>
      <c r="BE754" s="222" t="str">
        <f>IF(COUNTIFS($X$386,"&lt;&gt;"&amp;""),ROUND(($AD$388+$AE$388+$AF$388),1),"")</f>
        <v/>
      </c>
      <c r="BF754" s="222" t="str">
        <f>IF(COUNTIFS($X$386,"&lt;&gt;"&amp;""),ROUND(($AC$388+$AD$388+$AE$388+$AF$388),1),"")</f>
        <v/>
      </c>
      <c r="BG754" s="220"/>
      <c r="BH754" s="222"/>
      <c r="BI754" s="222"/>
      <c r="BJ754" s="220"/>
      <c r="BK754" s="222"/>
      <c r="BL754" s="222"/>
      <c r="BM754" s="222" t="str">
        <f>IF(COUNTIFS($X$386,"&lt;&gt;"&amp;""),IF($AH$388&lt;&gt;"",ROUND($AH$388/14,1),""),"")</f>
        <v/>
      </c>
      <c r="BN754" s="222" t="str">
        <f>IF(COUNTIFS($X$386,"&lt;&gt;"&amp;""),IF($AH$388&lt;&gt;"",ROUND($AH$388,1),""),"")</f>
        <v/>
      </c>
      <c r="BO754" s="222" t="str">
        <f>IF($AV754="","",$AA$388)</f>
        <v/>
      </c>
      <c r="BP754" s="224" t="str">
        <f>IF(COUNTIFS($X$386,"&lt;&gt;"&amp;""),$AG$388,"")</f>
        <v/>
      </c>
      <c r="BQ754" s="224" t="str">
        <f t="shared" si="116"/>
        <v/>
      </c>
      <c r="BR754" s="222" t="str">
        <f t="shared" si="117"/>
        <v/>
      </c>
      <c r="BU754" s="215"/>
      <c r="BV754" s="215"/>
      <c r="BW754" s="215"/>
      <c r="BX754" s="215"/>
      <c r="BY754" s="215"/>
      <c r="BZ754" s="215"/>
      <c r="CA754" s="215"/>
      <c r="CB754" s="215"/>
      <c r="CC754" s="216"/>
      <c r="CD754" s="216"/>
      <c r="CE754" s="216"/>
      <c r="CF754" s="215"/>
      <c r="CG754" s="215"/>
      <c r="CH754" s="215"/>
      <c r="CI754" s="215"/>
      <c r="CJ754" s="215"/>
      <c r="CK754" s="215"/>
      <c r="CL754" s="215"/>
      <c r="CM754" s="215"/>
      <c r="CN754" s="215"/>
      <c r="CO754" s="216"/>
      <c r="CP754" s="216"/>
    </row>
    <row r="755" spans="1:94" s="219" customFormat="1" ht="21" hidden="1" customHeight="1" x14ac:dyDescent="0.25">
      <c r="B755" s="215"/>
      <c r="C755" s="215"/>
      <c r="D755" s="215"/>
      <c r="E755" s="215"/>
      <c r="F755" s="215"/>
      <c r="G755" s="215"/>
      <c r="H755" s="215"/>
      <c r="I755" s="215"/>
      <c r="J755" s="215"/>
      <c r="K755" s="216"/>
      <c r="L755" s="217"/>
      <c r="M755" s="215"/>
      <c r="N755" s="215"/>
      <c r="O755" s="215"/>
      <c r="P755" s="215"/>
      <c r="Q755" s="215"/>
      <c r="R755" s="215"/>
      <c r="S755" s="215"/>
      <c r="T755" s="215"/>
      <c r="U755" s="215"/>
      <c r="V755" s="216"/>
      <c r="W755" s="216"/>
      <c r="X755" s="218"/>
      <c r="Y755" s="215"/>
      <c r="Z755" s="215"/>
      <c r="AA755" s="215"/>
      <c r="AB755" s="215"/>
      <c r="AC755" s="215"/>
      <c r="AD755" s="215"/>
      <c r="AE755" s="215"/>
      <c r="AF755" s="215"/>
      <c r="AG755" s="216"/>
      <c r="AH755" s="216"/>
      <c r="AI755" s="215"/>
      <c r="AJ755" s="215"/>
      <c r="AK755" s="215"/>
      <c r="AL755" s="215"/>
      <c r="AM755" s="215"/>
      <c r="AN755" s="215"/>
      <c r="AO755" s="215"/>
      <c r="AP755" s="215"/>
      <c r="AQ755" s="215"/>
      <c r="AR755" s="216"/>
      <c r="AS755" s="216"/>
      <c r="AT755" s="446" t="s">
        <v>199</v>
      </c>
      <c r="AU755" s="449"/>
      <c r="AV755" s="449"/>
      <c r="AW755" s="449"/>
      <c r="AX755" s="449"/>
      <c r="AY755" s="449"/>
      <c r="AZ755" s="449"/>
      <c r="BA755" s="449"/>
      <c r="BB755" s="449"/>
      <c r="BC755" s="449"/>
      <c r="BD755" s="449"/>
      <c r="BE755" s="449"/>
      <c r="BF755" s="449"/>
      <c r="BG755" s="449"/>
      <c r="BH755" s="449"/>
      <c r="BI755" s="449"/>
      <c r="BJ755" s="449"/>
      <c r="BK755" s="449"/>
      <c r="BL755" s="449"/>
      <c r="BM755" s="449"/>
      <c r="BN755" s="449"/>
      <c r="BO755" s="449"/>
      <c r="BP755" s="449"/>
      <c r="BQ755" s="449"/>
      <c r="BR755" s="450"/>
      <c r="BS755" s="236"/>
      <c r="BU755" s="215"/>
      <c r="BV755" s="215"/>
      <c r="BW755" s="215"/>
      <c r="BX755" s="215"/>
      <c r="BY755" s="215"/>
      <c r="BZ755" s="215"/>
      <c r="CA755" s="215"/>
      <c r="CB755" s="215"/>
      <c r="CC755" s="216"/>
      <c r="CD755" s="216"/>
      <c r="CE755" s="216"/>
      <c r="CF755" s="215"/>
      <c r="CG755" s="215"/>
      <c r="CH755" s="215"/>
      <c r="CI755" s="215"/>
      <c r="CJ755" s="215"/>
      <c r="CK755" s="215"/>
      <c r="CL755" s="215"/>
      <c r="CM755" s="215"/>
      <c r="CN755" s="215"/>
      <c r="CO755" s="216"/>
      <c r="CP755" s="216"/>
    </row>
    <row r="756" spans="1:94" s="219" customFormat="1" ht="21" hidden="1" customHeight="1" x14ac:dyDescent="0.25">
      <c r="A756" s="237"/>
      <c r="B756" s="236"/>
      <c r="C756" s="236"/>
      <c r="D756" s="236"/>
      <c r="E756" s="236"/>
      <c r="F756" s="236"/>
      <c r="G756" s="236"/>
      <c r="H756" s="236"/>
      <c r="I756" s="236"/>
      <c r="J756" s="236"/>
      <c r="K756" s="238"/>
      <c r="L756" s="239"/>
      <c r="M756" s="236"/>
      <c r="N756" s="236"/>
      <c r="O756" s="236"/>
      <c r="P756" s="236"/>
      <c r="Q756" s="236"/>
      <c r="R756" s="236"/>
      <c r="S756" s="236"/>
      <c r="T756" s="236"/>
      <c r="U756" s="236"/>
      <c r="V756" s="238"/>
      <c r="W756" s="238"/>
      <c r="X756" s="240"/>
      <c r="Y756" s="236"/>
      <c r="Z756" s="236"/>
      <c r="AA756" s="236"/>
      <c r="AB756" s="236"/>
      <c r="AC756" s="236"/>
      <c r="AD756" s="236"/>
      <c r="AE756" s="236"/>
      <c r="AF756" s="236"/>
      <c r="AG756" s="238"/>
      <c r="AH756" s="238"/>
      <c r="AI756" s="236"/>
      <c r="AJ756" s="236"/>
      <c r="AK756" s="236"/>
      <c r="AL756" s="236"/>
      <c r="AM756" s="236"/>
      <c r="AN756" s="236"/>
      <c r="AO756" s="236"/>
      <c r="AP756" s="236"/>
      <c r="AQ756" s="236"/>
      <c r="AR756" s="238"/>
      <c r="AS756" s="238"/>
      <c r="AT756" s="246">
        <f>$AI$379</f>
        <v>0</v>
      </c>
      <c r="AU756" s="222">
        <v>1</v>
      </c>
      <c r="AV756" s="222" t="str">
        <f>IF(COUNTIFS($AI$377,"&lt;&gt;"&amp;""),$AI$377,"")</f>
        <v/>
      </c>
      <c r="AW756" s="222" t="str">
        <f>IF($AV756="","",ROUND(RIGHT($AI$376,1)/2,0))</f>
        <v/>
      </c>
      <c r="AX756" s="222" t="str">
        <f>IF($AV756="","",RIGHT($AI$376,1))</f>
        <v/>
      </c>
      <c r="AY756" s="222" t="str">
        <f>IF($AV756="","",$AM$379)</f>
        <v/>
      </c>
      <c r="AZ756" s="222" t="str">
        <f>IF($AV756="","","DF")</f>
        <v/>
      </c>
      <c r="BA756" s="222" t="str">
        <f>IF(COUNTIFS($AI$377,"&lt;&gt;"&amp;""),ROUND($AN$379/14,1),"")</f>
        <v/>
      </c>
      <c r="BB756" s="222" t="str">
        <f>IF(COUNTIFS($AI$377,"&lt;&gt;"&amp;""),ROUND(($AO$379+$AP$379+$AQ$379)/14,1),"")</f>
        <v/>
      </c>
      <c r="BC756" s="222" t="str">
        <f>IF(COUNTIFS($AI$377,"&lt;&gt;"&amp;""),ROUND(($AN$379+$AO$379+$AP$379+$AQ$379)/14,1),"")</f>
        <v/>
      </c>
      <c r="BD756" s="222" t="str">
        <f>IF(COUNTIFS($AI$377,"&lt;&gt;"&amp;""),ROUND($AN$379,1),"")</f>
        <v/>
      </c>
      <c r="BE756" s="222" t="str">
        <f>IF(COUNTIFS($AI$377,"&lt;&gt;"&amp;""),ROUND(($AO$379+$AP$379+$AQ$379),1),"")</f>
        <v/>
      </c>
      <c r="BF756" s="222" t="str">
        <f>IF(COUNTIFS($AI$377,"&lt;&gt;"&amp;""),ROUND(($AN$379+$AO$379+$AP$379+$AQ$379),1),"")</f>
        <v/>
      </c>
      <c r="BG756" s="222"/>
      <c r="BH756" s="222"/>
      <c r="BI756" s="222"/>
      <c r="BJ756" s="222"/>
      <c r="BK756" s="222"/>
      <c r="BL756" s="222"/>
      <c r="BM756" s="222" t="str">
        <f>IF(COUNTIFS($AI$377,"&lt;&gt;"&amp;""),IF($AS$379&lt;&gt;"",ROUND($AS$379/14,1),""),"")</f>
        <v/>
      </c>
      <c r="BN756" s="222" t="str">
        <f>IF(COUNTIFS($AI$377,"&lt;&gt;"&amp;""),IF($AS$379&lt;&gt;"",ROUND($AS$379,1),""),"")</f>
        <v/>
      </c>
      <c r="BO756" s="222" t="str">
        <f>IF($AV756="","",$AL$379)</f>
        <v/>
      </c>
      <c r="BP756" s="224" t="str">
        <f>IF(COUNTIFS($AI$377,"&lt;&gt;"&amp;""),$AR$379,"")</f>
        <v/>
      </c>
      <c r="BQ756" s="224" t="str">
        <f>IF($AV756="","",IF($BC756&lt;&gt;"",$BC756,0)+IF($BI756&lt;&gt;"",$BI756,0)+IF($BM756&lt;&gt;"",$BM756,0))</f>
        <v/>
      </c>
      <c r="BR756" s="222" t="str">
        <f>IF($AV756="","",IF($BF756&lt;&gt;"",$BF756,0)+IF($BL756&lt;&gt;"",$BL756,0)+IF($BN756&lt;&gt;"",$BN756,0))</f>
        <v/>
      </c>
      <c r="BU756" s="215"/>
      <c r="BV756" s="215"/>
      <c r="BW756" s="215"/>
      <c r="BX756" s="215"/>
      <c r="BY756" s="215"/>
      <c r="BZ756" s="215"/>
      <c r="CA756" s="215"/>
      <c r="CB756" s="215"/>
      <c r="CC756" s="216"/>
      <c r="CD756" s="216"/>
      <c r="CE756" s="216"/>
      <c r="CF756" s="215"/>
      <c r="CG756" s="215"/>
      <c r="CH756" s="215"/>
      <c r="CI756" s="215"/>
      <c r="CJ756" s="215"/>
      <c r="CK756" s="215"/>
      <c r="CL756" s="215"/>
      <c r="CM756" s="215"/>
      <c r="CN756" s="215"/>
      <c r="CO756" s="216"/>
      <c r="CP756" s="216"/>
    </row>
    <row r="757" spans="1:94" s="219" customFormat="1" ht="21" hidden="1" customHeight="1" x14ac:dyDescent="0.25">
      <c r="A757" s="237"/>
      <c r="B757" s="236"/>
      <c r="C757" s="236"/>
      <c r="D757" s="236"/>
      <c r="E757" s="236"/>
      <c r="F757" s="236"/>
      <c r="G757" s="236"/>
      <c r="H757" s="236"/>
      <c r="I757" s="236"/>
      <c r="J757" s="236"/>
      <c r="K757" s="238"/>
      <c r="L757" s="239"/>
      <c r="M757" s="236"/>
      <c r="N757" s="236"/>
      <c r="O757" s="236"/>
      <c r="P757" s="236"/>
      <c r="Q757" s="236"/>
      <c r="R757" s="236"/>
      <c r="S757" s="236"/>
      <c r="T757" s="236"/>
      <c r="U757" s="236"/>
      <c r="V757" s="238"/>
      <c r="W757" s="238"/>
      <c r="X757" s="240"/>
      <c r="Y757" s="236"/>
      <c r="Z757" s="236"/>
      <c r="AA757" s="236"/>
      <c r="AB757" s="236"/>
      <c r="AC757" s="236"/>
      <c r="AD757" s="236"/>
      <c r="AE757" s="236"/>
      <c r="AF757" s="236"/>
      <c r="AG757" s="238"/>
      <c r="AH757" s="238"/>
      <c r="AI757" s="236"/>
      <c r="AJ757" s="236"/>
      <c r="AK757" s="236"/>
      <c r="AL757" s="236"/>
      <c r="AM757" s="236"/>
      <c r="AN757" s="236"/>
      <c r="AO757" s="236"/>
      <c r="AP757" s="236"/>
      <c r="AQ757" s="236"/>
      <c r="AR757" s="238"/>
      <c r="AS757" s="238"/>
      <c r="AT757" s="246">
        <f>$AI$382</f>
        <v>0</v>
      </c>
      <c r="AU757" s="220">
        <v>2</v>
      </c>
      <c r="AV757" s="222" t="str">
        <f>IF(COUNTIFS($AI$380,"&lt;&gt;"&amp;""),$AI$380,"")</f>
        <v/>
      </c>
      <c r="AW757" s="222" t="str">
        <f>IF($AV757="","",ROUND(RIGHT($AI$376,1)/2,0))</f>
        <v/>
      </c>
      <c r="AX757" s="222" t="str">
        <f>IF($AV757="","",RIGHT($AI$376,1))</f>
        <v/>
      </c>
      <c r="AY757" s="222" t="str">
        <f>IF($AV757="","",$AM$382)</f>
        <v/>
      </c>
      <c r="AZ757" s="222" t="str">
        <f>IF($AV757="","","DF")</f>
        <v/>
      </c>
      <c r="BA757" s="222" t="str">
        <f>IF(COUNTIFS($AI$380,"&lt;&gt;"&amp;""),ROUND($AN$382/14,1),"")</f>
        <v/>
      </c>
      <c r="BB757" s="222" t="str">
        <f>IF(COUNTIFS($AI$380,"&lt;&gt;"&amp;""),ROUND(($AO$382+$AP$382+$AQ$382)/14,1),"")</f>
        <v/>
      </c>
      <c r="BC757" s="222" t="str">
        <f>IF(COUNTIFS($AI$380,"&lt;&gt;"&amp;""),ROUND(($AN$382+$AO$382+$AP$382+$AQ$382)/14,1),"")</f>
        <v/>
      </c>
      <c r="BD757" s="222" t="str">
        <f>IF(COUNTIFS($AI$380,"&lt;&gt;"&amp;""),ROUND($AN$382,1),"")</f>
        <v/>
      </c>
      <c r="BE757" s="222" t="str">
        <f>IF(COUNTIFS($AI$380,"&lt;&gt;"&amp;""),ROUND(($AO$382+$AP$382+$AQ$382),1),"")</f>
        <v/>
      </c>
      <c r="BF757" s="222" t="str">
        <f>IF(COUNTIFS($AI$380,"&lt;&gt;"&amp;""),ROUND(($AN$382+$AO$382+$AP$382+$AQ$382),1),"")</f>
        <v/>
      </c>
      <c r="BG757" s="220"/>
      <c r="BH757" s="222"/>
      <c r="BI757" s="222"/>
      <c r="BJ757" s="220"/>
      <c r="BK757" s="222"/>
      <c r="BL757" s="222"/>
      <c r="BM757" s="222" t="str">
        <f>IF(COUNTIFS($AI$380,"&lt;&gt;"&amp;""),IF($AS$382&lt;&gt;"",ROUND($AS$382/14,1),""),"")</f>
        <v/>
      </c>
      <c r="BN757" s="222" t="str">
        <f>IF(COUNTIFS($AI$380,"&lt;&gt;"&amp;""),IF($AS$382&lt;&gt;"",ROUND($AS$382,1),""),"")</f>
        <v/>
      </c>
      <c r="BO757" s="222" t="str">
        <f>IF($AV757="","",$AL$382)</f>
        <v/>
      </c>
      <c r="BP757" s="224" t="str">
        <f>IF(COUNTIFS($AI$380,"&lt;&gt;"&amp;""),$AR$382,"")</f>
        <v/>
      </c>
      <c r="BQ757" s="224" t="str">
        <f t="shared" ref="BQ757:BQ759" si="118">IF($AV757="","",IF($BC757&lt;&gt;"",$BC757,0)+IF($BI757&lt;&gt;"",$BI757,0)+IF($BM757&lt;&gt;"",$BM757,0))</f>
        <v/>
      </c>
      <c r="BR757" s="222" t="str">
        <f t="shared" ref="BR757:BR759" si="119">IF($AV757="","",IF($BF757&lt;&gt;"",$BF757,0)+IF($BL757&lt;&gt;"",$BL757,0)+IF($BN757&lt;&gt;"",$BN757,0))</f>
        <v/>
      </c>
      <c r="BU757" s="215"/>
      <c r="BV757" s="215"/>
      <c r="BW757" s="215"/>
      <c r="BX757" s="215"/>
      <c r="BY757" s="215"/>
      <c r="BZ757" s="215"/>
      <c r="CA757" s="215"/>
      <c r="CB757" s="215"/>
      <c r="CC757" s="216"/>
      <c r="CD757" s="216"/>
      <c r="CE757" s="216"/>
      <c r="CF757" s="215"/>
      <c r="CG757" s="215"/>
      <c r="CH757" s="215"/>
      <c r="CI757" s="215"/>
      <c r="CJ757" s="215"/>
      <c r="CK757" s="215"/>
      <c r="CL757" s="215"/>
      <c r="CM757" s="215"/>
      <c r="CN757" s="215"/>
      <c r="CO757" s="216"/>
      <c r="CP757" s="216"/>
    </row>
    <row r="758" spans="1:94" s="219" customFormat="1" ht="21" hidden="1" customHeight="1" x14ac:dyDescent="0.25">
      <c r="A758" s="237"/>
      <c r="B758" s="236"/>
      <c r="C758" s="236"/>
      <c r="D758" s="236"/>
      <c r="E758" s="236"/>
      <c r="F758" s="236"/>
      <c r="G758" s="236"/>
      <c r="H758" s="236"/>
      <c r="I758" s="236"/>
      <c r="J758" s="236"/>
      <c r="K758" s="238"/>
      <c r="L758" s="239"/>
      <c r="M758" s="236"/>
      <c r="N758" s="236"/>
      <c r="O758" s="236"/>
      <c r="P758" s="236"/>
      <c r="Q758" s="236"/>
      <c r="R758" s="236"/>
      <c r="S758" s="236"/>
      <c r="T758" s="236"/>
      <c r="U758" s="236"/>
      <c r="V758" s="238"/>
      <c r="W758" s="238"/>
      <c r="X758" s="240"/>
      <c r="Y758" s="236"/>
      <c r="Z758" s="236"/>
      <c r="AA758" s="236"/>
      <c r="AB758" s="236"/>
      <c r="AC758" s="236"/>
      <c r="AD758" s="236"/>
      <c r="AE758" s="236"/>
      <c r="AF758" s="236"/>
      <c r="AG758" s="238"/>
      <c r="AH758" s="238"/>
      <c r="AI758" s="236"/>
      <c r="AJ758" s="236"/>
      <c r="AK758" s="236"/>
      <c r="AL758" s="236"/>
      <c r="AM758" s="236"/>
      <c r="AN758" s="236"/>
      <c r="AO758" s="236"/>
      <c r="AP758" s="236"/>
      <c r="AQ758" s="236"/>
      <c r="AR758" s="238"/>
      <c r="AS758" s="238"/>
      <c r="AT758" s="246">
        <f>$AI$385</f>
        <v>0</v>
      </c>
      <c r="AU758" s="220">
        <v>3</v>
      </c>
      <c r="AV758" s="222" t="str">
        <f>IF(COUNTIFS($AI$383,"&lt;&gt;"&amp;""),$AI$383,"")</f>
        <v/>
      </c>
      <c r="AW758" s="222" t="str">
        <f>IF($AV758="","",ROUND(RIGHT($AI$376,1)/2,0))</f>
        <v/>
      </c>
      <c r="AX758" s="222" t="str">
        <f>IF($AV758="","",RIGHT($AI$376,1))</f>
        <v/>
      </c>
      <c r="AY758" s="222" t="str">
        <f>IF($AV758="","",$AM$385)</f>
        <v/>
      </c>
      <c r="AZ758" s="222" t="str">
        <f>IF($AV758="","","DF")</f>
        <v/>
      </c>
      <c r="BA758" s="222" t="str">
        <f>IF(COUNTIFS($AI$383,"&lt;&gt;"&amp;""),ROUND($AN$385/14,1),"")</f>
        <v/>
      </c>
      <c r="BB758" s="222" t="str">
        <f>IF(COUNTIFS($AI$383,"&lt;&gt;"&amp;""),ROUND(($AO$385+$AP$385+$AQ$385)/14,1),"")</f>
        <v/>
      </c>
      <c r="BC758" s="222" t="str">
        <f>IF(COUNTIFS($AI$383,"&lt;&gt;"&amp;""),ROUND(($AN$385+$AO$385+$AP$385+$AQ$385)/14,1),"")</f>
        <v/>
      </c>
      <c r="BD758" s="222" t="str">
        <f>IF(COUNTIFS($AI$383,"&lt;&gt;"&amp;""),ROUND($AN$385,1),"")</f>
        <v/>
      </c>
      <c r="BE758" s="222" t="str">
        <f>IF(COUNTIFS($AI$383,"&lt;&gt;"&amp;""),ROUND(($AO$385+$AP$385+$AQ$385),1),"")</f>
        <v/>
      </c>
      <c r="BF758" s="222" t="str">
        <f>IF(COUNTIFS($AI$383,"&lt;&gt;"&amp;""),ROUND(($AN$385+$AO$385+$AP$385+$AQ$385),1),"")</f>
        <v/>
      </c>
      <c r="BG758" s="220"/>
      <c r="BH758" s="222"/>
      <c r="BI758" s="222"/>
      <c r="BJ758" s="220"/>
      <c r="BK758" s="222"/>
      <c r="BL758" s="222"/>
      <c r="BM758" s="222" t="str">
        <f>IF(COUNTIFS($AI$383,"&lt;&gt;"&amp;""),IF($AS$385&lt;&gt;"",ROUND($AS$385/14,1),""),"")</f>
        <v/>
      </c>
      <c r="BN758" s="222" t="str">
        <f>IF(COUNTIFS($AI$383,"&lt;&gt;"&amp;""),IF($AS$385&lt;&gt;"",ROUND($AS$385,1),""),"")</f>
        <v/>
      </c>
      <c r="BO758" s="222" t="str">
        <f>IF($AV758="","",$AL$385)</f>
        <v/>
      </c>
      <c r="BP758" s="224" t="str">
        <f>IF(COUNTIFS($AI$383,"&lt;&gt;"&amp;""),$AR$385,"")</f>
        <v/>
      </c>
      <c r="BQ758" s="224" t="str">
        <f t="shared" si="118"/>
        <v/>
      </c>
      <c r="BR758" s="222" t="str">
        <f t="shared" si="119"/>
        <v/>
      </c>
      <c r="BU758" s="215"/>
      <c r="BV758" s="215"/>
      <c r="BW758" s="215"/>
      <c r="BX758" s="215"/>
      <c r="BY758" s="215"/>
      <c r="BZ758" s="215"/>
      <c r="CA758" s="215"/>
      <c r="CB758" s="215"/>
      <c r="CC758" s="216"/>
      <c r="CD758" s="216"/>
      <c r="CE758" s="216"/>
      <c r="CF758" s="215"/>
      <c r="CG758" s="215"/>
      <c r="CH758" s="215"/>
      <c r="CI758" s="215"/>
      <c r="CJ758" s="215"/>
      <c r="CK758" s="215"/>
      <c r="CL758" s="215"/>
      <c r="CM758" s="215"/>
      <c r="CN758" s="215"/>
      <c r="CO758" s="216"/>
      <c r="CP758" s="216"/>
    </row>
    <row r="759" spans="1:94" s="219" customFormat="1" ht="21" hidden="1" customHeight="1" x14ac:dyDescent="0.25">
      <c r="A759" s="237"/>
      <c r="B759" s="236"/>
      <c r="C759" s="236"/>
      <c r="D759" s="236"/>
      <c r="E759" s="236"/>
      <c r="F759" s="236"/>
      <c r="G759" s="236"/>
      <c r="H759" s="236"/>
      <c r="I759" s="236"/>
      <c r="J759" s="236"/>
      <c r="K759" s="238"/>
      <c r="L759" s="239"/>
      <c r="M759" s="236"/>
      <c r="N759" s="236"/>
      <c r="O759" s="236"/>
      <c r="P759" s="236"/>
      <c r="Q759" s="236"/>
      <c r="R759" s="236"/>
      <c r="S759" s="236"/>
      <c r="T759" s="236"/>
      <c r="U759" s="236"/>
      <c r="V759" s="238"/>
      <c r="W759" s="238"/>
      <c r="X759" s="240"/>
      <c r="Y759" s="236"/>
      <c r="Z759" s="236"/>
      <c r="AA759" s="236"/>
      <c r="AB759" s="236"/>
      <c r="AC759" s="236"/>
      <c r="AD759" s="236"/>
      <c r="AE759" s="236"/>
      <c r="AF759" s="236"/>
      <c r="AG759" s="238"/>
      <c r="AH759" s="238"/>
      <c r="AI759" s="236"/>
      <c r="AJ759" s="236"/>
      <c r="AK759" s="236"/>
      <c r="AL759" s="236"/>
      <c r="AM759" s="236"/>
      <c r="AN759" s="236"/>
      <c r="AO759" s="236"/>
      <c r="AP759" s="236"/>
      <c r="AQ759" s="236"/>
      <c r="AR759" s="238"/>
      <c r="AS759" s="238"/>
      <c r="AT759" s="246">
        <f>$AI$388</f>
        <v>0</v>
      </c>
      <c r="AU759" s="220">
        <v>4</v>
      </c>
      <c r="AV759" s="222" t="str">
        <f>IF(COUNTIFS($AI$386,"&lt;&gt;"&amp;""),$AI$386,"")</f>
        <v/>
      </c>
      <c r="AW759" s="222" t="str">
        <f>IF($AV759="","",ROUND(RIGHT($AI$376,1)/2,0))</f>
        <v/>
      </c>
      <c r="AX759" s="222" t="str">
        <f>IF($AV759="","",RIGHT($AI$376,1))</f>
        <v/>
      </c>
      <c r="AY759" s="222" t="str">
        <f>IF($AV759="","",$AM$388)</f>
        <v/>
      </c>
      <c r="AZ759" s="222" t="str">
        <f>IF($AV759="","","DF")</f>
        <v/>
      </c>
      <c r="BA759" s="222" t="str">
        <f>IF(COUNTIFS($AI$386,"&lt;&gt;"&amp;""),ROUND($AN$388/14,1),"")</f>
        <v/>
      </c>
      <c r="BB759" s="222" t="str">
        <f>IF(COUNTIFS($AI$386,"&lt;&gt;"&amp;""),ROUND(($AO$388+$AP$388+$AQ$388)/14,1),"")</f>
        <v/>
      </c>
      <c r="BC759" s="222" t="str">
        <f>IF(COUNTIFS($AI$386,"&lt;&gt;"&amp;""),ROUND(($AN$388+$AO$388+$AP$388+$AQ$388)/14,1),"")</f>
        <v/>
      </c>
      <c r="BD759" s="222" t="str">
        <f>IF(COUNTIFS($AI$386,"&lt;&gt;"&amp;""),ROUND($AN$388,1),"")</f>
        <v/>
      </c>
      <c r="BE759" s="222" t="str">
        <f>IF(COUNTIFS($AI$386,"&lt;&gt;"&amp;""),ROUND(($AO$388+$AP$388+$AQ$388),1),"")</f>
        <v/>
      </c>
      <c r="BF759" s="222" t="str">
        <f>IF(COUNTIFS($AI$386,"&lt;&gt;"&amp;""),ROUND(($AN$388+$AO$388+$AP$388+$AQ$388),1),"")</f>
        <v/>
      </c>
      <c r="BG759" s="220"/>
      <c r="BH759" s="222"/>
      <c r="BI759" s="222"/>
      <c r="BJ759" s="220"/>
      <c r="BK759" s="222"/>
      <c r="BL759" s="222"/>
      <c r="BM759" s="222" t="str">
        <f>IF(COUNTIFS($AI$386,"&lt;&gt;"&amp;""),IF($AS$388&lt;&gt;"",ROUND($AS$388/14,1),""),"")</f>
        <v/>
      </c>
      <c r="BN759" s="222" t="str">
        <f>IF(COUNTIFS($AI$386,"&lt;&gt;"&amp;""),IF($AS$388&lt;&gt;"",ROUND($AS$388,1),""),"")</f>
        <v/>
      </c>
      <c r="BO759" s="222" t="str">
        <f>IF($AV759="","",$AL$388)</f>
        <v/>
      </c>
      <c r="BP759" s="224" t="str">
        <f>IF(COUNTIFS($AI$386,"&lt;&gt;"&amp;""),$AR$388,"")</f>
        <v/>
      </c>
      <c r="BQ759" s="224" t="str">
        <f t="shared" si="118"/>
        <v/>
      </c>
      <c r="BR759" s="222" t="str">
        <f t="shared" si="119"/>
        <v/>
      </c>
      <c r="BU759" s="215"/>
      <c r="BV759" s="215"/>
      <c r="BW759" s="215"/>
      <c r="BX759" s="215"/>
      <c r="BY759" s="215"/>
      <c r="BZ759" s="215"/>
      <c r="CA759" s="215"/>
      <c r="CB759" s="215"/>
      <c r="CC759" s="216"/>
      <c r="CD759" s="216"/>
      <c r="CE759" s="216"/>
      <c r="CF759" s="215"/>
      <c r="CG759" s="215"/>
      <c r="CH759" s="215"/>
      <c r="CI759" s="215"/>
      <c r="CJ759" s="215"/>
      <c r="CK759" s="215"/>
      <c r="CL759" s="215"/>
      <c r="CM759" s="215"/>
      <c r="CN759" s="215"/>
      <c r="CO759" s="216"/>
      <c r="CP759" s="216"/>
    </row>
    <row r="760" spans="1:94" s="219" customFormat="1" ht="21" hidden="1" customHeight="1" x14ac:dyDescent="0.25">
      <c r="B760" s="215"/>
      <c r="C760" s="215"/>
      <c r="D760" s="215"/>
      <c r="E760" s="215"/>
      <c r="F760" s="215"/>
      <c r="G760" s="215"/>
      <c r="H760" s="215"/>
      <c r="I760" s="215"/>
      <c r="J760" s="215"/>
      <c r="K760" s="216"/>
      <c r="L760" s="217"/>
      <c r="M760" s="215"/>
      <c r="N760" s="215"/>
      <c r="O760" s="215"/>
      <c r="P760" s="215"/>
      <c r="Q760" s="215"/>
      <c r="R760" s="215"/>
      <c r="S760" s="215"/>
      <c r="T760" s="215"/>
      <c r="U760" s="215"/>
      <c r="V760" s="216"/>
      <c r="W760" s="216"/>
      <c r="X760" s="218"/>
      <c r="Y760" s="215"/>
      <c r="Z760" s="215"/>
      <c r="AA760" s="215"/>
      <c r="AB760" s="215"/>
      <c r="AC760" s="215"/>
      <c r="AD760" s="215"/>
      <c r="AE760" s="215"/>
      <c r="AF760" s="215"/>
      <c r="AG760" s="216"/>
      <c r="AH760" s="216"/>
      <c r="AI760" s="215"/>
      <c r="AJ760" s="215"/>
      <c r="AK760" s="215"/>
      <c r="AL760" s="215"/>
      <c r="AM760" s="215"/>
      <c r="AN760" s="215"/>
      <c r="AO760" s="215"/>
      <c r="AP760" s="215"/>
      <c r="AQ760" s="215"/>
      <c r="AR760" s="216"/>
      <c r="AS760" s="216"/>
    </row>
    <row r="761" spans="1:94" s="252" customFormat="1" ht="21" hidden="1" customHeight="1" x14ac:dyDescent="0.25">
      <c r="B761" s="253"/>
      <c r="C761" s="253"/>
      <c r="D761" s="253"/>
      <c r="E761" s="253"/>
      <c r="F761" s="253"/>
      <c r="G761" s="253"/>
      <c r="H761" s="253"/>
      <c r="I761" s="253"/>
      <c r="J761" s="253"/>
      <c r="K761" s="254"/>
      <c r="L761" s="255"/>
      <c r="M761" s="253"/>
      <c r="N761" s="253"/>
      <c r="O761" s="253"/>
      <c r="P761" s="253"/>
      <c r="Q761" s="253"/>
      <c r="R761" s="253"/>
      <c r="S761" s="253"/>
      <c r="T761" s="253"/>
      <c r="U761" s="253"/>
      <c r="V761" s="254"/>
      <c r="W761" s="254"/>
      <c r="X761" s="256"/>
      <c r="Y761" s="253"/>
      <c r="Z761" s="253"/>
      <c r="AA761" s="253"/>
      <c r="AB761" s="253"/>
      <c r="AC761" s="253"/>
      <c r="AD761" s="253"/>
      <c r="AE761" s="253"/>
      <c r="AF761" s="253"/>
      <c r="AG761" s="254"/>
      <c r="AH761" s="254"/>
      <c r="AI761" s="253"/>
      <c r="AJ761" s="253"/>
      <c r="AK761" s="253"/>
      <c r="AL761" s="253"/>
      <c r="AM761" s="253"/>
      <c r="AN761" s="253"/>
      <c r="AO761" s="253"/>
      <c r="AP761" s="253"/>
      <c r="AQ761" s="253"/>
      <c r="AR761" s="254"/>
      <c r="AS761" s="254"/>
    </row>
    <row r="762" spans="1:94" s="219" customFormat="1" ht="21" hidden="1" customHeight="1" x14ac:dyDescent="0.25">
      <c r="B762" s="215"/>
      <c r="C762" s="215"/>
      <c r="D762" s="215"/>
      <c r="E762" s="215"/>
      <c r="F762" s="215"/>
      <c r="G762" s="215"/>
      <c r="H762" s="215"/>
      <c r="I762" s="215"/>
      <c r="J762" s="215"/>
      <c r="K762" s="216"/>
      <c r="L762" s="217"/>
      <c r="M762" s="215"/>
      <c r="N762" s="215"/>
      <c r="O762" s="215"/>
      <c r="P762" s="215"/>
      <c r="Q762" s="215"/>
      <c r="R762" s="215"/>
      <c r="S762" s="215"/>
      <c r="T762" s="215"/>
      <c r="U762" s="215"/>
      <c r="V762" s="216"/>
      <c r="W762" s="216"/>
      <c r="X762" s="218"/>
      <c r="Y762" s="215"/>
      <c r="Z762" s="215"/>
      <c r="AA762" s="215"/>
      <c r="AB762" s="215"/>
      <c r="AC762" s="215"/>
      <c r="AD762" s="215"/>
      <c r="AE762" s="215"/>
      <c r="AF762" s="215"/>
      <c r="AG762" s="216"/>
      <c r="AH762" s="216"/>
      <c r="AI762" s="215"/>
      <c r="AJ762" s="215"/>
      <c r="AK762" s="215"/>
      <c r="AL762" s="215"/>
      <c r="AM762" s="215"/>
      <c r="AN762" s="215"/>
      <c r="AO762" s="215"/>
      <c r="AP762" s="215"/>
      <c r="AQ762" s="215"/>
      <c r="AR762" s="216"/>
      <c r="AS762" s="216"/>
    </row>
    <row r="763" spans="1:94" s="219" customFormat="1" ht="21" hidden="1" customHeight="1" x14ac:dyDescent="0.25">
      <c r="B763" s="215"/>
      <c r="C763" s="215"/>
      <c r="D763" s="215"/>
      <c r="E763" s="215"/>
      <c r="F763" s="215"/>
      <c r="G763" s="215"/>
      <c r="H763" s="215"/>
      <c r="I763" s="215"/>
      <c r="J763" s="215"/>
      <c r="K763" s="216"/>
      <c r="L763" s="217"/>
      <c r="M763" s="215"/>
      <c r="N763" s="215"/>
      <c r="O763" s="215"/>
      <c r="P763" s="215"/>
      <c r="Q763" s="215"/>
      <c r="R763" s="215"/>
      <c r="S763" s="215"/>
      <c r="T763" s="215"/>
      <c r="U763" s="215"/>
      <c r="V763" s="216"/>
      <c r="W763" s="216"/>
      <c r="X763" s="218"/>
      <c r="Y763" s="215"/>
      <c r="Z763" s="215"/>
      <c r="AA763" s="215"/>
      <c r="AB763" s="215"/>
      <c r="AC763" s="215"/>
      <c r="AD763" s="215"/>
      <c r="AE763" s="215"/>
      <c r="AF763" s="215"/>
      <c r="AG763" s="216"/>
      <c r="AH763" s="216"/>
      <c r="AI763" s="215"/>
      <c r="AJ763" s="215"/>
      <c r="AK763" s="215"/>
      <c r="AL763" s="215"/>
      <c r="AM763" s="215"/>
      <c r="AN763" s="215"/>
      <c r="AO763" s="215"/>
      <c r="AP763" s="215"/>
      <c r="AQ763" s="215"/>
      <c r="AR763" s="216"/>
      <c r="AS763" s="216"/>
    </row>
    <row r="764" spans="1:94" s="219" customFormat="1" ht="21" hidden="1" customHeight="1" x14ac:dyDescent="0.25">
      <c r="B764" s="215"/>
      <c r="C764" s="215"/>
      <c r="D764" s="215"/>
      <c r="E764" s="215"/>
      <c r="F764" s="215"/>
      <c r="G764" s="215"/>
      <c r="H764" s="215"/>
      <c r="I764" s="215"/>
      <c r="J764" s="215"/>
      <c r="K764" s="216"/>
      <c r="L764" s="217"/>
      <c r="M764" s="215"/>
      <c r="N764" s="215"/>
      <c r="O764" s="215"/>
      <c r="P764" s="215"/>
      <c r="Q764" s="215"/>
      <c r="R764" s="215"/>
      <c r="S764" s="215"/>
      <c r="T764" s="215"/>
      <c r="U764" s="215"/>
      <c r="V764" s="216"/>
      <c r="W764" s="216"/>
      <c r="X764" s="218"/>
      <c r="Y764" s="215"/>
      <c r="Z764" s="215"/>
      <c r="AA764" s="215"/>
      <c r="AB764" s="215"/>
      <c r="AC764" s="215"/>
      <c r="AD764" s="215"/>
      <c r="AE764" s="215"/>
      <c r="AF764" s="215"/>
      <c r="AG764" s="216"/>
      <c r="AH764" s="216"/>
      <c r="AI764" s="215"/>
      <c r="AJ764" s="215"/>
      <c r="AK764" s="215"/>
      <c r="AL764" s="215"/>
      <c r="AM764" s="215"/>
      <c r="AN764" s="215"/>
      <c r="AO764" s="215"/>
      <c r="AP764" s="215"/>
      <c r="AQ764" s="215"/>
      <c r="AR764" s="216"/>
      <c r="AS764" s="216"/>
    </row>
    <row r="765" spans="1:94" s="219" customFormat="1" ht="21" hidden="1" customHeight="1" x14ac:dyDescent="0.25">
      <c r="B765" s="215"/>
      <c r="C765" s="215"/>
      <c r="D765" s="215"/>
      <c r="E765" s="215"/>
      <c r="F765" s="215"/>
      <c r="G765" s="215"/>
      <c r="H765" s="215"/>
      <c r="I765" s="215"/>
      <c r="J765" s="215"/>
      <c r="K765" s="216"/>
      <c r="L765" s="217"/>
      <c r="M765" s="215"/>
      <c r="N765" s="215"/>
      <c r="O765" s="215"/>
      <c r="P765" s="215"/>
      <c r="Q765" s="215"/>
      <c r="R765" s="215"/>
      <c r="S765" s="215"/>
      <c r="T765" s="215"/>
      <c r="U765" s="215"/>
      <c r="V765" s="216"/>
      <c r="W765" s="216"/>
      <c r="X765" s="218"/>
      <c r="Y765" s="215"/>
      <c r="Z765" s="215"/>
      <c r="AA765" s="215"/>
      <c r="AB765" s="215"/>
      <c r="AC765" s="215"/>
      <c r="AD765" s="215"/>
      <c r="AE765" s="215"/>
      <c r="AF765" s="215"/>
      <c r="AG765" s="216"/>
      <c r="AH765" s="216"/>
      <c r="AI765" s="215"/>
      <c r="AJ765" s="215"/>
      <c r="AK765" s="215"/>
      <c r="AL765" s="215"/>
      <c r="AM765" s="215"/>
      <c r="AN765" s="215"/>
      <c r="AO765" s="215"/>
      <c r="AP765" s="215"/>
      <c r="AQ765" s="215"/>
      <c r="AR765" s="216"/>
      <c r="AS765" s="216"/>
    </row>
    <row r="766" spans="1:94" s="219" customFormat="1" ht="21" hidden="1" customHeight="1" x14ac:dyDescent="0.25">
      <c r="B766" s="215"/>
      <c r="C766" s="215"/>
      <c r="D766" s="215"/>
      <c r="E766" s="215"/>
      <c r="F766" s="215"/>
      <c r="G766" s="215"/>
      <c r="H766" s="215"/>
      <c r="I766" s="215"/>
      <c r="J766" s="215"/>
      <c r="K766" s="216"/>
      <c r="L766" s="217"/>
      <c r="M766" s="215"/>
      <c r="N766" s="215"/>
      <c r="O766" s="215"/>
      <c r="P766" s="215"/>
      <c r="Q766" s="215"/>
      <c r="R766" s="215"/>
      <c r="S766" s="215"/>
      <c r="T766" s="215"/>
      <c r="U766" s="215"/>
      <c r="V766" s="216"/>
      <c r="W766" s="216"/>
      <c r="X766" s="218"/>
      <c r="Y766" s="215"/>
      <c r="Z766" s="215"/>
      <c r="AA766" s="215"/>
      <c r="AB766" s="215"/>
      <c r="AC766" s="215"/>
      <c r="AD766" s="215"/>
      <c r="AE766" s="215"/>
      <c r="AF766" s="215"/>
      <c r="AG766" s="216"/>
      <c r="AH766" s="216"/>
      <c r="AI766" s="215"/>
      <c r="AJ766" s="215"/>
      <c r="AK766" s="215"/>
      <c r="AL766" s="215"/>
      <c r="AM766" s="215"/>
      <c r="AN766" s="215"/>
      <c r="AO766" s="215"/>
      <c r="AP766" s="215"/>
      <c r="AQ766" s="215"/>
      <c r="AR766" s="216"/>
      <c r="AS766" s="216"/>
    </row>
    <row r="767" spans="1:94" s="219" customFormat="1" ht="21" hidden="1" customHeight="1" x14ac:dyDescent="0.25">
      <c r="B767" s="215"/>
      <c r="C767" s="215"/>
      <c r="D767" s="215"/>
      <c r="E767" s="215"/>
      <c r="F767" s="215"/>
      <c r="G767" s="215"/>
      <c r="H767" s="215"/>
      <c r="I767" s="215"/>
      <c r="J767" s="215"/>
      <c r="K767" s="216"/>
      <c r="L767" s="217"/>
      <c r="M767" s="215"/>
      <c r="N767" s="215"/>
      <c r="O767" s="215"/>
      <c r="P767" s="215"/>
      <c r="Q767" s="215"/>
      <c r="R767" s="215"/>
      <c r="S767" s="215"/>
      <c r="T767" s="215"/>
      <c r="U767" s="215"/>
      <c r="V767" s="216"/>
      <c r="W767" s="216"/>
      <c r="X767" s="218"/>
      <c r="Y767" s="215"/>
      <c r="Z767" s="215"/>
      <c r="AA767" s="215"/>
      <c r="AB767" s="215"/>
      <c r="AC767" s="215"/>
      <c r="AD767" s="215"/>
      <c r="AE767" s="215"/>
      <c r="AF767" s="215"/>
      <c r="AG767" s="216"/>
      <c r="AH767" s="216"/>
      <c r="AI767" s="215"/>
      <c r="AJ767" s="215"/>
      <c r="AK767" s="215"/>
      <c r="AL767" s="215"/>
      <c r="AM767" s="215"/>
      <c r="AN767" s="215"/>
      <c r="AO767" s="215"/>
      <c r="AP767" s="215"/>
      <c r="AQ767" s="215"/>
      <c r="AR767" s="216"/>
      <c r="AS767" s="216"/>
    </row>
    <row r="768" spans="1:94" s="219" customFormat="1" ht="21" hidden="1" customHeight="1" x14ac:dyDescent="0.25">
      <c r="B768" s="215"/>
      <c r="C768" s="215"/>
      <c r="D768" s="215"/>
      <c r="E768" s="215"/>
      <c r="F768" s="215"/>
      <c r="G768" s="215"/>
      <c r="H768" s="215"/>
      <c r="I768" s="215"/>
      <c r="J768" s="215"/>
      <c r="K768" s="216"/>
      <c r="L768" s="217"/>
      <c r="M768" s="215"/>
      <c r="N768" s="215"/>
      <c r="O768" s="215"/>
      <c r="P768" s="215"/>
      <c r="Q768" s="215"/>
      <c r="R768" s="215"/>
      <c r="S768" s="215"/>
      <c r="T768" s="215"/>
      <c r="U768" s="215"/>
      <c r="V768" s="216"/>
      <c r="W768" s="216"/>
      <c r="X768" s="218"/>
      <c r="Y768" s="215"/>
      <c r="Z768" s="215"/>
      <c r="AA768" s="215"/>
      <c r="AB768" s="215"/>
      <c r="AC768" s="215"/>
      <c r="AD768" s="215"/>
      <c r="AE768" s="215"/>
      <c r="AF768" s="215"/>
      <c r="AG768" s="216"/>
      <c r="AH768" s="216"/>
      <c r="AI768" s="215"/>
      <c r="AJ768" s="215"/>
      <c r="AK768" s="215"/>
      <c r="AL768" s="215"/>
      <c r="AM768" s="215"/>
      <c r="AN768" s="215"/>
      <c r="AO768" s="215"/>
      <c r="AP768" s="215"/>
      <c r="AQ768" s="215"/>
      <c r="AR768" s="216"/>
      <c r="AS768" s="216"/>
    </row>
    <row r="769" spans="2:45" s="219" customFormat="1" ht="21" hidden="1" customHeight="1" x14ac:dyDescent="0.25">
      <c r="B769" s="215"/>
      <c r="C769" s="215"/>
      <c r="D769" s="215"/>
      <c r="E769" s="215"/>
      <c r="F769" s="215"/>
      <c r="G769" s="215"/>
      <c r="H769" s="215"/>
      <c r="I769" s="215"/>
      <c r="J769" s="215"/>
      <c r="K769" s="216"/>
      <c r="L769" s="217"/>
      <c r="M769" s="215"/>
      <c r="N769" s="215"/>
      <c r="O769" s="215"/>
      <c r="P769" s="215"/>
      <c r="Q769" s="215"/>
      <c r="R769" s="215"/>
      <c r="S769" s="215"/>
      <c r="T769" s="215"/>
      <c r="U769" s="215"/>
      <c r="V769" s="216"/>
      <c r="W769" s="216"/>
      <c r="X769" s="218"/>
      <c r="Y769" s="215"/>
      <c r="Z769" s="215"/>
      <c r="AA769" s="215"/>
      <c r="AB769" s="215"/>
      <c r="AC769" s="215"/>
      <c r="AD769" s="215"/>
      <c r="AE769" s="215"/>
      <c r="AF769" s="215"/>
      <c r="AG769" s="216"/>
      <c r="AH769" s="216"/>
      <c r="AI769" s="215"/>
      <c r="AJ769" s="215"/>
      <c r="AK769" s="215"/>
      <c r="AL769" s="215"/>
      <c r="AM769" s="215"/>
      <c r="AN769" s="215"/>
      <c r="AO769" s="215"/>
      <c r="AP769" s="215"/>
      <c r="AQ769" s="215"/>
      <c r="AR769" s="216"/>
      <c r="AS769" s="216"/>
    </row>
    <row r="770" spans="2:45" s="219" customFormat="1" ht="21" hidden="1" customHeight="1" x14ac:dyDescent="0.25">
      <c r="B770" s="215"/>
      <c r="C770" s="215"/>
      <c r="D770" s="215"/>
      <c r="E770" s="215"/>
      <c r="F770" s="215"/>
      <c r="G770" s="215"/>
      <c r="H770" s="215"/>
      <c r="I770" s="215"/>
      <c r="J770" s="215"/>
      <c r="K770" s="216"/>
      <c r="L770" s="217"/>
      <c r="M770" s="215"/>
      <c r="N770" s="215"/>
      <c r="O770" s="215"/>
      <c r="P770" s="215"/>
      <c r="Q770" s="215"/>
      <c r="R770" s="215"/>
      <c r="S770" s="215"/>
      <c r="T770" s="215"/>
      <c r="U770" s="215"/>
      <c r="V770" s="216"/>
      <c r="W770" s="216"/>
      <c r="X770" s="218"/>
      <c r="Y770" s="215"/>
      <c r="Z770" s="215"/>
      <c r="AA770" s="215"/>
      <c r="AB770" s="215"/>
      <c r="AC770" s="215"/>
      <c r="AD770" s="215"/>
      <c r="AE770" s="215"/>
      <c r="AF770" s="215"/>
      <c r="AG770" s="216"/>
      <c r="AH770" s="216"/>
      <c r="AI770" s="215"/>
      <c r="AJ770" s="215"/>
      <c r="AK770" s="215"/>
      <c r="AL770" s="215"/>
      <c r="AM770" s="215"/>
      <c r="AN770" s="215"/>
      <c r="AO770" s="215"/>
      <c r="AP770" s="215"/>
      <c r="AQ770" s="215"/>
      <c r="AR770" s="216"/>
      <c r="AS770" s="216"/>
    </row>
    <row r="771" spans="2:45" hidden="1" x14ac:dyDescent="0.25"/>
    <row r="772" spans="2:45" hidden="1" x14ac:dyDescent="0.25"/>
    <row r="773" spans="2:45" hidden="1" x14ac:dyDescent="0.25"/>
    <row r="774" spans="2:45" hidden="1" x14ac:dyDescent="0.25"/>
    <row r="775" spans="2:45" hidden="1" x14ac:dyDescent="0.25"/>
    <row r="776" spans="2:45" hidden="1" x14ac:dyDescent="0.25"/>
    <row r="777" spans="2:45" hidden="1" x14ac:dyDescent="0.25"/>
    <row r="778" spans="2:45" hidden="1" x14ac:dyDescent="0.25"/>
    <row r="779" spans="2:45" hidden="1" x14ac:dyDescent="0.25"/>
    <row r="780" spans="2:45" hidden="1" x14ac:dyDescent="0.25"/>
    <row r="781" spans="2:45" hidden="1" x14ac:dyDescent="0.25"/>
    <row r="782" spans="2:45" hidden="1" x14ac:dyDescent="0.25"/>
    <row r="783" spans="2:45" hidden="1" x14ac:dyDescent="0.25"/>
    <row r="784" spans="2:45"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sheetData>
  <sheetProtection algorithmName="SHA-512" hashValue="Ti/eu8+dgcyzTmv9EnKbng2W9aDSs6SjdYxqm6TAugO+MZclkDsZ8nTeqAzUimGIlALhlogZyftl4dzrUcC31Q==" saltValue="9xcIhDolORIMLUvlKDgwWA==" spinCount="100000" sheet="1" objects="1" scenarios="1" formatCells="0" formatRows="0" selectLockedCells="1"/>
  <mergeCells count="311">
    <mergeCell ref="O189:X189"/>
    <mergeCell ref="O186:Y186"/>
    <mergeCell ref="BY468:BY476"/>
    <mergeCell ref="BY478:BY486"/>
    <mergeCell ref="CI426:CL426"/>
    <mergeCell ref="CC437:CG437"/>
    <mergeCell ref="CM426:CP426"/>
    <mergeCell ref="A130:A132"/>
    <mergeCell ref="B130:M131"/>
    <mergeCell ref="N130:Y131"/>
    <mergeCell ref="B132:D132"/>
    <mergeCell ref="N132:P132"/>
    <mergeCell ref="A165:A167"/>
    <mergeCell ref="B165:M166"/>
    <mergeCell ref="N165:Y166"/>
    <mergeCell ref="B167:D167"/>
    <mergeCell ref="N167:P167"/>
    <mergeCell ref="C181:G181"/>
    <mergeCell ref="N164:P164"/>
    <mergeCell ref="N150:Y151"/>
    <mergeCell ref="A153:A155"/>
    <mergeCell ref="B152:D152"/>
    <mergeCell ref="B155:D155"/>
    <mergeCell ref="S406:T406"/>
    <mergeCell ref="A404:C404"/>
    <mergeCell ref="AU414:AV414"/>
    <mergeCell ref="AT755:BR755"/>
    <mergeCell ref="AT556:BR556"/>
    <mergeCell ref="AT570:BR570"/>
    <mergeCell ref="AT583:BR583"/>
    <mergeCell ref="AT596:BR596"/>
    <mergeCell ref="AT609:BR609"/>
    <mergeCell ref="AT636:BR636"/>
    <mergeCell ref="AT663:BR663"/>
    <mergeCell ref="AT532:BR532"/>
    <mergeCell ref="AT543:BR543"/>
    <mergeCell ref="AT555:BR555"/>
    <mergeCell ref="AT690:BR690"/>
    <mergeCell ref="AT718:BR718"/>
    <mergeCell ref="AT719:BR719"/>
    <mergeCell ref="AT725:BR725"/>
    <mergeCell ref="AT730:BR730"/>
    <mergeCell ref="AT735:BR735"/>
    <mergeCell ref="AT740:BR740"/>
    <mergeCell ref="AT745:BR745"/>
    <mergeCell ref="AT750:BR750"/>
    <mergeCell ref="AT487:BR487"/>
    <mergeCell ref="AT497:BR497"/>
    <mergeCell ref="AT509:BR509"/>
    <mergeCell ref="AT521:BR521"/>
    <mergeCell ref="N140:Y140"/>
    <mergeCell ref="AT466:BR466"/>
    <mergeCell ref="O184:Y185"/>
    <mergeCell ref="N176:P176"/>
    <mergeCell ref="N144:Y145"/>
    <mergeCell ref="BA426:BD426"/>
    <mergeCell ref="AU437:AY437"/>
    <mergeCell ref="BM426:BP426"/>
    <mergeCell ref="BG437:BK437"/>
    <mergeCell ref="N153:Y154"/>
    <mergeCell ref="N141:Y142"/>
    <mergeCell ref="N147:Y148"/>
    <mergeCell ref="O178:Y178"/>
    <mergeCell ref="N174:Y174"/>
    <mergeCell ref="AT477:BR477"/>
    <mergeCell ref="AW405:AZ405"/>
    <mergeCell ref="BB405:BD405"/>
    <mergeCell ref="BH405:BO405"/>
    <mergeCell ref="BR405:CA405"/>
    <mergeCell ref="AU406:AV406"/>
    <mergeCell ref="N155:P155"/>
    <mergeCell ref="O187:Y188"/>
    <mergeCell ref="A35:A37"/>
    <mergeCell ref="B35:M36"/>
    <mergeCell ref="A38:A40"/>
    <mergeCell ref="N40:P40"/>
    <mergeCell ref="B40:D40"/>
    <mergeCell ref="B150:M151"/>
    <mergeCell ref="N152:P152"/>
    <mergeCell ref="B153:M154"/>
    <mergeCell ref="N41:Y42"/>
    <mergeCell ref="B43:D43"/>
    <mergeCell ref="N43:P43"/>
    <mergeCell ref="A139:Y139"/>
    <mergeCell ref="B140:M140"/>
    <mergeCell ref="A102:Y102"/>
    <mergeCell ref="A104:Y104"/>
    <mergeCell ref="B105:M105"/>
    <mergeCell ref="A115:A117"/>
    <mergeCell ref="B92:D92"/>
    <mergeCell ref="B38:M39"/>
    <mergeCell ref="B117:D117"/>
    <mergeCell ref="B147:M148"/>
    <mergeCell ref="B146:D146"/>
    <mergeCell ref="B78:D78"/>
    <mergeCell ref="N115:Y116"/>
    <mergeCell ref="N117:P117"/>
    <mergeCell ref="A118:A120"/>
    <mergeCell ref="B118:M119"/>
    <mergeCell ref="N118:Y119"/>
    <mergeCell ref="B120:D120"/>
    <mergeCell ref="N120:P120"/>
    <mergeCell ref="B108:D108"/>
    <mergeCell ref="N108:P108"/>
    <mergeCell ref="B85:M86"/>
    <mergeCell ref="N85:Y86"/>
    <mergeCell ref="N112:Y113"/>
    <mergeCell ref="B114:D114"/>
    <mergeCell ref="N114:P114"/>
    <mergeCell ref="B111:D111"/>
    <mergeCell ref="N111:P111"/>
    <mergeCell ref="B89:D89"/>
    <mergeCell ref="G92:I92"/>
    <mergeCell ref="N92:P92"/>
    <mergeCell ref="S92:U92"/>
    <mergeCell ref="A88:A90"/>
    <mergeCell ref="B31:D31"/>
    <mergeCell ref="A127:A129"/>
    <mergeCell ref="B127:M128"/>
    <mergeCell ref="N127:Y128"/>
    <mergeCell ref="B129:D129"/>
    <mergeCell ref="N129:P129"/>
    <mergeCell ref="N84:P84"/>
    <mergeCell ref="A79:A81"/>
    <mergeCell ref="B79:M80"/>
    <mergeCell ref="N79:Y80"/>
    <mergeCell ref="A73:A75"/>
    <mergeCell ref="A76:A78"/>
    <mergeCell ref="B81:D81"/>
    <mergeCell ref="N81:P81"/>
    <mergeCell ref="A41:A43"/>
    <mergeCell ref="N35:Y36"/>
    <mergeCell ref="B37:D37"/>
    <mergeCell ref="N37:P37"/>
    <mergeCell ref="N38:Y39"/>
    <mergeCell ref="L55:M55"/>
    <mergeCell ref="L93:M93"/>
    <mergeCell ref="X93:Y93"/>
    <mergeCell ref="N66:P66"/>
    <mergeCell ref="N55:O55"/>
    <mergeCell ref="B61:M62"/>
    <mergeCell ref="N54:P54"/>
    <mergeCell ref="N61:Y62"/>
    <mergeCell ref="S54:U54"/>
    <mergeCell ref="B63:D63"/>
    <mergeCell ref="B66:D66"/>
    <mergeCell ref="B60:M60"/>
    <mergeCell ref="G54:I54"/>
    <mergeCell ref="A59:Y59"/>
    <mergeCell ref="N60:Y60"/>
    <mergeCell ref="A64:A66"/>
    <mergeCell ref="N63:P63"/>
    <mergeCell ref="B64:M65"/>
    <mergeCell ref="N64:Y65"/>
    <mergeCell ref="A53:A55"/>
    <mergeCell ref="A58:Y58"/>
    <mergeCell ref="B55:C55"/>
    <mergeCell ref="X55:Y55"/>
    <mergeCell ref="A61:A63"/>
    <mergeCell ref="B54:D54"/>
    <mergeCell ref="A19:Y19"/>
    <mergeCell ref="A23:A25"/>
    <mergeCell ref="B23:M24"/>
    <mergeCell ref="N23:Y24"/>
    <mergeCell ref="B25:D25"/>
    <mergeCell ref="N25:P25"/>
    <mergeCell ref="A21:Y21"/>
    <mergeCell ref="B22:M22"/>
    <mergeCell ref="N32:Y33"/>
    <mergeCell ref="A32:A34"/>
    <mergeCell ref="B32:M33"/>
    <mergeCell ref="B34:D34"/>
    <mergeCell ref="A26:A28"/>
    <mergeCell ref="N22:Y22"/>
    <mergeCell ref="N26:Y27"/>
    <mergeCell ref="B28:D28"/>
    <mergeCell ref="N28:P28"/>
    <mergeCell ref="B26:M27"/>
    <mergeCell ref="N29:Y30"/>
    <mergeCell ref="N31:P31"/>
    <mergeCell ref="N34:P34"/>
    <mergeCell ref="A29:A31"/>
    <mergeCell ref="A20:Y20"/>
    <mergeCell ref="B29:M30"/>
    <mergeCell ref="B41:M42"/>
    <mergeCell ref="N51:P51"/>
    <mergeCell ref="S51:U51"/>
    <mergeCell ref="A47:A49"/>
    <mergeCell ref="B47:M48"/>
    <mergeCell ref="N47:Y48"/>
    <mergeCell ref="B49:D49"/>
    <mergeCell ref="N49:P49"/>
    <mergeCell ref="G51:I51"/>
    <mergeCell ref="B51:D51"/>
    <mergeCell ref="A44:A46"/>
    <mergeCell ref="B44:M45"/>
    <mergeCell ref="N44:Y45"/>
    <mergeCell ref="B46:D46"/>
    <mergeCell ref="N46:P46"/>
    <mergeCell ref="A50:A52"/>
    <mergeCell ref="X52:Y52"/>
    <mergeCell ref="G52:K52"/>
    <mergeCell ref="L52:M52"/>
    <mergeCell ref="B52:C52"/>
    <mergeCell ref="N52:O52"/>
    <mergeCell ref="S52:V52"/>
    <mergeCell ref="N76:Y77"/>
    <mergeCell ref="N73:Y74"/>
    <mergeCell ref="B75:D75"/>
    <mergeCell ref="N75:P75"/>
    <mergeCell ref="A67:A69"/>
    <mergeCell ref="A70:A72"/>
    <mergeCell ref="N78:P78"/>
    <mergeCell ref="A85:A87"/>
    <mergeCell ref="G90:K90"/>
    <mergeCell ref="L90:M90"/>
    <mergeCell ref="S89:U89"/>
    <mergeCell ref="N90:O90"/>
    <mergeCell ref="S90:V90"/>
    <mergeCell ref="X90:Y90"/>
    <mergeCell ref="B82:M83"/>
    <mergeCell ref="N82:Y83"/>
    <mergeCell ref="B84:D84"/>
    <mergeCell ref="B69:D69"/>
    <mergeCell ref="N69:P69"/>
    <mergeCell ref="B70:M71"/>
    <mergeCell ref="A82:A84"/>
    <mergeCell ref="B67:M68"/>
    <mergeCell ref="N67:Y68"/>
    <mergeCell ref="BY488:BY496"/>
    <mergeCell ref="BY498:BY506"/>
    <mergeCell ref="A156:A158"/>
    <mergeCell ref="B156:M157"/>
    <mergeCell ref="N156:Y157"/>
    <mergeCell ref="B158:D158"/>
    <mergeCell ref="N158:P158"/>
    <mergeCell ref="A159:A161"/>
    <mergeCell ref="B159:M160"/>
    <mergeCell ref="N159:Y160"/>
    <mergeCell ref="B161:D161"/>
    <mergeCell ref="N161:P161"/>
    <mergeCell ref="A162:A164"/>
    <mergeCell ref="B162:M163"/>
    <mergeCell ref="N162:Y163"/>
    <mergeCell ref="D182:L182"/>
    <mergeCell ref="B187:E187"/>
    <mergeCell ref="B189:J189"/>
    <mergeCell ref="D184:F184"/>
    <mergeCell ref="N175:Y175"/>
    <mergeCell ref="A174:L175"/>
    <mergeCell ref="A176:C176"/>
    <mergeCell ref="BX426:CA426"/>
    <mergeCell ref="BR437:BV437"/>
    <mergeCell ref="B133:M134"/>
    <mergeCell ref="N133:Y134"/>
    <mergeCell ref="B135:D135"/>
    <mergeCell ref="N135:P135"/>
    <mergeCell ref="A168:A170"/>
    <mergeCell ref="B168:M169"/>
    <mergeCell ref="N168:Y169"/>
    <mergeCell ref="B170:D170"/>
    <mergeCell ref="N170:P170"/>
    <mergeCell ref="A141:A143"/>
    <mergeCell ref="B164:D164"/>
    <mergeCell ref="B143:D143"/>
    <mergeCell ref="A137:Y137"/>
    <mergeCell ref="A133:A135"/>
    <mergeCell ref="A147:A149"/>
    <mergeCell ref="B144:M145"/>
    <mergeCell ref="N146:P146"/>
    <mergeCell ref="A144:A146"/>
    <mergeCell ref="N143:P143"/>
    <mergeCell ref="B141:M142"/>
    <mergeCell ref="B149:D149"/>
    <mergeCell ref="N149:P149"/>
    <mergeCell ref="A138:Y138"/>
    <mergeCell ref="A150:A152"/>
    <mergeCell ref="A124:A126"/>
    <mergeCell ref="B124:M125"/>
    <mergeCell ref="N124:Y125"/>
    <mergeCell ref="B126:D126"/>
    <mergeCell ref="N126:P126"/>
    <mergeCell ref="A121:A123"/>
    <mergeCell ref="B121:M122"/>
    <mergeCell ref="N121:Y122"/>
    <mergeCell ref="B123:D123"/>
    <mergeCell ref="N123:P123"/>
    <mergeCell ref="B115:M116"/>
    <mergeCell ref="B106:M107"/>
    <mergeCell ref="A91:A93"/>
    <mergeCell ref="B87:D87"/>
    <mergeCell ref="N87:P87"/>
    <mergeCell ref="N70:Y71"/>
    <mergeCell ref="B72:D72"/>
    <mergeCell ref="N72:P72"/>
    <mergeCell ref="B73:M74"/>
    <mergeCell ref="A109:A111"/>
    <mergeCell ref="B76:M77"/>
    <mergeCell ref="N105:Y105"/>
    <mergeCell ref="B109:M110"/>
    <mergeCell ref="B112:M113"/>
    <mergeCell ref="N106:Y107"/>
    <mergeCell ref="N93:O93"/>
    <mergeCell ref="A106:A108"/>
    <mergeCell ref="A103:Y103"/>
    <mergeCell ref="A112:A114"/>
    <mergeCell ref="N109:Y110"/>
    <mergeCell ref="B93:C93"/>
    <mergeCell ref="G89:I89"/>
    <mergeCell ref="N89:P89"/>
    <mergeCell ref="B90:C90"/>
  </mergeCells>
  <phoneticPr fontId="1" type="noConversion"/>
  <printOptions horizontalCentered="1"/>
  <pageMargins left="0.47244094488188981" right="0.15748031496062992" top="0.62992125984251968" bottom="0.51181102362204722" header="0.55118110236220474" footer="0.47244094488188981"/>
  <pageSetup paperSize="9" scale="52" orientation="portrait" r:id="rId1"/>
  <headerFooter alignWithMargins="0"/>
  <rowBreaks count="3" manualBreakCount="3">
    <brk id="56" max="24" man="1"/>
    <brk id="100" max="24" man="1"/>
    <brk id="136" max="2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2"/>
  <sheetViews>
    <sheetView topLeftCell="A43" zoomScale="85" zoomScaleNormal="85" zoomScalePageLayoutView="60" workbookViewId="0">
      <selection activeCell="C67" sqref="C67"/>
    </sheetView>
  </sheetViews>
  <sheetFormatPr defaultColWidth="9.109375" defaultRowHeight="13.2" x14ac:dyDescent="0.25"/>
  <cols>
    <col min="1" max="1" width="15.44140625" style="273" customWidth="1"/>
    <col min="2" max="3" width="14.6640625" style="273" customWidth="1"/>
    <col min="4" max="4" width="11.44140625" style="273" customWidth="1"/>
    <col min="5" max="5" width="14.88671875" style="273" customWidth="1"/>
    <col min="6" max="6" width="13.88671875" style="273" bestFit="1" customWidth="1"/>
    <col min="7" max="7" width="18.5546875" style="273" customWidth="1"/>
    <col min="8" max="8" width="18.88671875" style="273" customWidth="1"/>
    <col min="9" max="9" width="16.5546875" style="273" customWidth="1"/>
    <col min="10" max="15" width="9.109375" style="273"/>
    <col min="16" max="16" width="13" style="273" bestFit="1" customWidth="1"/>
    <col min="17" max="16384" width="9.109375" style="273"/>
  </cols>
  <sheetData>
    <row r="1" spans="1:29" s="263" customFormat="1" ht="15.6" x14ac:dyDescent="0.3">
      <c r="A1" s="257" t="s">
        <v>25</v>
      </c>
      <c r="B1" s="258"/>
      <c r="C1" s="258"/>
      <c r="D1" s="258"/>
      <c r="E1" s="258"/>
      <c r="F1" s="258"/>
      <c r="G1" s="259"/>
      <c r="H1" s="259"/>
      <c r="I1" s="259"/>
      <c r="J1" s="259"/>
      <c r="K1" s="260"/>
      <c r="L1" s="260"/>
      <c r="M1" s="260"/>
      <c r="N1" s="259"/>
      <c r="O1" s="259"/>
      <c r="P1" s="259"/>
      <c r="Q1" s="259"/>
      <c r="R1" s="261"/>
      <c r="S1" s="262"/>
      <c r="T1" s="262"/>
      <c r="U1" s="262"/>
      <c r="V1" s="262"/>
      <c r="W1" s="262"/>
      <c r="X1" s="262"/>
      <c r="Y1" s="262"/>
      <c r="Z1" s="262"/>
      <c r="AA1" s="262"/>
      <c r="AB1" s="261"/>
      <c r="AC1" s="261"/>
    </row>
    <row r="2" spans="1:29" s="263" customFormat="1" ht="15" x14ac:dyDescent="0.25">
      <c r="A2" s="264" t="str">
        <f>Coperta!A4</f>
        <v>Facultatea MECANICĂ</v>
      </c>
      <c r="B2" s="265"/>
      <c r="C2" s="265"/>
      <c r="D2" s="265"/>
      <c r="E2" s="266"/>
      <c r="F2" s="266"/>
      <c r="G2" s="262"/>
      <c r="H2" s="262"/>
      <c r="I2" s="262"/>
      <c r="J2" s="262"/>
      <c r="K2" s="261"/>
      <c r="L2" s="261"/>
      <c r="M2" s="261"/>
      <c r="N2" s="262"/>
      <c r="O2" s="262"/>
      <c r="P2" s="262"/>
      <c r="Q2" s="262"/>
      <c r="R2" s="261"/>
      <c r="S2" s="262"/>
      <c r="T2" s="262"/>
      <c r="U2" s="262"/>
      <c r="V2" s="262"/>
      <c r="W2" s="262"/>
      <c r="X2" s="262"/>
      <c r="Y2" s="262"/>
      <c r="Z2" s="262"/>
      <c r="AA2" s="262"/>
      <c r="AB2" s="261"/>
      <c r="AC2" s="261"/>
    </row>
    <row r="3" spans="1:29" s="263" customFormat="1" ht="15" x14ac:dyDescent="0.25">
      <c r="A3" s="267"/>
      <c r="B3" s="266"/>
      <c r="C3" s="267"/>
      <c r="D3" s="267"/>
      <c r="E3" s="267"/>
      <c r="F3" s="267"/>
      <c r="G3" s="268"/>
      <c r="H3" s="268"/>
      <c r="I3" s="268"/>
      <c r="J3" s="268"/>
      <c r="K3" s="269"/>
      <c r="L3" s="269"/>
      <c r="M3" s="269"/>
      <c r="N3" s="262"/>
      <c r="O3" s="262"/>
      <c r="P3" s="262"/>
      <c r="Q3" s="262"/>
      <c r="R3" s="261"/>
      <c r="S3" s="262"/>
      <c r="T3" s="262"/>
      <c r="U3" s="262"/>
      <c r="V3" s="262"/>
      <c r="W3" s="262"/>
      <c r="X3" s="262"/>
      <c r="Y3" s="262"/>
      <c r="Z3" s="262"/>
      <c r="AA3" s="262"/>
      <c r="AB3" s="261"/>
      <c r="AC3" s="261"/>
    </row>
    <row r="4" spans="1:29" s="263" customFormat="1" ht="15.6" x14ac:dyDescent="0.3">
      <c r="A4" s="267" t="s">
        <v>104</v>
      </c>
      <c r="B4" s="266"/>
      <c r="D4" s="264" t="str">
        <f>Coperta!J29</f>
        <v>ȘTIINȚE INGINEREȘTI</v>
      </c>
      <c r="E4" s="267"/>
      <c r="F4" s="267"/>
      <c r="G4" s="268"/>
      <c r="I4" s="270"/>
      <c r="J4" s="270"/>
      <c r="K4" s="269"/>
      <c r="L4" s="269"/>
      <c r="M4" s="269"/>
      <c r="N4" s="262"/>
      <c r="O4" s="262"/>
      <c r="P4" s="262"/>
      <c r="Q4" s="262"/>
      <c r="R4" s="261"/>
      <c r="S4" s="262"/>
      <c r="T4" s="262"/>
      <c r="U4" s="262"/>
      <c r="V4" s="262"/>
      <c r="W4" s="262"/>
      <c r="X4" s="262"/>
      <c r="Y4" s="262"/>
      <c r="Z4" s="262"/>
      <c r="AA4" s="262"/>
      <c r="AB4" s="261"/>
      <c r="AC4" s="261"/>
    </row>
    <row r="5" spans="1:29" s="263" customFormat="1" ht="15.6" x14ac:dyDescent="0.3">
      <c r="A5" s="267" t="s">
        <v>105</v>
      </c>
      <c r="B5" s="266"/>
      <c r="D5" s="264" t="str">
        <f>Coperta!J31</f>
        <v>INGINERIA TRANSPORTURILOR</v>
      </c>
      <c r="E5" s="267"/>
      <c r="F5" s="267"/>
      <c r="G5" s="268"/>
      <c r="I5" s="270"/>
      <c r="J5" s="270"/>
      <c r="K5" s="269"/>
      <c r="L5" s="269"/>
      <c r="M5" s="269"/>
      <c r="N5" s="262"/>
      <c r="O5" s="262"/>
      <c r="P5" s="262"/>
      <c r="Q5" s="262"/>
      <c r="R5" s="261"/>
      <c r="S5" s="262"/>
      <c r="T5" s="262"/>
      <c r="U5" s="262"/>
      <c r="V5" s="262"/>
      <c r="W5" s="262"/>
      <c r="X5" s="262"/>
      <c r="Y5" s="262"/>
      <c r="Z5" s="262"/>
      <c r="AA5" s="262"/>
      <c r="AB5" s="261"/>
      <c r="AC5" s="261"/>
    </row>
    <row r="6" spans="1:29" s="263" customFormat="1" ht="15.6" x14ac:dyDescent="0.3">
      <c r="A6" s="267" t="s">
        <v>106</v>
      </c>
      <c r="B6" s="266"/>
      <c r="D6" s="264" t="str">
        <f>Coperta!J33</f>
        <v>INGINERIA TRANSPORTURILOR ȘI A TRAFICULUI</v>
      </c>
      <c r="E6" s="267"/>
      <c r="F6" s="267"/>
      <c r="G6" s="268"/>
      <c r="I6" s="270"/>
      <c r="J6" s="270"/>
      <c r="K6" s="269"/>
      <c r="L6" s="269"/>
      <c r="M6" s="269"/>
      <c r="N6" s="262"/>
      <c r="O6" s="262"/>
      <c r="P6" s="262"/>
      <c r="Q6" s="262"/>
      <c r="R6" s="261"/>
      <c r="S6" s="262"/>
      <c r="T6" s="262"/>
      <c r="U6" s="262"/>
      <c r="V6" s="262"/>
      <c r="W6" s="262"/>
      <c r="X6" s="262"/>
      <c r="Y6" s="262"/>
      <c r="Z6" s="262"/>
      <c r="AA6" s="262"/>
      <c r="AB6" s="261"/>
      <c r="AC6" s="261"/>
    </row>
    <row r="7" spans="1:29" s="263" customFormat="1" ht="15" x14ac:dyDescent="0.25">
      <c r="A7" s="267" t="s">
        <v>102</v>
      </c>
      <c r="B7" s="266"/>
      <c r="D7" s="264" t="str">
        <f>Coperta!J25</f>
        <v>TEHNICI AVANSATE ÎN TRANSPORTUL RUTIER</v>
      </c>
      <c r="E7" s="267"/>
      <c r="F7" s="267"/>
      <c r="G7" s="268"/>
      <c r="I7" s="270"/>
      <c r="J7" s="270"/>
      <c r="K7" s="269"/>
      <c r="L7" s="269"/>
      <c r="M7" s="269"/>
      <c r="N7" s="262"/>
      <c r="O7" s="262"/>
      <c r="P7" s="262"/>
      <c r="Q7" s="262"/>
      <c r="R7" s="261"/>
      <c r="S7" s="262"/>
      <c r="T7" s="262"/>
      <c r="U7" s="262"/>
      <c r="V7" s="262"/>
      <c r="W7" s="262"/>
      <c r="X7" s="262"/>
      <c r="Y7" s="262"/>
      <c r="Z7" s="262"/>
      <c r="AA7" s="262"/>
      <c r="AB7" s="261"/>
      <c r="AC7" s="261"/>
    </row>
    <row r="9" spans="1:29" s="263" customFormat="1" ht="22.8" x14ac:dyDescent="0.4">
      <c r="A9" s="458" t="s">
        <v>107</v>
      </c>
      <c r="B9" s="459"/>
      <c r="C9" s="459"/>
      <c r="D9" s="459"/>
      <c r="E9" s="459"/>
      <c r="F9" s="459"/>
      <c r="G9" s="459"/>
      <c r="H9" s="459"/>
      <c r="I9" s="459"/>
      <c r="J9" s="459"/>
      <c r="K9" s="459"/>
      <c r="L9" s="459"/>
      <c r="M9" s="459"/>
      <c r="N9" s="459"/>
      <c r="O9" s="459"/>
      <c r="P9" s="459"/>
      <c r="Q9" s="459"/>
      <c r="R9" s="459"/>
      <c r="S9" s="459"/>
      <c r="T9" s="459"/>
      <c r="U9" s="459"/>
      <c r="V9" s="459"/>
    </row>
    <row r="10" spans="1:29" s="271" customFormat="1" ht="22.8" x14ac:dyDescent="0.4">
      <c r="A10" s="271" t="s">
        <v>108</v>
      </c>
      <c r="G10" s="272">
        <f>E16+E17</f>
        <v>120</v>
      </c>
      <c r="K10" s="271" t="s">
        <v>247</v>
      </c>
    </row>
    <row r="11" spans="1:29" ht="22.8" x14ac:dyDescent="0.4">
      <c r="A11" s="271" t="s">
        <v>205</v>
      </c>
      <c r="G11" s="274">
        <f>MASTER!CM437+MASTER!CN437+MASTER!CO437+MASTER!CP437</f>
        <v>0</v>
      </c>
    </row>
    <row r="12" spans="1:29" s="271" customFormat="1" ht="22.8" x14ac:dyDescent="0.4"/>
    <row r="13" spans="1:29" s="271" customFormat="1" ht="23.4" thickBot="1" x14ac:dyDescent="0.45">
      <c r="A13" s="271" t="s">
        <v>109</v>
      </c>
    </row>
    <row r="14" spans="1:29" s="271" customFormat="1" ht="22.8" x14ac:dyDescent="0.4">
      <c r="B14" s="460" t="s">
        <v>110</v>
      </c>
      <c r="C14" s="462"/>
      <c r="D14" s="463"/>
      <c r="E14" s="464"/>
    </row>
    <row r="15" spans="1:29" s="271" customFormat="1" ht="23.4" thickBot="1" x14ac:dyDescent="0.45">
      <c r="B15" s="461"/>
      <c r="C15" s="275" t="s">
        <v>111</v>
      </c>
      <c r="D15" s="276" t="s">
        <v>112</v>
      </c>
      <c r="E15" s="277" t="s">
        <v>113</v>
      </c>
    </row>
    <row r="16" spans="1:29" s="271" customFormat="1" ht="22.8" x14ac:dyDescent="0.4">
      <c r="B16" s="278" t="s">
        <v>114</v>
      </c>
      <c r="C16" s="279">
        <f>MASTER!F52</f>
        <v>30</v>
      </c>
      <c r="D16" s="280">
        <f>MASTER!R52</f>
        <v>30</v>
      </c>
      <c r="E16" s="281">
        <f>C16+D16</f>
        <v>60</v>
      </c>
    </row>
    <row r="17" spans="1:22" s="271" customFormat="1" ht="22.8" x14ac:dyDescent="0.4">
      <c r="B17" s="282" t="s">
        <v>115</v>
      </c>
      <c r="C17" s="283">
        <f>MASTER!F90</f>
        <v>30</v>
      </c>
      <c r="D17" s="284">
        <f>MASTER!R90</f>
        <v>30</v>
      </c>
      <c r="E17" s="285">
        <f>C17+D17</f>
        <v>60</v>
      </c>
    </row>
    <row r="18" spans="1:22" s="271" customFormat="1" ht="22.8" x14ac:dyDescent="0.4">
      <c r="B18" s="286"/>
      <c r="C18" s="287"/>
      <c r="D18" s="287"/>
      <c r="E18" s="286"/>
    </row>
    <row r="19" spans="1:22" s="271" customFormat="1" ht="22.8" x14ac:dyDescent="0.4"/>
    <row r="20" spans="1:22" s="271" customFormat="1" ht="22.8" x14ac:dyDescent="0.4">
      <c r="A20" s="458" t="s">
        <v>116</v>
      </c>
      <c r="B20" s="459"/>
      <c r="C20" s="459"/>
      <c r="D20" s="459"/>
      <c r="E20" s="459"/>
      <c r="F20" s="459"/>
      <c r="G20" s="459"/>
      <c r="H20" s="459"/>
      <c r="I20" s="459"/>
      <c r="J20" s="459"/>
      <c r="K20" s="459"/>
      <c r="L20" s="459"/>
      <c r="M20" s="459"/>
      <c r="N20" s="459"/>
      <c r="O20" s="459"/>
      <c r="P20" s="459"/>
      <c r="Q20" s="459"/>
      <c r="R20" s="459"/>
      <c r="S20" s="459"/>
      <c r="T20" s="459"/>
      <c r="U20" s="459"/>
      <c r="V20" s="459"/>
    </row>
    <row r="21" spans="1:22" s="271" customFormat="1" ht="23.4" thickBot="1" x14ac:dyDescent="0.45">
      <c r="I21" s="288"/>
    </row>
    <row r="22" spans="1:22" s="271" customFormat="1" ht="22.8" x14ac:dyDescent="0.4">
      <c r="A22" s="465" t="s">
        <v>110</v>
      </c>
      <c r="B22" s="467" t="s">
        <v>117</v>
      </c>
      <c r="C22" s="468"/>
      <c r="D22" s="469" t="s">
        <v>118</v>
      </c>
      <c r="E22" s="470"/>
      <c r="F22" s="470"/>
      <c r="G22" s="470"/>
      <c r="H22" s="471"/>
      <c r="I22" s="289"/>
    </row>
    <row r="23" spans="1:22" s="271" customFormat="1" ht="45" customHeight="1" thickBot="1" x14ac:dyDescent="0.45">
      <c r="A23" s="466"/>
      <c r="B23" s="275" t="s">
        <v>111</v>
      </c>
      <c r="C23" s="290" t="s">
        <v>112</v>
      </c>
      <c r="D23" s="275" t="s">
        <v>119</v>
      </c>
      <c r="E23" s="291" t="s">
        <v>120</v>
      </c>
      <c r="F23" s="291" t="s">
        <v>121</v>
      </c>
      <c r="G23" s="291" t="s">
        <v>122</v>
      </c>
      <c r="H23" s="292" t="s">
        <v>123</v>
      </c>
      <c r="I23" s="293" t="s">
        <v>124</v>
      </c>
    </row>
    <row r="24" spans="1:22" s="271" customFormat="1" ht="22.8" x14ac:dyDescent="0.4">
      <c r="A24" s="294" t="s">
        <v>114</v>
      </c>
      <c r="B24" s="341">
        <v>14</v>
      </c>
      <c r="C24" s="342">
        <v>14</v>
      </c>
      <c r="D24" s="341">
        <v>3</v>
      </c>
      <c r="E24" s="343">
        <v>2</v>
      </c>
      <c r="F24" s="343">
        <v>3</v>
      </c>
      <c r="G24" s="343">
        <v>2</v>
      </c>
      <c r="H24" s="342">
        <v>2</v>
      </c>
      <c r="I24" s="344">
        <v>2</v>
      </c>
    </row>
    <row r="25" spans="1:22" s="271" customFormat="1" ht="22.8" x14ac:dyDescent="0.4">
      <c r="A25" s="295" t="s">
        <v>115</v>
      </c>
      <c r="B25" s="345">
        <v>14</v>
      </c>
      <c r="C25" s="346">
        <v>14</v>
      </c>
      <c r="D25" s="345">
        <v>3</v>
      </c>
      <c r="E25" s="347">
        <v>2</v>
      </c>
      <c r="F25" s="347">
        <v>3</v>
      </c>
      <c r="G25" s="347">
        <v>2</v>
      </c>
      <c r="H25" s="346">
        <v>2</v>
      </c>
      <c r="I25" s="348">
        <v>2</v>
      </c>
    </row>
    <row r="26" spans="1:22" s="271" customFormat="1" ht="10.5" customHeight="1" x14ac:dyDescent="0.4"/>
    <row r="27" spans="1:22" s="271" customFormat="1" ht="82.5" customHeight="1" x14ac:dyDescent="0.4">
      <c r="A27" s="474" t="s">
        <v>222</v>
      </c>
      <c r="B27" s="475"/>
      <c r="C27" s="475"/>
      <c r="D27" s="475"/>
      <c r="E27" s="475"/>
      <c r="F27" s="475"/>
      <c r="G27" s="475"/>
      <c r="H27" s="475"/>
      <c r="I27" s="475"/>
      <c r="J27" s="475"/>
      <c r="K27" s="475"/>
      <c r="L27" s="475"/>
      <c r="M27" s="475"/>
      <c r="N27" s="475"/>
      <c r="O27" s="475"/>
      <c r="P27" s="475"/>
      <c r="Q27" s="475"/>
      <c r="R27" s="475"/>
      <c r="S27" s="475"/>
      <c r="T27" s="475"/>
      <c r="U27" s="475"/>
      <c r="V27" s="475"/>
    </row>
    <row r="28" spans="1:22" s="271" customFormat="1" ht="20.25" customHeight="1" x14ac:dyDescent="0.4">
      <c r="A28" s="296"/>
      <c r="B28" s="297"/>
      <c r="C28" s="297"/>
      <c r="D28" s="297"/>
      <c r="E28" s="297"/>
      <c r="F28" s="297"/>
      <c r="G28" s="297"/>
      <c r="H28" s="297"/>
      <c r="I28" s="297"/>
      <c r="J28" s="297"/>
      <c r="K28" s="297"/>
      <c r="L28" s="297"/>
      <c r="M28" s="297"/>
      <c r="N28" s="297"/>
      <c r="O28" s="297"/>
      <c r="P28" s="297"/>
      <c r="Q28" s="297"/>
      <c r="R28" s="297"/>
      <c r="S28" s="297"/>
      <c r="T28" s="297"/>
      <c r="U28" s="297"/>
      <c r="V28" s="297"/>
    </row>
    <row r="29" spans="1:22" s="271" customFormat="1" ht="23.25" customHeight="1" x14ac:dyDescent="0.4">
      <c r="A29" s="458" t="s">
        <v>125</v>
      </c>
      <c r="B29" s="472"/>
      <c r="C29" s="472"/>
      <c r="D29" s="472"/>
      <c r="E29" s="472"/>
      <c r="F29" s="472"/>
      <c r="G29" s="472"/>
      <c r="H29" s="472"/>
      <c r="I29" s="472"/>
      <c r="J29" s="472"/>
      <c r="K29" s="472"/>
      <c r="L29" s="472"/>
      <c r="M29" s="472"/>
      <c r="N29" s="472"/>
      <c r="O29" s="472"/>
      <c r="P29" s="472"/>
      <c r="Q29" s="472"/>
      <c r="R29" s="472"/>
      <c r="S29" s="472"/>
      <c r="T29" s="472"/>
      <c r="U29" s="472"/>
      <c r="V29" s="472"/>
    </row>
    <row r="30" spans="1:22" s="271" customFormat="1" ht="22.8" x14ac:dyDescent="0.4">
      <c r="H30" s="298" t="s">
        <v>126</v>
      </c>
    </row>
    <row r="31" spans="1:22" s="271" customFormat="1" ht="22.8" x14ac:dyDescent="0.4">
      <c r="A31" s="271" t="s">
        <v>127</v>
      </c>
      <c r="G31" s="272">
        <f>SUM(G32:G34)</f>
        <v>19</v>
      </c>
      <c r="H31" s="299">
        <v>1</v>
      </c>
      <c r="I31" s="300"/>
    </row>
    <row r="32" spans="1:22" s="271" customFormat="1" ht="22.8" x14ac:dyDescent="0.4">
      <c r="A32" s="271" t="s">
        <v>128</v>
      </c>
      <c r="G32" s="272">
        <f>MASTER!AW411</f>
        <v>10</v>
      </c>
      <c r="H32" s="301">
        <f>G32/G31</f>
        <v>0.52631578947368418</v>
      </c>
      <c r="I32" s="300"/>
      <c r="K32" s="271" t="s">
        <v>129</v>
      </c>
      <c r="P32" s="302"/>
    </row>
    <row r="33" spans="1:22" s="271" customFormat="1" ht="22.8" x14ac:dyDescent="0.4">
      <c r="A33" s="271" t="s">
        <v>130</v>
      </c>
      <c r="G33" s="272">
        <f>MASTER!AX411</f>
        <v>5</v>
      </c>
      <c r="H33" s="301">
        <f>G33/G31</f>
        <v>0.26315789473684209</v>
      </c>
      <c r="I33" s="303"/>
    </row>
    <row r="34" spans="1:22" s="271" customFormat="1" ht="20.25" customHeight="1" x14ac:dyDescent="0.4">
      <c r="A34" s="304" t="s">
        <v>131</v>
      </c>
      <c r="B34" s="297"/>
      <c r="C34" s="297"/>
      <c r="D34" s="297"/>
      <c r="E34" s="297"/>
      <c r="F34" s="297"/>
      <c r="G34" s="272">
        <f>MASTER!AY411</f>
        <v>4</v>
      </c>
      <c r="H34" s="301">
        <f>G34/G31</f>
        <v>0.21052631578947367</v>
      </c>
      <c r="I34" s="297"/>
      <c r="J34" s="297"/>
      <c r="K34" s="297"/>
      <c r="L34" s="297"/>
      <c r="M34" s="297"/>
      <c r="N34" s="297"/>
      <c r="O34" s="297"/>
      <c r="P34" s="297"/>
      <c r="Q34" s="297"/>
      <c r="R34" s="297"/>
      <c r="S34" s="297"/>
      <c r="T34" s="297"/>
      <c r="U34" s="297"/>
      <c r="V34" s="297"/>
    </row>
    <row r="35" spans="1:22" s="271" customFormat="1" ht="21" customHeight="1" x14ac:dyDescent="0.4"/>
    <row r="36" spans="1:22" s="271" customFormat="1" ht="22.8" x14ac:dyDescent="0.4">
      <c r="A36" s="271" t="s">
        <v>224</v>
      </c>
      <c r="G36" s="305" t="s">
        <v>225</v>
      </c>
      <c r="H36" s="305" t="s">
        <v>226</v>
      </c>
      <c r="I36" s="305" t="s">
        <v>227</v>
      </c>
    </row>
    <row r="37" spans="1:22" s="271" customFormat="1" ht="22.8" x14ac:dyDescent="0.4">
      <c r="G37" s="305">
        <f>MASTER!BY468</f>
        <v>4</v>
      </c>
      <c r="H37" s="305">
        <f>MASTER!BY478</f>
        <v>5</v>
      </c>
      <c r="I37" s="305">
        <f>MASTER!BY488</f>
        <v>4</v>
      </c>
      <c r="K37" s="271" t="s">
        <v>228</v>
      </c>
    </row>
    <row r="38" spans="1:22" s="271" customFormat="1" ht="23.25" customHeight="1" x14ac:dyDescent="0.4">
      <c r="A38" s="458" t="s">
        <v>223</v>
      </c>
      <c r="B38" s="472"/>
      <c r="C38" s="472"/>
      <c r="D38" s="472"/>
      <c r="E38" s="472"/>
      <c r="F38" s="472"/>
      <c r="G38" s="472"/>
      <c r="H38" s="472"/>
      <c r="I38" s="472"/>
      <c r="J38" s="472"/>
      <c r="K38" s="472"/>
      <c r="L38" s="472"/>
      <c r="M38" s="472"/>
      <c r="N38" s="472"/>
      <c r="O38" s="472"/>
      <c r="P38" s="472"/>
      <c r="Q38" s="472"/>
      <c r="R38" s="472"/>
      <c r="S38" s="472"/>
      <c r="T38" s="472"/>
      <c r="U38" s="472"/>
      <c r="V38" s="472"/>
    </row>
    <row r="39" spans="1:22" s="271" customFormat="1" ht="22.8" x14ac:dyDescent="0.4"/>
    <row r="40" spans="1:22" s="271" customFormat="1" ht="22.8" x14ac:dyDescent="0.4">
      <c r="A40" s="476" t="s">
        <v>206</v>
      </c>
      <c r="B40" s="478" t="s">
        <v>207</v>
      </c>
      <c r="C40" s="479"/>
      <c r="D40" s="479"/>
      <c r="E40" s="480"/>
      <c r="F40" s="481" t="s">
        <v>245</v>
      </c>
      <c r="G40" s="306"/>
      <c r="H40" s="306"/>
      <c r="I40" s="306"/>
    </row>
    <row r="41" spans="1:22" s="271" customFormat="1" ht="22.8" x14ac:dyDescent="0.4">
      <c r="A41" s="477"/>
      <c r="B41" s="305" t="s">
        <v>208</v>
      </c>
      <c r="C41" s="305" t="s">
        <v>209</v>
      </c>
      <c r="D41" s="305" t="s">
        <v>210</v>
      </c>
      <c r="E41" s="307" t="s">
        <v>211</v>
      </c>
      <c r="F41" s="482"/>
    </row>
    <row r="42" spans="1:22" s="271" customFormat="1" ht="22.8" x14ac:dyDescent="0.4">
      <c r="A42" s="308" t="s">
        <v>212</v>
      </c>
      <c r="B42" s="309">
        <f>MASTER!F50/14</f>
        <v>14</v>
      </c>
      <c r="C42" s="309">
        <f>MASTER!R50/14</f>
        <v>15.5</v>
      </c>
      <c r="D42" s="309">
        <f>MASTER!F88/14</f>
        <v>14</v>
      </c>
      <c r="E42" s="310">
        <f>MASTER!R88/14</f>
        <v>0</v>
      </c>
      <c r="F42" s="311"/>
      <c r="G42" s="312" t="s">
        <v>213</v>
      </c>
      <c r="H42" s="312"/>
      <c r="I42" s="312"/>
      <c r="J42" s="312"/>
      <c r="K42" s="312"/>
      <c r="L42" s="312"/>
    </row>
    <row r="43" spans="1:22" s="271" customFormat="1" ht="24" customHeight="1" x14ac:dyDescent="0.4">
      <c r="A43" s="313" t="s">
        <v>214</v>
      </c>
      <c r="B43" s="309">
        <f>MASTER!F51/14</f>
        <v>26</v>
      </c>
      <c r="C43" s="309">
        <f>MASTER!R51/14</f>
        <v>26</v>
      </c>
      <c r="D43" s="309">
        <f>MASTER!F89/14</f>
        <v>26</v>
      </c>
      <c r="E43" s="310">
        <f>MASTER!R89/14</f>
        <v>26</v>
      </c>
      <c r="F43" s="311">
        <f>SUM(B43:E43)*14</f>
        <v>1456</v>
      </c>
      <c r="G43" s="312" t="s">
        <v>251</v>
      </c>
      <c r="H43" s="312"/>
      <c r="I43" s="312"/>
      <c r="J43" s="312"/>
      <c r="K43" s="312"/>
      <c r="L43" s="312"/>
    </row>
    <row r="44" spans="1:22" s="271" customFormat="1" ht="22.8" x14ac:dyDescent="0.4">
      <c r="A44" s="308" t="s">
        <v>215</v>
      </c>
      <c r="B44" s="309">
        <f>MASTER!M51/14</f>
        <v>40</v>
      </c>
      <c r="C44" s="309">
        <f>MASTER!Y51/14</f>
        <v>40</v>
      </c>
      <c r="D44" s="309">
        <f>MASTER!M89/14</f>
        <v>40</v>
      </c>
      <c r="E44" s="310">
        <f>MASTER!Y89/14</f>
        <v>40</v>
      </c>
      <c r="F44" s="311"/>
      <c r="G44" s="312" t="s">
        <v>252</v>
      </c>
      <c r="H44" s="312"/>
      <c r="I44" s="312"/>
      <c r="J44" s="312"/>
      <c r="K44" s="312"/>
      <c r="L44" s="312"/>
    </row>
    <row r="45" spans="1:22" s="271" customFormat="1" ht="22.8" x14ac:dyDescent="0.4"/>
    <row r="46" spans="1:22" s="271" customFormat="1" ht="22.8" x14ac:dyDescent="0.4">
      <c r="A46" s="271" t="s">
        <v>229</v>
      </c>
      <c r="I46" s="314"/>
      <c r="K46" s="315"/>
      <c r="P46" s="316"/>
    </row>
    <row r="47" spans="1:22" s="271" customFormat="1" ht="22.8" x14ac:dyDescent="0.4">
      <c r="A47" s="271">
        <f>MASTER!BA437+MASTER!BB437+MASTER!BC437+MASTER!BD437+MASTER!BM437+MASTER!BN437+MASTER!BO437+MASTER!BP437</f>
        <v>483</v>
      </c>
      <c r="B47" s="317" t="s">
        <v>132</v>
      </c>
      <c r="C47" s="271" t="s">
        <v>216</v>
      </c>
      <c r="I47" s="314"/>
      <c r="K47" s="315"/>
      <c r="P47" s="316"/>
    </row>
    <row r="48" spans="1:22" s="271" customFormat="1" ht="22.8" x14ac:dyDescent="0.4">
      <c r="A48" s="271" t="s">
        <v>230</v>
      </c>
      <c r="I48" s="314"/>
      <c r="K48" s="315"/>
      <c r="P48" s="316"/>
    </row>
    <row r="49" spans="1:22" s="271" customFormat="1" ht="22.8" x14ac:dyDescent="0.4">
      <c r="A49" s="271">
        <f>MASTER!BX437+MASTER!BY437+MASTER!BZ437+MASTER!CA437</f>
        <v>182</v>
      </c>
      <c r="B49" s="317" t="s">
        <v>132</v>
      </c>
      <c r="C49" s="271" t="s">
        <v>217</v>
      </c>
      <c r="I49" s="314"/>
      <c r="K49" s="315"/>
      <c r="P49" s="316"/>
    </row>
    <row r="50" spans="1:22" ht="22.8" x14ac:dyDescent="0.4">
      <c r="A50" s="271"/>
      <c r="G50" s="318"/>
      <c r="H50" s="271"/>
      <c r="I50" s="319"/>
      <c r="K50" s="271"/>
      <c r="P50" s="320"/>
    </row>
    <row r="51" spans="1:22" s="271" customFormat="1" ht="22.8" x14ac:dyDescent="0.4">
      <c r="G51" s="318"/>
      <c r="I51" s="321"/>
    </row>
    <row r="52" spans="1:22" s="271" customFormat="1" ht="22.8" x14ac:dyDescent="0.4">
      <c r="A52" s="271" t="s">
        <v>218</v>
      </c>
      <c r="H52" s="322">
        <f>(MASTER!G55+MASTER!S55+MASTER!G93)/(SUM(B42:D42)-(MASTER!G55+MASTER!S55+MASTER!G93))</f>
        <v>1.0232558139534884</v>
      </c>
      <c r="I52" s="321"/>
      <c r="K52" s="271" t="s">
        <v>253</v>
      </c>
    </row>
    <row r="53" spans="1:22" s="271" customFormat="1" ht="22.8" x14ac:dyDescent="0.4">
      <c r="G53" s="323"/>
    </row>
    <row r="54" spans="1:22" s="271" customFormat="1" ht="22.8" x14ac:dyDescent="0.4"/>
    <row r="57" spans="1:22" s="271" customFormat="1" ht="23.25" customHeight="1" x14ac:dyDescent="0.4">
      <c r="A57" s="458" t="s">
        <v>133</v>
      </c>
      <c r="B57" s="472"/>
      <c r="C57" s="472"/>
      <c r="D57" s="472"/>
      <c r="E57" s="472"/>
      <c r="F57" s="472"/>
      <c r="G57" s="472"/>
      <c r="H57" s="472"/>
      <c r="I57" s="472"/>
      <c r="J57" s="472"/>
      <c r="K57" s="472"/>
      <c r="L57" s="472"/>
      <c r="M57" s="472"/>
      <c r="N57" s="472"/>
      <c r="O57" s="472"/>
      <c r="P57" s="472"/>
      <c r="Q57" s="472"/>
      <c r="R57" s="472"/>
      <c r="S57" s="472"/>
      <c r="T57" s="472"/>
      <c r="U57" s="472"/>
      <c r="V57" s="472"/>
    </row>
    <row r="58" spans="1:22" s="271" customFormat="1" ht="22.8" x14ac:dyDescent="0.4"/>
    <row r="59" spans="1:22" ht="22.8" x14ac:dyDescent="0.4">
      <c r="A59" s="473" t="s">
        <v>219</v>
      </c>
      <c r="B59" s="473"/>
      <c r="C59" s="473"/>
      <c r="D59" s="473"/>
      <c r="E59" s="473"/>
      <c r="F59" s="473"/>
      <c r="G59" s="473"/>
      <c r="H59" s="473"/>
      <c r="I59" s="473"/>
      <c r="J59" s="473"/>
      <c r="K59" s="473"/>
      <c r="L59" s="473"/>
      <c r="M59" s="473"/>
    </row>
    <row r="60" spans="1:22" ht="22.8" x14ac:dyDescent="0.4">
      <c r="A60" s="473" t="s">
        <v>220</v>
      </c>
      <c r="B60" s="473"/>
      <c r="C60" s="473"/>
      <c r="D60" s="473"/>
      <c r="E60" s="473"/>
      <c r="F60" s="473"/>
      <c r="G60" s="473"/>
      <c r="H60" s="473"/>
      <c r="I60" s="473"/>
      <c r="J60" s="473"/>
      <c r="K60" s="473"/>
      <c r="L60" s="473"/>
      <c r="M60" s="473"/>
    </row>
    <row r="61" spans="1:22" ht="22.8" x14ac:dyDescent="0.4">
      <c r="A61" s="473" t="s">
        <v>221</v>
      </c>
      <c r="B61" s="473"/>
      <c r="C61" s="473"/>
      <c r="D61" s="473"/>
      <c r="E61" s="473"/>
      <c r="F61" s="473"/>
      <c r="G61" s="473"/>
      <c r="H61" s="473"/>
      <c r="I61" s="473"/>
      <c r="J61" s="473"/>
      <c r="K61" s="473"/>
      <c r="L61" s="473"/>
      <c r="M61" s="473"/>
    </row>
    <row r="62" spans="1:22" ht="22.8" x14ac:dyDescent="0.4">
      <c r="A62" s="271"/>
    </row>
  </sheetData>
  <sheetProtection algorithmName="SHA-512" hashValue="COAcadEcC6tHoczqGh3QD5fxhpfcTUMFar1Wqt7CAdUDUyQacsGkGIIsMs9gFpS5ZR1jBKvibZTNhGqGzhv+1w==" saltValue="FYnui+z++rH9kAQpPFPxSQ==" spinCount="100000" sheet="1" objects="1" scenarios="1"/>
  <mergeCells count="17">
    <mergeCell ref="A57:V57"/>
    <mergeCell ref="A59:M59"/>
    <mergeCell ref="A60:M60"/>
    <mergeCell ref="A61:M61"/>
    <mergeCell ref="A27:V27"/>
    <mergeCell ref="A29:V29"/>
    <mergeCell ref="A38:V38"/>
    <mergeCell ref="A40:A41"/>
    <mergeCell ref="B40:E40"/>
    <mergeCell ref="F40:F41"/>
    <mergeCell ref="A9:V9"/>
    <mergeCell ref="B14:B15"/>
    <mergeCell ref="C14:E14"/>
    <mergeCell ref="A20:V20"/>
    <mergeCell ref="A22:A23"/>
    <mergeCell ref="B22:C22"/>
    <mergeCell ref="D22:H22"/>
  </mergeCells>
  <pageMargins left="0.70866141732283472" right="0.70866141732283472" top="0.74803149606299213" bottom="0.74803149606299213" header="0.31496062992125984" footer="0.31496062992125984"/>
  <pageSetup paperSize="9" scale="5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84"/>
  <sheetViews>
    <sheetView workbookViewId="0">
      <selection activeCell="C13" sqref="C13"/>
    </sheetView>
  </sheetViews>
  <sheetFormatPr defaultColWidth="9.109375" defaultRowHeight="13.2" x14ac:dyDescent="0.25"/>
  <cols>
    <col min="1" max="1" width="16.33203125" style="57" bestFit="1" customWidth="1"/>
    <col min="2" max="2" width="5" style="57" bestFit="1" customWidth="1"/>
    <col min="3" max="3" width="55.88671875" style="57" bestFit="1" customWidth="1"/>
    <col min="4" max="4" width="6.109375" style="57" bestFit="1" customWidth="1"/>
    <col min="5" max="5" width="7.109375" style="57" bestFit="1" customWidth="1"/>
    <col min="6" max="6" width="8.33203125" style="57" bestFit="1" customWidth="1"/>
    <col min="7" max="7" width="12.88671875" style="57" bestFit="1" customWidth="1"/>
    <col min="8" max="8" width="8.6640625" style="57" bestFit="1" customWidth="1"/>
    <col min="9" max="9" width="12.109375" style="57" bestFit="1" customWidth="1"/>
    <col min="10" max="10" width="21.44140625" style="57" bestFit="1" customWidth="1"/>
    <col min="11" max="11" width="8.6640625" style="57" bestFit="1" customWidth="1"/>
    <col min="12" max="12" width="12.109375" style="57" bestFit="1" customWidth="1"/>
    <col min="13" max="13" width="22" style="57" bestFit="1" customWidth="1"/>
    <col min="14" max="14" width="14.33203125" style="57" bestFit="1" customWidth="1"/>
    <col min="15" max="15" width="17.44140625" style="57" bestFit="1" customWidth="1"/>
    <col min="16" max="16" width="24.33203125" style="57" bestFit="1" customWidth="1"/>
    <col min="17" max="17" width="14.33203125" style="57" bestFit="1" customWidth="1"/>
    <col min="18" max="18" width="17.44140625" style="57" bestFit="1" customWidth="1"/>
    <col min="19" max="19" width="24.33203125" style="57" bestFit="1" customWidth="1"/>
    <col min="20" max="21" width="10.44140625" style="57" bestFit="1" customWidth="1"/>
    <col min="22" max="22" width="11.33203125" style="57" bestFit="1" customWidth="1"/>
    <col min="23" max="23" width="19.109375" style="57" bestFit="1" customWidth="1"/>
    <col min="24" max="25" width="14.5546875" style="57" bestFit="1" customWidth="1"/>
    <col min="26" max="26" width="15.44140625" style="57" bestFit="1" customWidth="1"/>
    <col min="27" max="27" width="2" style="57" bestFit="1" customWidth="1"/>
    <col min="28" max="16384" width="9.109375" style="57"/>
  </cols>
  <sheetData>
    <row r="1" spans="1:27" x14ac:dyDescent="0.25">
      <c r="A1" s="56" t="str">
        <f>MASTER!AT467</f>
        <v>codDisciplina</v>
      </c>
      <c r="B1" s="57" t="str">
        <f>MASTER!AU467</f>
        <v>ID</v>
      </c>
      <c r="C1" s="56" t="str">
        <f>MASTER!AV467</f>
        <v>Disciplina</v>
      </c>
      <c r="D1" s="56" t="str">
        <f>MASTER!AW467</f>
        <v>An</v>
      </c>
      <c r="E1" s="56" t="str">
        <f>MASTER!AX467</f>
        <v>Sem</v>
      </c>
      <c r="F1" s="57" t="str">
        <f>MASTER!AY467</f>
        <v>Tip Ev</v>
      </c>
      <c r="G1" s="56" t="str">
        <f>MASTER!AZ467</f>
        <v>Regim Disc</v>
      </c>
      <c r="H1" s="57" t="str">
        <f>MASTER!BA467</f>
        <v>C/sapt</v>
      </c>
      <c r="I1" s="57" t="str">
        <f>MASTER!BB467</f>
        <v>S/L/P/sapt</v>
      </c>
      <c r="J1" s="57" t="str">
        <f>MASTER!BC467</f>
        <v>Total ore integral/sapt</v>
      </c>
      <c r="K1" s="57" t="str">
        <f>MASTER!BD467</f>
        <v>C/sem</v>
      </c>
      <c r="L1" s="57" t="str">
        <f>MASTER!BE467</f>
        <v>S/L/P/sem</v>
      </c>
      <c r="M1" s="57" t="str">
        <f>MASTER!BF467</f>
        <v>Total ore integral /sem</v>
      </c>
      <c r="N1" s="57" t="str">
        <f>MASTER!BG467</f>
        <v>Practica/sapt</v>
      </c>
      <c r="O1" s="57" t="str">
        <f>MASTER!BH467</f>
        <v>Elab proiect/sapt</v>
      </c>
      <c r="P1" s="57" t="str">
        <f>MASTER!BI467</f>
        <v>Total ore as. partial /sapt</v>
      </c>
      <c r="Q1" s="57" t="str">
        <f>MASTER!BJ467</f>
        <v>Practica/sem</v>
      </c>
      <c r="R1" s="57" t="str">
        <f>MASTER!BK467</f>
        <v>Elab proiect/sem</v>
      </c>
      <c r="S1" s="57" t="str">
        <f>MASTER!BL467</f>
        <v>Total ore as. partial /sem</v>
      </c>
      <c r="T1" s="57" t="str">
        <f>MASTER!BM467</f>
        <v>VPI/sapt</v>
      </c>
      <c r="U1" s="57" t="str">
        <f>MASTER!BN467</f>
        <v>VPI/sem</v>
      </c>
      <c r="V1" s="57" t="str">
        <f>MASTER!BO467</f>
        <v>Nr credite</v>
      </c>
      <c r="W1" s="57" t="str">
        <f>MASTER!BP467</f>
        <v>Categorie formativa</v>
      </c>
      <c r="X1" s="57" t="str">
        <f>MASTER!BQ467</f>
        <v>Total ore/sapt</v>
      </c>
      <c r="Y1" s="57" t="str">
        <f>MASTER!BR467</f>
        <v>Total ore/sem</v>
      </c>
      <c r="Z1" s="57" t="str">
        <f>MASTER!BS467</f>
        <v>discip_predare</v>
      </c>
      <c r="AA1" s="57">
        <f>MASTER!BT467</f>
        <v>0</v>
      </c>
    </row>
    <row r="2" spans="1:27" x14ac:dyDescent="0.25">
      <c r="A2" s="57" t="str">
        <f>MASTER!AT468</f>
        <v>M410.20.01.A1</v>
      </c>
      <c r="B2" s="57">
        <f>MASTER!AU468</f>
        <v>1</v>
      </c>
      <c r="C2" s="57" t="str">
        <f>MASTER!AV468</f>
        <v>Proiectarea avansată a sistemelor de transport rutier 1</v>
      </c>
      <c r="D2" s="57">
        <f>MASTER!AW468</f>
        <v>1</v>
      </c>
      <c r="E2" s="57" t="str">
        <f>MASTER!AX468</f>
        <v>1</v>
      </c>
      <c r="F2" s="57" t="str">
        <f>MASTER!AY468</f>
        <v>E</v>
      </c>
      <c r="G2" s="57" t="str">
        <f>MASTER!AZ468</f>
        <v>DI</v>
      </c>
      <c r="H2" s="57">
        <f>MASTER!BA468</f>
        <v>2</v>
      </c>
      <c r="I2" s="57">
        <f>MASTER!BB468</f>
        <v>2</v>
      </c>
      <c r="J2" s="57">
        <f>MASTER!BC468</f>
        <v>4</v>
      </c>
      <c r="K2" s="57">
        <f>MASTER!BD468</f>
        <v>28</v>
      </c>
      <c r="L2" s="57">
        <f>MASTER!BE468</f>
        <v>28</v>
      </c>
      <c r="M2" s="57">
        <f>MASTER!BF468</f>
        <v>56</v>
      </c>
      <c r="N2" s="57">
        <f>MASTER!BG468</f>
        <v>0</v>
      </c>
      <c r="O2" s="57" t="str">
        <f>MASTER!BH468</f>
        <v/>
      </c>
      <c r="P2" s="57">
        <f>MASTER!BI468</f>
        <v>0</v>
      </c>
      <c r="Q2" s="57">
        <f>MASTER!BJ468</f>
        <v>0</v>
      </c>
      <c r="R2" s="57" t="str">
        <f>MASTER!BK468</f>
        <v/>
      </c>
      <c r="S2" s="57">
        <f>MASTER!BL468</f>
        <v>0</v>
      </c>
      <c r="T2" s="57">
        <f>MASTER!BM468</f>
        <v>3.5</v>
      </c>
      <c r="U2" s="57">
        <f>MASTER!BN468</f>
        <v>49</v>
      </c>
      <c r="V2" s="57">
        <f>MASTER!BO468</f>
        <v>7</v>
      </c>
      <c r="W2" s="57" t="str">
        <f>MASTER!BP468</f>
        <v>DA</v>
      </c>
      <c r="X2" s="57">
        <f>MASTER!BQ468</f>
        <v>7.5</v>
      </c>
      <c r="Y2" s="57">
        <f>MASTER!BR468</f>
        <v>105</v>
      </c>
      <c r="Z2" s="57">
        <f>MASTER!BS468</f>
        <v>1</v>
      </c>
      <c r="AA2" s="57">
        <f>MASTER!BT468</f>
        <v>0</v>
      </c>
    </row>
    <row r="3" spans="1:27" x14ac:dyDescent="0.25">
      <c r="A3" s="57" t="str">
        <f>MASTER!AT469</f>
        <v>M410.20.01.A2</v>
      </c>
      <c r="B3" s="57">
        <f>MASTER!AU469</f>
        <v>2</v>
      </c>
      <c r="C3" s="57" t="str">
        <f>MASTER!AV469</f>
        <v>Sisteme inteligente avansate în transportul rutier</v>
      </c>
      <c r="D3" s="57">
        <f>MASTER!AW469</f>
        <v>1</v>
      </c>
      <c r="E3" s="57" t="str">
        <f>MASTER!AX469</f>
        <v>1</v>
      </c>
      <c r="F3" s="57" t="str">
        <f>MASTER!AY469</f>
        <v>E</v>
      </c>
      <c r="G3" s="57" t="str">
        <f>MASTER!AZ469</f>
        <v>DI</v>
      </c>
      <c r="H3" s="57">
        <f>MASTER!BA469</f>
        <v>2</v>
      </c>
      <c r="I3" s="57">
        <f>MASTER!BB469</f>
        <v>2</v>
      </c>
      <c r="J3" s="57">
        <f>MASTER!BC469</f>
        <v>4</v>
      </c>
      <c r="K3" s="57">
        <f>MASTER!BD469</f>
        <v>28</v>
      </c>
      <c r="L3" s="57">
        <f>MASTER!BE469</f>
        <v>28</v>
      </c>
      <c r="M3" s="57">
        <f>MASTER!BF469</f>
        <v>56</v>
      </c>
      <c r="N3" s="57">
        <f>MASTER!BG469</f>
        <v>0</v>
      </c>
      <c r="O3" s="57" t="str">
        <f>MASTER!BH469</f>
        <v/>
      </c>
      <c r="P3" s="57">
        <f>MASTER!BI469</f>
        <v>0</v>
      </c>
      <c r="Q3" s="57">
        <f>MASTER!BJ469</f>
        <v>0</v>
      </c>
      <c r="R3" s="57" t="str">
        <f>MASTER!BK469</f>
        <v/>
      </c>
      <c r="S3" s="57">
        <f>MASTER!BL469</f>
        <v>0</v>
      </c>
      <c r="T3" s="57">
        <f>MASTER!BM469</f>
        <v>3.5</v>
      </c>
      <c r="U3" s="57">
        <f>MASTER!BN469</f>
        <v>49</v>
      </c>
      <c r="V3" s="57">
        <f>MASTER!BO469</f>
        <v>7</v>
      </c>
      <c r="W3" s="57" t="str">
        <f>MASTER!BP469</f>
        <v>DA</v>
      </c>
      <c r="X3" s="57">
        <f>MASTER!BQ469</f>
        <v>7.5</v>
      </c>
      <c r="Y3" s="57">
        <f>MASTER!BR469</f>
        <v>105</v>
      </c>
      <c r="Z3" s="57">
        <f>MASTER!BS469</f>
        <v>1</v>
      </c>
      <c r="AA3" s="57">
        <f>MASTER!BT469</f>
        <v>0</v>
      </c>
    </row>
    <row r="4" spans="1:27" x14ac:dyDescent="0.25">
      <c r="A4" s="57" t="str">
        <f>MASTER!AT470</f>
        <v>M410.20.01.A3</v>
      </c>
      <c r="B4" s="57">
        <f>MASTER!AU470</f>
        <v>3</v>
      </c>
      <c r="C4" s="57" t="str">
        <f>MASTER!AV470</f>
        <v>Transportul și protecția mediului</v>
      </c>
      <c r="D4" s="57">
        <f>MASTER!AW470</f>
        <v>1</v>
      </c>
      <c r="E4" s="57" t="str">
        <f>MASTER!AX470</f>
        <v>1</v>
      </c>
      <c r="F4" s="57" t="str">
        <f>MASTER!AY470</f>
        <v>E</v>
      </c>
      <c r="G4" s="57" t="str">
        <f>MASTER!AZ470</f>
        <v>DI</v>
      </c>
      <c r="H4" s="57">
        <f>MASTER!BA470</f>
        <v>2</v>
      </c>
      <c r="I4" s="57">
        <f>MASTER!BB470</f>
        <v>2</v>
      </c>
      <c r="J4" s="57">
        <f>MASTER!BC470</f>
        <v>4</v>
      </c>
      <c r="K4" s="57">
        <f>MASTER!BD470</f>
        <v>28</v>
      </c>
      <c r="L4" s="57">
        <f>MASTER!BE470</f>
        <v>28</v>
      </c>
      <c r="M4" s="57">
        <f>MASTER!BF470</f>
        <v>56</v>
      </c>
      <c r="N4" s="57">
        <f>MASTER!BG470</f>
        <v>0</v>
      </c>
      <c r="O4" s="57" t="str">
        <f>MASTER!BH470</f>
        <v/>
      </c>
      <c r="P4" s="57">
        <f>MASTER!BI470</f>
        <v>0</v>
      </c>
      <c r="Q4" s="57">
        <f>MASTER!BJ470</f>
        <v>0</v>
      </c>
      <c r="R4" s="57" t="str">
        <f>MASTER!BK470</f>
        <v/>
      </c>
      <c r="S4" s="57">
        <f>MASTER!BL470</f>
        <v>0</v>
      </c>
      <c r="T4" s="57">
        <f>MASTER!BM470</f>
        <v>3.5</v>
      </c>
      <c r="U4" s="57">
        <f>MASTER!BN470</f>
        <v>49</v>
      </c>
      <c r="V4" s="57">
        <f>MASTER!BO470</f>
        <v>6</v>
      </c>
      <c r="W4" s="57" t="str">
        <f>MASTER!BP470</f>
        <v>DA</v>
      </c>
      <c r="X4" s="57">
        <f>MASTER!BQ470</f>
        <v>7.5</v>
      </c>
      <c r="Y4" s="57">
        <f>MASTER!BR470</f>
        <v>105</v>
      </c>
      <c r="Z4" s="57">
        <f>MASTER!BS470</f>
        <v>1</v>
      </c>
      <c r="AA4" s="57">
        <f>MASTER!BT470</f>
        <v>0</v>
      </c>
    </row>
    <row r="5" spans="1:27" x14ac:dyDescent="0.25">
      <c r="A5" s="57" t="str">
        <f>MASTER!AT471</f>
        <v>M410.20.01.V4-ij</v>
      </c>
      <c r="B5" s="57">
        <f>MASTER!AU471</f>
        <v>4</v>
      </c>
      <c r="C5" s="57" t="str">
        <f>MASTER!AV471</f>
        <v/>
      </c>
      <c r="D5" s="57" t="str">
        <f>MASTER!AW471</f>
        <v/>
      </c>
      <c r="E5" s="57" t="str">
        <f>MASTER!AX471</f>
        <v/>
      </c>
      <c r="F5" s="57" t="str">
        <f>MASTER!AY471</f>
        <v/>
      </c>
      <c r="G5" s="57" t="str">
        <f>MASTER!AZ471</f>
        <v/>
      </c>
      <c r="H5" s="57" t="str">
        <f>MASTER!BA471</f>
        <v/>
      </c>
      <c r="I5" s="57" t="str">
        <f>MASTER!BB471</f>
        <v/>
      </c>
      <c r="J5" s="57" t="str">
        <f>MASTER!BC471</f>
        <v/>
      </c>
      <c r="K5" s="57" t="str">
        <f>MASTER!BD471</f>
        <v/>
      </c>
      <c r="L5" s="57" t="str">
        <f>MASTER!BE471</f>
        <v/>
      </c>
      <c r="M5" s="57" t="str">
        <f>MASTER!BF471</f>
        <v/>
      </c>
      <c r="N5" s="57">
        <f>MASTER!BG471</f>
        <v>0</v>
      </c>
      <c r="O5" s="57" t="str">
        <f>MASTER!BH471</f>
        <v/>
      </c>
      <c r="P5" s="57" t="e">
        <f>MASTER!BI471</f>
        <v>#VALUE!</v>
      </c>
      <c r="Q5" s="57">
        <f>MASTER!BJ471</f>
        <v>0</v>
      </c>
      <c r="R5" s="57" t="str">
        <f>MASTER!BK471</f>
        <v/>
      </c>
      <c r="S5" s="57" t="str">
        <f>MASTER!BL471</f>
        <v/>
      </c>
      <c r="T5" s="57" t="e">
        <f>MASTER!BM471</f>
        <v>#VALUE!</v>
      </c>
      <c r="U5" s="57" t="str">
        <f>MASTER!BN471</f>
        <v/>
      </c>
      <c r="V5" s="57" t="str">
        <f>MASTER!BO471</f>
        <v/>
      </c>
      <c r="W5" s="57" t="str">
        <f>MASTER!BP471</f>
        <v>DCAV</v>
      </c>
      <c r="X5" s="57" t="str">
        <f>MASTER!BQ471</f>
        <v/>
      </c>
      <c r="Y5" s="57" t="str">
        <f>MASTER!BR471</f>
        <v/>
      </c>
      <c r="Z5" s="57">
        <f>MASTER!BS471</f>
        <v>0</v>
      </c>
      <c r="AA5" s="57">
        <f>MASTER!BT471</f>
        <v>0</v>
      </c>
    </row>
    <row r="6" spans="1:27" x14ac:dyDescent="0.25">
      <c r="A6" s="57" t="str">
        <f>MASTER!AT472</f>
        <v>M410.20.01.S5</v>
      </c>
      <c r="B6" s="57">
        <f>MASTER!AU472</f>
        <v>5</v>
      </c>
      <c r="C6" s="57" t="str">
        <f>MASTER!AV472</f>
        <v>Practică profesională 1</v>
      </c>
      <c r="D6" s="57">
        <f>MASTER!AW472</f>
        <v>1</v>
      </c>
      <c r="E6" s="57" t="str">
        <f>MASTER!AX472</f>
        <v>1</v>
      </c>
      <c r="F6" s="57" t="str">
        <f>MASTER!AY472</f>
        <v>C</v>
      </c>
      <c r="G6" s="57" t="str">
        <f>MASTER!AZ472</f>
        <v>DI</v>
      </c>
      <c r="H6" s="57" t="str">
        <f>MASTER!BA472</f>
        <v/>
      </c>
      <c r="I6" s="57" t="str">
        <f>MASTER!BB472</f>
        <v/>
      </c>
      <c r="J6" s="57" t="str">
        <f>MASTER!BC472</f>
        <v/>
      </c>
      <c r="K6" s="57" t="str">
        <f>MASTER!BD472</f>
        <v/>
      </c>
      <c r="L6" s="57" t="str">
        <f>MASTER!BE472</f>
        <v/>
      </c>
      <c r="M6" s="57" t="str">
        <f>MASTER!BF472</f>
        <v/>
      </c>
      <c r="N6" s="57">
        <f>MASTER!BG472</f>
        <v>0</v>
      </c>
      <c r="O6" s="57" t="str">
        <f>MASTER!BH472</f>
        <v/>
      </c>
      <c r="P6" s="57" t="e">
        <f>MASTER!BI472</f>
        <v>#VALUE!</v>
      </c>
      <c r="Q6" s="57">
        <f>MASTER!BJ472</f>
        <v>0</v>
      </c>
      <c r="R6" s="57" t="str">
        <f>MASTER!BK472</f>
        <v/>
      </c>
      <c r="S6" s="57" t="str">
        <f>MASTER!BL472</f>
        <v/>
      </c>
      <c r="T6" s="57" t="e">
        <f>MASTER!BM472</f>
        <v>#VALUE!</v>
      </c>
      <c r="U6" s="57" t="str">
        <f>MASTER!BN472</f>
        <v/>
      </c>
      <c r="V6" s="57">
        <f>MASTER!BO472</f>
        <v>0</v>
      </c>
      <c r="W6" s="57" t="str">
        <f>MASTER!BP472</f>
        <v>DS</v>
      </c>
      <c r="X6" s="57" t="e">
        <f>MASTER!BQ472</f>
        <v>#VALUE!</v>
      </c>
      <c r="Y6" s="57">
        <f>MASTER!BR472</f>
        <v>0</v>
      </c>
      <c r="Z6" s="57">
        <f>MASTER!BS472</f>
        <v>0</v>
      </c>
      <c r="AA6" s="57">
        <f>MASTER!BT472</f>
        <v>0</v>
      </c>
    </row>
    <row r="7" spans="1:27" x14ac:dyDescent="0.25">
      <c r="A7" s="57" t="str">
        <f>MASTER!AT473</f>
        <v/>
      </c>
      <c r="B7" s="57">
        <f>MASTER!AU473</f>
        <v>6</v>
      </c>
      <c r="C7" s="57" t="str">
        <f>MASTER!AV473</f>
        <v/>
      </c>
      <c r="D7" s="57" t="str">
        <f>MASTER!AW473</f>
        <v/>
      </c>
      <c r="E7" s="57" t="str">
        <f>MASTER!AX473</f>
        <v/>
      </c>
      <c r="F7" s="57" t="str">
        <f>MASTER!AY473</f>
        <v/>
      </c>
      <c r="G7" s="57" t="str">
        <f>MASTER!AZ473</f>
        <v/>
      </c>
      <c r="H7" s="57" t="str">
        <f>MASTER!BA473</f>
        <v/>
      </c>
      <c r="I7" s="57" t="str">
        <f>MASTER!BB473</f>
        <v/>
      </c>
      <c r="J7" s="57" t="str">
        <f>MASTER!BC473</f>
        <v/>
      </c>
      <c r="K7" s="57" t="str">
        <f>MASTER!BD473</f>
        <v/>
      </c>
      <c r="L7" s="57" t="str">
        <f>MASTER!BE473</f>
        <v/>
      </c>
      <c r="M7" s="57" t="str">
        <f>MASTER!BF473</f>
        <v/>
      </c>
      <c r="N7" s="57">
        <f>MASTER!BG473</f>
        <v>0</v>
      </c>
      <c r="O7" s="57" t="str">
        <f>MASTER!BH473</f>
        <v/>
      </c>
      <c r="P7" s="57" t="e">
        <f>MASTER!BI473</f>
        <v>#VALUE!</v>
      </c>
      <c r="Q7" s="57">
        <f>MASTER!BJ473</f>
        <v>0</v>
      </c>
      <c r="R7" s="57" t="str">
        <f>MASTER!BK473</f>
        <v/>
      </c>
      <c r="S7" s="57" t="str">
        <f>MASTER!BL473</f>
        <v/>
      </c>
      <c r="T7" s="57" t="e">
        <f>MASTER!BM473</f>
        <v>#VALUE!</v>
      </c>
      <c r="U7" s="57" t="str">
        <f>MASTER!BN473</f>
        <v/>
      </c>
      <c r="V7" s="57" t="str">
        <f>MASTER!BO473</f>
        <v/>
      </c>
      <c r="W7" s="57">
        <f>MASTER!BP473</f>
        <v>0</v>
      </c>
      <c r="X7" s="57" t="str">
        <f>MASTER!BQ473</f>
        <v/>
      </c>
      <c r="Y7" s="57" t="str">
        <f>MASTER!BR473</f>
        <v/>
      </c>
      <c r="Z7" s="57">
        <f>MASTER!BS473</f>
        <v>0</v>
      </c>
      <c r="AA7" s="57">
        <f>MASTER!BT473</f>
        <v>0</v>
      </c>
    </row>
    <row r="8" spans="1:27" x14ac:dyDescent="0.25">
      <c r="A8" s="57" t="str">
        <f>MASTER!AT474</f>
        <v/>
      </c>
      <c r="B8" s="57">
        <f>MASTER!AU474</f>
        <v>7</v>
      </c>
      <c r="C8" s="57" t="str">
        <f>MASTER!AV474</f>
        <v/>
      </c>
      <c r="D8" s="57" t="str">
        <f>MASTER!AW474</f>
        <v/>
      </c>
      <c r="E8" s="57" t="str">
        <f>MASTER!AX474</f>
        <v/>
      </c>
      <c r="F8" s="57" t="str">
        <f>MASTER!AY474</f>
        <v/>
      </c>
      <c r="G8" s="57" t="str">
        <f>MASTER!AZ474</f>
        <v/>
      </c>
      <c r="H8" s="57" t="str">
        <f>MASTER!BA474</f>
        <v/>
      </c>
      <c r="I8" s="57" t="str">
        <f>MASTER!BB474</f>
        <v/>
      </c>
      <c r="J8" s="57" t="str">
        <f>MASTER!BC474</f>
        <v/>
      </c>
      <c r="K8" s="57" t="str">
        <f>MASTER!BD474</f>
        <v/>
      </c>
      <c r="L8" s="57" t="str">
        <f>MASTER!BE474</f>
        <v/>
      </c>
      <c r="M8" s="57" t="str">
        <f>MASTER!BF474</f>
        <v/>
      </c>
      <c r="N8" s="57">
        <f>MASTER!BG474</f>
        <v>0</v>
      </c>
      <c r="O8" s="57" t="str">
        <f>MASTER!BH474</f>
        <v/>
      </c>
      <c r="P8" s="57" t="e">
        <f>MASTER!BI474</f>
        <v>#VALUE!</v>
      </c>
      <c r="Q8" s="57">
        <f>MASTER!BJ474</f>
        <v>0</v>
      </c>
      <c r="R8" s="57" t="str">
        <f>MASTER!BK474</f>
        <v/>
      </c>
      <c r="S8" s="57" t="str">
        <f>MASTER!BL474</f>
        <v/>
      </c>
      <c r="T8" s="57" t="e">
        <f>MASTER!BM474</f>
        <v>#VALUE!</v>
      </c>
      <c r="U8" s="57" t="str">
        <f>MASTER!BN474</f>
        <v/>
      </c>
      <c r="V8" s="57" t="str">
        <f>MASTER!BO474</f>
        <v/>
      </c>
      <c r="W8" s="57">
        <f>MASTER!BP474</f>
        <v>0</v>
      </c>
      <c r="X8" s="57" t="str">
        <f>MASTER!BQ474</f>
        <v/>
      </c>
      <c r="Y8" s="57" t="str">
        <f>MASTER!BR474</f>
        <v/>
      </c>
      <c r="Z8" s="57">
        <f>MASTER!BS474</f>
        <v>0</v>
      </c>
      <c r="AA8" s="57">
        <f>MASTER!BT474</f>
        <v>0</v>
      </c>
    </row>
    <row r="9" spans="1:27" x14ac:dyDescent="0.25">
      <c r="A9" s="57" t="str">
        <f>MASTER!AT475</f>
        <v/>
      </c>
      <c r="B9" s="57">
        <f>MASTER!AU475</f>
        <v>8</v>
      </c>
      <c r="C9" s="57" t="str">
        <f>MASTER!AV475</f>
        <v/>
      </c>
      <c r="D9" s="57" t="str">
        <f>MASTER!AW475</f>
        <v/>
      </c>
      <c r="E9" s="57" t="str">
        <f>MASTER!AX475</f>
        <v/>
      </c>
      <c r="F9" s="57" t="str">
        <f>MASTER!AY475</f>
        <v/>
      </c>
      <c r="G9" s="57" t="str">
        <f>MASTER!AZ475</f>
        <v/>
      </c>
      <c r="H9" s="57" t="str">
        <f>MASTER!BA475</f>
        <v/>
      </c>
      <c r="I9" s="57" t="str">
        <f>MASTER!BB475</f>
        <v/>
      </c>
      <c r="J9" s="57" t="str">
        <f>MASTER!BC475</f>
        <v/>
      </c>
      <c r="K9" s="57" t="str">
        <f>MASTER!BD475</f>
        <v/>
      </c>
      <c r="L9" s="57" t="str">
        <f>MASTER!BE475</f>
        <v/>
      </c>
      <c r="M9" s="57" t="str">
        <f>MASTER!BF475</f>
        <v/>
      </c>
      <c r="N9" s="57">
        <f>MASTER!BG475</f>
        <v>0</v>
      </c>
      <c r="O9" s="57" t="str">
        <f>MASTER!BH475</f>
        <v/>
      </c>
      <c r="P9" s="57" t="e">
        <f>MASTER!BI475</f>
        <v>#VALUE!</v>
      </c>
      <c r="Q9" s="57">
        <f>MASTER!BJ475</f>
        <v>0</v>
      </c>
      <c r="R9" s="57" t="str">
        <f>MASTER!BK475</f>
        <v/>
      </c>
      <c r="S9" s="57" t="str">
        <f>MASTER!BL475</f>
        <v/>
      </c>
      <c r="T9" s="57" t="e">
        <f>MASTER!BM475</f>
        <v>#VALUE!</v>
      </c>
      <c r="U9" s="57" t="str">
        <f>MASTER!BN475</f>
        <v/>
      </c>
      <c r="V9" s="57" t="str">
        <f>MASTER!BO475</f>
        <v/>
      </c>
      <c r="W9" s="57">
        <f>MASTER!BP475</f>
        <v>0</v>
      </c>
      <c r="X9" s="57" t="str">
        <f>MASTER!BQ475</f>
        <v/>
      </c>
      <c r="Y9" s="57" t="str">
        <f>MASTER!BR475</f>
        <v/>
      </c>
      <c r="Z9" s="57">
        <f>MASTER!BS475</f>
        <v>0</v>
      </c>
      <c r="AA9" s="57">
        <f>MASTER!BT475</f>
        <v>0</v>
      </c>
    </row>
    <row r="10" spans="1:27" x14ac:dyDescent="0.25">
      <c r="A10" s="57" t="str">
        <f>MASTER!AT476</f>
        <v/>
      </c>
      <c r="B10" s="57">
        <f>MASTER!AU476</f>
        <v>9</v>
      </c>
      <c r="C10" s="57" t="str">
        <f>MASTER!AV476</f>
        <v/>
      </c>
      <c r="D10" s="57" t="str">
        <f>MASTER!AW476</f>
        <v/>
      </c>
      <c r="E10" s="57" t="str">
        <f>MASTER!AX476</f>
        <v/>
      </c>
      <c r="F10" s="57" t="str">
        <f>MASTER!AY476</f>
        <v/>
      </c>
      <c r="G10" s="57" t="str">
        <f>MASTER!AZ476</f>
        <v/>
      </c>
      <c r="H10" s="57" t="str">
        <f>MASTER!BA476</f>
        <v/>
      </c>
      <c r="I10" s="57" t="str">
        <f>MASTER!BB476</f>
        <v/>
      </c>
      <c r="J10" s="57" t="str">
        <f>MASTER!BC476</f>
        <v/>
      </c>
      <c r="K10" s="57" t="str">
        <f>MASTER!BD476</f>
        <v/>
      </c>
      <c r="L10" s="57" t="str">
        <f>MASTER!BE476</f>
        <v/>
      </c>
      <c r="M10" s="57" t="str">
        <f>MASTER!BF476</f>
        <v/>
      </c>
      <c r="N10" s="57">
        <f>MASTER!BG476</f>
        <v>0</v>
      </c>
      <c r="O10" s="57" t="str">
        <f>MASTER!BH476</f>
        <v/>
      </c>
      <c r="P10" s="57" t="e">
        <f>MASTER!BI476</f>
        <v>#VALUE!</v>
      </c>
      <c r="Q10" s="57">
        <f>MASTER!BJ476</f>
        <v>0</v>
      </c>
      <c r="R10" s="57" t="str">
        <f>MASTER!BK476</f>
        <v/>
      </c>
      <c r="S10" s="57" t="str">
        <f>MASTER!BL476</f>
        <v/>
      </c>
      <c r="T10" s="57" t="e">
        <f>MASTER!BM476</f>
        <v>#VALUE!</v>
      </c>
      <c r="U10" s="57" t="str">
        <f>MASTER!BN476</f>
        <v/>
      </c>
      <c r="V10" s="57" t="str">
        <f>MASTER!BO476</f>
        <v/>
      </c>
      <c r="W10" s="57">
        <f>MASTER!BP476</f>
        <v>0</v>
      </c>
      <c r="X10" s="57" t="str">
        <f>MASTER!BQ476</f>
        <v/>
      </c>
      <c r="Y10" s="57" t="str">
        <f>MASTER!BR476</f>
        <v/>
      </c>
      <c r="Z10" s="57">
        <f>MASTER!BS476</f>
        <v>0</v>
      </c>
      <c r="AA10" s="57">
        <f>MASTER!BT476</f>
        <v>0</v>
      </c>
    </row>
    <row r="11" spans="1:27" x14ac:dyDescent="0.25">
      <c r="A11" s="57" t="str">
        <f>MASTER!AT477</f>
        <v>Semestrul 2</v>
      </c>
      <c r="G11" s="57">
        <f>MASTER!AZ477</f>
        <v>0</v>
      </c>
      <c r="H11" s="57">
        <f>MASTER!BA477</f>
        <v>0</v>
      </c>
      <c r="I11" s="57">
        <f>MASTER!BB477</f>
        <v>0</v>
      </c>
      <c r="J11" s="57">
        <f>MASTER!BC477</f>
        <v>0</v>
      </c>
      <c r="K11" s="57">
        <f>MASTER!BD477</f>
        <v>0</v>
      </c>
      <c r="L11" s="57">
        <f>MASTER!BE477</f>
        <v>0</v>
      </c>
      <c r="M11" s="57">
        <f>MASTER!BF477</f>
        <v>0</v>
      </c>
      <c r="N11" s="57">
        <f>MASTER!BG477</f>
        <v>0</v>
      </c>
      <c r="O11" s="57">
        <f>MASTER!BH477</f>
        <v>0</v>
      </c>
      <c r="P11" s="57">
        <f>MASTER!BI477</f>
        <v>0</v>
      </c>
      <c r="Q11" s="57">
        <f>MASTER!BJ477</f>
        <v>0</v>
      </c>
      <c r="R11" s="57">
        <f>MASTER!BK477</f>
        <v>0</v>
      </c>
      <c r="S11" s="57">
        <f>MASTER!BL477</f>
        <v>0</v>
      </c>
      <c r="T11" s="57">
        <f>MASTER!BM477</f>
        <v>0</v>
      </c>
      <c r="U11" s="57">
        <f>MASTER!BN477</f>
        <v>0</v>
      </c>
      <c r="V11" s="57">
        <f>MASTER!BO477</f>
        <v>0</v>
      </c>
      <c r="W11" s="57">
        <f>MASTER!BP477</f>
        <v>0</v>
      </c>
      <c r="X11" s="57">
        <f>MASTER!BQ477</f>
        <v>0</v>
      </c>
      <c r="Y11" s="57">
        <f>MASTER!BR477</f>
        <v>0</v>
      </c>
      <c r="Z11" s="57">
        <f>MASTER!BS477</f>
        <v>0</v>
      </c>
      <c r="AA11" s="57">
        <f>MASTER!BT477</f>
        <v>0</v>
      </c>
    </row>
    <row r="12" spans="1:27" x14ac:dyDescent="0.25">
      <c r="A12" s="57" t="str">
        <f>MASTER!AT478</f>
        <v>M410.20.02.S1</v>
      </c>
      <c r="B12" s="57">
        <f>MASTER!AU478</f>
        <v>1</v>
      </c>
      <c r="C12" s="57" t="str">
        <f>MASTER!AV478</f>
        <v>Proiectarea avansată a sistemelor de transport rutier 2</v>
      </c>
      <c r="D12" s="57">
        <f>MASTER!AW478</f>
        <v>1</v>
      </c>
      <c r="E12" s="57" t="str">
        <f>MASTER!AX478</f>
        <v>2</v>
      </c>
      <c r="F12" s="57" t="str">
        <f>MASTER!AY478</f>
        <v>E</v>
      </c>
      <c r="G12" s="57" t="str">
        <f>MASTER!AZ478</f>
        <v>DI</v>
      </c>
      <c r="H12" s="57">
        <f>MASTER!BA478</f>
        <v>2</v>
      </c>
      <c r="I12" s="57">
        <f>MASTER!BB478</f>
        <v>2</v>
      </c>
      <c r="J12" s="57">
        <f>MASTER!BC478</f>
        <v>4</v>
      </c>
      <c r="K12" s="57">
        <f>MASTER!BD478</f>
        <v>28</v>
      </c>
      <c r="L12" s="57">
        <f>MASTER!BE478</f>
        <v>28</v>
      </c>
      <c r="M12" s="57">
        <f>MASTER!BF478</f>
        <v>56</v>
      </c>
      <c r="N12" s="57">
        <f>MASTER!BG478</f>
        <v>0</v>
      </c>
      <c r="O12" s="57" t="str">
        <f>MASTER!BH478</f>
        <v/>
      </c>
      <c r="P12" s="57">
        <f>MASTER!BI478</f>
        <v>0</v>
      </c>
      <c r="Q12" s="57">
        <f>MASTER!BJ478</f>
        <v>0</v>
      </c>
      <c r="R12" s="57" t="str">
        <f>MASTER!BK478</f>
        <v/>
      </c>
      <c r="S12" s="57">
        <f>MASTER!BL478</f>
        <v>0</v>
      </c>
      <c r="T12" s="57">
        <f>MASTER!BM478</f>
        <v>3</v>
      </c>
      <c r="U12" s="57">
        <f>MASTER!BN478</f>
        <v>42</v>
      </c>
      <c r="V12" s="57">
        <f>MASTER!BO478</f>
        <v>7</v>
      </c>
      <c r="W12" s="57" t="str">
        <f>MASTER!BP478</f>
        <v>DS</v>
      </c>
      <c r="X12" s="57">
        <f>MASTER!BQ478</f>
        <v>7</v>
      </c>
      <c r="Y12" s="57">
        <f>MASTER!BR478</f>
        <v>0</v>
      </c>
      <c r="Z12" s="57">
        <f>MASTER!BS478</f>
        <v>1</v>
      </c>
      <c r="AA12" s="57">
        <f>MASTER!BT478</f>
        <v>0</v>
      </c>
    </row>
    <row r="13" spans="1:27" x14ac:dyDescent="0.25">
      <c r="A13" s="57" t="str">
        <f>MASTER!AT479</f>
        <v>M410.20.02.S2</v>
      </c>
      <c r="B13" s="57">
        <f>MASTER!AU479</f>
        <v>2</v>
      </c>
      <c r="C13" s="57" t="str">
        <f>MASTER!AV479</f>
        <v>Interoperabilitatea rețelelor de transport *</v>
      </c>
      <c r="D13" s="57">
        <f>MASTER!AW479</f>
        <v>1</v>
      </c>
      <c r="E13" s="57" t="str">
        <f>MASTER!AX479</f>
        <v>2</v>
      </c>
      <c r="F13" s="57" t="str">
        <f>MASTER!AY479</f>
        <v>E</v>
      </c>
      <c r="G13" s="57" t="str">
        <f>MASTER!AZ479</f>
        <v>DI</v>
      </c>
      <c r="H13" s="57">
        <f>MASTER!BA479</f>
        <v>2</v>
      </c>
      <c r="I13" s="57">
        <f>MASTER!BB479</f>
        <v>2</v>
      </c>
      <c r="J13" s="57">
        <f>MASTER!BC479</f>
        <v>4</v>
      </c>
      <c r="K13" s="57">
        <f>MASTER!BD479</f>
        <v>28</v>
      </c>
      <c r="L13" s="57">
        <f>MASTER!BE479</f>
        <v>28</v>
      </c>
      <c r="M13" s="57">
        <f>MASTER!BF479</f>
        <v>56</v>
      </c>
      <c r="N13" s="57">
        <f>MASTER!BG479</f>
        <v>0</v>
      </c>
      <c r="O13" s="57" t="str">
        <f>MASTER!BH479</f>
        <v/>
      </c>
      <c r="P13" s="57">
        <f>MASTER!BI479</f>
        <v>0</v>
      </c>
      <c r="Q13" s="57">
        <f>MASTER!BJ479</f>
        <v>0</v>
      </c>
      <c r="R13" s="57" t="str">
        <f>MASTER!BK479</f>
        <v/>
      </c>
      <c r="S13" s="57">
        <f>MASTER!BL479</f>
        <v>0</v>
      </c>
      <c r="T13" s="57">
        <f>MASTER!BM479</f>
        <v>3</v>
      </c>
      <c r="U13" s="57">
        <f>MASTER!BN479</f>
        <v>42</v>
      </c>
      <c r="V13" s="57">
        <f>MASTER!BO479</f>
        <v>7</v>
      </c>
      <c r="W13" s="57" t="str">
        <f>MASTER!BP479</f>
        <v>DS</v>
      </c>
      <c r="X13" s="57">
        <f>MASTER!BQ479</f>
        <v>7</v>
      </c>
      <c r="Y13" s="57">
        <f>MASTER!BR479</f>
        <v>0</v>
      </c>
      <c r="Z13" s="57">
        <f>MASTER!BS479</f>
        <v>1</v>
      </c>
      <c r="AA13" s="57">
        <f>MASTER!BT479</f>
        <v>0</v>
      </c>
    </row>
    <row r="14" spans="1:27" x14ac:dyDescent="0.25">
      <c r="A14" s="57" t="str">
        <f>MASTER!AT480</f>
        <v>M410.20.02.A3</v>
      </c>
      <c r="B14" s="57">
        <f>MASTER!AU480</f>
        <v>3</v>
      </c>
      <c r="C14" s="57" t="str">
        <f>MASTER!AV480</f>
        <v>Transport public urban, periurban și regional</v>
      </c>
      <c r="D14" s="57">
        <f>MASTER!AW480</f>
        <v>1</v>
      </c>
      <c r="E14" s="57" t="str">
        <f>MASTER!AX480</f>
        <v>2</v>
      </c>
      <c r="F14" s="57" t="str">
        <f>MASTER!AY480</f>
        <v>E</v>
      </c>
      <c r="G14" s="57" t="str">
        <f>MASTER!AZ480</f>
        <v>DI</v>
      </c>
      <c r="H14" s="57">
        <f>MASTER!BA480</f>
        <v>2</v>
      </c>
      <c r="I14" s="57">
        <f>MASTER!BB480</f>
        <v>2</v>
      </c>
      <c r="J14" s="57">
        <f>MASTER!BC480</f>
        <v>4</v>
      </c>
      <c r="K14" s="57">
        <f>MASTER!BD480</f>
        <v>28</v>
      </c>
      <c r="L14" s="57">
        <f>MASTER!BE480</f>
        <v>28</v>
      </c>
      <c r="M14" s="57">
        <f>MASTER!BF480</f>
        <v>56</v>
      </c>
      <c r="N14" s="57">
        <f>MASTER!BG480</f>
        <v>0</v>
      </c>
      <c r="O14" s="57" t="str">
        <f>MASTER!BH480</f>
        <v/>
      </c>
      <c r="P14" s="57">
        <f>MASTER!BI480</f>
        <v>0</v>
      </c>
      <c r="Q14" s="57">
        <f>MASTER!BJ480</f>
        <v>0</v>
      </c>
      <c r="R14" s="57" t="str">
        <f>MASTER!BK480</f>
        <v/>
      </c>
      <c r="S14" s="57">
        <f>MASTER!BL480</f>
        <v>0</v>
      </c>
      <c r="T14" s="57">
        <f>MASTER!BM480</f>
        <v>3.5</v>
      </c>
      <c r="U14" s="57">
        <f>MASTER!BN480</f>
        <v>49</v>
      </c>
      <c r="V14" s="57">
        <f>MASTER!BO480</f>
        <v>7</v>
      </c>
      <c r="W14" s="57" t="str">
        <f>MASTER!BP480</f>
        <v>DA</v>
      </c>
      <c r="X14" s="57">
        <f>MASTER!BQ480</f>
        <v>7.5</v>
      </c>
      <c r="Y14" s="57">
        <f>MASTER!BR480</f>
        <v>0</v>
      </c>
      <c r="Z14" s="57">
        <f>MASTER!BS480</f>
        <v>1</v>
      </c>
      <c r="AA14" s="57">
        <f>MASTER!BT480</f>
        <v>0</v>
      </c>
    </row>
    <row r="15" spans="1:27" x14ac:dyDescent="0.25">
      <c r="A15" s="57" t="str">
        <f>MASTER!AT481</f>
        <v>M410.20.02.V4-ij</v>
      </c>
      <c r="B15" s="57">
        <f>MASTER!AU481</f>
        <v>4</v>
      </c>
      <c r="C15" s="57" t="str">
        <f>MASTER!AV481</f>
        <v/>
      </c>
      <c r="D15" s="57" t="str">
        <f>MASTER!AW481</f>
        <v/>
      </c>
      <c r="E15" s="57" t="str">
        <f>MASTER!AX481</f>
        <v/>
      </c>
      <c r="F15" s="57" t="str">
        <f>MASTER!AY481</f>
        <v/>
      </c>
      <c r="G15" s="57" t="str">
        <f>MASTER!AZ481</f>
        <v/>
      </c>
      <c r="H15" s="57" t="str">
        <f>MASTER!BA481</f>
        <v/>
      </c>
      <c r="I15" s="57" t="str">
        <f>MASTER!BB481</f>
        <v/>
      </c>
      <c r="J15" s="57" t="str">
        <f>MASTER!BC481</f>
        <v/>
      </c>
      <c r="K15" s="57" t="str">
        <f>MASTER!BD481</f>
        <v/>
      </c>
      <c r="L15" s="57" t="str">
        <f>MASTER!BE481</f>
        <v/>
      </c>
      <c r="M15" s="57" t="str">
        <f>MASTER!BF481</f>
        <v/>
      </c>
      <c r="N15" s="57">
        <f>MASTER!BG481</f>
        <v>0</v>
      </c>
      <c r="O15" s="57" t="str">
        <f>MASTER!BH481</f>
        <v/>
      </c>
      <c r="P15" s="57" t="e">
        <f>MASTER!BI481</f>
        <v>#VALUE!</v>
      </c>
      <c r="Q15" s="57">
        <f>MASTER!BJ481</f>
        <v>0</v>
      </c>
      <c r="R15" s="57" t="str">
        <f>MASTER!BK481</f>
        <v/>
      </c>
      <c r="S15" s="57" t="str">
        <f>MASTER!BL481</f>
        <v/>
      </c>
      <c r="T15" s="57" t="e">
        <f>MASTER!BM481</f>
        <v>#VALUE!</v>
      </c>
      <c r="U15" s="57" t="str">
        <f>MASTER!BN481</f>
        <v/>
      </c>
      <c r="V15" s="57" t="str">
        <f>MASTER!BO481</f>
        <v/>
      </c>
      <c r="W15" s="57" t="str">
        <f>MASTER!BP481</f>
        <v>DCAV</v>
      </c>
      <c r="X15" s="57" t="str">
        <f>MASTER!BQ481</f>
        <v/>
      </c>
      <c r="Y15" s="57" t="str">
        <f>MASTER!BR481</f>
        <v/>
      </c>
      <c r="Z15" s="57">
        <f>MASTER!BS481</f>
        <v>0</v>
      </c>
      <c r="AA15" s="57">
        <f>MASTER!BT481</f>
        <v>0</v>
      </c>
    </row>
    <row r="16" spans="1:27" x14ac:dyDescent="0.25">
      <c r="A16" s="57" t="str">
        <f>MASTER!AT482</f>
        <v>M410.20.02.C5</v>
      </c>
      <c r="B16" s="57">
        <f>MASTER!AU482</f>
        <v>5</v>
      </c>
      <c r="C16" s="57" t="str">
        <f>MASTER!AV482</f>
        <v>Etică și integritate academică</v>
      </c>
      <c r="D16" s="57">
        <f>MASTER!AW482</f>
        <v>1</v>
      </c>
      <c r="E16" s="57" t="str">
        <f>MASTER!AX482</f>
        <v>2</v>
      </c>
      <c r="F16" s="57" t="str">
        <f>MASTER!AY482</f>
        <v>D</v>
      </c>
      <c r="G16" s="57" t="str">
        <f>MASTER!AZ482</f>
        <v>DI</v>
      </c>
      <c r="H16" s="57">
        <f>MASTER!BA482</f>
        <v>1</v>
      </c>
      <c r="I16" s="57">
        <f>MASTER!BB482</f>
        <v>0.5</v>
      </c>
      <c r="J16" s="57">
        <f>MASTER!BC482</f>
        <v>1.5</v>
      </c>
      <c r="K16" s="57">
        <f>MASTER!BD482</f>
        <v>14</v>
      </c>
      <c r="L16" s="57">
        <f>MASTER!BE482</f>
        <v>7</v>
      </c>
      <c r="M16" s="57">
        <f>MASTER!BF482</f>
        <v>21</v>
      </c>
      <c r="N16" s="57">
        <f>MASTER!BG482</f>
        <v>0</v>
      </c>
      <c r="O16" s="57" t="str">
        <f>MASTER!BH482</f>
        <v/>
      </c>
      <c r="P16" s="57" t="e">
        <f>MASTER!BI482</f>
        <v>#VALUE!</v>
      </c>
      <c r="Q16" s="57">
        <f>MASTER!BJ482</f>
        <v>0</v>
      </c>
      <c r="R16" s="57" t="str">
        <f>MASTER!BK482</f>
        <v/>
      </c>
      <c r="S16" s="57" t="str">
        <f>MASTER!BL482</f>
        <v/>
      </c>
      <c r="T16" s="57" t="e">
        <f>MASTER!BM482</f>
        <v>#VALUE!</v>
      </c>
      <c r="U16" s="57" t="str">
        <f>MASTER!BN482</f>
        <v/>
      </c>
      <c r="V16" s="57">
        <f>MASTER!BO482</f>
        <v>7</v>
      </c>
      <c r="W16" s="57" t="str">
        <f>MASTER!BP482</f>
        <v>DC</v>
      </c>
      <c r="X16" s="57" t="e">
        <f>MASTER!BQ482</f>
        <v>#VALUE!</v>
      </c>
      <c r="Y16" s="57">
        <f>MASTER!BR482</f>
        <v>0</v>
      </c>
      <c r="Z16" s="57">
        <f>MASTER!BS482</f>
        <v>1</v>
      </c>
      <c r="AA16" s="57">
        <f>MASTER!BT482</f>
        <v>0</v>
      </c>
    </row>
    <row r="17" spans="1:27" x14ac:dyDescent="0.25">
      <c r="A17" s="57" t="str">
        <f>MASTER!AT483</f>
        <v>M410.20.02.S6</v>
      </c>
      <c r="B17" s="57">
        <f>MASTER!AU483</f>
        <v>6</v>
      </c>
      <c r="C17" s="57" t="str">
        <f>MASTER!AV483</f>
        <v>Practică profesională 2</v>
      </c>
      <c r="D17" s="57">
        <f>MASTER!AW483</f>
        <v>1</v>
      </c>
      <c r="E17" s="57" t="str">
        <f>MASTER!AX483</f>
        <v>2</v>
      </c>
      <c r="F17" s="57" t="str">
        <f>MASTER!AY483</f>
        <v>C</v>
      </c>
      <c r="G17" s="57" t="str">
        <f>MASTER!AZ483</f>
        <v>DI</v>
      </c>
      <c r="H17" s="57" t="str">
        <f>MASTER!BA483</f>
        <v/>
      </c>
      <c r="I17" s="57" t="str">
        <f>MASTER!BB483</f>
        <v/>
      </c>
      <c r="J17" s="57" t="str">
        <f>MASTER!BC483</f>
        <v/>
      </c>
      <c r="K17" s="57" t="str">
        <f>MASTER!BD483</f>
        <v/>
      </c>
      <c r="L17" s="57" t="str">
        <f>MASTER!BE483</f>
        <v/>
      </c>
      <c r="M17" s="57" t="str">
        <f>MASTER!BF483</f>
        <v/>
      </c>
      <c r="N17" s="57">
        <f>MASTER!BG483</f>
        <v>0</v>
      </c>
      <c r="O17" s="57" t="str">
        <f>MASTER!BH483</f>
        <v/>
      </c>
      <c r="P17" s="57" t="e">
        <f>MASTER!BI483</f>
        <v>#VALUE!</v>
      </c>
      <c r="Q17" s="57">
        <f>MASTER!BJ483</f>
        <v>0</v>
      </c>
      <c r="R17" s="57" t="str">
        <f>MASTER!BK483</f>
        <v/>
      </c>
      <c r="S17" s="57" t="str">
        <f>MASTER!BL483</f>
        <v/>
      </c>
      <c r="T17" s="57" t="e">
        <f>MASTER!BM483</f>
        <v>#VALUE!</v>
      </c>
      <c r="U17" s="57" t="str">
        <f>MASTER!BN483</f>
        <v/>
      </c>
      <c r="V17" s="57">
        <f>MASTER!BO483</f>
        <v>7</v>
      </c>
      <c r="W17" s="57" t="str">
        <f>MASTER!BP483</f>
        <v>DS</v>
      </c>
      <c r="X17" s="57" t="e">
        <f>MASTER!BQ483</f>
        <v>#VALUE!</v>
      </c>
      <c r="Y17" s="57" t="str">
        <f>MASTER!BR483</f>
        <v/>
      </c>
      <c r="Z17" s="57">
        <f>MASTER!BS483</f>
        <v>0</v>
      </c>
      <c r="AA17" s="57">
        <f>MASTER!BT483</f>
        <v>0</v>
      </c>
    </row>
    <row r="18" spans="1:27" x14ac:dyDescent="0.25">
      <c r="A18" s="57" t="str">
        <f>MASTER!AT484</f>
        <v/>
      </c>
      <c r="B18" s="57">
        <f>MASTER!AU484</f>
        <v>7</v>
      </c>
      <c r="C18" s="57" t="str">
        <f>MASTER!AV484</f>
        <v/>
      </c>
      <c r="D18" s="57" t="str">
        <f>MASTER!AW484</f>
        <v/>
      </c>
      <c r="E18" s="57" t="str">
        <f>MASTER!AX484</f>
        <v/>
      </c>
      <c r="F18" s="57" t="str">
        <f>MASTER!AY484</f>
        <v/>
      </c>
      <c r="G18" s="57" t="str">
        <f>MASTER!AZ484</f>
        <v/>
      </c>
      <c r="H18" s="57" t="str">
        <f>MASTER!BA484</f>
        <v/>
      </c>
      <c r="I18" s="57" t="str">
        <f>MASTER!BB484</f>
        <v/>
      </c>
      <c r="J18" s="57" t="str">
        <f>MASTER!BC484</f>
        <v/>
      </c>
      <c r="K18" s="57" t="str">
        <f>MASTER!BD484</f>
        <v/>
      </c>
      <c r="L18" s="57" t="str">
        <f>MASTER!BE484</f>
        <v/>
      </c>
      <c r="M18" s="57" t="str">
        <f>MASTER!BF484</f>
        <v/>
      </c>
      <c r="N18" s="57">
        <f>MASTER!BG484</f>
        <v>0</v>
      </c>
      <c r="O18" s="57" t="str">
        <f>MASTER!BH484</f>
        <v/>
      </c>
      <c r="P18" s="57" t="e">
        <f>MASTER!BI484</f>
        <v>#VALUE!</v>
      </c>
      <c r="Q18" s="57">
        <f>MASTER!BJ484</f>
        <v>0</v>
      </c>
      <c r="R18" s="57" t="str">
        <f>MASTER!BK484</f>
        <v/>
      </c>
      <c r="S18" s="57" t="str">
        <f>MASTER!BL484</f>
        <v/>
      </c>
      <c r="T18" s="57" t="e">
        <f>MASTER!BM484</f>
        <v>#VALUE!</v>
      </c>
      <c r="U18" s="57" t="str">
        <f>MASTER!BN484</f>
        <v/>
      </c>
      <c r="V18" s="57" t="str">
        <f>MASTER!BO484</f>
        <v/>
      </c>
      <c r="W18" s="57">
        <f>MASTER!BP484</f>
        <v>0</v>
      </c>
      <c r="X18" s="57" t="str">
        <f>MASTER!BQ484</f>
        <v/>
      </c>
      <c r="Y18" s="57" t="str">
        <f>MASTER!BR484</f>
        <v/>
      </c>
      <c r="Z18" s="57">
        <f>MASTER!BS484</f>
        <v>0</v>
      </c>
      <c r="AA18" s="57">
        <f>MASTER!BT484</f>
        <v>0</v>
      </c>
    </row>
    <row r="19" spans="1:27" x14ac:dyDescent="0.25">
      <c r="A19" s="57" t="str">
        <f>MASTER!AT485</f>
        <v/>
      </c>
      <c r="B19" s="57">
        <f>MASTER!AU485</f>
        <v>8</v>
      </c>
      <c r="C19" s="57" t="str">
        <f>MASTER!AV485</f>
        <v/>
      </c>
      <c r="D19" s="57" t="str">
        <f>MASTER!AW485</f>
        <v/>
      </c>
      <c r="E19" s="57" t="str">
        <f>MASTER!AX485</f>
        <v/>
      </c>
      <c r="F19" s="57" t="str">
        <f>MASTER!AY485</f>
        <v/>
      </c>
      <c r="G19" s="57" t="str">
        <f>MASTER!AZ485</f>
        <v/>
      </c>
      <c r="H19" s="57" t="str">
        <f>MASTER!BA485</f>
        <v/>
      </c>
      <c r="I19" s="57" t="str">
        <f>MASTER!BB485</f>
        <v/>
      </c>
      <c r="J19" s="57" t="str">
        <f>MASTER!BC485</f>
        <v/>
      </c>
      <c r="K19" s="57" t="str">
        <f>MASTER!BD485</f>
        <v/>
      </c>
      <c r="L19" s="57" t="str">
        <f>MASTER!BE485</f>
        <v/>
      </c>
      <c r="M19" s="57" t="str">
        <f>MASTER!BF485</f>
        <v/>
      </c>
      <c r="N19" s="57">
        <f>MASTER!BG485</f>
        <v>0</v>
      </c>
      <c r="O19" s="57" t="str">
        <f>MASTER!BH485</f>
        <v/>
      </c>
      <c r="P19" s="57" t="e">
        <f>MASTER!BI485</f>
        <v>#VALUE!</v>
      </c>
      <c r="Q19" s="57">
        <f>MASTER!BJ485</f>
        <v>0</v>
      </c>
      <c r="R19" s="57" t="str">
        <f>MASTER!BK485</f>
        <v/>
      </c>
      <c r="S19" s="57" t="str">
        <f>MASTER!BL485</f>
        <v/>
      </c>
      <c r="T19" s="57" t="e">
        <f>MASTER!BM485</f>
        <v>#VALUE!</v>
      </c>
      <c r="U19" s="57" t="str">
        <f>MASTER!BN485</f>
        <v/>
      </c>
      <c r="V19" s="57" t="str">
        <f>MASTER!BO485</f>
        <v/>
      </c>
      <c r="W19" s="57">
        <f>MASTER!BP485</f>
        <v>0</v>
      </c>
      <c r="X19" s="57" t="str">
        <f>MASTER!BQ485</f>
        <v/>
      </c>
      <c r="Y19" s="57" t="str">
        <f>MASTER!BR485</f>
        <v/>
      </c>
      <c r="Z19" s="57">
        <f>MASTER!BS485</f>
        <v>0</v>
      </c>
      <c r="AA19" s="57">
        <f>MASTER!BT485</f>
        <v>0</v>
      </c>
    </row>
    <row r="20" spans="1:27" x14ac:dyDescent="0.25">
      <c r="A20" s="57">
        <f>MASTER!AT486</f>
        <v>0</v>
      </c>
      <c r="B20" s="57">
        <f>MASTER!AU486</f>
        <v>9</v>
      </c>
      <c r="C20" s="57" t="str">
        <f>MASTER!AV486</f>
        <v/>
      </c>
      <c r="D20" s="57" t="str">
        <f>MASTER!AW486</f>
        <v/>
      </c>
      <c r="E20" s="57" t="str">
        <f>MASTER!AX486</f>
        <v/>
      </c>
      <c r="F20" s="57" t="str">
        <f>MASTER!AY486</f>
        <v/>
      </c>
      <c r="G20" s="57" t="str">
        <f>MASTER!AZ486</f>
        <v/>
      </c>
      <c r="H20" s="57" t="str">
        <f>MASTER!BA486</f>
        <v/>
      </c>
      <c r="I20" s="57" t="str">
        <f>MASTER!BB486</f>
        <v/>
      </c>
      <c r="J20" s="57" t="str">
        <f>MASTER!BC486</f>
        <v/>
      </c>
      <c r="K20" s="57" t="str">
        <f>MASTER!BD486</f>
        <v/>
      </c>
      <c r="L20" s="57" t="str">
        <f>MASTER!BE486</f>
        <v/>
      </c>
      <c r="M20" s="57" t="str">
        <f>MASTER!BF486</f>
        <v/>
      </c>
      <c r="N20" s="57">
        <f>MASTER!BG486</f>
        <v>0</v>
      </c>
      <c r="O20" s="57" t="str">
        <f>MASTER!BH486</f>
        <v/>
      </c>
      <c r="P20" s="57" t="e">
        <f>MASTER!BI486</f>
        <v>#VALUE!</v>
      </c>
      <c r="Q20" s="57">
        <f>MASTER!BJ486</f>
        <v>0</v>
      </c>
      <c r="R20" s="57" t="str">
        <f>MASTER!BK486</f>
        <v/>
      </c>
      <c r="S20" s="57" t="str">
        <f>MASTER!BL486</f>
        <v/>
      </c>
      <c r="T20" s="57" t="e">
        <f>MASTER!BM486</f>
        <v>#VALUE!</v>
      </c>
      <c r="U20" s="57" t="str">
        <f>MASTER!BN486</f>
        <v/>
      </c>
      <c r="V20" s="57" t="str">
        <f>MASTER!BO486</f>
        <v/>
      </c>
      <c r="W20" s="57">
        <f>MASTER!BP486</f>
        <v>0</v>
      </c>
      <c r="X20" s="57" t="str">
        <f>MASTER!BQ486</f>
        <v/>
      </c>
      <c r="Y20" s="57" t="str">
        <f>MASTER!BR486</f>
        <v/>
      </c>
      <c r="Z20" s="57">
        <f>MASTER!BS486</f>
        <v>0</v>
      </c>
      <c r="AA20" s="57">
        <f>MASTER!BT486</f>
        <v>0</v>
      </c>
    </row>
    <row r="21" spans="1:27" x14ac:dyDescent="0.25">
      <c r="A21" s="57" t="str">
        <f>MASTER!AT487</f>
        <v>Semestrul 3</v>
      </c>
      <c r="G21" s="57">
        <f>MASTER!AZ487</f>
        <v>0</v>
      </c>
      <c r="H21" s="57">
        <f>MASTER!BA487</f>
        <v>0</v>
      </c>
      <c r="I21" s="57">
        <f>MASTER!BB487</f>
        <v>0</v>
      </c>
      <c r="J21" s="57">
        <f>MASTER!BC487</f>
        <v>0</v>
      </c>
      <c r="K21" s="57">
        <f>MASTER!BD487</f>
        <v>0</v>
      </c>
      <c r="L21" s="57">
        <f>MASTER!BE487</f>
        <v>0</v>
      </c>
      <c r="M21" s="57">
        <f>MASTER!BF487</f>
        <v>0</v>
      </c>
      <c r="N21" s="57">
        <f>MASTER!BG487</f>
        <v>0</v>
      </c>
      <c r="O21" s="57">
        <f>MASTER!BH487</f>
        <v>0</v>
      </c>
      <c r="P21" s="57">
        <f>MASTER!BI487</f>
        <v>0</v>
      </c>
      <c r="Q21" s="57">
        <f>MASTER!BJ487</f>
        <v>0</v>
      </c>
      <c r="R21" s="57">
        <f>MASTER!BK487</f>
        <v>0</v>
      </c>
      <c r="S21" s="57">
        <f>MASTER!BL487</f>
        <v>0</v>
      </c>
      <c r="T21" s="57">
        <f>MASTER!BM487</f>
        <v>0</v>
      </c>
      <c r="U21" s="57">
        <f>MASTER!BN487</f>
        <v>0</v>
      </c>
      <c r="V21" s="57">
        <f>MASTER!BO487</f>
        <v>0</v>
      </c>
      <c r="W21" s="57">
        <f>MASTER!BP487</f>
        <v>0</v>
      </c>
      <c r="X21" s="57">
        <f>MASTER!BQ487</f>
        <v>0</v>
      </c>
      <c r="Y21" s="57">
        <f>MASTER!BR487</f>
        <v>0</v>
      </c>
      <c r="Z21" s="57">
        <f>MASTER!BS487</f>
        <v>0</v>
      </c>
      <c r="AA21" s="57">
        <f>MASTER!BT487</f>
        <v>0</v>
      </c>
    </row>
    <row r="22" spans="1:27" x14ac:dyDescent="0.25">
      <c r="A22" s="57" t="str">
        <f>MASTER!AT488</f>
        <v>M410.20.03.A1</v>
      </c>
      <c r="B22" s="57">
        <f>MASTER!AU488</f>
        <v>1</v>
      </c>
      <c r="C22" s="57" t="str">
        <f>MASTER!AV488</f>
        <v>Sisteme avansate de control și dirijare a traficului rutier</v>
      </c>
      <c r="D22" s="57">
        <f>MASTER!AW488</f>
        <v>2</v>
      </c>
      <c r="E22" s="57" t="str">
        <f>MASTER!AX488</f>
        <v>3</v>
      </c>
      <c r="F22" s="57" t="str">
        <f>MASTER!AY488</f>
        <v>E</v>
      </c>
      <c r="G22" s="57" t="str">
        <f>MASTER!AZ488</f>
        <v>DI</v>
      </c>
      <c r="H22" s="57">
        <f>MASTER!BA488</f>
        <v>3</v>
      </c>
      <c r="I22" s="57">
        <f>MASTER!BB488</f>
        <v>1</v>
      </c>
      <c r="J22" s="57">
        <f>MASTER!BC488</f>
        <v>4</v>
      </c>
      <c r="K22" s="57">
        <f>MASTER!BD488</f>
        <v>42</v>
      </c>
      <c r="L22" s="57">
        <f>MASTER!BE488</f>
        <v>14</v>
      </c>
      <c r="M22" s="57">
        <f>MASTER!BF488</f>
        <v>56</v>
      </c>
      <c r="N22" s="57">
        <f>MASTER!BG488</f>
        <v>0</v>
      </c>
      <c r="O22" s="57" t="str">
        <f>MASTER!BH488</f>
        <v/>
      </c>
      <c r="P22" s="57">
        <f>MASTER!BI488</f>
        <v>0</v>
      </c>
      <c r="Q22" s="57">
        <f>MASTER!BJ488</f>
        <v>0</v>
      </c>
      <c r="R22" s="57" t="str">
        <f>MASTER!BK488</f>
        <v/>
      </c>
      <c r="S22" s="57">
        <f>MASTER!BL488</f>
        <v>0</v>
      </c>
      <c r="T22" s="57">
        <f>MASTER!BM488</f>
        <v>4</v>
      </c>
      <c r="U22" s="57">
        <f>MASTER!BN488</f>
        <v>56</v>
      </c>
      <c r="V22" s="57">
        <f>MASTER!BO488</f>
        <v>8</v>
      </c>
      <c r="W22" s="57" t="str">
        <f>MASTER!BP488</f>
        <v>DA</v>
      </c>
      <c r="X22" s="57">
        <f>MASTER!BQ488</f>
        <v>8</v>
      </c>
      <c r="Y22" s="57">
        <f>MASTER!BR488</f>
        <v>105</v>
      </c>
      <c r="Z22" s="57">
        <f>MASTER!BS488</f>
        <v>1</v>
      </c>
      <c r="AA22" s="57">
        <f>MASTER!BT488</f>
        <v>0</v>
      </c>
    </row>
    <row r="23" spans="1:27" x14ac:dyDescent="0.25">
      <c r="A23" s="57" t="str">
        <f>MASTER!AT489</f>
        <v>M410.20.03.A2</v>
      </c>
      <c r="B23" s="57">
        <f>MASTER!AU489</f>
        <v>2</v>
      </c>
      <c r="C23" s="57" t="str">
        <f>MASTER!AV489</f>
        <v>Sisteme avansate de control și dirijare a traficului rutier (proiect)</v>
      </c>
      <c r="D23" s="57">
        <f>MASTER!AW489</f>
        <v>2</v>
      </c>
      <c r="E23" s="57" t="str">
        <f>MASTER!AX489</f>
        <v>1</v>
      </c>
      <c r="F23" s="57" t="str">
        <f>MASTER!AY489</f>
        <v>D</v>
      </c>
      <c r="G23" s="57" t="str">
        <f>MASTER!AZ489</f>
        <v>DI</v>
      </c>
      <c r="H23" s="57">
        <f>MASTER!BA489</f>
        <v>0</v>
      </c>
      <c r="I23" s="57">
        <f>MASTER!BB489</f>
        <v>2</v>
      </c>
      <c r="J23" s="57">
        <f>MASTER!BC489</f>
        <v>2</v>
      </c>
      <c r="K23" s="57">
        <f>MASTER!BD489</f>
        <v>0</v>
      </c>
      <c r="L23" s="57">
        <f>MASTER!BE489</f>
        <v>28</v>
      </c>
      <c r="M23" s="57">
        <f>MASTER!BF489</f>
        <v>28</v>
      </c>
      <c r="N23" s="57">
        <f>MASTER!BG489</f>
        <v>0</v>
      </c>
      <c r="O23" s="57" t="str">
        <f>MASTER!BH489</f>
        <v/>
      </c>
      <c r="P23" s="57">
        <f>MASTER!BI489</f>
        <v>0</v>
      </c>
      <c r="Q23" s="57">
        <f>MASTER!BJ489</f>
        <v>0</v>
      </c>
      <c r="R23" s="57" t="str">
        <f>MASTER!BK489</f>
        <v/>
      </c>
      <c r="S23" s="57">
        <f>MASTER!BL489</f>
        <v>0</v>
      </c>
      <c r="T23" s="57">
        <f>MASTER!BM489</f>
        <v>2.5</v>
      </c>
      <c r="U23" s="57">
        <f>MASTER!BN489</f>
        <v>35</v>
      </c>
      <c r="V23" s="57">
        <f>MASTER!BO489</f>
        <v>3</v>
      </c>
      <c r="W23" s="57" t="str">
        <f>MASTER!BP489</f>
        <v>DA</v>
      </c>
      <c r="X23" s="57">
        <f>MASTER!BQ489</f>
        <v>4.5</v>
      </c>
      <c r="Y23" s="57">
        <f>MASTER!BR489</f>
        <v>105</v>
      </c>
      <c r="Z23" s="57">
        <f>MASTER!BS489</f>
        <v>1</v>
      </c>
      <c r="AA23" s="57">
        <f>MASTER!BT489</f>
        <v>0</v>
      </c>
    </row>
    <row r="24" spans="1:27" x14ac:dyDescent="0.25">
      <c r="A24" s="57" t="str">
        <f>MASTER!AT490</f>
        <v>M410.20.03.S3</v>
      </c>
      <c r="B24" s="57">
        <f>MASTER!AU490</f>
        <v>3</v>
      </c>
      <c r="C24" s="57" t="str">
        <f>MASTER!AV490</f>
        <v xml:space="preserve">Dinamica și expertizarea accidentelor </v>
      </c>
      <c r="D24" s="57">
        <f>MASTER!AW490</f>
        <v>2</v>
      </c>
      <c r="E24" s="57" t="str">
        <f>MASTER!AX490</f>
        <v>1</v>
      </c>
      <c r="F24" s="57" t="str">
        <f>MASTER!AY490</f>
        <v>E</v>
      </c>
      <c r="G24" s="57" t="str">
        <f>MASTER!AZ490</f>
        <v>DI</v>
      </c>
      <c r="H24" s="57">
        <f>MASTER!BA490</f>
        <v>2</v>
      </c>
      <c r="I24" s="57">
        <f>MASTER!BB490</f>
        <v>2</v>
      </c>
      <c r="J24" s="57">
        <f>MASTER!BC490</f>
        <v>4</v>
      </c>
      <c r="K24" s="57">
        <f>MASTER!BD490</f>
        <v>28</v>
      </c>
      <c r="L24" s="57">
        <f>MASTER!BE490</f>
        <v>28</v>
      </c>
      <c r="M24" s="57">
        <f>MASTER!BF490</f>
        <v>56</v>
      </c>
      <c r="N24" s="57">
        <f>MASTER!BG490</f>
        <v>0</v>
      </c>
      <c r="O24" s="57" t="str">
        <f>MASTER!BH490</f>
        <v/>
      </c>
      <c r="P24" s="57">
        <f>MASTER!BI490</f>
        <v>0</v>
      </c>
      <c r="Q24" s="57">
        <f>MASTER!BJ490</f>
        <v>0</v>
      </c>
      <c r="R24" s="57" t="str">
        <f>MASTER!BK490</f>
        <v/>
      </c>
      <c r="S24" s="57">
        <f>MASTER!BL490</f>
        <v>0</v>
      </c>
      <c r="T24" s="57">
        <f>MASTER!BM490</f>
        <v>3</v>
      </c>
      <c r="U24" s="57">
        <f>MASTER!BN490</f>
        <v>42</v>
      </c>
      <c r="V24" s="57">
        <f>MASTER!BO490</f>
        <v>6</v>
      </c>
      <c r="W24" s="57" t="str">
        <f>MASTER!BP490</f>
        <v>DS</v>
      </c>
      <c r="X24" s="57">
        <f>MASTER!BQ490</f>
        <v>7</v>
      </c>
      <c r="Y24" s="57">
        <f>MASTER!BR490</f>
        <v>105</v>
      </c>
      <c r="Z24" s="57">
        <f>MASTER!BS490</f>
        <v>1</v>
      </c>
      <c r="AA24" s="57">
        <f>MASTER!BT490</f>
        <v>0</v>
      </c>
    </row>
    <row r="25" spans="1:27" x14ac:dyDescent="0.25">
      <c r="A25" s="57" t="str">
        <f>MASTER!AT491</f>
        <v>M410.20.03.A4-ij</v>
      </c>
      <c r="B25" s="57">
        <f>MASTER!AU491</f>
        <v>4</v>
      </c>
      <c r="C25" s="57" t="str">
        <f>MASTER!AV491</f>
        <v/>
      </c>
      <c r="D25" s="57" t="str">
        <f>MASTER!AW491</f>
        <v/>
      </c>
      <c r="E25" s="57" t="str">
        <f>MASTER!AX491</f>
        <v/>
      </c>
      <c r="F25" s="57" t="str">
        <f>MASTER!AY491</f>
        <v/>
      </c>
      <c r="G25" s="57" t="str">
        <f>MASTER!AZ491</f>
        <v/>
      </c>
      <c r="H25" s="57" t="str">
        <f>MASTER!BA491</f>
        <v/>
      </c>
      <c r="I25" s="57" t="str">
        <f>MASTER!BB491</f>
        <v/>
      </c>
      <c r="J25" s="57" t="str">
        <f>MASTER!BC491</f>
        <v/>
      </c>
      <c r="K25" s="57" t="str">
        <f>MASTER!BD491</f>
        <v/>
      </c>
      <c r="L25" s="57" t="str">
        <f>MASTER!BE491</f>
        <v/>
      </c>
      <c r="M25" s="57" t="str">
        <f>MASTER!BF491</f>
        <v/>
      </c>
      <c r="N25" s="57">
        <f>MASTER!BG491</f>
        <v>0</v>
      </c>
      <c r="O25" s="57" t="str">
        <f>MASTER!BH491</f>
        <v/>
      </c>
      <c r="P25" s="57" t="e">
        <f>MASTER!BI491</f>
        <v>#VALUE!</v>
      </c>
      <c r="Q25" s="57">
        <f>MASTER!BJ491</f>
        <v>0</v>
      </c>
      <c r="R25" s="57" t="str">
        <f>MASTER!BK491</f>
        <v/>
      </c>
      <c r="S25" s="57" t="str">
        <f>MASTER!BL491</f>
        <v/>
      </c>
      <c r="T25" s="57" t="e">
        <f>MASTER!BM491</f>
        <v>#VALUE!</v>
      </c>
      <c r="U25" s="57" t="str">
        <f>MASTER!BN491</f>
        <v/>
      </c>
      <c r="V25" s="57" t="str">
        <f>MASTER!BO491</f>
        <v/>
      </c>
      <c r="W25" s="57" t="str">
        <f>MASTER!BP491</f>
        <v>DA</v>
      </c>
      <c r="X25" s="57" t="str">
        <f>MASTER!BQ491</f>
        <v/>
      </c>
      <c r="Y25" s="57" t="str">
        <f>MASTER!BR491</f>
        <v/>
      </c>
      <c r="Z25" s="57">
        <f>MASTER!BS491</f>
        <v>0</v>
      </c>
      <c r="AA25" s="57">
        <f>MASTER!BT491</f>
        <v>0</v>
      </c>
    </row>
    <row r="26" spans="1:27" x14ac:dyDescent="0.25">
      <c r="A26" s="57" t="str">
        <f>MASTER!AT492</f>
        <v>M410.20.03.S5</v>
      </c>
      <c r="B26" s="57">
        <f>MASTER!AU492</f>
        <v>5</v>
      </c>
      <c r="C26" s="57" t="str">
        <f>MASTER!AV492</f>
        <v>Practică profesională 3</v>
      </c>
      <c r="D26" s="57">
        <f>MASTER!AW492</f>
        <v>2</v>
      </c>
      <c r="E26" s="57" t="str">
        <f>MASTER!AX492</f>
        <v>1</v>
      </c>
      <c r="F26" s="57" t="str">
        <f>MASTER!AY492</f>
        <v>C</v>
      </c>
      <c r="G26" s="57" t="str">
        <f>MASTER!AZ492</f>
        <v>DI</v>
      </c>
      <c r="H26" s="57" t="str">
        <f>MASTER!BA492</f>
        <v/>
      </c>
      <c r="I26" s="57" t="str">
        <f>MASTER!BB492</f>
        <v/>
      </c>
      <c r="J26" s="57" t="str">
        <f>MASTER!BC492</f>
        <v/>
      </c>
      <c r="K26" s="57" t="str">
        <f>MASTER!BD492</f>
        <v/>
      </c>
      <c r="L26" s="57" t="str">
        <f>MASTER!BE492</f>
        <v/>
      </c>
      <c r="M26" s="57" t="str">
        <f>MASTER!BF492</f>
        <v/>
      </c>
      <c r="N26" s="57">
        <f>MASTER!BG492</f>
        <v>0</v>
      </c>
      <c r="O26" s="57" t="str">
        <f>MASTER!BH492</f>
        <v/>
      </c>
      <c r="P26" s="57" t="e">
        <f>MASTER!BI492</f>
        <v>#VALUE!</v>
      </c>
      <c r="Q26" s="57">
        <f>MASTER!BJ492</f>
        <v>0</v>
      </c>
      <c r="R26" s="57" t="str">
        <f>MASTER!BK492</f>
        <v/>
      </c>
      <c r="S26" s="57" t="str">
        <f>MASTER!BL492</f>
        <v/>
      </c>
      <c r="T26" s="57" t="e">
        <f>MASTER!BM492</f>
        <v>#VALUE!</v>
      </c>
      <c r="U26" s="57" t="str">
        <f>MASTER!BN492</f>
        <v/>
      </c>
      <c r="V26" s="57">
        <f>MASTER!BO492</f>
        <v>0</v>
      </c>
      <c r="W26" s="57" t="str">
        <f>MASTER!BP492</f>
        <v>DS</v>
      </c>
      <c r="X26" s="57" t="e">
        <f>MASTER!BQ492</f>
        <v>#VALUE!</v>
      </c>
      <c r="Y26" s="57">
        <f>MASTER!BR492</f>
        <v>0</v>
      </c>
      <c r="Z26" s="57">
        <f>MASTER!BS492</f>
        <v>0</v>
      </c>
      <c r="AA26" s="57">
        <f>MASTER!BT492</f>
        <v>0</v>
      </c>
    </row>
    <row r="27" spans="1:27" x14ac:dyDescent="0.25">
      <c r="A27" s="57" t="str">
        <f>MASTER!AT493</f>
        <v/>
      </c>
      <c r="B27" s="57">
        <f>MASTER!AU493</f>
        <v>6</v>
      </c>
      <c r="C27" s="57" t="str">
        <f>MASTER!AV493</f>
        <v/>
      </c>
      <c r="D27" s="57" t="str">
        <f>MASTER!AW493</f>
        <v/>
      </c>
      <c r="E27" s="57" t="str">
        <f>MASTER!AX493</f>
        <v/>
      </c>
      <c r="F27" s="57" t="str">
        <f>MASTER!AY493</f>
        <v/>
      </c>
      <c r="G27" s="57" t="str">
        <f>MASTER!AZ493</f>
        <v/>
      </c>
      <c r="H27" s="57" t="str">
        <f>MASTER!BA493</f>
        <v/>
      </c>
      <c r="I27" s="57" t="str">
        <f>MASTER!BB493</f>
        <v/>
      </c>
      <c r="J27" s="57" t="str">
        <f>MASTER!BC493</f>
        <v/>
      </c>
      <c r="K27" s="57" t="str">
        <f>MASTER!BD493</f>
        <v/>
      </c>
      <c r="L27" s="57" t="str">
        <f>MASTER!BE493</f>
        <v/>
      </c>
      <c r="M27" s="57" t="str">
        <f>MASTER!BF493</f>
        <v/>
      </c>
      <c r="N27" s="57">
        <f>MASTER!BG493</f>
        <v>0</v>
      </c>
      <c r="O27" s="57" t="str">
        <f>MASTER!BH493</f>
        <v/>
      </c>
      <c r="P27" s="57" t="e">
        <f>MASTER!BI493</f>
        <v>#VALUE!</v>
      </c>
      <c r="Q27" s="57">
        <f>MASTER!BJ493</f>
        <v>0</v>
      </c>
      <c r="R27" s="57" t="str">
        <f>MASTER!BK493</f>
        <v/>
      </c>
      <c r="S27" s="57" t="str">
        <f>MASTER!BL493</f>
        <v/>
      </c>
      <c r="T27" s="57" t="e">
        <f>MASTER!BM493</f>
        <v>#VALUE!</v>
      </c>
      <c r="U27" s="57" t="str">
        <f>MASTER!BN493</f>
        <v/>
      </c>
      <c r="V27" s="57" t="str">
        <f>MASTER!BO493</f>
        <v/>
      </c>
      <c r="W27" s="57">
        <f>MASTER!BP493</f>
        <v>0</v>
      </c>
      <c r="X27" s="57" t="str">
        <f>MASTER!BQ493</f>
        <v/>
      </c>
      <c r="Y27" s="57" t="str">
        <f>MASTER!BR493</f>
        <v/>
      </c>
      <c r="Z27" s="57">
        <f>MASTER!BS493</f>
        <v>0</v>
      </c>
      <c r="AA27" s="57">
        <f>MASTER!BT493</f>
        <v>0</v>
      </c>
    </row>
    <row r="28" spans="1:27" x14ac:dyDescent="0.25">
      <c r="A28" s="57" t="str">
        <f>MASTER!AT494</f>
        <v/>
      </c>
      <c r="B28" s="57">
        <f>MASTER!AU494</f>
        <v>7</v>
      </c>
      <c r="C28" s="57" t="str">
        <f>MASTER!AV494</f>
        <v/>
      </c>
      <c r="D28" s="57" t="str">
        <f>MASTER!AW494</f>
        <v/>
      </c>
      <c r="E28" s="57" t="str">
        <f>MASTER!AX494</f>
        <v/>
      </c>
      <c r="F28" s="57" t="str">
        <f>MASTER!AY494</f>
        <v/>
      </c>
      <c r="G28" s="57" t="str">
        <f>MASTER!AZ494</f>
        <v/>
      </c>
      <c r="H28" s="57" t="str">
        <f>MASTER!BA494</f>
        <v/>
      </c>
      <c r="I28" s="57" t="str">
        <f>MASTER!BB494</f>
        <v/>
      </c>
      <c r="J28" s="57" t="str">
        <f>MASTER!BC494</f>
        <v/>
      </c>
      <c r="K28" s="57" t="str">
        <f>MASTER!BD494</f>
        <v/>
      </c>
      <c r="L28" s="57" t="str">
        <f>MASTER!BE494</f>
        <v/>
      </c>
      <c r="M28" s="57" t="str">
        <f>MASTER!BF494</f>
        <v/>
      </c>
      <c r="N28" s="57">
        <f>MASTER!BG494</f>
        <v>0</v>
      </c>
      <c r="O28" s="57" t="str">
        <f>MASTER!BH494</f>
        <v/>
      </c>
      <c r="P28" s="57" t="e">
        <f>MASTER!BI494</f>
        <v>#VALUE!</v>
      </c>
      <c r="Q28" s="57">
        <f>MASTER!BJ494</f>
        <v>0</v>
      </c>
      <c r="R28" s="57" t="str">
        <f>MASTER!BK494</f>
        <v/>
      </c>
      <c r="S28" s="57" t="str">
        <f>MASTER!BL494</f>
        <v/>
      </c>
      <c r="T28" s="57" t="e">
        <f>MASTER!BM494</f>
        <v>#VALUE!</v>
      </c>
      <c r="U28" s="57" t="str">
        <f>MASTER!BN494</f>
        <v/>
      </c>
      <c r="V28" s="57" t="str">
        <f>MASTER!BO494</f>
        <v/>
      </c>
      <c r="W28" s="57">
        <f>MASTER!BP494</f>
        <v>0</v>
      </c>
      <c r="X28" s="57" t="str">
        <f>MASTER!BQ494</f>
        <v/>
      </c>
      <c r="Y28" s="57" t="str">
        <f>MASTER!BR494</f>
        <v/>
      </c>
      <c r="Z28" s="57">
        <f>MASTER!BS494</f>
        <v>0</v>
      </c>
      <c r="AA28" s="57">
        <f>MASTER!BT494</f>
        <v>0</v>
      </c>
    </row>
    <row r="29" spans="1:27" x14ac:dyDescent="0.25">
      <c r="A29" s="57" t="str">
        <f>MASTER!AT495</f>
        <v/>
      </c>
      <c r="B29" s="57">
        <f>MASTER!AU495</f>
        <v>8</v>
      </c>
      <c r="C29" s="57" t="str">
        <f>MASTER!AV495</f>
        <v/>
      </c>
      <c r="D29" s="57" t="str">
        <f>MASTER!AW495</f>
        <v/>
      </c>
      <c r="E29" s="57" t="str">
        <f>MASTER!AX495</f>
        <v/>
      </c>
      <c r="F29" s="57" t="str">
        <f>MASTER!AY495</f>
        <v/>
      </c>
      <c r="G29" s="57" t="str">
        <f>MASTER!AZ495</f>
        <v/>
      </c>
      <c r="H29" s="57" t="str">
        <f>MASTER!BA495</f>
        <v/>
      </c>
      <c r="I29" s="57" t="str">
        <f>MASTER!BB495</f>
        <v/>
      </c>
      <c r="J29" s="57" t="str">
        <f>MASTER!BC495</f>
        <v/>
      </c>
      <c r="K29" s="57" t="str">
        <f>MASTER!BD495</f>
        <v/>
      </c>
      <c r="L29" s="57" t="str">
        <f>MASTER!BE495</f>
        <v/>
      </c>
      <c r="M29" s="57" t="str">
        <f>MASTER!BF495</f>
        <v/>
      </c>
      <c r="N29" s="57">
        <f>MASTER!BG495</f>
        <v>0</v>
      </c>
      <c r="O29" s="57" t="str">
        <f>MASTER!BH495</f>
        <v/>
      </c>
      <c r="P29" s="57" t="e">
        <f>MASTER!BI495</f>
        <v>#VALUE!</v>
      </c>
      <c r="Q29" s="57">
        <f>MASTER!BJ495</f>
        <v>0</v>
      </c>
      <c r="R29" s="57" t="str">
        <f>MASTER!BK495</f>
        <v/>
      </c>
      <c r="S29" s="57" t="str">
        <f>MASTER!BL495</f>
        <v/>
      </c>
      <c r="T29" s="57" t="e">
        <f>MASTER!BM495</f>
        <v>#VALUE!</v>
      </c>
      <c r="U29" s="57" t="str">
        <f>MASTER!BN495</f>
        <v/>
      </c>
      <c r="V29" s="57" t="str">
        <f>MASTER!BO495</f>
        <v/>
      </c>
      <c r="W29" s="57">
        <f>MASTER!BP495</f>
        <v>0</v>
      </c>
      <c r="X29" s="57" t="str">
        <f>MASTER!BQ495</f>
        <v/>
      </c>
      <c r="Y29" s="57" t="str">
        <f>MASTER!BR495</f>
        <v/>
      </c>
      <c r="Z29" s="57">
        <f>MASTER!BS495</f>
        <v>0</v>
      </c>
      <c r="AA29" s="57">
        <f>MASTER!BT495</f>
        <v>0</v>
      </c>
    </row>
    <row r="30" spans="1:27" x14ac:dyDescent="0.25">
      <c r="A30" s="57" t="str">
        <f>MASTER!AT496</f>
        <v/>
      </c>
      <c r="B30" s="57">
        <f>MASTER!AU496</f>
        <v>9</v>
      </c>
      <c r="C30" s="57" t="str">
        <f>MASTER!AV496</f>
        <v/>
      </c>
      <c r="D30" s="57" t="str">
        <f>MASTER!AW496</f>
        <v/>
      </c>
      <c r="E30" s="57" t="str">
        <f>MASTER!AX496</f>
        <v/>
      </c>
      <c r="F30" s="57" t="str">
        <f>MASTER!AY496</f>
        <v/>
      </c>
      <c r="G30" s="57" t="str">
        <f>MASTER!AZ496</f>
        <v/>
      </c>
      <c r="H30" s="57" t="str">
        <f>MASTER!BA496</f>
        <v/>
      </c>
      <c r="I30" s="57" t="str">
        <f>MASTER!BB496</f>
        <v/>
      </c>
      <c r="J30" s="57" t="str">
        <f>MASTER!BC496</f>
        <v/>
      </c>
      <c r="K30" s="57" t="str">
        <f>MASTER!BD496</f>
        <v/>
      </c>
      <c r="L30" s="57" t="str">
        <f>MASTER!BE496</f>
        <v/>
      </c>
      <c r="M30" s="57" t="str">
        <f>MASTER!BF496</f>
        <v/>
      </c>
      <c r="N30" s="57">
        <f>MASTER!BG496</f>
        <v>0</v>
      </c>
      <c r="O30" s="57" t="str">
        <f>MASTER!BH496</f>
        <v/>
      </c>
      <c r="P30" s="57" t="e">
        <f>MASTER!BI496</f>
        <v>#VALUE!</v>
      </c>
      <c r="Q30" s="57">
        <f>MASTER!BJ496</f>
        <v>0</v>
      </c>
      <c r="R30" s="57" t="str">
        <f>MASTER!BK496</f>
        <v/>
      </c>
      <c r="S30" s="57" t="str">
        <f>MASTER!BL496</f>
        <v/>
      </c>
      <c r="T30" s="57" t="e">
        <f>MASTER!BM496</f>
        <v>#VALUE!</v>
      </c>
      <c r="U30" s="57" t="str">
        <f>MASTER!BN496</f>
        <v/>
      </c>
      <c r="V30" s="57" t="str">
        <f>MASTER!BO496</f>
        <v/>
      </c>
      <c r="W30" s="57">
        <f>MASTER!BP496</f>
        <v>0</v>
      </c>
      <c r="X30" s="57" t="str">
        <f>MASTER!BQ496</f>
        <v/>
      </c>
      <c r="Y30" s="57" t="str">
        <f>MASTER!BR496</f>
        <v/>
      </c>
      <c r="Z30" s="57">
        <f>MASTER!BS496</f>
        <v>0</v>
      </c>
      <c r="AA30" s="57">
        <f>MASTER!BT496</f>
        <v>0</v>
      </c>
    </row>
    <row r="31" spans="1:27" x14ac:dyDescent="0.25">
      <c r="A31" s="57" t="str">
        <f>MASTER!AT497</f>
        <v>Semestrul 4</v>
      </c>
      <c r="G31" s="57">
        <f>MASTER!AZ497</f>
        <v>0</v>
      </c>
      <c r="H31" s="57">
        <f>MASTER!BA497</f>
        <v>0</v>
      </c>
      <c r="I31" s="57">
        <f>MASTER!BB497</f>
        <v>0</v>
      </c>
      <c r="J31" s="57">
        <f>MASTER!BC497</f>
        <v>0</v>
      </c>
      <c r="K31" s="57">
        <f>MASTER!BD497</f>
        <v>0</v>
      </c>
      <c r="L31" s="57">
        <f>MASTER!BE497</f>
        <v>0</v>
      </c>
      <c r="M31" s="57">
        <f>MASTER!BF497</f>
        <v>0</v>
      </c>
      <c r="N31" s="57">
        <f>MASTER!BG497</f>
        <v>0</v>
      </c>
      <c r="O31" s="57">
        <f>MASTER!BH497</f>
        <v>0</v>
      </c>
      <c r="P31" s="57">
        <f>MASTER!BI497</f>
        <v>0</v>
      </c>
      <c r="Q31" s="57">
        <f>MASTER!BJ497</f>
        <v>0</v>
      </c>
      <c r="R31" s="57">
        <f>MASTER!BK497</f>
        <v>0</v>
      </c>
      <c r="S31" s="57">
        <f>MASTER!BL497</f>
        <v>0</v>
      </c>
      <c r="T31" s="57">
        <f>MASTER!BM497</f>
        <v>0</v>
      </c>
      <c r="U31" s="57">
        <f>MASTER!BN497</f>
        <v>0</v>
      </c>
      <c r="V31" s="57">
        <f>MASTER!BO497</f>
        <v>0</v>
      </c>
      <c r="W31" s="57">
        <f>MASTER!BP497</f>
        <v>0</v>
      </c>
      <c r="X31" s="57">
        <f>MASTER!BQ497</f>
        <v>0</v>
      </c>
      <c r="Y31" s="57">
        <f>MASTER!BR497</f>
        <v>0</v>
      </c>
      <c r="Z31" s="57">
        <f>MASTER!BS497</f>
        <v>0</v>
      </c>
      <c r="AA31" s="57">
        <f>MASTER!BT497</f>
        <v>0</v>
      </c>
    </row>
    <row r="32" spans="1:27" x14ac:dyDescent="0.25">
      <c r="A32" s="57" t="str">
        <f>MASTER!AT498</f>
        <v>M410.20.04.S1</v>
      </c>
      <c r="B32" s="57">
        <f>MASTER!AU498</f>
        <v>1</v>
      </c>
      <c r="C32" s="57" t="str">
        <f>MASTER!AV498</f>
        <v>Practică elaborare disertație 7 săpt. x 26 ore/săptămână</v>
      </c>
      <c r="D32" s="57">
        <f>MASTER!AW498</f>
        <v>2</v>
      </c>
      <c r="E32" s="57" t="str">
        <f>MASTER!AX498</f>
        <v>4</v>
      </c>
      <c r="F32" s="57" t="str">
        <f>MASTER!AY498</f>
        <v>D</v>
      </c>
      <c r="G32" s="57" t="str">
        <f>MASTER!AZ498</f>
        <v>DI</v>
      </c>
      <c r="H32" s="57" t="str">
        <f>MASTER!BA498</f>
        <v/>
      </c>
      <c r="I32" s="57" t="str">
        <f>MASTER!BB498</f>
        <v/>
      </c>
      <c r="J32" s="57" t="str">
        <f>MASTER!BC498</f>
        <v/>
      </c>
      <c r="K32" s="57" t="str">
        <f>MASTER!BD498</f>
        <v/>
      </c>
      <c r="L32" s="57" t="str">
        <f>MASTER!BE498</f>
        <v/>
      </c>
      <c r="M32" s="57" t="str">
        <f>MASTER!BF498</f>
        <v/>
      </c>
      <c r="N32" s="57">
        <f>MASTER!BG498</f>
        <v>0</v>
      </c>
      <c r="O32" s="57" t="str">
        <f>MASTER!BH498</f>
        <v/>
      </c>
      <c r="P32" s="57">
        <f>MASTER!BI498</f>
        <v>13</v>
      </c>
      <c r="Q32" s="57">
        <f>MASTER!BJ498</f>
        <v>0</v>
      </c>
      <c r="R32" s="57" t="str">
        <f>MASTER!BK498</f>
        <v/>
      </c>
      <c r="S32" s="57">
        <f>MASTER!BL498</f>
        <v>182</v>
      </c>
      <c r="T32" s="57">
        <f>MASTER!BM498</f>
        <v>7</v>
      </c>
      <c r="U32" s="57">
        <f>MASTER!BN498</f>
        <v>98</v>
      </c>
      <c r="V32" s="57">
        <f>MASTER!BO498</f>
        <v>8</v>
      </c>
      <c r="W32" s="57" t="str">
        <f>MASTER!BP498</f>
        <v>DS</v>
      </c>
      <c r="X32" s="57">
        <f>MASTER!BQ498</f>
        <v>20</v>
      </c>
      <c r="Y32" s="57">
        <f>MASTER!BR498</f>
        <v>0</v>
      </c>
      <c r="Z32" s="57">
        <f>MASTER!BS498</f>
        <v>0</v>
      </c>
      <c r="AA32" s="57">
        <f>MASTER!BT498</f>
        <v>0</v>
      </c>
    </row>
    <row r="33" spans="1:27" x14ac:dyDescent="0.25">
      <c r="A33" s="57" t="str">
        <f>MASTER!AT499</f>
        <v>M410.20.04.S2</v>
      </c>
      <c r="B33" s="57">
        <f>MASTER!AU499</f>
        <v>2</v>
      </c>
      <c r="C33" s="57" t="str">
        <f>MASTER!AV499</f>
        <v>Elaborare disertație 7 săptăm. x 26 ore/săptămână</v>
      </c>
      <c r="D33" s="57">
        <f>MASTER!AW499</f>
        <v>2</v>
      </c>
      <c r="E33" s="57" t="str">
        <f>MASTER!AX499</f>
        <v>4</v>
      </c>
      <c r="F33" s="57" t="str">
        <f>MASTER!AY499</f>
        <v>C</v>
      </c>
      <c r="G33" s="57" t="str">
        <f>MASTER!AZ499</f>
        <v>DI</v>
      </c>
      <c r="H33" s="57">
        <f>MASTER!BA499</f>
        <v>0</v>
      </c>
      <c r="I33" s="57">
        <f>MASTER!BB499</f>
        <v>0</v>
      </c>
      <c r="J33" s="57">
        <f>MASTER!BC499</f>
        <v>0</v>
      </c>
      <c r="K33" s="57">
        <f>MASTER!BD499</f>
        <v>0</v>
      </c>
      <c r="L33" s="57">
        <f>MASTER!BE499</f>
        <v>0</v>
      </c>
      <c r="M33" s="57">
        <f>MASTER!BF499</f>
        <v>0</v>
      </c>
      <c r="N33" s="57">
        <f>MASTER!BG499</f>
        <v>0</v>
      </c>
      <c r="O33" s="57" t="str">
        <f>MASTER!BH499</f>
        <v/>
      </c>
      <c r="P33" s="57">
        <f>MASTER!BI499</f>
        <v>13</v>
      </c>
      <c r="Q33" s="57">
        <f>MASTER!BJ499</f>
        <v>0</v>
      </c>
      <c r="R33" s="57" t="str">
        <f>MASTER!BK499</f>
        <v/>
      </c>
      <c r="S33" s="57">
        <f>MASTER!BL499</f>
        <v>182</v>
      </c>
      <c r="T33" s="57">
        <f>MASTER!BM499</f>
        <v>7</v>
      </c>
      <c r="U33" s="57">
        <f>MASTER!BN499</f>
        <v>98</v>
      </c>
      <c r="V33" s="57">
        <f>MASTER!BO499</f>
        <v>8</v>
      </c>
      <c r="W33" s="57" t="str">
        <f>MASTER!BP499</f>
        <v>DS</v>
      </c>
      <c r="X33" s="57">
        <f>MASTER!BQ499</f>
        <v>20</v>
      </c>
      <c r="Y33" s="57">
        <f>MASTER!BR499</f>
        <v>0</v>
      </c>
      <c r="Z33" s="57">
        <f>MASTER!BS499</f>
        <v>0</v>
      </c>
      <c r="AA33" s="57">
        <f>MASTER!BT499</f>
        <v>0</v>
      </c>
    </row>
    <row r="34" spans="1:27" x14ac:dyDescent="0.25">
      <c r="A34" s="57" t="str">
        <f>MASTER!AT500</f>
        <v>M410.20.04.S3</v>
      </c>
      <c r="B34" s="57">
        <f>MASTER!AU500</f>
        <v>3</v>
      </c>
      <c r="C34" s="57" t="str">
        <f>MASTER!AV500</f>
        <v>Examen disertație</v>
      </c>
      <c r="D34" s="57">
        <f>MASTER!AW500</f>
        <v>2</v>
      </c>
      <c r="E34" s="57" t="str">
        <f>MASTER!AX500</f>
        <v>4</v>
      </c>
      <c r="F34" s="57" t="str">
        <f>MASTER!AY500</f>
        <v>E</v>
      </c>
      <c r="G34" s="57" t="str">
        <f>MASTER!AZ500</f>
        <v>DI</v>
      </c>
      <c r="H34" s="57">
        <f>MASTER!BA500</f>
        <v>0</v>
      </c>
      <c r="I34" s="57">
        <f>MASTER!BB500</f>
        <v>0</v>
      </c>
      <c r="J34" s="57">
        <f>MASTER!BC500</f>
        <v>0</v>
      </c>
      <c r="K34" s="57">
        <f>MASTER!BD500</f>
        <v>0</v>
      </c>
      <c r="L34" s="57">
        <f>MASTER!BE500</f>
        <v>0</v>
      </c>
      <c r="M34" s="57">
        <f>MASTER!BF500</f>
        <v>0</v>
      </c>
      <c r="N34" s="57">
        <f>MASTER!BG500</f>
        <v>0</v>
      </c>
      <c r="O34" s="57" t="str">
        <f>MASTER!BH500</f>
        <v/>
      </c>
      <c r="P34" s="57">
        <f>MASTER!BI500</f>
        <v>0</v>
      </c>
      <c r="Q34" s="57">
        <f>MASTER!BJ500</f>
        <v>0</v>
      </c>
      <c r="R34" s="57" t="str">
        <f>MASTER!BK500</f>
        <v/>
      </c>
      <c r="S34" s="57">
        <f>MASTER!BL500</f>
        <v>0</v>
      </c>
      <c r="T34" s="57">
        <f>MASTER!BM500</f>
        <v>0</v>
      </c>
      <c r="U34" s="57">
        <f>MASTER!BN500</f>
        <v>0</v>
      </c>
      <c r="V34" s="57">
        <f>MASTER!BO500</f>
        <v>8</v>
      </c>
      <c r="W34" s="57" t="str">
        <f>MASTER!BP500</f>
        <v>DS</v>
      </c>
      <c r="X34" s="57">
        <f>MASTER!BQ500</f>
        <v>0</v>
      </c>
      <c r="Y34" s="57">
        <f>MASTER!BR500</f>
        <v>0</v>
      </c>
      <c r="Z34" s="57">
        <f>MASTER!BS500</f>
        <v>0</v>
      </c>
      <c r="AA34" s="57">
        <f>MASTER!BT500</f>
        <v>0</v>
      </c>
    </row>
    <row r="35" spans="1:27" x14ac:dyDescent="0.25">
      <c r="A35" s="57" t="str">
        <f>MASTER!AT501</f>
        <v/>
      </c>
      <c r="B35" s="57">
        <f>MASTER!AU501</f>
        <v>4</v>
      </c>
      <c r="C35" s="57" t="str">
        <f>MASTER!AV501</f>
        <v/>
      </c>
      <c r="D35" s="57" t="str">
        <f>MASTER!AW501</f>
        <v/>
      </c>
      <c r="E35" s="57" t="str">
        <f>MASTER!AX501</f>
        <v/>
      </c>
      <c r="F35" s="57" t="str">
        <f>MASTER!AY501</f>
        <v/>
      </c>
      <c r="G35" s="57" t="str">
        <f>MASTER!AZ501</f>
        <v/>
      </c>
      <c r="H35" s="57" t="str">
        <f>MASTER!BA501</f>
        <v/>
      </c>
      <c r="I35" s="57" t="str">
        <f>MASTER!BB501</f>
        <v/>
      </c>
      <c r="J35" s="57" t="str">
        <f>MASTER!BC501</f>
        <v/>
      </c>
      <c r="K35" s="57" t="str">
        <f>MASTER!BD501</f>
        <v/>
      </c>
      <c r="L35" s="57" t="str">
        <f>MASTER!BE501</f>
        <v/>
      </c>
      <c r="M35" s="57" t="str">
        <f>MASTER!BF501</f>
        <v/>
      </c>
      <c r="N35" s="57">
        <f>MASTER!BG501</f>
        <v>0</v>
      </c>
      <c r="O35" s="57" t="str">
        <f>MASTER!BH501</f>
        <v/>
      </c>
      <c r="P35" s="57" t="e">
        <f>MASTER!BI501</f>
        <v>#VALUE!</v>
      </c>
      <c r="Q35" s="57">
        <f>MASTER!BJ501</f>
        <v>0</v>
      </c>
      <c r="R35" s="57" t="str">
        <f>MASTER!BK501</f>
        <v/>
      </c>
      <c r="S35" s="57" t="str">
        <f>MASTER!BL501</f>
        <v/>
      </c>
      <c r="T35" s="57" t="e">
        <f>MASTER!BM501</f>
        <v>#VALUE!</v>
      </c>
      <c r="U35" s="57" t="str">
        <f>MASTER!BN501</f>
        <v/>
      </c>
      <c r="V35" s="57" t="str">
        <f>MASTER!BO501</f>
        <v/>
      </c>
      <c r="W35" s="57">
        <f>MASTER!BP501</f>
        <v>0</v>
      </c>
      <c r="X35" s="57" t="str">
        <f>MASTER!BQ501</f>
        <v/>
      </c>
      <c r="Y35" s="57" t="str">
        <f>MASTER!BR501</f>
        <v/>
      </c>
      <c r="Z35" s="57">
        <f>MASTER!BS501</f>
        <v>0</v>
      </c>
      <c r="AA35" s="57">
        <f>MASTER!BT501</f>
        <v>0</v>
      </c>
    </row>
    <row r="36" spans="1:27" x14ac:dyDescent="0.25">
      <c r="A36" s="57" t="str">
        <f>MASTER!AT502</f>
        <v/>
      </c>
      <c r="B36" s="57">
        <f>MASTER!AU502</f>
        <v>5</v>
      </c>
      <c r="C36" s="57" t="str">
        <f>MASTER!AV502</f>
        <v/>
      </c>
      <c r="D36" s="57" t="str">
        <f>MASTER!AW502</f>
        <v/>
      </c>
      <c r="E36" s="57" t="str">
        <f>MASTER!AX502</f>
        <v/>
      </c>
      <c r="F36" s="57" t="str">
        <f>MASTER!AY502</f>
        <v/>
      </c>
      <c r="G36" s="57" t="str">
        <f>MASTER!AZ502</f>
        <v/>
      </c>
      <c r="H36" s="57" t="str">
        <f>MASTER!BA502</f>
        <v/>
      </c>
      <c r="I36" s="57" t="str">
        <f>MASTER!BB502</f>
        <v/>
      </c>
      <c r="J36" s="57" t="str">
        <f>MASTER!BC502</f>
        <v/>
      </c>
      <c r="K36" s="57" t="str">
        <f>MASTER!BD502</f>
        <v/>
      </c>
      <c r="L36" s="57" t="str">
        <f>MASTER!BE502</f>
        <v/>
      </c>
      <c r="M36" s="57" t="str">
        <f>MASTER!BF502</f>
        <v/>
      </c>
      <c r="N36" s="57">
        <f>MASTER!BG502</f>
        <v>0</v>
      </c>
      <c r="O36" s="57" t="str">
        <f>MASTER!BH502</f>
        <v/>
      </c>
      <c r="P36" s="57" t="e">
        <f>MASTER!BI502</f>
        <v>#VALUE!</v>
      </c>
      <c r="Q36" s="57">
        <f>MASTER!BJ502</f>
        <v>0</v>
      </c>
      <c r="R36" s="57" t="str">
        <f>MASTER!BK502</f>
        <v/>
      </c>
      <c r="S36" s="57" t="str">
        <f>MASTER!BL502</f>
        <v/>
      </c>
      <c r="T36" s="57" t="e">
        <f>MASTER!BM502</f>
        <v>#VALUE!</v>
      </c>
      <c r="U36" s="57" t="str">
        <f>MASTER!BN502</f>
        <v/>
      </c>
      <c r="V36" s="57" t="str">
        <f>MASTER!BO502</f>
        <v/>
      </c>
      <c r="W36" s="57">
        <f>MASTER!BP502</f>
        <v>0</v>
      </c>
      <c r="X36" s="57" t="str">
        <f>MASTER!BQ502</f>
        <v/>
      </c>
      <c r="Y36" s="57">
        <f>MASTER!BR502</f>
        <v>0</v>
      </c>
      <c r="Z36" s="57">
        <f>MASTER!BS502</f>
        <v>0</v>
      </c>
      <c r="AA36" s="57">
        <f>MASTER!BT502</f>
        <v>0</v>
      </c>
    </row>
    <row r="37" spans="1:27" x14ac:dyDescent="0.25">
      <c r="A37" s="57" t="str">
        <f>MASTER!AT503</f>
        <v/>
      </c>
      <c r="B37" s="57">
        <f>MASTER!AU503</f>
        <v>6</v>
      </c>
      <c r="C37" s="57" t="str">
        <f>MASTER!AV503</f>
        <v/>
      </c>
      <c r="D37" s="57" t="str">
        <f>MASTER!AW503</f>
        <v/>
      </c>
      <c r="E37" s="57" t="str">
        <f>MASTER!AX503</f>
        <v/>
      </c>
      <c r="F37" s="57" t="str">
        <f>MASTER!AY503</f>
        <v/>
      </c>
      <c r="G37" s="57" t="str">
        <f>MASTER!AZ503</f>
        <v/>
      </c>
      <c r="H37" s="57" t="str">
        <f>MASTER!BA503</f>
        <v/>
      </c>
      <c r="I37" s="57" t="str">
        <f>MASTER!BB503</f>
        <v/>
      </c>
      <c r="J37" s="57" t="str">
        <f>MASTER!BC503</f>
        <v/>
      </c>
      <c r="K37" s="57" t="str">
        <f>MASTER!BD503</f>
        <v/>
      </c>
      <c r="L37" s="57" t="str">
        <f>MASTER!BE503</f>
        <v/>
      </c>
      <c r="M37" s="57" t="str">
        <f>MASTER!BF503</f>
        <v/>
      </c>
      <c r="N37" s="57">
        <f>MASTER!BG503</f>
        <v>0</v>
      </c>
      <c r="O37" s="57" t="str">
        <f>MASTER!BH503</f>
        <v/>
      </c>
      <c r="P37" s="57" t="e">
        <f>MASTER!BI503</f>
        <v>#VALUE!</v>
      </c>
      <c r="Q37" s="57">
        <f>MASTER!BJ503</f>
        <v>0</v>
      </c>
      <c r="R37" s="57" t="str">
        <f>MASTER!BK503</f>
        <v/>
      </c>
      <c r="S37" s="57" t="str">
        <f>MASTER!BL503</f>
        <v/>
      </c>
      <c r="T37" s="57" t="e">
        <f>MASTER!BM503</f>
        <v>#VALUE!</v>
      </c>
      <c r="U37" s="57" t="str">
        <f>MASTER!BN503</f>
        <v/>
      </c>
      <c r="V37" s="57" t="str">
        <f>MASTER!BO503</f>
        <v/>
      </c>
      <c r="W37" s="57">
        <f>MASTER!BP503</f>
        <v>0</v>
      </c>
      <c r="X37" s="57" t="str">
        <f>MASTER!BQ503</f>
        <v/>
      </c>
      <c r="Y37" s="57" t="str">
        <f>MASTER!BR503</f>
        <v/>
      </c>
      <c r="Z37" s="57">
        <f>MASTER!BS503</f>
        <v>0</v>
      </c>
      <c r="AA37" s="57">
        <f>MASTER!BT503</f>
        <v>0</v>
      </c>
    </row>
    <row r="38" spans="1:27" x14ac:dyDescent="0.25">
      <c r="A38" s="57" t="str">
        <f>MASTER!AT504</f>
        <v/>
      </c>
      <c r="B38" s="57">
        <f>MASTER!AU504</f>
        <v>7</v>
      </c>
      <c r="C38" s="57" t="str">
        <f>MASTER!AV504</f>
        <v/>
      </c>
      <c r="D38" s="57" t="str">
        <f>MASTER!AW504</f>
        <v/>
      </c>
      <c r="E38" s="57" t="str">
        <f>MASTER!AX504</f>
        <v/>
      </c>
      <c r="F38" s="57" t="str">
        <f>MASTER!AY504</f>
        <v/>
      </c>
      <c r="G38" s="57" t="str">
        <f>MASTER!AZ504</f>
        <v/>
      </c>
      <c r="H38" s="57" t="str">
        <f>MASTER!BA504</f>
        <v/>
      </c>
      <c r="I38" s="57" t="str">
        <f>MASTER!BB504</f>
        <v/>
      </c>
      <c r="J38" s="57" t="str">
        <f>MASTER!BC504</f>
        <v/>
      </c>
      <c r="K38" s="57" t="str">
        <f>MASTER!BD504</f>
        <v/>
      </c>
      <c r="L38" s="57" t="str">
        <f>MASTER!BE504</f>
        <v/>
      </c>
      <c r="M38" s="57" t="str">
        <f>MASTER!BF504</f>
        <v/>
      </c>
      <c r="N38" s="57">
        <f>MASTER!BG504</f>
        <v>0</v>
      </c>
      <c r="O38" s="57" t="str">
        <f>MASTER!BH504</f>
        <v/>
      </c>
      <c r="P38" s="57" t="e">
        <f>MASTER!BI504</f>
        <v>#VALUE!</v>
      </c>
      <c r="Q38" s="57">
        <f>MASTER!BJ504</f>
        <v>0</v>
      </c>
      <c r="R38" s="57" t="str">
        <f>MASTER!BK504</f>
        <v/>
      </c>
      <c r="S38" s="57" t="str">
        <f>MASTER!BL504</f>
        <v/>
      </c>
      <c r="T38" s="57" t="e">
        <f>MASTER!BM504</f>
        <v>#VALUE!</v>
      </c>
      <c r="U38" s="57" t="str">
        <f>MASTER!BN504</f>
        <v/>
      </c>
      <c r="V38" s="57" t="str">
        <f>MASTER!BO504</f>
        <v/>
      </c>
      <c r="W38" s="57">
        <f>MASTER!BP504</f>
        <v>0</v>
      </c>
      <c r="X38" s="57" t="str">
        <f>MASTER!BQ504</f>
        <v/>
      </c>
      <c r="Y38" s="57" t="str">
        <f>MASTER!BR504</f>
        <v/>
      </c>
      <c r="Z38" s="57">
        <f>MASTER!BS504</f>
        <v>0</v>
      </c>
      <c r="AA38" s="57">
        <f>MASTER!BT504</f>
        <v>0</v>
      </c>
    </row>
    <row r="39" spans="1:27" x14ac:dyDescent="0.25">
      <c r="A39" s="57" t="str">
        <f>MASTER!AT505</f>
        <v/>
      </c>
      <c r="B39" s="57">
        <f>MASTER!AU505</f>
        <v>8</v>
      </c>
      <c r="C39" s="57" t="str">
        <f>MASTER!AV505</f>
        <v/>
      </c>
      <c r="D39" s="57" t="str">
        <f>MASTER!AW505</f>
        <v/>
      </c>
      <c r="E39" s="57" t="str">
        <f>MASTER!AX505</f>
        <v/>
      </c>
      <c r="F39" s="57" t="str">
        <f>MASTER!AY505</f>
        <v/>
      </c>
      <c r="G39" s="57" t="str">
        <f>MASTER!AZ505</f>
        <v/>
      </c>
      <c r="H39" s="57" t="str">
        <f>MASTER!BA505</f>
        <v/>
      </c>
      <c r="I39" s="57" t="str">
        <f>MASTER!BB505</f>
        <v/>
      </c>
      <c r="J39" s="57" t="str">
        <f>MASTER!BC505</f>
        <v/>
      </c>
      <c r="K39" s="57" t="str">
        <f>MASTER!BD505</f>
        <v/>
      </c>
      <c r="L39" s="57" t="str">
        <f>MASTER!BE505</f>
        <v/>
      </c>
      <c r="M39" s="57" t="str">
        <f>MASTER!BF505</f>
        <v/>
      </c>
      <c r="N39" s="57">
        <f>MASTER!BG505</f>
        <v>0</v>
      </c>
      <c r="O39" s="57" t="str">
        <f>MASTER!BH505</f>
        <v/>
      </c>
      <c r="P39" s="57" t="e">
        <f>MASTER!BI505</f>
        <v>#VALUE!</v>
      </c>
      <c r="Q39" s="57">
        <f>MASTER!BJ505</f>
        <v>0</v>
      </c>
      <c r="R39" s="57" t="str">
        <f>MASTER!BK505</f>
        <v/>
      </c>
      <c r="S39" s="57" t="str">
        <f>MASTER!BL505</f>
        <v/>
      </c>
      <c r="T39" s="57" t="e">
        <f>MASTER!BM505</f>
        <v>#VALUE!</v>
      </c>
      <c r="U39" s="57" t="str">
        <f>MASTER!BN505</f>
        <v/>
      </c>
      <c r="V39" s="57" t="str">
        <f>MASTER!BO505</f>
        <v/>
      </c>
      <c r="W39" s="57">
        <f>MASTER!BP505</f>
        <v>0</v>
      </c>
      <c r="X39" s="57" t="str">
        <f>MASTER!BQ505</f>
        <v/>
      </c>
      <c r="Y39" s="57" t="str">
        <f>MASTER!BR505</f>
        <v/>
      </c>
      <c r="Z39" s="57">
        <f>MASTER!BS505</f>
        <v>0</v>
      </c>
      <c r="AA39" s="57">
        <f>MASTER!BT505</f>
        <v>0</v>
      </c>
    </row>
    <row r="40" spans="1:27" x14ac:dyDescent="0.25">
      <c r="A40" s="57">
        <f>MASTER!AT506</f>
        <v>0</v>
      </c>
      <c r="B40" s="57">
        <f>MASTER!AU506</f>
        <v>9</v>
      </c>
      <c r="C40" s="57" t="str">
        <f>MASTER!AV506</f>
        <v/>
      </c>
      <c r="D40" s="57" t="str">
        <f>MASTER!AW506</f>
        <v/>
      </c>
      <c r="E40" s="57" t="str">
        <f>MASTER!AX506</f>
        <v/>
      </c>
      <c r="F40" s="57" t="str">
        <f>MASTER!AY506</f>
        <v/>
      </c>
      <c r="G40" s="57" t="str">
        <f>MASTER!AZ506</f>
        <v/>
      </c>
      <c r="H40" s="57" t="str">
        <f>MASTER!BA506</f>
        <v/>
      </c>
      <c r="I40" s="57" t="str">
        <f>MASTER!BB506</f>
        <v/>
      </c>
      <c r="J40" s="57" t="str">
        <f>MASTER!BC506</f>
        <v/>
      </c>
      <c r="K40" s="57" t="str">
        <f>MASTER!BD506</f>
        <v/>
      </c>
      <c r="L40" s="57" t="str">
        <f>MASTER!BE506</f>
        <v/>
      </c>
      <c r="M40" s="57" t="str">
        <f>MASTER!BF506</f>
        <v/>
      </c>
      <c r="N40" s="57">
        <f>MASTER!BG506</f>
        <v>0</v>
      </c>
      <c r="O40" s="57" t="str">
        <f>MASTER!BH506</f>
        <v/>
      </c>
      <c r="P40" s="57" t="e">
        <f>MASTER!BI506</f>
        <v>#VALUE!</v>
      </c>
      <c r="Q40" s="57">
        <f>MASTER!BJ506</f>
        <v>0</v>
      </c>
      <c r="R40" s="57" t="str">
        <f>MASTER!BK506</f>
        <v/>
      </c>
      <c r="S40" s="57" t="str">
        <f>MASTER!BL506</f>
        <v/>
      </c>
      <c r="T40" s="57" t="e">
        <f>MASTER!BM506</f>
        <v>#VALUE!</v>
      </c>
      <c r="U40" s="57" t="str">
        <f>MASTER!BN506</f>
        <v/>
      </c>
      <c r="V40" s="57" t="str">
        <f>MASTER!BO506</f>
        <v/>
      </c>
      <c r="W40" s="57">
        <f>MASTER!BP506</f>
        <v>0</v>
      </c>
      <c r="X40" s="57" t="str">
        <f>MASTER!BQ506</f>
        <v/>
      </c>
      <c r="Y40" s="57" t="str">
        <f>MASTER!BR506</f>
        <v/>
      </c>
      <c r="Z40" s="57">
        <f>MASTER!BS506</f>
        <v>0</v>
      </c>
      <c r="AA40" s="57">
        <f>MASTER!BT506</f>
        <v>0</v>
      </c>
    </row>
    <row r="41" spans="1:27" x14ac:dyDescent="0.25">
      <c r="A41" s="57" t="str">
        <f>MASTER!AT556</f>
        <v>Semestrul 1</v>
      </c>
    </row>
    <row r="42" spans="1:27" x14ac:dyDescent="0.25">
      <c r="A42" s="57" t="str">
        <f>MASTER!AT558</f>
        <v>M410.20.01.V4-01</v>
      </c>
      <c r="B42" s="57">
        <f>MASTER!AU558</f>
        <v>1</v>
      </c>
      <c r="C42" s="57" t="str">
        <f>MASTER!AV558</f>
        <v>* Programare liniară și grafuri</v>
      </c>
      <c r="D42" s="57">
        <f>MASTER!AW558</f>
        <v>1</v>
      </c>
      <c r="E42" s="57" t="str">
        <f>MASTER!AX558</f>
        <v>1</v>
      </c>
      <c r="F42" s="57" t="str">
        <f>MASTER!AY558</f>
        <v>D</v>
      </c>
      <c r="G42" s="57" t="str">
        <f>MASTER!AZ558</f>
        <v>DO</v>
      </c>
      <c r="H42" s="57">
        <f>MASTER!BA558</f>
        <v>1</v>
      </c>
      <c r="I42" s="57">
        <f>MASTER!BB558</f>
        <v>1</v>
      </c>
      <c r="J42" s="57">
        <f>MASTER!BC558</f>
        <v>2</v>
      </c>
      <c r="K42" s="57">
        <f>MASTER!BD558</f>
        <v>14</v>
      </c>
      <c r="L42" s="57">
        <f>MASTER!BE558</f>
        <v>14</v>
      </c>
      <c r="M42" s="57">
        <f>MASTER!BF558</f>
        <v>28</v>
      </c>
      <c r="N42" s="57">
        <f>MASTER!BG558</f>
        <v>0</v>
      </c>
      <c r="O42" s="57">
        <f>MASTER!BH558</f>
        <v>0</v>
      </c>
      <c r="P42" s="57">
        <f>MASTER!BI558</f>
        <v>0</v>
      </c>
      <c r="Q42" s="57">
        <f>MASTER!BJ558</f>
        <v>0</v>
      </c>
      <c r="R42" s="57">
        <f>MASTER!BK558</f>
        <v>0</v>
      </c>
      <c r="S42" s="57">
        <f>MASTER!BL558</f>
        <v>0</v>
      </c>
      <c r="T42" s="57" t="e">
        <f>MASTER!BM558</f>
        <v>#VALUE!</v>
      </c>
      <c r="U42" s="57" t="e">
        <f>MASTER!BN558</f>
        <v>#VALUE!</v>
      </c>
      <c r="V42" s="57">
        <f>MASTER!BO558</f>
        <v>3</v>
      </c>
      <c r="W42" s="57">
        <f>MASTER!BP558</f>
        <v>0</v>
      </c>
      <c r="X42" s="57" t="e">
        <f>MASTER!BQ558</f>
        <v>#VALUE!</v>
      </c>
      <c r="Y42" s="57" t="e">
        <f>MASTER!BR558</f>
        <v>#VALUE!</v>
      </c>
      <c r="Z42" s="57">
        <f>MASTER!BS558</f>
        <v>0</v>
      </c>
      <c r="AA42" s="57">
        <f>MASTER!BT558</f>
        <v>0</v>
      </c>
    </row>
    <row r="43" spans="1:27" x14ac:dyDescent="0.25">
      <c r="A43" s="57" t="e">
        <f>MASTER!AT559</f>
        <v>#N/A</v>
      </c>
      <c r="B43" s="57">
        <f>MASTER!AU559</f>
        <v>2</v>
      </c>
      <c r="C43" s="57" t="str">
        <f>MASTER!AV559</f>
        <v>Complemente de economia transporturilor</v>
      </c>
      <c r="D43" s="57">
        <f>MASTER!AW559</f>
        <v>1</v>
      </c>
      <c r="E43" s="57" t="str">
        <f>MASTER!AX559</f>
        <v>1</v>
      </c>
      <c r="F43" s="57" t="str">
        <f>MASTER!AY559</f>
        <v>D</v>
      </c>
      <c r="G43" s="57" t="str">
        <f>MASTER!AZ559</f>
        <v>DO</v>
      </c>
      <c r="H43" s="57">
        <f>MASTER!BA559</f>
        <v>1</v>
      </c>
      <c r="I43" s="57">
        <f>MASTER!BB559</f>
        <v>1</v>
      </c>
      <c r="J43" s="57">
        <f>MASTER!BC559</f>
        <v>2</v>
      </c>
      <c r="K43" s="57">
        <f>MASTER!BD559</f>
        <v>14</v>
      </c>
      <c r="L43" s="57">
        <f>MASTER!BE559</f>
        <v>14</v>
      </c>
      <c r="M43" s="57">
        <f>MASTER!BF559</f>
        <v>28</v>
      </c>
      <c r="N43" s="57">
        <f>MASTER!BG559</f>
        <v>0</v>
      </c>
      <c r="O43" s="57">
        <f>MASTER!BH559</f>
        <v>0</v>
      </c>
      <c r="P43" s="57">
        <f>MASTER!BI559</f>
        <v>0</v>
      </c>
      <c r="Q43" s="57">
        <f>MASTER!BJ559</f>
        <v>0</v>
      </c>
      <c r="R43" s="57">
        <f>MASTER!BK559</f>
        <v>0</v>
      </c>
      <c r="S43" s="57">
        <f>MASTER!BL559</f>
        <v>0</v>
      </c>
      <c r="T43" s="57" t="e">
        <f>MASTER!BM559</f>
        <v>#VALUE!</v>
      </c>
      <c r="U43" s="57" t="e">
        <f>MASTER!BN559</f>
        <v>#VALUE!</v>
      </c>
      <c r="V43" s="57">
        <f>MASTER!BO559</f>
        <v>3</v>
      </c>
      <c r="W43" s="57">
        <f>MASTER!BP559</f>
        <v>0</v>
      </c>
      <c r="X43" s="57" t="e">
        <f>MASTER!BQ559</f>
        <v>#VALUE!</v>
      </c>
      <c r="Y43" s="57" t="e">
        <f>MASTER!BR559</f>
        <v>#VALUE!</v>
      </c>
      <c r="Z43" s="57">
        <f>MASTER!BS559</f>
        <v>0</v>
      </c>
      <c r="AA43" s="57">
        <f>MASTER!BT559</f>
        <v>0</v>
      </c>
    </row>
    <row r="44" spans="1:27" x14ac:dyDescent="0.25">
      <c r="A44" s="57" t="str">
        <f>MASTER!AT560</f>
        <v/>
      </c>
      <c r="B44" s="57">
        <f>MASTER!AU560</f>
        <v>3</v>
      </c>
      <c r="C44" s="57" t="str">
        <f>MASTER!AV560</f>
        <v/>
      </c>
      <c r="D44" s="57" t="str">
        <f>MASTER!AW560</f>
        <v/>
      </c>
      <c r="E44" s="57" t="str">
        <f>MASTER!AX560</f>
        <v/>
      </c>
      <c r="F44" s="57" t="str">
        <f>MASTER!AY560</f>
        <v/>
      </c>
      <c r="G44" s="57" t="str">
        <f>MASTER!AZ560</f>
        <v/>
      </c>
      <c r="H44" s="57" t="str">
        <f>MASTER!BA560</f>
        <v/>
      </c>
      <c r="I44" s="57" t="str">
        <f>MASTER!BB560</f>
        <v/>
      </c>
      <c r="J44" s="57" t="str">
        <f>MASTER!BC560</f>
        <v/>
      </c>
      <c r="K44" s="57" t="str">
        <f>MASTER!BD560</f>
        <v/>
      </c>
      <c r="L44" s="57" t="str">
        <f>MASTER!BE560</f>
        <v/>
      </c>
      <c r="M44" s="57" t="str">
        <f>MASTER!BF560</f>
        <v/>
      </c>
      <c r="N44" s="57">
        <f>MASTER!BG560</f>
        <v>0</v>
      </c>
      <c r="O44" s="57">
        <f>MASTER!BH560</f>
        <v>0</v>
      </c>
      <c r="P44" s="57">
        <f>MASTER!BI560</f>
        <v>0</v>
      </c>
      <c r="Q44" s="57">
        <f>MASTER!BJ560</f>
        <v>0</v>
      </c>
      <c r="R44" s="57">
        <f>MASTER!BK560</f>
        <v>0</v>
      </c>
      <c r="S44" s="57">
        <f>MASTER!BL560</f>
        <v>0</v>
      </c>
      <c r="T44" s="57" t="str">
        <f>MASTER!BM560</f>
        <v/>
      </c>
      <c r="U44" s="57" t="str">
        <f>MASTER!BN560</f>
        <v/>
      </c>
      <c r="V44" s="57" t="str">
        <f>MASTER!BO560</f>
        <v/>
      </c>
      <c r="W44" s="57" t="str">
        <f>MASTER!BP560</f>
        <v/>
      </c>
      <c r="X44" s="57" t="str">
        <f>MASTER!BQ560</f>
        <v/>
      </c>
      <c r="Y44" s="57" t="str">
        <f>MASTER!BR560</f>
        <v/>
      </c>
      <c r="Z44" s="57">
        <f>MASTER!BS560</f>
        <v>0</v>
      </c>
      <c r="AA44" s="57">
        <f>MASTER!BT560</f>
        <v>0</v>
      </c>
    </row>
    <row r="45" spans="1:27" x14ac:dyDescent="0.25">
      <c r="A45" s="57" t="str">
        <f>MASTER!AT561</f>
        <v/>
      </c>
      <c r="B45" s="57">
        <f>MASTER!AU561</f>
        <v>4</v>
      </c>
      <c r="C45" s="57" t="str">
        <f>MASTER!AV561</f>
        <v/>
      </c>
      <c r="D45" s="57" t="str">
        <f>MASTER!AW561</f>
        <v/>
      </c>
      <c r="E45" s="57" t="str">
        <f>MASTER!AX561</f>
        <v/>
      </c>
      <c r="F45" s="57" t="str">
        <f>MASTER!AY561</f>
        <v/>
      </c>
      <c r="G45" s="57" t="str">
        <f>MASTER!AZ561</f>
        <v/>
      </c>
      <c r="H45" s="57" t="str">
        <f>MASTER!BA561</f>
        <v/>
      </c>
      <c r="I45" s="57" t="str">
        <f>MASTER!BB561</f>
        <v/>
      </c>
      <c r="J45" s="57" t="str">
        <f>MASTER!BC561</f>
        <v/>
      </c>
      <c r="K45" s="57" t="str">
        <f>MASTER!BD561</f>
        <v/>
      </c>
      <c r="L45" s="57" t="str">
        <f>MASTER!BE561</f>
        <v/>
      </c>
      <c r="M45" s="57" t="str">
        <f>MASTER!BF561</f>
        <v/>
      </c>
      <c r="N45" s="57">
        <f>MASTER!BG561</f>
        <v>0</v>
      </c>
      <c r="O45" s="57">
        <f>MASTER!BH561</f>
        <v>0</v>
      </c>
      <c r="P45" s="57">
        <f>MASTER!BI561</f>
        <v>0</v>
      </c>
      <c r="Q45" s="57">
        <f>MASTER!BJ561</f>
        <v>0</v>
      </c>
      <c r="R45" s="57">
        <f>MASTER!BK561</f>
        <v>0</v>
      </c>
      <c r="S45" s="57">
        <f>MASTER!BL561</f>
        <v>0</v>
      </c>
      <c r="T45" s="57" t="str">
        <f>MASTER!BM561</f>
        <v/>
      </c>
      <c r="U45" s="57" t="str">
        <f>MASTER!BN561</f>
        <v/>
      </c>
      <c r="V45" s="57" t="str">
        <f>MASTER!BO561</f>
        <v/>
      </c>
      <c r="W45" s="57" t="str">
        <f>MASTER!BP561</f>
        <v/>
      </c>
      <c r="X45" s="57" t="str">
        <f>MASTER!BQ561</f>
        <v/>
      </c>
      <c r="Y45" s="57" t="str">
        <f>MASTER!BR561</f>
        <v/>
      </c>
      <c r="Z45" s="57">
        <f>MASTER!BS561</f>
        <v>0</v>
      </c>
      <c r="AA45" s="57">
        <f>MASTER!BT561</f>
        <v>0</v>
      </c>
    </row>
    <row r="46" spans="1:27" x14ac:dyDescent="0.25">
      <c r="A46" s="57" t="str">
        <f>MASTER!AT562</f>
        <v/>
      </c>
      <c r="B46" s="57">
        <f>MASTER!AU562</f>
        <v>5</v>
      </c>
      <c r="C46" s="57" t="str">
        <f>MASTER!AV562</f>
        <v/>
      </c>
      <c r="D46" s="57" t="str">
        <f>MASTER!AW562</f>
        <v/>
      </c>
      <c r="E46" s="57" t="str">
        <f>MASTER!AX562</f>
        <v/>
      </c>
      <c r="F46" s="57" t="str">
        <f>MASTER!AY562</f>
        <v/>
      </c>
      <c r="G46" s="57" t="str">
        <f>MASTER!AZ562</f>
        <v/>
      </c>
      <c r="H46" s="57" t="str">
        <f>MASTER!BA562</f>
        <v/>
      </c>
      <c r="I46" s="57" t="str">
        <f>MASTER!BB562</f>
        <v/>
      </c>
      <c r="J46" s="57" t="str">
        <f>MASTER!BC562</f>
        <v/>
      </c>
      <c r="K46" s="57" t="str">
        <f>MASTER!BD562</f>
        <v/>
      </c>
      <c r="L46" s="57" t="str">
        <f>MASTER!BE562</f>
        <v/>
      </c>
      <c r="M46" s="57" t="str">
        <f>MASTER!BF562</f>
        <v/>
      </c>
      <c r="N46" s="57">
        <f>MASTER!BG562</f>
        <v>0</v>
      </c>
      <c r="O46" s="57">
        <f>MASTER!BH562</f>
        <v>0</v>
      </c>
      <c r="P46" s="57">
        <f>MASTER!BI562</f>
        <v>0</v>
      </c>
      <c r="Q46" s="57">
        <f>MASTER!BJ562</f>
        <v>0</v>
      </c>
      <c r="R46" s="57">
        <f>MASTER!BK562</f>
        <v>0</v>
      </c>
      <c r="S46" s="57">
        <f>MASTER!BL562</f>
        <v>0</v>
      </c>
      <c r="T46" s="57" t="str">
        <f>MASTER!BM562</f>
        <v/>
      </c>
      <c r="U46" s="57" t="str">
        <f>MASTER!BN562</f>
        <v/>
      </c>
      <c r="V46" s="57" t="str">
        <f>MASTER!BO562</f>
        <v/>
      </c>
      <c r="W46" s="57" t="str">
        <f>MASTER!BP562</f>
        <v/>
      </c>
      <c r="X46" s="57" t="str">
        <f>MASTER!BQ562</f>
        <v/>
      </c>
      <c r="Y46" s="57" t="str">
        <f>MASTER!BR562</f>
        <v/>
      </c>
      <c r="Z46" s="57">
        <f>MASTER!BS562</f>
        <v>0</v>
      </c>
      <c r="AA46" s="57">
        <f>MASTER!BT562</f>
        <v>0</v>
      </c>
    </row>
    <row r="47" spans="1:27" x14ac:dyDescent="0.25">
      <c r="A47" s="57" t="str">
        <f>MASTER!AT563</f>
        <v/>
      </c>
      <c r="B47" s="57">
        <f>MASTER!AU563</f>
        <v>6</v>
      </c>
      <c r="C47" s="57" t="str">
        <f>MASTER!AV563</f>
        <v/>
      </c>
      <c r="D47" s="57" t="str">
        <f>MASTER!AW563</f>
        <v/>
      </c>
      <c r="E47" s="57" t="str">
        <f>MASTER!AX563</f>
        <v/>
      </c>
      <c r="F47" s="57" t="str">
        <f>MASTER!AY563</f>
        <v/>
      </c>
      <c r="G47" s="57" t="str">
        <f>MASTER!AZ563</f>
        <v/>
      </c>
      <c r="H47" s="57" t="str">
        <f>MASTER!BA563</f>
        <v/>
      </c>
      <c r="I47" s="57" t="str">
        <f>MASTER!BB563</f>
        <v/>
      </c>
      <c r="J47" s="57" t="str">
        <f>MASTER!BC563</f>
        <v/>
      </c>
      <c r="K47" s="57" t="str">
        <f>MASTER!BD563</f>
        <v/>
      </c>
      <c r="L47" s="57" t="str">
        <f>MASTER!BE563</f>
        <v/>
      </c>
      <c r="M47" s="57" t="str">
        <f>MASTER!BF563</f>
        <v/>
      </c>
      <c r="N47" s="57">
        <f>MASTER!BG563</f>
        <v>0</v>
      </c>
      <c r="O47" s="57">
        <f>MASTER!BH563</f>
        <v>0</v>
      </c>
      <c r="P47" s="57">
        <f>MASTER!BI563</f>
        <v>0</v>
      </c>
      <c r="Q47" s="57">
        <f>MASTER!BJ563</f>
        <v>0</v>
      </c>
      <c r="R47" s="57">
        <f>MASTER!BK563</f>
        <v>0</v>
      </c>
      <c r="S47" s="57">
        <f>MASTER!BL563</f>
        <v>0</v>
      </c>
      <c r="T47" s="57" t="str">
        <f>MASTER!BM563</f>
        <v/>
      </c>
      <c r="U47" s="57" t="str">
        <f>MASTER!BN563</f>
        <v/>
      </c>
      <c r="V47" s="57" t="str">
        <f>MASTER!BO563</f>
        <v/>
      </c>
      <c r="W47" s="57" t="str">
        <f>MASTER!BP563</f>
        <v/>
      </c>
      <c r="X47" s="57" t="str">
        <f>MASTER!BQ563</f>
        <v/>
      </c>
      <c r="Y47" s="57" t="str">
        <f>MASTER!BR563</f>
        <v/>
      </c>
      <c r="Z47" s="57">
        <f>MASTER!BS563</f>
        <v>0</v>
      </c>
      <c r="AA47" s="57">
        <f>MASTER!BT563</f>
        <v>0</v>
      </c>
    </row>
    <row r="48" spans="1:27" x14ac:dyDescent="0.25">
      <c r="A48" s="57" t="str">
        <f>MASTER!AT564</f>
        <v/>
      </c>
      <c r="B48" s="57">
        <f>MASTER!AU564</f>
        <v>7</v>
      </c>
      <c r="C48" s="57" t="str">
        <f>MASTER!AV564</f>
        <v/>
      </c>
      <c r="D48" s="57" t="str">
        <f>MASTER!AW564</f>
        <v/>
      </c>
      <c r="E48" s="57" t="str">
        <f>MASTER!AX564</f>
        <v/>
      </c>
      <c r="F48" s="57" t="str">
        <f>MASTER!AY564</f>
        <v/>
      </c>
      <c r="G48" s="57" t="str">
        <f>MASTER!AZ564</f>
        <v/>
      </c>
      <c r="H48" s="57" t="str">
        <f>MASTER!BA564</f>
        <v/>
      </c>
      <c r="I48" s="57" t="str">
        <f>MASTER!BB564</f>
        <v/>
      </c>
      <c r="J48" s="57" t="str">
        <f>MASTER!BC564</f>
        <v/>
      </c>
      <c r="K48" s="57" t="str">
        <f>MASTER!BD564</f>
        <v/>
      </c>
      <c r="L48" s="57" t="str">
        <f>MASTER!BE564</f>
        <v/>
      </c>
      <c r="M48" s="57" t="str">
        <f>MASTER!BF564</f>
        <v/>
      </c>
      <c r="N48" s="57">
        <f>MASTER!BG564</f>
        <v>0</v>
      </c>
      <c r="O48" s="57">
        <f>MASTER!BH564</f>
        <v>0</v>
      </c>
      <c r="P48" s="57">
        <f>MASTER!BI564</f>
        <v>0</v>
      </c>
      <c r="Q48" s="57">
        <f>MASTER!BJ564</f>
        <v>0</v>
      </c>
      <c r="R48" s="57">
        <f>MASTER!BK564</f>
        <v>0</v>
      </c>
      <c r="S48" s="57">
        <f>MASTER!BL564</f>
        <v>0</v>
      </c>
      <c r="T48" s="57" t="str">
        <f>MASTER!BM564</f>
        <v/>
      </c>
      <c r="U48" s="57" t="str">
        <f>MASTER!BN564</f>
        <v/>
      </c>
      <c r="V48" s="57" t="str">
        <f>MASTER!BO564</f>
        <v/>
      </c>
      <c r="W48" s="57" t="str">
        <f>MASTER!BP564</f>
        <v/>
      </c>
      <c r="X48" s="57" t="str">
        <f>MASTER!BQ564</f>
        <v/>
      </c>
      <c r="Y48" s="57" t="str">
        <f>MASTER!BR564</f>
        <v/>
      </c>
      <c r="Z48" s="57">
        <f>MASTER!BS564</f>
        <v>0</v>
      </c>
      <c r="AA48" s="57">
        <f>MASTER!BT564</f>
        <v>0</v>
      </c>
    </row>
    <row r="49" spans="1:27" x14ac:dyDescent="0.25">
      <c r="A49" s="57" t="str">
        <f>MASTER!AT565</f>
        <v/>
      </c>
      <c r="B49" s="57">
        <f>MASTER!AU565</f>
        <v>8</v>
      </c>
      <c r="C49" s="57" t="str">
        <f>MASTER!AV565</f>
        <v/>
      </c>
      <c r="D49" s="57" t="str">
        <f>MASTER!AW565</f>
        <v/>
      </c>
      <c r="E49" s="57" t="str">
        <f>MASTER!AX565</f>
        <v/>
      </c>
      <c r="F49" s="57" t="str">
        <f>MASTER!AY565</f>
        <v/>
      </c>
      <c r="G49" s="57" t="str">
        <f>MASTER!AZ565</f>
        <v/>
      </c>
      <c r="H49" s="57" t="str">
        <f>MASTER!BA565</f>
        <v/>
      </c>
      <c r="I49" s="57" t="str">
        <f>MASTER!BB565</f>
        <v/>
      </c>
      <c r="J49" s="57" t="str">
        <f>MASTER!BC565</f>
        <v/>
      </c>
      <c r="K49" s="57" t="str">
        <f>MASTER!BD565</f>
        <v/>
      </c>
      <c r="L49" s="57" t="str">
        <f>MASTER!BE565</f>
        <v/>
      </c>
      <c r="M49" s="57" t="str">
        <f>MASTER!BF565</f>
        <v/>
      </c>
      <c r="N49" s="57">
        <f>MASTER!BG565</f>
        <v>0</v>
      </c>
      <c r="O49" s="57">
        <f>MASTER!BH565</f>
        <v>0</v>
      </c>
      <c r="P49" s="57">
        <f>MASTER!BI565</f>
        <v>0</v>
      </c>
      <c r="Q49" s="57">
        <f>MASTER!BJ565</f>
        <v>0</v>
      </c>
      <c r="R49" s="57">
        <f>MASTER!BK565</f>
        <v>0</v>
      </c>
      <c r="S49" s="57">
        <f>MASTER!BL565</f>
        <v>0</v>
      </c>
      <c r="T49" s="57" t="str">
        <f>MASTER!BM565</f>
        <v/>
      </c>
      <c r="U49" s="57" t="str">
        <f>MASTER!BN565</f>
        <v/>
      </c>
      <c r="V49" s="57" t="str">
        <f>MASTER!BO565</f>
        <v/>
      </c>
      <c r="W49" s="57" t="str">
        <f>MASTER!BP565</f>
        <v/>
      </c>
      <c r="X49" s="57" t="str">
        <f>MASTER!BQ565</f>
        <v/>
      </c>
      <c r="Y49" s="57" t="str">
        <f>MASTER!BR565</f>
        <v/>
      </c>
      <c r="Z49" s="57">
        <f>MASTER!BS565</f>
        <v>0</v>
      </c>
      <c r="AA49" s="57">
        <f>MASTER!BT565</f>
        <v>0</v>
      </c>
    </row>
    <row r="50" spans="1:27" x14ac:dyDescent="0.25">
      <c r="A50" s="57" t="str">
        <f>MASTER!AT566</f>
        <v/>
      </c>
      <c r="B50" s="57">
        <f>MASTER!AU566</f>
        <v>9</v>
      </c>
      <c r="C50" s="57" t="str">
        <f>MASTER!AV566</f>
        <v/>
      </c>
      <c r="D50" s="57" t="str">
        <f>MASTER!AW566</f>
        <v/>
      </c>
      <c r="E50" s="57" t="str">
        <f>MASTER!AX566</f>
        <v/>
      </c>
      <c r="F50" s="57" t="str">
        <f>MASTER!AY566</f>
        <v/>
      </c>
      <c r="G50" s="57" t="str">
        <f>MASTER!AZ566</f>
        <v/>
      </c>
      <c r="H50" s="57" t="str">
        <f>MASTER!BA566</f>
        <v/>
      </c>
      <c r="I50" s="57" t="str">
        <f>MASTER!BB566</f>
        <v/>
      </c>
      <c r="J50" s="57" t="str">
        <f>MASTER!BC566</f>
        <v/>
      </c>
      <c r="K50" s="57" t="str">
        <f>MASTER!BD566</f>
        <v/>
      </c>
      <c r="L50" s="57" t="str">
        <f>MASTER!BE566</f>
        <v/>
      </c>
      <c r="M50" s="57" t="str">
        <f>MASTER!BF566</f>
        <v/>
      </c>
      <c r="N50" s="57">
        <f>MASTER!BG566</f>
        <v>0</v>
      </c>
      <c r="O50" s="57">
        <f>MASTER!BH566</f>
        <v>0</v>
      </c>
      <c r="P50" s="57">
        <f>MASTER!BI566</f>
        <v>0</v>
      </c>
      <c r="Q50" s="57">
        <f>MASTER!BJ566</f>
        <v>0</v>
      </c>
      <c r="R50" s="57">
        <f>MASTER!BK566</f>
        <v>0</v>
      </c>
      <c r="S50" s="57">
        <f>MASTER!BL566</f>
        <v>0</v>
      </c>
      <c r="T50" s="57" t="str">
        <f>MASTER!BM566</f>
        <v/>
      </c>
      <c r="U50" s="57" t="str">
        <f>MASTER!BN566</f>
        <v/>
      </c>
      <c r="V50" s="57" t="str">
        <f>MASTER!BO566</f>
        <v/>
      </c>
      <c r="W50" s="57" t="str">
        <f>MASTER!BP566</f>
        <v/>
      </c>
      <c r="X50" s="57" t="str">
        <f>MASTER!BQ566</f>
        <v/>
      </c>
      <c r="Y50" s="57" t="str">
        <f>MASTER!BR566</f>
        <v/>
      </c>
      <c r="Z50" s="57">
        <f>MASTER!BS566</f>
        <v>0</v>
      </c>
      <c r="AA50" s="57">
        <f>MASTER!BT566</f>
        <v>0</v>
      </c>
    </row>
    <row r="51" spans="1:27" x14ac:dyDescent="0.25">
      <c r="A51" s="57" t="str">
        <f>MASTER!AT567</f>
        <v/>
      </c>
      <c r="B51" s="57">
        <f>MASTER!AU567</f>
        <v>10</v>
      </c>
      <c r="C51" s="57" t="str">
        <f>MASTER!AV567</f>
        <v/>
      </c>
      <c r="D51" s="57" t="str">
        <f>MASTER!AW567</f>
        <v/>
      </c>
      <c r="E51" s="57" t="str">
        <f>MASTER!AX567</f>
        <v/>
      </c>
      <c r="F51" s="57" t="str">
        <f>MASTER!AY567</f>
        <v/>
      </c>
      <c r="G51" s="57" t="str">
        <f>MASTER!AZ567</f>
        <v/>
      </c>
      <c r="H51" s="57" t="str">
        <f>MASTER!BA567</f>
        <v/>
      </c>
      <c r="I51" s="57" t="str">
        <f>MASTER!BB567</f>
        <v/>
      </c>
      <c r="J51" s="57" t="str">
        <f>MASTER!BC567</f>
        <v/>
      </c>
      <c r="K51" s="57" t="str">
        <f>MASTER!BD567</f>
        <v/>
      </c>
      <c r="L51" s="57" t="str">
        <f>MASTER!BE567</f>
        <v/>
      </c>
      <c r="M51" s="57" t="str">
        <f>MASTER!BF567</f>
        <v/>
      </c>
      <c r="N51" s="57">
        <f>MASTER!BG567</f>
        <v>0</v>
      </c>
      <c r="O51" s="57">
        <f>MASTER!BH567</f>
        <v>0</v>
      </c>
      <c r="P51" s="57">
        <f>MASTER!BI567</f>
        <v>0</v>
      </c>
      <c r="Q51" s="57">
        <f>MASTER!BJ567</f>
        <v>0</v>
      </c>
      <c r="R51" s="57">
        <f>MASTER!BK567</f>
        <v>0</v>
      </c>
      <c r="S51" s="57">
        <f>MASTER!BL567</f>
        <v>0</v>
      </c>
      <c r="T51" s="57" t="str">
        <f>MASTER!BM567</f>
        <v/>
      </c>
      <c r="U51" s="57" t="str">
        <f>MASTER!BN567</f>
        <v/>
      </c>
      <c r="V51" s="57" t="str">
        <f>MASTER!BO567</f>
        <v/>
      </c>
      <c r="W51" s="57" t="str">
        <f>MASTER!BP567</f>
        <v/>
      </c>
      <c r="X51" s="57" t="str">
        <f>MASTER!BQ567</f>
        <v/>
      </c>
      <c r="Y51" s="57" t="str">
        <f>MASTER!BR567</f>
        <v/>
      </c>
      <c r="Z51" s="57">
        <f>MASTER!BS567</f>
        <v>0</v>
      </c>
      <c r="AA51" s="57">
        <f>MASTER!BT567</f>
        <v>0</v>
      </c>
    </row>
    <row r="52" spans="1:27" x14ac:dyDescent="0.25">
      <c r="A52" s="57" t="str">
        <f>MASTER!AT570</f>
        <v>Semestrul 2</v>
      </c>
      <c r="G52" s="57">
        <f>MASTER!AZ570</f>
        <v>0</v>
      </c>
      <c r="H52" s="57">
        <f>MASTER!BA570</f>
        <v>0</v>
      </c>
      <c r="I52" s="57">
        <f>MASTER!BB570</f>
        <v>0</v>
      </c>
      <c r="J52" s="57">
        <f>MASTER!BC570</f>
        <v>0</v>
      </c>
      <c r="K52" s="57">
        <f>MASTER!BD570</f>
        <v>0</v>
      </c>
      <c r="L52" s="57">
        <f>MASTER!BE570</f>
        <v>0</v>
      </c>
      <c r="M52" s="57">
        <f>MASTER!BF570</f>
        <v>0</v>
      </c>
      <c r="N52" s="57">
        <f>MASTER!BG570</f>
        <v>0</v>
      </c>
      <c r="O52" s="57">
        <f>MASTER!BH570</f>
        <v>0</v>
      </c>
      <c r="P52" s="57">
        <f>MASTER!BI570</f>
        <v>0</v>
      </c>
      <c r="Q52" s="57">
        <f>MASTER!BJ570</f>
        <v>0</v>
      </c>
      <c r="R52" s="57">
        <f>MASTER!BK570</f>
        <v>0</v>
      </c>
      <c r="S52" s="57">
        <f>MASTER!BL570</f>
        <v>0</v>
      </c>
      <c r="T52" s="57">
        <f>MASTER!BM570</f>
        <v>0</v>
      </c>
      <c r="U52" s="57">
        <f>MASTER!BN570</f>
        <v>0</v>
      </c>
      <c r="V52" s="57">
        <f>MASTER!BO570</f>
        <v>0</v>
      </c>
      <c r="W52" s="57">
        <f>MASTER!BP570</f>
        <v>0</v>
      </c>
      <c r="X52" s="57">
        <f>MASTER!BQ570</f>
        <v>0</v>
      </c>
      <c r="Y52" s="57">
        <f>MASTER!BR570</f>
        <v>0</v>
      </c>
      <c r="Z52" s="57">
        <f>MASTER!BS570</f>
        <v>0</v>
      </c>
      <c r="AA52" s="57">
        <f>MASTER!BT570</f>
        <v>0</v>
      </c>
    </row>
    <row r="53" spans="1:27" x14ac:dyDescent="0.25">
      <c r="A53" s="57" t="str">
        <f>MASTER!AT571</f>
        <v>M410.20.02.V4-01</v>
      </c>
      <c r="B53" s="57">
        <f>MASTER!AU571</f>
        <v>1</v>
      </c>
      <c r="C53" s="57" t="str">
        <f>MASTER!AV571</f>
        <v>* Siguranța circulației</v>
      </c>
      <c r="D53" s="57">
        <f>MASTER!AW571</f>
        <v>1</v>
      </c>
      <c r="E53" s="57" t="str">
        <f>MASTER!AX571</f>
        <v>2</v>
      </c>
      <c r="F53" s="57">
        <f>MASTER!AY571</f>
        <v>0</v>
      </c>
      <c r="G53" s="57" t="str">
        <f>MASTER!AZ571</f>
        <v>DO</v>
      </c>
      <c r="H53" s="57" t="str">
        <f>MASTER!BA571</f>
        <v/>
      </c>
      <c r="I53" s="57" t="str">
        <f>MASTER!BB571</f>
        <v/>
      </c>
      <c r="J53" s="57" t="str">
        <f>MASTER!BC571</f>
        <v/>
      </c>
      <c r="K53" s="57" t="str">
        <f>MASTER!BD571</f>
        <v/>
      </c>
      <c r="L53" s="57" t="str">
        <f>MASTER!BE571</f>
        <v/>
      </c>
      <c r="M53" s="57" t="str">
        <f>MASTER!BF571</f>
        <v/>
      </c>
      <c r="N53" s="57">
        <f>MASTER!BG571</f>
        <v>0</v>
      </c>
      <c r="O53" s="57">
        <f>MASTER!BH571</f>
        <v>0</v>
      </c>
      <c r="P53" s="57">
        <f>MASTER!BI571</f>
        <v>0</v>
      </c>
      <c r="Q53" s="57">
        <f>MASTER!BJ571</f>
        <v>0</v>
      </c>
      <c r="R53" s="57">
        <f>MASTER!BK571</f>
        <v>0</v>
      </c>
      <c r="S53" s="57">
        <f>MASTER!BL571</f>
        <v>0</v>
      </c>
      <c r="T53" s="57" t="str">
        <f>MASTER!BM571</f>
        <v/>
      </c>
      <c r="U53" s="57" t="str">
        <f>MASTER!BN571</f>
        <v/>
      </c>
      <c r="V53" s="57">
        <f>MASTER!BO571</f>
        <v>0</v>
      </c>
      <c r="W53" s="57" t="str">
        <f>MASTER!BP571</f>
        <v/>
      </c>
      <c r="X53" s="57">
        <f>MASTER!BQ571</f>
        <v>0</v>
      </c>
      <c r="Y53" s="57">
        <f>MASTER!BR571</f>
        <v>0</v>
      </c>
      <c r="Z53" s="57">
        <f>MASTER!BS571</f>
        <v>0</v>
      </c>
      <c r="AA53" s="57">
        <f>MASTER!BT571</f>
        <v>0</v>
      </c>
    </row>
    <row r="54" spans="1:27" x14ac:dyDescent="0.25">
      <c r="A54" s="57" t="e">
        <f>MASTER!AT572</f>
        <v>#N/A</v>
      </c>
      <c r="B54" s="57">
        <f>MASTER!AU572</f>
        <v>2</v>
      </c>
      <c r="C54" s="57" t="str">
        <f>MASTER!AV572</f>
        <v>Managementul siguranței rutiere</v>
      </c>
      <c r="D54" s="57">
        <f>MASTER!AW572</f>
        <v>1</v>
      </c>
      <c r="E54" s="57" t="str">
        <f>MASTER!AX572</f>
        <v>2</v>
      </c>
      <c r="F54" s="57">
        <f>MASTER!AY572</f>
        <v>8</v>
      </c>
      <c r="G54" s="57" t="str">
        <f>MASTER!AZ572</f>
        <v>DO</v>
      </c>
      <c r="H54" s="57" t="str">
        <f>MASTER!BA572</f>
        <v/>
      </c>
      <c r="I54" s="57" t="str">
        <f>MASTER!BB572</f>
        <v/>
      </c>
      <c r="J54" s="57" t="str">
        <f>MASTER!BC572</f>
        <v/>
      </c>
      <c r="K54" s="57" t="str">
        <f>MASTER!BD572</f>
        <v/>
      </c>
      <c r="L54" s="57" t="str">
        <f>MASTER!BE572</f>
        <v/>
      </c>
      <c r="M54" s="57" t="str">
        <f>MASTER!BF572</f>
        <v/>
      </c>
      <c r="N54" s="57">
        <f>MASTER!BG572</f>
        <v>0</v>
      </c>
      <c r="O54" s="57">
        <f>MASTER!BH572</f>
        <v>0</v>
      </c>
      <c r="P54" s="57">
        <f>MASTER!BI572</f>
        <v>0</v>
      </c>
      <c r="Q54" s="57">
        <f>MASTER!BJ572</f>
        <v>0</v>
      </c>
      <c r="R54" s="57">
        <f>MASTER!BK572</f>
        <v>0</v>
      </c>
      <c r="S54" s="57">
        <f>MASTER!BL572</f>
        <v>0</v>
      </c>
      <c r="T54" s="57" t="str">
        <f>MASTER!BM572</f>
        <v/>
      </c>
      <c r="U54" s="57" t="str">
        <f>MASTER!BN572</f>
        <v/>
      </c>
      <c r="V54" s="57">
        <f>MASTER!BO572</f>
        <v>0</v>
      </c>
      <c r="W54" s="57" t="str">
        <f>MASTER!BP572</f>
        <v/>
      </c>
      <c r="X54" s="57">
        <f>MASTER!BQ572</f>
        <v>0</v>
      </c>
      <c r="Y54" s="57">
        <f>MASTER!BR572</f>
        <v>0</v>
      </c>
      <c r="Z54" s="57">
        <f>MASTER!BS572</f>
        <v>0</v>
      </c>
      <c r="AA54" s="57">
        <f>MASTER!BT572</f>
        <v>0</v>
      </c>
    </row>
    <row r="55" spans="1:27" x14ac:dyDescent="0.25">
      <c r="A55" s="57" t="str">
        <f>MASTER!AT573</f>
        <v/>
      </c>
      <c r="B55" s="57">
        <f>MASTER!AU573</f>
        <v>3</v>
      </c>
      <c r="C55" s="57" t="str">
        <f>MASTER!AV573</f>
        <v/>
      </c>
      <c r="D55" s="57" t="str">
        <f>MASTER!AW573</f>
        <v/>
      </c>
      <c r="E55" s="57" t="str">
        <f>MASTER!AX573</f>
        <v/>
      </c>
      <c r="F55" s="57" t="str">
        <f>MASTER!AY573</f>
        <v/>
      </c>
      <c r="G55" s="57" t="str">
        <f>MASTER!AZ573</f>
        <v/>
      </c>
      <c r="H55" s="57" t="str">
        <f>MASTER!BA573</f>
        <v/>
      </c>
      <c r="I55" s="57" t="str">
        <f>MASTER!BB573</f>
        <v/>
      </c>
      <c r="J55" s="57" t="str">
        <f>MASTER!BC573</f>
        <v/>
      </c>
      <c r="K55" s="57" t="str">
        <f>MASTER!BD573</f>
        <v/>
      </c>
      <c r="L55" s="57" t="str">
        <f>MASTER!BE573</f>
        <v/>
      </c>
      <c r="M55" s="57" t="str">
        <f>MASTER!BF573</f>
        <v/>
      </c>
      <c r="N55" s="57">
        <f>MASTER!BG573</f>
        <v>0</v>
      </c>
      <c r="O55" s="57">
        <f>MASTER!BH573</f>
        <v>0</v>
      </c>
      <c r="P55" s="57">
        <f>MASTER!BI573</f>
        <v>0</v>
      </c>
      <c r="Q55" s="57">
        <f>MASTER!BJ573</f>
        <v>0</v>
      </c>
      <c r="R55" s="57">
        <f>MASTER!BK573</f>
        <v>0</v>
      </c>
      <c r="S55" s="57">
        <f>MASTER!BL573</f>
        <v>0</v>
      </c>
      <c r="T55" s="57" t="str">
        <f>MASTER!BM573</f>
        <v/>
      </c>
      <c r="U55" s="57" t="str">
        <f>MASTER!BN573</f>
        <v/>
      </c>
      <c r="V55" s="57" t="str">
        <f>MASTER!BO573</f>
        <v/>
      </c>
      <c r="W55" s="57" t="str">
        <f>MASTER!BP573</f>
        <v/>
      </c>
      <c r="X55" s="57" t="str">
        <f>MASTER!BQ573</f>
        <v/>
      </c>
      <c r="Y55" s="57" t="str">
        <f>MASTER!BR573</f>
        <v/>
      </c>
      <c r="Z55" s="57">
        <f>MASTER!BS573</f>
        <v>0</v>
      </c>
      <c r="AA55" s="57">
        <f>MASTER!BT573</f>
        <v>0</v>
      </c>
    </row>
    <row r="56" spans="1:27" x14ac:dyDescent="0.25">
      <c r="A56" s="57" t="str">
        <f>MASTER!AT574</f>
        <v/>
      </c>
      <c r="B56" s="57">
        <f>MASTER!AU574</f>
        <v>4</v>
      </c>
      <c r="C56" s="57" t="str">
        <f>MASTER!AV574</f>
        <v/>
      </c>
      <c r="D56" s="57" t="str">
        <f>MASTER!AW574</f>
        <v/>
      </c>
      <c r="E56" s="57" t="str">
        <f>MASTER!AX574</f>
        <v/>
      </c>
      <c r="F56" s="57" t="str">
        <f>MASTER!AY574</f>
        <v/>
      </c>
      <c r="G56" s="57" t="str">
        <f>MASTER!AZ574</f>
        <v/>
      </c>
      <c r="H56" s="57" t="str">
        <f>MASTER!BA574</f>
        <v/>
      </c>
      <c r="I56" s="57" t="str">
        <f>MASTER!BB574</f>
        <v/>
      </c>
      <c r="J56" s="57" t="str">
        <f>MASTER!BC574</f>
        <v/>
      </c>
      <c r="K56" s="57" t="str">
        <f>MASTER!BD574</f>
        <v/>
      </c>
      <c r="L56" s="57" t="str">
        <f>MASTER!BE574</f>
        <v/>
      </c>
      <c r="M56" s="57" t="str">
        <f>MASTER!BF574</f>
        <v/>
      </c>
      <c r="N56" s="57">
        <f>MASTER!BG574</f>
        <v>0</v>
      </c>
      <c r="O56" s="57">
        <f>MASTER!BH574</f>
        <v>0</v>
      </c>
      <c r="P56" s="57">
        <f>MASTER!BI574</f>
        <v>0</v>
      </c>
      <c r="Q56" s="57">
        <f>MASTER!BJ574</f>
        <v>0</v>
      </c>
      <c r="R56" s="57">
        <f>MASTER!BK574</f>
        <v>0</v>
      </c>
      <c r="S56" s="57">
        <f>MASTER!BL574</f>
        <v>0</v>
      </c>
      <c r="T56" s="57" t="str">
        <f>MASTER!BM574</f>
        <v/>
      </c>
      <c r="U56" s="57" t="str">
        <f>MASTER!BN574</f>
        <v/>
      </c>
      <c r="V56" s="57" t="str">
        <f>MASTER!BO574</f>
        <v/>
      </c>
      <c r="W56" s="57" t="str">
        <f>MASTER!BP574</f>
        <v/>
      </c>
      <c r="X56" s="57" t="str">
        <f>MASTER!BQ574</f>
        <v/>
      </c>
      <c r="Y56" s="57" t="str">
        <f>MASTER!BR574</f>
        <v/>
      </c>
      <c r="Z56" s="57">
        <f>MASTER!BS574</f>
        <v>0</v>
      </c>
      <c r="AA56" s="57">
        <f>MASTER!BT574</f>
        <v>0</v>
      </c>
    </row>
    <row r="57" spans="1:27" x14ac:dyDescent="0.25">
      <c r="A57" s="57" t="str">
        <f>MASTER!AT575</f>
        <v/>
      </c>
      <c r="B57" s="57">
        <f>MASTER!AU575</f>
        <v>5</v>
      </c>
      <c r="C57" s="57" t="str">
        <f>MASTER!AV575</f>
        <v/>
      </c>
      <c r="D57" s="57" t="str">
        <f>MASTER!AW575</f>
        <v/>
      </c>
      <c r="E57" s="57" t="str">
        <f>MASTER!AX575</f>
        <v/>
      </c>
      <c r="F57" s="57" t="str">
        <f>MASTER!AY575</f>
        <v/>
      </c>
      <c r="G57" s="57" t="str">
        <f>MASTER!AZ575</f>
        <v/>
      </c>
      <c r="H57" s="57" t="str">
        <f>MASTER!BA575</f>
        <v/>
      </c>
      <c r="I57" s="57" t="str">
        <f>MASTER!BB575</f>
        <v/>
      </c>
      <c r="J57" s="57" t="str">
        <f>MASTER!BC575</f>
        <v/>
      </c>
      <c r="K57" s="57" t="str">
        <f>MASTER!BD575</f>
        <v/>
      </c>
      <c r="L57" s="57" t="str">
        <f>MASTER!BE575</f>
        <v/>
      </c>
      <c r="M57" s="57" t="str">
        <f>MASTER!BF575</f>
        <v/>
      </c>
      <c r="N57" s="57">
        <f>MASTER!BG575</f>
        <v>0</v>
      </c>
      <c r="O57" s="57">
        <f>MASTER!BH575</f>
        <v>0</v>
      </c>
      <c r="P57" s="57">
        <f>MASTER!BI575</f>
        <v>0</v>
      </c>
      <c r="Q57" s="57">
        <f>MASTER!BJ575</f>
        <v>0</v>
      </c>
      <c r="R57" s="57">
        <f>MASTER!BK575</f>
        <v>0</v>
      </c>
      <c r="S57" s="57">
        <f>MASTER!BL575</f>
        <v>0</v>
      </c>
      <c r="T57" s="57" t="str">
        <f>MASTER!BM575</f>
        <v/>
      </c>
      <c r="U57" s="57" t="str">
        <f>MASTER!BN575</f>
        <v/>
      </c>
      <c r="V57" s="57" t="str">
        <f>MASTER!BO575</f>
        <v/>
      </c>
      <c r="W57" s="57" t="str">
        <f>MASTER!BP575</f>
        <v/>
      </c>
      <c r="X57" s="57" t="str">
        <f>MASTER!BQ575</f>
        <v/>
      </c>
      <c r="Y57" s="57" t="str">
        <f>MASTER!BR575</f>
        <v/>
      </c>
      <c r="Z57" s="57">
        <f>MASTER!BS575</f>
        <v>0</v>
      </c>
      <c r="AA57" s="57">
        <f>MASTER!BT575</f>
        <v>0</v>
      </c>
    </row>
    <row r="58" spans="1:27" x14ac:dyDescent="0.25">
      <c r="A58" s="57" t="str">
        <f>MASTER!AT576</f>
        <v/>
      </c>
      <c r="B58" s="57">
        <f>MASTER!AU576</f>
        <v>6</v>
      </c>
      <c r="C58" s="57" t="str">
        <f>MASTER!AV576</f>
        <v/>
      </c>
      <c r="D58" s="57" t="str">
        <f>MASTER!AW576</f>
        <v/>
      </c>
      <c r="E58" s="57" t="str">
        <f>MASTER!AX576</f>
        <v/>
      </c>
      <c r="F58" s="57" t="str">
        <f>MASTER!AY576</f>
        <v/>
      </c>
      <c r="G58" s="57" t="str">
        <f>MASTER!AZ576</f>
        <v/>
      </c>
      <c r="H58" s="57" t="str">
        <f>MASTER!BA576</f>
        <v/>
      </c>
      <c r="I58" s="57" t="str">
        <f>MASTER!BB576</f>
        <v/>
      </c>
      <c r="J58" s="57" t="str">
        <f>MASTER!BC576</f>
        <v/>
      </c>
      <c r="K58" s="57" t="str">
        <f>MASTER!BD576</f>
        <v/>
      </c>
      <c r="L58" s="57" t="str">
        <f>MASTER!BE576</f>
        <v/>
      </c>
      <c r="M58" s="57" t="str">
        <f>MASTER!BF576</f>
        <v/>
      </c>
      <c r="N58" s="57">
        <f>MASTER!BG576</f>
        <v>0</v>
      </c>
      <c r="O58" s="57">
        <f>MASTER!BH576</f>
        <v>0</v>
      </c>
      <c r="P58" s="57">
        <f>MASTER!BI576</f>
        <v>0</v>
      </c>
      <c r="Q58" s="57">
        <f>MASTER!BJ576</f>
        <v>0</v>
      </c>
      <c r="R58" s="57">
        <f>MASTER!BK576</f>
        <v>0</v>
      </c>
      <c r="S58" s="57">
        <f>MASTER!BL576</f>
        <v>0</v>
      </c>
      <c r="T58" s="57" t="str">
        <f>MASTER!BM576</f>
        <v/>
      </c>
      <c r="U58" s="57" t="str">
        <f>MASTER!BN576</f>
        <v/>
      </c>
      <c r="V58" s="57" t="str">
        <f>MASTER!BO576</f>
        <v/>
      </c>
      <c r="W58" s="57" t="str">
        <f>MASTER!BP576</f>
        <v/>
      </c>
      <c r="X58" s="57" t="str">
        <f>MASTER!BQ576</f>
        <v/>
      </c>
      <c r="Y58" s="57" t="str">
        <f>MASTER!BR576</f>
        <v/>
      </c>
      <c r="Z58" s="57">
        <f>MASTER!BS576</f>
        <v>0</v>
      </c>
      <c r="AA58" s="57">
        <f>MASTER!BT576</f>
        <v>0</v>
      </c>
    </row>
    <row r="59" spans="1:27" x14ac:dyDescent="0.25">
      <c r="A59" s="57" t="str">
        <f>MASTER!AT577</f>
        <v/>
      </c>
      <c r="B59" s="57">
        <f>MASTER!AU577</f>
        <v>7</v>
      </c>
      <c r="C59" s="57" t="str">
        <f>MASTER!AV577</f>
        <v/>
      </c>
      <c r="D59" s="57" t="str">
        <f>MASTER!AW577</f>
        <v/>
      </c>
      <c r="E59" s="57" t="str">
        <f>MASTER!AX577</f>
        <v/>
      </c>
      <c r="F59" s="57" t="str">
        <f>MASTER!AY577</f>
        <v/>
      </c>
      <c r="G59" s="57" t="str">
        <f>MASTER!AZ577</f>
        <v/>
      </c>
      <c r="H59" s="57" t="str">
        <f>MASTER!BA577</f>
        <v/>
      </c>
      <c r="I59" s="57" t="str">
        <f>MASTER!BB577</f>
        <v/>
      </c>
      <c r="J59" s="57" t="str">
        <f>MASTER!BC577</f>
        <v/>
      </c>
      <c r="K59" s="57" t="str">
        <f>MASTER!BD577</f>
        <v/>
      </c>
      <c r="L59" s="57" t="str">
        <f>MASTER!BE577</f>
        <v/>
      </c>
      <c r="M59" s="57" t="str">
        <f>MASTER!BF577</f>
        <v/>
      </c>
      <c r="N59" s="57">
        <f>MASTER!BG577</f>
        <v>0</v>
      </c>
      <c r="O59" s="57">
        <f>MASTER!BH577</f>
        <v>0</v>
      </c>
      <c r="P59" s="57">
        <f>MASTER!BI577</f>
        <v>0</v>
      </c>
      <c r="Q59" s="57">
        <f>MASTER!BJ577</f>
        <v>0</v>
      </c>
      <c r="R59" s="57">
        <f>MASTER!BK577</f>
        <v>0</v>
      </c>
      <c r="S59" s="57">
        <f>MASTER!BL577</f>
        <v>0</v>
      </c>
      <c r="T59" s="57" t="str">
        <f>MASTER!BM577</f>
        <v/>
      </c>
      <c r="U59" s="57" t="str">
        <f>MASTER!BN577</f>
        <v/>
      </c>
      <c r="V59" s="57" t="str">
        <f>MASTER!BO577</f>
        <v/>
      </c>
      <c r="W59" s="57" t="str">
        <f>MASTER!BP577</f>
        <v/>
      </c>
      <c r="X59" s="57" t="str">
        <f>MASTER!BQ577</f>
        <v/>
      </c>
      <c r="Y59" s="57" t="str">
        <f>MASTER!BR577</f>
        <v/>
      </c>
      <c r="Z59" s="57">
        <f>MASTER!BS577</f>
        <v>0</v>
      </c>
      <c r="AA59" s="57">
        <f>MASTER!BT577</f>
        <v>0</v>
      </c>
    </row>
    <row r="60" spans="1:27" x14ac:dyDescent="0.25">
      <c r="A60" s="57" t="str">
        <f>MASTER!AT578</f>
        <v/>
      </c>
      <c r="B60" s="57">
        <f>MASTER!AU578</f>
        <v>8</v>
      </c>
      <c r="C60" s="57" t="str">
        <f>MASTER!AV578</f>
        <v/>
      </c>
      <c r="D60" s="57" t="str">
        <f>MASTER!AW578</f>
        <v/>
      </c>
      <c r="E60" s="57" t="str">
        <f>MASTER!AX578</f>
        <v/>
      </c>
      <c r="F60" s="57" t="str">
        <f>MASTER!AY578</f>
        <v/>
      </c>
      <c r="G60" s="57" t="str">
        <f>MASTER!AZ578</f>
        <v/>
      </c>
      <c r="H60" s="57" t="str">
        <f>MASTER!BA578</f>
        <v/>
      </c>
      <c r="I60" s="57" t="str">
        <f>MASTER!BB578</f>
        <v/>
      </c>
      <c r="J60" s="57" t="str">
        <f>MASTER!BC578</f>
        <v/>
      </c>
      <c r="K60" s="57" t="str">
        <f>MASTER!BD578</f>
        <v/>
      </c>
      <c r="L60" s="57" t="str">
        <f>MASTER!BE578</f>
        <v/>
      </c>
      <c r="M60" s="57" t="str">
        <f>MASTER!BF578</f>
        <v/>
      </c>
      <c r="N60" s="57">
        <f>MASTER!BG578</f>
        <v>0</v>
      </c>
      <c r="O60" s="57">
        <f>MASTER!BH578</f>
        <v>0</v>
      </c>
      <c r="P60" s="57">
        <f>MASTER!BI578</f>
        <v>0</v>
      </c>
      <c r="Q60" s="57">
        <f>MASTER!BJ578</f>
        <v>0</v>
      </c>
      <c r="R60" s="57">
        <f>MASTER!BK578</f>
        <v>0</v>
      </c>
      <c r="S60" s="57">
        <f>MASTER!BL578</f>
        <v>0</v>
      </c>
      <c r="T60" s="57" t="str">
        <f>MASTER!BM578</f>
        <v/>
      </c>
      <c r="U60" s="57" t="str">
        <f>MASTER!BN578</f>
        <v/>
      </c>
      <c r="V60" s="57" t="str">
        <f>MASTER!BO578</f>
        <v/>
      </c>
      <c r="W60" s="57" t="str">
        <f>MASTER!BP578</f>
        <v/>
      </c>
      <c r="X60" s="57" t="str">
        <f>MASTER!BQ578</f>
        <v/>
      </c>
      <c r="Y60" s="57" t="str">
        <f>MASTER!BR578</f>
        <v/>
      </c>
      <c r="Z60" s="57">
        <f>MASTER!BS578</f>
        <v>0</v>
      </c>
      <c r="AA60" s="57">
        <f>MASTER!BT578</f>
        <v>0</v>
      </c>
    </row>
    <row r="61" spans="1:27" x14ac:dyDescent="0.25">
      <c r="A61" s="57" t="str">
        <f>MASTER!AT579</f>
        <v/>
      </c>
      <c r="B61" s="57">
        <f>MASTER!AU579</f>
        <v>9</v>
      </c>
      <c r="C61" s="57" t="str">
        <f>MASTER!AV579</f>
        <v/>
      </c>
      <c r="D61" s="57" t="str">
        <f>MASTER!AW579</f>
        <v/>
      </c>
      <c r="E61" s="57" t="str">
        <f>MASTER!AX579</f>
        <v/>
      </c>
      <c r="F61" s="57" t="str">
        <f>MASTER!AY579</f>
        <v/>
      </c>
      <c r="G61" s="57" t="str">
        <f>MASTER!AZ579</f>
        <v/>
      </c>
      <c r="H61" s="57" t="str">
        <f>MASTER!BA579</f>
        <v/>
      </c>
      <c r="I61" s="57" t="str">
        <f>MASTER!BB579</f>
        <v/>
      </c>
      <c r="J61" s="57" t="str">
        <f>MASTER!BC579</f>
        <v/>
      </c>
      <c r="K61" s="57" t="str">
        <f>MASTER!BD579</f>
        <v/>
      </c>
      <c r="L61" s="57" t="str">
        <f>MASTER!BE579</f>
        <v/>
      </c>
      <c r="M61" s="57" t="str">
        <f>MASTER!BF579</f>
        <v/>
      </c>
      <c r="N61" s="57">
        <f>MASTER!BG579</f>
        <v>0</v>
      </c>
      <c r="O61" s="57">
        <f>MASTER!BH579</f>
        <v>0</v>
      </c>
      <c r="P61" s="57">
        <f>MASTER!BI579</f>
        <v>0</v>
      </c>
      <c r="Q61" s="57">
        <f>MASTER!BJ579</f>
        <v>0</v>
      </c>
      <c r="R61" s="57">
        <f>MASTER!BK579</f>
        <v>0</v>
      </c>
      <c r="S61" s="57">
        <f>MASTER!BL579</f>
        <v>0</v>
      </c>
      <c r="T61" s="57" t="str">
        <f>MASTER!BM579</f>
        <v/>
      </c>
      <c r="U61" s="57" t="str">
        <f>MASTER!BN579</f>
        <v/>
      </c>
      <c r="V61" s="57" t="str">
        <f>MASTER!BO579</f>
        <v/>
      </c>
      <c r="W61" s="57" t="str">
        <f>MASTER!BP579</f>
        <v/>
      </c>
      <c r="X61" s="57" t="str">
        <f>MASTER!BQ579</f>
        <v/>
      </c>
      <c r="Y61" s="57" t="str">
        <f>MASTER!BR579</f>
        <v/>
      </c>
      <c r="Z61" s="57">
        <f>MASTER!BS579</f>
        <v>0</v>
      </c>
      <c r="AA61" s="57">
        <f>MASTER!BT579</f>
        <v>0</v>
      </c>
    </row>
    <row r="62" spans="1:27" x14ac:dyDescent="0.25">
      <c r="A62" s="57" t="str">
        <f>MASTER!AT580</f>
        <v/>
      </c>
      <c r="B62" s="57">
        <f>MASTER!AU580</f>
        <v>10</v>
      </c>
      <c r="C62" s="57" t="str">
        <f>MASTER!AV580</f>
        <v/>
      </c>
      <c r="D62" s="57" t="str">
        <f>MASTER!AW580</f>
        <v/>
      </c>
      <c r="E62" s="57" t="str">
        <f>MASTER!AX580</f>
        <v/>
      </c>
      <c r="F62" s="57" t="str">
        <f>MASTER!AY580</f>
        <v/>
      </c>
      <c r="G62" s="57" t="str">
        <f>MASTER!AZ580</f>
        <v/>
      </c>
      <c r="H62" s="57" t="str">
        <f>MASTER!BA580</f>
        <v/>
      </c>
      <c r="I62" s="57" t="str">
        <f>MASTER!BB580</f>
        <v/>
      </c>
      <c r="J62" s="57" t="str">
        <f>MASTER!BC580</f>
        <v/>
      </c>
      <c r="K62" s="57" t="str">
        <f>MASTER!BD580</f>
        <v/>
      </c>
      <c r="L62" s="57" t="str">
        <f>MASTER!BE580</f>
        <v/>
      </c>
      <c r="M62" s="57" t="str">
        <f>MASTER!BF580</f>
        <v/>
      </c>
      <c r="N62" s="57">
        <f>MASTER!BG580</f>
        <v>0</v>
      </c>
      <c r="O62" s="57">
        <f>MASTER!BH580</f>
        <v>0</v>
      </c>
      <c r="P62" s="57">
        <f>MASTER!BI580</f>
        <v>0</v>
      </c>
      <c r="Q62" s="57">
        <f>MASTER!BJ580</f>
        <v>0</v>
      </c>
      <c r="R62" s="57">
        <f>MASTER!BK580</f>
        <v>0</v>
      </c>
      <c r="S62" s="57">
        <f>MASTER!BL580</f>
        <v>0</v>
      </c>
      <c r="T62" s="57" t="str">
        <f>MASTER!BM580</f>
        <v/>
      </c>
      <c r="U62" s="57" t="str">
        <f>MASTER!BN580</f>
        <v/>
      </c>
      <c r="V62" s="57" t="str">
        <f>MASTER!BO580</f>
        <v/>
      </c>
      <c r="W62" s="57" t="str">
        <f>MASTER!BP580</f>
        <v/>
      </c>
      <c r="X62" s="57" t="str">
        <f>MASTER!BQ580</f>
        <v/>
      </c>
      <c r="Y62" s="57" t="str">
        <f>MASTER!BR580</f>
        <v/>
      </c>
      <c r="Z62" s="57">
        <f>MASTER!BS580</f>
        <v>0</v>
      </c>
      <c r="AA62" s="57">
        <f>MASTER!BT580</f>
        <v>0</v>
      </c>
    </row>
    <row r="63" spans="1:27" x14ac:dyDescent="0.25">
      <c r="A63" s="57" t="str">
        <f>MASTER!AT583</f>
        <v>Semestrul 3</v>
      </c>
      <c r="G63" s="57">
        <f>MASTER!AZ583</f>
        <v>0</v>
      </c>
      <c r="H63" s="57">
        <f>MASTER!BA583</f>
        <v>0</v>
      </c>
      <c r="I63" s="57">
        <f>MASTER!BB583</f>
        <v>0</v>
      </c>
      <c r="J63" s="57">
        <f>MASTER!BC583</f>
        <v>0</v>
      </c>
      <c r="K63" s="57">
        <f>MASTER!BD583</f>
        <v>0</v>
      </c>
      <c r="L63" s="57">
        <f>MASTER!BE583</f>
        <v>0</v>
      </c>
      <c r="M63" s="57">
        <f>MASTER!BF583</f>
        <v>0</v>
      </c>
      <c r="N63" s="57">
        <f>MASTER!BG583</f>
        <v>0</v>
      </c>
      <c r="O63" s="57">
        <f>MASTER!BH583</f>
        <v>0</v>
      </c>
      <c r="P63" s="57">
        <f>MASTER!BI583</f>
        <v>0</v>
      </c>
      <c r="Q63" s="57">
        <f>MASTER!BJ583</f>
        <v>0</v>
      </c>
      <c r="R63" s="57">
        <f>MASTER!BK583</f>
        <v>0</v>
      </c>
      <c r="S63" s="57">
        <f>MASTER!BL583</f>
        <v>0</v>
      </c>
      <c r="T63" s="57">
        <f>MASTER!BM583</f>
        <v>0</v>
      </c>
      <c r="U63" s="57">
        <f>MASTER!BN583</f>
        <v>0</v>
      </c>
      <c r="V63" s="57">
        <f>MASTER!BO583</f>
        <v>0</v>
      </c>
      <c r="W63" s="57">
        <f>MASTER!BP583</f>
        <v>0</v>
      </c>
      <c r="X63" s="57">
        <f>MASTER!BQ583</f>
        <v>0</v>
      </c>
      <c r="Y63" s="57">
        <f>MASTER!BR583</f>
        <v>0</v>
      </c>
      <c r="Z63" s="57">
        <f>MASTER!BS583</f>
        <v>0</v>
      </c>
      <c r="AA63" s="57">
        <f>MASTER!BT583</f>
        <v>0</v>
      </c>
    </row>
    <row r="64" spans="1:27" x14ac:dyDescent="0.25">
      <c r="A64" s="57" t="e">
        <f>MASTER!AT584</f>
        <v>#N/A</v>
      </c>
      <c r="B64" s="57">
        <f>MASTER!AU584</f>
        <v>1</v>
      </c>
      <c r="C64" s="57" t="str">
        <f>MASTER!AV584</f>
        <v>* Logistică în transportul rutier</v>
      </c>
      <c r="D64" s="57">
        <f>MASTER!AW584</f>
        <v>2</v>
      </c>
      <c r="E64" s="57" t="str">
        <f>MASTER!AX584</f>
        <v>3</v>
      </c>
      <c r="F64" s="57" t="str">
        <f>MASTER!AY584</f>
        <v>E</v>
      </c>
      <c r="G64" s="57" t="str">
        <f>MASTER!AZ584</f>
        <v>DO</v>
      </c>
      <c r="H64" s="57">
        <f>MASTER!BA584</f>
        <v>2</v>
      </c>
      <c r="I64" s="57">
        <f>MASTER!BB584</f>
        <v>1</v>
      </c>
      <c r="J64" s="57">
        <f>MASTER!BC584</f>
        <v>3</v>
      </c>
      <c r="K64" s="57">
        <f>MASTER!BD584</f>
        <v>28</v>
      </c>
      <c r="L64" s="57">
        <f>MASTER!BE584</f>
        <v>14</v>
      </c>
      <c r="M64" s="57">
        <f>MASTER!BF584</f>
        <v>42</v>
      </c>
      <c r="N64" s="57">
        <f>MASTER!BG584</f>
        <v>0</v>
      </c>
      <c r="O64" s="57">
        <f>MASTER!BH584</f>
        <v>0</v>
      </c>
      <c r="P64" s="57">
        <f>MASTER!BI584</f>
        <v>0</v>
      </c>
      <c r="Q64" s="57">
        <f>MASTER!BJ584</f>
        <v>0</v>
      </c>
      <c r="R64" s="57">
        <f>MASTER!BK584</f>
        <v>0</v>
      </c>
      <c r="S64" s="57">
        <f>MASTER!BL584</f>
        <v>0</v>
      </c>
      <c r="T64" s="57" t="e">
        <f>MASTER!BM584</f>
        <v>#VALUE!</v>
      </c>
      <c r="U64" s="57" t="e">
        <f>MASTER!BN584</f>
        <v>#VALUE!</v>
      </c>
      <c r="V64" s="57">
        <f>MASTER!BO584</f>
        <v>6</v>
      </c>
      <c r="W64" s="57">
        <f>MASTER!BP584</f>
        <v>0</v>
      </c>
      <c r="X64" s="57" t="e">
        <f>MASTER!BQ584</f>
        <v>#VALUE!</v>
      </c>
      <c r="Y64" s="57" t="e">
        <f>MASTER!BR584</f>
        <v>#VALUE!</v>
      </c>
      <c r="Z64" s="57">
        <f>MASTER!BS584</f>
        <v>0</v>
      </c>
      <c r="AA64" s="57">
        <f>MASTER!BT584</f>
        <v>0</v>
      </c>
    </row>
    <row r="65" spans="1:27" x14ac:dyDescent="0.25">
      <c r="A65" s="57" t="e">
        <f>MASTER!AT585</f>
        <v>#N/A</v>
      </c>
      <c r="B65" s="57">
        <f>MASTER!AU585</f>
        <v>2</v>
      </c>
      <c r="C65" s="57" t="str">
        <f>MASTER!AV585</f>
        <v>Logistică urbană</v>
      </c>
      <c r="D65" s="57">
        <f>MASTER!AW585</f>
        <v>2</v>
      </c>
      <c r="E65" s="57" t="str">
        <f>MASTER!AX585</f>
        <v>3</v>
      </c>
      <c r="F65" s="57" t="str">
        <f>MASTER!AY585</f>
        <v>E</v>
      </c>
      <c r="G65" s="57" t="str">
        <f>MASTER!AZ585</f>
        <v>DO</v>
      </c>
      <c r="H65" s="57">
        <f>MASTER!BA585</f>
        <v>2</v>
      </c>
      <c r="I65" s="57">
        <f>MASTER!BB585</f>
        <v>1</v>
      </c>
      <c r="J65" s="57">
        <f>MASTER!BC585</f>
        <v>3</v>
      </c>
      <c r="K65" s="57">
        <f>MASTER!BD585</f>
        <v>28</v>
      </c>
      <c r="L65" s="57">
        <f>MASTER!BE585</f>
        <v>14</v>
      </c>
      <c r="M65" s="57">
        <f>MASTER!BF585</f>
        <v>42</v>
      </c>
      <c r="N65" s="57">
        <f>MASTER!BG585</f>
        <v>0</v>
      </c>
      <c r="O65" s="57">
        <f>MASTER!BH585</f>
        <v>0</v>
      </c>
      <c r="P65" s="57">
        <f>MASTER!BI585</f>
        <v>0</v>
      </c>
      <c r="Q65" s="57">
        <f>MASTER!BJ585</f>
        <v>0</v>
      </c>
      <c r="R65" s="57">
        <f>MASTER!BK585</f>
        <v>0</v>
      </c>
      <c r="S65" s="57">
        <f>MASTER!BL585</f>
        <v>0</v>
      </c>
      <c r="T65" s="57" t="e">
        <f>MASTER!BM585</f>
        <v>#VALUE!</v>
      </c>
      <c r="U65" s="57" t="e">
        <f>MASTER!BN585</f>
        <v>#VALUE!</v>
      </c>
      <c r="V65" s="57">
        <f>MASTER!BO585</f>
        <v>6</v>
      </c>
      <c r="W65" s="57">
        <f>MASTER!BP585</f>
        <v>0</v>
      </c>
      <c r="X65" s="57" t="e">
        <f>MASTER!BQ585</f>
        <v>#VALUE!</v>
      </c>
      <c r="Y65" s="57" t="e">
        <f>MASTER!BR585</f>
        <v>#VALUE!</v>
      </c>
      <c r="Z65" s="57">
        <f>MASTER!BS585</f>
        <v>0</v>
      </c>
      <c r="AA65" s="57">
        <f>MASTER!BT585</f>
        <v>0</v>
      </c>
    </row>
    <row r="66" spans="1:27" x14ac:dyDescent="0.25">
      <c r="A66" s="57" t="str">
        <f>MASTER!AT586</f>
        <v/>
      </c>
      <c r="B66" s="57">
        <f>MASTER!AU586</f>
        <v>3</v>
      </c>
      <c r="C66" s="57" t="str">
        <f>MASTER!AV586</f>
        <v/>
      </c>
      <c r="D66" s="57" t="str">
        <f>MASTER!AW586</f>
        <v/>
      </c>
      <c r="E66" s="57" t="str">
        <f>MASTER!AX586</f>
        <v/>
      </c>
      <c r="F66" s="57" t="str">
        <f>MASTER!AY586</f>
        <v/>
      </c>
      <c r="G66" s="57" t="str">
        <f>MASTER!AZ586</f>
        <v/>
      </c>
      <c r="H66" s="57" t="str">
        <f>MASTER!BA586</f>
        <v/>
      </c>
      <c r="I66" s="57" t="str">
        <f>MASTER!BB586</f>
        <v/>
      </c>
      <c r="J66" s="57" t="str">
        <f>MASTER!BC586</f>
        <v/>
      </c>
      <c r="K66" s="57" t="str">
        <f>MASTER!BD586</f>
        <v/>
      </c>
      <c r="L66" s="57" t="str">
        <f>MASTER!BE586</f>
        <v/>
      </c>
      <c r="M66" s="57" t="str">
        <f>MASTER!BF586</f>
        <v/>
      </c>
      <c r="N66" s="57">
        <f>MASTER!BG586</f>
        <v>0</v>
      </c>
      <c r="O66" s="57">
        <f>MASTER!BH586</f>
        <v>0</v>
      </c>
      <c r="P66" s="57">
        <f>MASTER!BI586</f>
        <v>0</v>
      </c>
      <c r="Q66" s="57">
        <f>MASTER!BJ586</f>
        <v>0</v>
      </c>
      <c r="R66" s="57">
        <f>MASTER!BK586</f>
        <v>0</v>
      </c>
      <c r="S66" s="57">
        <f>MASTER!BL586</f>
        <v>0</v>
      </c>
      <c r="T66" s="57" t="str">
        <f>MASTER!BM586</f>
        <v/>
      </c>
      <c r="U66" s="57" t="str">
        <f>MASTER!BN586</f>
        <v/>
      </c>
      <c r="V66" s="57" t="str">
        <f>MASTER!BO586</f>
        <v/>
      </c>
      <c r="W66" s="57" t="str">
        <f>MASTER!BP586</f>
        <v/>
      </c>
      <c r="X66" s="57" t="str">
        <f>MASTER!BQ586</f>
        <v/>
      </c>
      <c r="Y66" s="57" t="str">
        <f>MASTER!BR586</f>
        <v/>
      </c>
      <c r="Z66" s="57">
        <f>MASTER!BS586</f>
        <v>0</v>
      </c>
      <c r="AA66" s="57">
        <f>MASTER!BT586</f>
        <v>0</v>
      </c>
    </row>
    <row r="67" spans="1:27" x14ac:dyDescent="0.25">
      <c r="A67" s="57" t="str">
        <f>MASTER!AT587</f>
        <v/>
      </c>
      <c r="B67" s="57">
        <f>MASTER!AU587</f>
        <v>4</v>
      </c>
      <c r="C67" s="57" t="str">
        <f>MASTER!AV587</f>
        <v/>
      </c>
      <c r="D67" s="57" t="str">
        <f>MASTER!AW587</f>
        <v/>
      </c>
      <c r="E67" s="57" t="str">
        <f>MASTER!AX587</f>
        <v/>
      </c>
      <c r="F67" s="57" t="str">
        <f>MASTER!AY587</f>
        <v/>
      </c>
      <c r="G67" s="57" t="str">
        <f>MASTER!AZ587</f>
        <v/>
      </c>
      <c r="H67" s="57" t="str">
        <f>MASTER!BA587</f>
        <v/>
      </c>
      <c r="I67" s="57" t="str">
        <f>MASTER!BB587</f>
        <v/>
      </c>
      <c r="J67" s="57" t="str">
        <f>MASTER!BC587</f>
        <v/>
      </c>
      <c r="K67" s="57" t="str">
        <f>MASTER!BD587</f>
        <v/>
      </c>
      <c r="L67" s="57" t="str">
        <f>MASTER!BE587</f>
        <v/>
      </c>
      <c r="M67" s="57" t="str">
        <f>MASTER!BF587</f>
        <v/>
      </c>
      <c r="N67" s="57">
        <f>MASTER!BG587</f>
        <v>0</v>
      </c>
      <c r="O67" s="57">
        <f>MASTER!BH587</f>
        <v>0</v>
      </c>
      <c r="P67" s="57">
        <f>MASTER!BI587</f>
        <v>0</v>
      </c>
      <c r="Q67" s="57">
        <f>MASTER!BJ587</f>
        <v>0</v>
      </c>
      <c r="R67" s="57">
        <f>MASTER!BK587</f>
        <v>0</v>
      </c>
      <c r="S67" s="57">
        <f>MASTER!BL587</f>
        <v>0</v>
      </c>
      <c r="T67" s="57" t="str">
        <f>MASTER!BM587</f>
        <v/>
      </c>
      <c r="U67" s="57" t="str">
        <f>MASTER!BN587</f>
        <v/>
      </c>
      <c r="V67" s="57" t="str">
        <f>MASTER!BO587</f>
        <v/>
      </c>
      <c r="W67" s="57" t="str">
        <f>MASTER!BP587</f>
        <v/>
      </c>
      <c r="X67" s="57" t="str">
        <f>MASTER!BQ587</f>
        <v/>
      </c>
      <c r="Y67" s="57" t="str">
        <f>MASTER!BR587</f>
        <v/>
      </c>
      <c r="Z67" s="57">
        <f>MASTER!BS587</f>
        <v>0</v>
      </c>
      <c r="AA67" s="57">
        <f>MASTER!BT587</f>
        <v>0</v>
      </c>
    </row>
    <row r="68" spans="1:27" x14ac:dyDescent="0.25">
      <c r="A68" s="57" t="str">
        <f>MASTER!AT588</f>
        <v/>
      </c>
      <c r="B68" s="57">
        <f>MASTER!AU588</f>
        <v>5</v>
      </c>
      <c r="C68" s="57" t="str">
        <f>MASTER!AV588</f>
        <v/>
      </c>
      <c r="D68" s="57" t="str">
        <f>MASTER!AW588</f>
        <v/>
      </c>
      <c r="E68" s="57" t="str">
        <f>MASTER!AX588</f>
        <v/>
      </c>
      <c r="F68" s="57" t="str">
        <f>MASTER!AY588</f>
        <v/>
      </c>
      <c r="G68" s="57" t="str">
        <f>MASTER!AZ588</f>
        <v/>
      </c>
      <c r="H68" s="57" t="str">
        <f>MASTER!BA588</f>
        <v/>
      </c>
      <c r="I68" s="57" t="str">
        <f>MASTER!BB588</f>
        <v/>
      </c>
      <c r="J68" s="57" t="str">
        <f>MASTER!BC588</f>
        <v/>
      </c>
      <c r="K68" s="57" t="str">
        <f>MASTER!BD588</f>
        <v/>
      </c>
      <c r="L68" s="57" t="str">
        <f>MASTER!BE588</f>
        <v/>
      </c>
      <c r="M68" s="57" t="str">
        <f>MASTER!BF588</f>
        <v/>
      </c>
      <c r="N68" s="57">
        <f>MASTER!BG588</f>
        <v>0</v>
      </c>
      <c r="O68" s="57">
        <f>MASTER!BH588</f>
        <v>0</v>
      </c>
      <c r="P68" s="57">
        <f>MASTER!BI588</f>
        <v>0</v>
      </c>
      <c r="Q68" s="57">
        <f>MASTER!BJ588</f>
        <v>0</v>
      </c>
      <c r="R68" s="57">
        <f>MASTER!BK588</f>
        <v>0</v>
      </c>
      <c r="S68" s="57">
        <f>MASTER!BL588</f>
        <v>0</v>
      </c>
      <c r="T68" s="57" t="str">
        <f>MASTER!BM588</f>
        <v/>
      </c>
      <c r="U68" s="57" t="str">
        <f>MASTER!BN588</f>
        <v/>
      </c>
      <c r="V68" s="57" t="str">
        <f>MASTER!BO588</f>
        <v/>
      </c>
      <c r="W68" s="57" t="str">
        <f>MASTER!BP588</f>
        <v/>
      </c>
      <c r="X68" s="57" t="str">
        <f>MASTER!BQ588</f>
        <v/>
      </c>
      <c r="Y68" s="57" t="str">
        <f>MASTER!BR588</f>
        <v/>
      </c>
      <c r="Z68" s="57">
        <f>MASTER!BS588</f>
        <v>0</v>
      </c>
      <c r="AA68" s="57">
        <f>MASTER!BT588</f>
        <v>0</v>
      </c>
    </row>
    <row r="69" spans="1:27" x14ac:dyDescent="0.25">
      <c r="A69" s="57" t="str">
        <f>MASTER!AT589</f>
        <v/>
      </c>
      <c r="B69" s="57">
        <f>MASTER!AU589</f>
        <v>6</v>
      </c>
      <c r="C69" s="57" t="str">
        <f>MASTER!AV589</f>
        <v/>
      </c>
      <c r="D69" s="57" t="str">
        <f>MASTER!AW589</f>
        <v/>
      </c>
      <c r="E69" s="57" t="str">
        <f>MASTER!AX589</f>
        <v/>
      </c>
      <c r="F69" s="57" t="str">
        <f>MASTER!AY589</f>
        <v/>
      </c>
      <c r="G69" s="57" t="str">
        <f>MASTER!AZ589</f>
        <v/>
      </c>
      <c r="H69" s="57" t="str">
        <f>MASTER!BA589</f>
        <v/>
      </c>
      <c r="I69" s="57" t="str">
        <f>MASTER!BB589</f>
        <v/>
      </c>
      <c r="J69" s="57" t="str">
        <f>MASTER!BC589</f>
        <v/>
      </c>
      <c r="K69" s="57" t="str">
        <f>MASTER!BD589</f>
        <v/>
      </c>
      <c r="L69" s="57" t="str">
        <f>MASTER!BE589</f>
        <v/>
      </c>
      <c r="M69" s="57" t="str">
        <f>MASTER!BF589</f>
        <v/>
      </c>
      <c r="N69" s="57">
        <f>MASTER!BG589</f>
        <v>0</v>
      </c>
      <c r="O69" s="57">
        <f>MASTER!BH589</f>
        <v>0</v>
      </c>
      <c r="P69" s="57">
        <f>MASTER!BI589</f>
        <v>0</v>
      </c>
      <c r="Q69" s="57">
        <f>MASTER!BJ589</f>
        <v>0</v>
      </c>
      <c r="R69" s="57">
        <f>MASTER!BK589</f>
        <v>0</v>
      </c>
      <c r="S69" s="57">
        <f>MASTER!BL589</f>
        <v>0</v>
      </c>
      <c r="T69" s="57" t="str">
        <f>MASTER!BM589</f>
        <v/>
      </c>
      <c r="U69" s="57" t="str">
        <f>MASTER!BN589</f>
        <v/>
      </c>
      <c r="V69" s="57" t="str">
        <f>MASTER!BO589</f>
        <v/>
      </c>
      <c r="W69" s="57" t="str">
        <f>MASTER!BP589</f>
        <v/>
      </c>
      <c r="X69" s="57" t="str">
        <f>MASTER!BQ589</f>
        <v/>
      </c>
      <c r="Y69" s="57" t="str">
        <f>MASTER!BR589</f>
        <v/>
      </c>
      <c r="Z69" s="57">
        <f>MASTER!BS589</f>
        <v>0</v>
      </c>
      <c r="AA69" s="57">
        <f>MASTER!BT589</f>
        <v>0</v>
      </c>
    </row>
    <row r="70" spans="1:27" x14ac:dyDescent="0.25">
      <c r="A70" s="57" t="str">
        <f>MASTER!AT590</f>
        <v/>
      </c>
      <c r="B70" s="57">
        <f>MASTER!AU590</f>
        <v>7</v>
      </c>
      <c r="C70" s="57" t="str">
        <f>MASTER!AV590</f>
        <v/>
      </c>
      <c r="D70" s="57" t="str">
        <f>MASTER!AW590</f>
        <v/>
      </c>
      <c r="E70" s="57" t="str">
        <f>MASTER!AX590</f>
        <v/>
      </c>
      <c r="F70" s="57" t="str">
        <f>MASTER!AY590</f>
        <v/>
      </c>
      <c r="G70" s="57" t="str">
        <f>MASTER!AZ590</f>
        <v/>
      </c>
      <c r="H70" s="57" t="str">
        <f>MASTER!BA590</f>
        <v/>
      </c>
      <c r="I70" s="57" t="str">
        <f>MASTER!BB590</f>
        <v/>
      </c>
      <c r="J70" s="57" t="str">
        <f>MASTER!BC590</f>
        <v/>
      </c>
      <c r="K70" s="57" t="str">
        <f>MASTER!BD590</f>
        <v/>
      </c>
      <c r="L70" s="57" t="str">
        <f>MASTER!BE590</f>
        <v/>
      </c>
      <c r="M70" s="57" t="str">
        <f>MASTER!BF590</f>
        <v/>
      </c>
      <c r="N70" s="57">
        <f>MASTER!BG590</f>
        <v>0</v>
      </c>
      <c r="O70" s="57">
        <f>MASTER!BH590</f>
        <v>0</v>
      </c>
      <c r="P70" s="57">
        <f>MASTER!BI590</f>
        <v>0</v>
      </c>
      <c r="Q70" s="57">
        <f>MASTER!BJ590</f>
        <v>0</v>
      </c>
      <c r="R70" s="57">
        <f>MASTER!BK590</f>
        <v>0</v>
      </c>
      <c r="S70" s="57">
        <f>MASTER!BL590</f>
        <v>0</v>
      </c>
      <c r="T70" s="57" t="str">
        <f>MASTER!BM590</f>
        <v/>
      </c>
      <c r="U70" s="57" t="str">
        <f>MASTER!BN590</f>
        <v/>
      </c>
      <c r="V70" s="57" t="str">
        <f>MASTER!BO590</f>
        <v/>
      </c>
      <c r="W70" s="57" t="str">
        <f>MASTER!BP590</f>
        <v/>
      </c>
      <c r="X70" s="57" t="str">
        <f>MASTER!BQ590</f>
        <v/>
      </c>
      <c r="Y70" s="57" t="str">
        <f>MASTER!BR590</f>
        <v/>
      </c>
      <c r="Z70" s="57">
        <f>MASTER!BS590</f>
        <v>0</v>
      </c>
      <c r="AA70" s="57">
        <f>MASTER!BT590</f>
        <v>0</v>
      </c>
    </row>
    <row r="71" spans="1:27" x14ac:dyDescent="0.25">
      <c r="A71" s="57" t="str">
        <f>MASTER!AT591</f>
        <v/>
      </c>
      <c r="B71" s="57">
        <f>MASTER!AU591</f>
        <v>8</v>
      </c>
      <c r="C71" s="57" t="str">
        <f>MASTER!AV591</f>
        <v/>
      </c>
      <c r="D71" s="57" t="str">
        <f>MASTER!AW591</f>
        <v/>
      </c>
      <c r="E71" s="57" t="str">
        <f>MASTER!AX591</f>
        <v/>
      </c>
      <c r="F71" s="57" t="str">
        <f>MASTER!AY591</f>
        <v/>
      </c>
      <c r="G71" s="57" t="str">
        <f>MASTER!AZ591</f>
        <v/>
      </c>
      <c r="H71" s="57" t="str">
        <f>MASTER!BA591</f>
        <v/>
      </c>
      <c r="I71" s="57" t="str">
        <f>MASTER!BB591</f>
        <v/>
      </c>
      <c r="J71" s="57" t="str">
        <f>MASTER!BC591</f>
        <v/>
      </c>
      <c r="K71" s="57" t="str">
        <f>MASTER!BD591</f>
        <v/>
      </c>
      <c r="L71" s="57" t="str">
        <f>MASTER!BE591</f>
        <v/>
      </c>
      <c r="M71" s="57" t="str">
        <f>MASTER!BF591</f>
        <v/>
      </c>
      <c r="N71" s="57">
        <f>MASTER!BG591</f>
        <v>0</v>
      </c>
      <c r="O71" s="57">
        <f>MASTER!BH591</f>
        <v>0</v>
      </c>
      <c r="P71" s="57">
        <f>MASTER!BI591</f>
        <v>0</v>
      </c>
      <c r="Q71" s="57">
        <f>MASTER!BJ591</f>
        <v>0</v>
      </c>
      <c r="R71" s="57">
        <f>MASTER!BK591</f>
        <v>0</v>
      </c>
      <c r="S71" s="57">
        <f>MASTER!BL591</f>
        <v>0</v>
      </c>
      <c r="T71" s="57" t="str">
        <f>MASTER!BM591</f>
        <v/>
      </c>
      <c r="U71" s="57" t="str">
        <f>MASTER!BN591</f>
        <v/>
      </c>
      <c r="V71" s="57" t="str">
        <f>MASTER!BO591</f>
        <v/>
      </c>
      <c r="W71" s="57" t="str">
        <f>MASTER!BP591</f>
        <v/>
      </c>
      <c r="X71" s="57" t="str">
        <f>MASTER!BQ591</f>
        <v/>
      </c>
      <c r="Y71" s="57" t="str">
        <f>MASTER!BR591</f>
        <v/>
      </c>
      <c r="Z71" s="57">
        <f>MASTER!BS591</f>
        <v>0</v>
      </c>
      <c r="AA71" s="57">
        <f>MASTER!BT591</f>
        <v>0</v>
      </c>
    </row>
    <row r="72" spans="1:27" x14ac:dyDescent="0.25">
      <c r="A72" s="57" t="str">
        <f>MASTER!AT592</f>
        <v/>
      </c>
      <c r="B72" s="57">
        <f>MASTER!AU592</f>
        <v>9</v>
      </c>
      <c r="C72" s="57" t="str">
        <f>MASTER!AV592</f>
        <v/>
      </c>
      <c r="D72" s="57" t="str">
        <f>MASTER!AW592</f>
        <v/>
      </c>
      <c r="E72" s="57" t="str">
        <f>MASTER!AX592</f>
        <v/>
      </c>
      <c r="F72" s="57" t="str">
        <f>MASTER!AY592</f>
        <v/>
      </c>
      <c r="G72" s="57" t="str">
        <f>MASTER!AZ592</f>
        <v/>
      </c>
      <c r="H72" s="57" t="str">
        <f>MASTER!BA592</f>
        <v/>
      </c>
      <c r="I72" s="57" t="str">
        <f>MASTER!BB592</f>
        <v/>
      </c>
      <c r="J72" s="57" t="str">
        <f>MASTER!BC592</f>
        <v/>
      </c>
      <c r="K72" s="57" t="str">
        <f>MASTER!BD592</f>
        <v/>
      </c>
      <c r="L72" s="57" t="str">
        <f>MASTER!BE592</f>
        <v/>
      </c>
      <c r="M72" s="57" t="str">
        <f>MASTER!BF592</f>
        <v/>
      </c>
      <c r="N72" s="57">
        <f>MASTER!BG592</f>
        <v>0</v>
      </c>
      <c r="O72" s="57">
        <f>MASTER!BH592</f>
        <v>0</v>
      </c>
      <c r="P72" s="57">
        <f>MASTER!BI592</f>
        <v>0</v>
      </c>
      <c r="Q72" s="57">
        <f>MASTER!BJ592</f>
        <v>0</v>
      </c>
      <c r="R72" s="57">
        <f>MASTER!BK592</f>
        <v>0</v>
      </c>
      <c r="S72" s="57">
        <f>MASTER!BL592</f>
        <v>0</v>
      </c>
      <c r="T72" s="57" t="str">
        <f>MASTER!BM592</f>
        <v/>
      </c>
      <c r="U72" s="57" t="str">
        <f>MASTER!BN592</f>
        <v/>
      </c>
      <c r="V72" s="57" t="str">
        <f>MASTER!BO592</f>
        <v/>
      </c>
      <c r="W72" s="57" t="str">
        <f>MASTER!BP592</f>
        <v/>
      </c>
      <c r="X72" s="57" t="str">
        <f>MASTER!BQ592</f>
        <v/>
      </c>
      <c r="Y72" s="57" t="str">
        <f>MASTER!BR592</f>
        <v/>
      </c>
      <c r="Z72" s="57">
        <f>MASTER!BS592</f>
        <v>0</v>
      </c>
      <c r="AA72" s="57">
        <f>MASTER!BT592</f>
        <v>0</v>
      </c>
    </row>
    <row r="73" spans="1:27" x14ac:dyDescent="0.25">
      <c r="A73" s="57" t="str">
        <f>MASTER!AT593</f>
        <v/>
      </c>
      <c r="B73" s="57">
        <f>MASTER!AU593</f>
        <v>10</v>
      </c>
      <c r="C73" s="57" t="str">
        <f>MASTER!AV593</f>
        <v/>
      </c>
      <c r="D73" s="57" t="str">
        <f>MASTER!AW593</f>
        <v/>
      </c>
      <c r="E73" s="57" t="str">
        <f>MASTER!AX593</f>
        <v/>
      </c>
      <c r="F73" s="57" t="str">
        <f>MASTER!AY593</f>
        <v/>
      </c>
      <c r="G73" s="57" t="str">
        <f>MASTER!AZ593</f>
        <v/>
      </c>
      <c r="H73" s="57" t="str">
        <f>MASTER!BA593</f>
        <v/>
      </c>
      <c r="I73" s="57" t="str">
        <f>MASTER!BB593</f>
        <v/>
      </c>
      <c r="J73" s="57" t="str">
        <f>MASTER!BC593</f>
        <v/>
      </c>
      <c r="K73" s="57" t="str">
        <f>MASTER!BD593</f>
        <v/>
      </c>
      <c r="L73" s="57" t="str">
        <f>MASTER!BE593</f>
        <v/>
      </c>
      <c r="M73" s="57" t="str">
        <f>MASTER!BF593</f>
        <v/>
      </c>
      <c r="N73" s="57">
        <f>MASTER!BG593</f>
        <v>0</v>
      </c>
      <c r="O73" s="57">
        <f>MASTER!BH593</f>
        <v>0</v>
      </c>
      <c r="P73" s="57">
        <f>MASTER!BI593</f>
        <v>0</v>
      </c>
      <c r="Q73" s="57">
        <f>MASTER!BJ593</f>
        <v>0</v>
      </c>
      <c r="R73" s="57">
        <f>MASTER!BK593</f>
        <v>0</v>
      </c>
      <c r="S73" s="57">
        <f>MASTER!BL593</f>
        <v>0</v>
      </c>
      <c r="T73" s="57" t="str">
        <f>MASTER!BM593</f>
        <v/>
      </c>
      <c r="U73" s="57" t="str">
        <f>MASTER!BN593</f>
        <v/>
      </c>
      <c r="V73" s="57" t="str">
        <f>MASTER!BO593</f>
        <v/>
      </c>
      <c r="W73" s="57" t="str">
        <f>MASTER!BP593</f>
        <v/>
      </c>
      <c r="X73" s="57" t="str">
        <f>MASTER!BQ593</f>
        <v/>
      </c>
      <c r="Y73" s="57" t="str">
        <f>MASTER!BR593</f>
        <v/>
      </c>
      <c r="Z73" s="57">
        <f>MASTER!BS593</f>
        <v>0</v>
      </c>
      <c r="AA73" s="57">
        <f>MASTER!BT593</f>
        <v>0</v>
      </c>
    </row>
    <row r="74" spans="1:27" x14ac:dyDescent="0.25">
      <c r="A74" s="57" t="str">
        <f>MASTER!AT596</f>
        <v>Semestrul 4</v>
      </c>
      <c r="G74" s="57">
        <f>MASTER!AZ596</f>
        <v>0</v>
      </c>
      <c r="H74" s="57">
        <f>MASTER!BA596</f>
        <v>0</v>
      </c>
      <c r="I74" s="57">
        <f>MASTER!BB596</f>
        <v>0</v>
      </c>
      <c r="J74" s="57">
        <f>MASTER!BC596</f>
        <v>0</v>
      </c>
      <c r="K74" s="57">
        <f>MASTER!BD596</f>
        <v>0</v>
      </c>
      <c r="L74" s="57">
        <f>MASTER!BE596</f>
        <v>0</v>
      </c>
      <c r="M74" s="57">
        <f>MASTER!BF596</f>
        <v>0</v>
      </c>
      <c r="N74" s="57">
        <f>MASTER!BG596</f>
        <v>0</v>
      </c>
      <c r="O74" s="57">
        <f>MASTER!BH596</f>
        <v>0</v>
      </c>
      <c r="P74" s="57">
        <f>MASTER!BI596</f>
        <v>0</v>
      </c>
      <c r="Q74" s="57">
        <f>MASTER!BJ596</f>
        <v>0</v>
      </c>
      <c r="R74" s="57">
        <f>MASTER!BK596</f>
        <v>0</v>
      </c>
      <c r="S74" s="57">
        <f>MASTER!BL596</f>
        <v>0</v>
      </c>
      <c r="T74" s="57">
        <f>MASTER!BM596</f>
        <v>0</v>
      </c>
      <c r="U74" s="57">
        <f>MASTER!BN596</f>
        <v>0</v>
      </c>
      <c r="V74" s="57">
        <f>MASTER!BO596</f>
        <v>0</v>
      </c>
      <c r="W74" s="57">
        <f>MASTER!BP596</f>
        <v>0</v>
      </c>
      <c r="X74" s="57">
        <f>MASTER!BQ596</f>
        <v>0</v>
      </c>
      <c r="Y74" s="57">
        <f>MASTER!BR596</f>
        <v>0</v>
      </c>
      <c r="Z74" s="57">
        <f>MASTER!BS596</f>
        <v>0</v>
      </c>
      <c r="AA74" s="57">
        <f>MASTER!BT596</f>
        <v>0</v>
      </c>
    </row>
    <row r="75" spans="1:27" x14ac:dyDescent="0.25">
      <c r="A75" s="57" t="str">
        <f>MASTER!AT597</f>
        <v/>
      </c>
      <c r="B75" s="57">
        <f>MASTER!AU597</f>
        <v>1</v>
      </c>
      <c r="C75" s="57" t="str">
        <f>MASTER!AV597</f>
        <v/>
      </c>
      <c r="D75" s="57" t="str">
        <f>MASTER!AW597</f>
        <v/>
      </c>
      <c r="E75" s="57" t="str">
        <f>MASTER!AX597</f>
        <v/>
      </c>
      <c r="F75" s="57" t="str">
        <f>MASTER!AY597</f>
        <v/>
      </c>
      <c r="G75" s="57" t="str">
        <f>MASTER!AZ597</f>
        <v/>
      </c>
      <c r="H75" s="57" t="str">
        <f>MASTER!BA597</f>
        <v/>
      </c>
      <c r="I75" s="57" t="str">
        <f>MASTER!BB597</f>
        <v/>
      </c>
      <c r="J75" s="57" t="str">
        <f>MASTER!BC597</f>
        <v/>
      </c>
      <c r="K75" s="57" t="str">
        <f>MASTER!BD597</f>
        <v/>
      </c>
      <c r="L75" s="57" t="str">
        <f>MASTER!BE597</f>
        <v/>
      </c>
      <c r="M75" s="57" t="str">
        <f>MASTER!BF597</f>
        <v/>
      </c>
      <c r="N75" s="57">
        <f>MASTER!BG597</f>
        <v>0</v>
      </c>
      <c r="O75" s="57">
        <f>MASTER!BH597</f>
        <v>0</v>
      </c>
      <c r="P75" s="57">
        <f>MASTER!BI597</f>
        <v>0</v>
      </c>
      <c r="Q75" s="57">
        <f>MASTER!BJ597</f>
        <v>0</v>
      </c>
      <c r="R75" s="57">
        <f>MASTER!BK597</f>
        <v>0</v>
      </c>
      <c r="S75" s="57">
        <f>MASTER!BL597</f>
        <v>0</v>
      </c>
      <c r="T75" s="57" t="str">
        <f>MASTER!BM597</f>
        <v/>
      </c>
      <c r="U75" s="57" t="str">
        <f>MASTER!BN597</f>
        <v/>
      </c>
      <c r="V75" s="57" t="str">
        <f>MASTER!BO597</f>
        <v/>
      </c>
      <c r="W75" s="57" t="str">
        <f>MASTER!BP597</f>
        <v/>
      </c>
      <c r="X75" s="57" t="str">
        <f>MASTER!BQ597</f>
        <v/>
      </c>
      <c r="Y75" s="57" t="str">
        <f>MASTER!BR597</f>
        <v/>
      </c>
      <c r="Z75" s="57">
        <f>MASTER!BS597</f>
        <v>0</v>
      </c>
      <c r="AA75" s="57">
        <f>MASTER!BT597</f>
        <v>0</v>
      </c>
    </row>
    <row r="76" spans="1:27" x14ac:dyDescent="0.25">
      <c r="A76" s="57" t="str">
        <f>MASTER!AT598</f>
        <v/>
      </c>
      <c r="B76" s="57">
        <f>MASTER!AU598</f>
        <v>2</v>
      </c>
      <c r="C76" s="57" t="str">
        <f>MASTER!AV598</f>
        <v/>
      </c>
      <c r="D76" s="57" t="str">
        <f>MASTER!AW598</f>
        <v/>
      </c>
      <c r="E76" s="57" t="str">
        <f>MASTER!AX598</f>
        <v/>
      </c>
      <c r="F76" s="57" t="str">
        <f>MASTER!AY598</f>
        <v/>
      </c>
      <c r="G76" s="57" t="str">
        <f>MASTER!AZ598</f>
        <v/>
      </c>
      <c r="H76" s="57" t="str">
        <f>MASTER!BA598</f>
        <v/>
      </c>
      <c r="I76" s="57" t="str">
        <f>MASTER!BB598</f>
        <v/>
      </c>
      <c r="J76" s="57" t="str">
        <f>MASTER!BC598</f>
        <v/>
      </c>
      <c r="K76" s="57" t="str">
        <f>MASTER!BD598</f>
        <v/>
      </c>
      <c r="L76" s="57" t="str">
        <f>MASTER!BE598</f>
        <v/>
      </c>
      <c r="M76" s="57" t="str">
        <f>MASTER!BF598</f>
        <v/>
      </c>
      <c r="N76" s="57">
        <f>MASTER!BG598</f>
        <v>0</v>
      </c>
      <c r="O76" s="57">
        <f>MASTER!BH598</f>
        <v>0</v>
      </c>
      <c r="P76" s="57">
        <f>MASTER!BI598</f>
        <v>0</v>
      </c>
      <c r="Q76" s="57">
        <f>MASTER!BJ598</f>
        <v>0</v>
      </c>
      <c r="R76" s="57">
        <f>MASTER!BK598</f>
        <v>0</v>
      </c>
      <c r="S76" s="57">
        <f>MASTER!BL598</f>
        <v>0</v>
      </c>
      <c r="T76" s="57" t="str">
        <f>MASTER!BM598</f>
        <v/>
      </c>
      <c r="U76" s="57" t="str">
        <f>MASTER!BN598</f>
        <v/>
      </c>
      <c r="V76" s="57" t="str">
        <f>MASTER!BO598</f>
        <v/>
      </c>
      <c r="W76" s="57" t="str">
        <f>MASTER!BP598</f>
        <v/>
      </c>
      <c r="X76" s="57" t="str">
        <f>MASTER!BQ598</f>
        <v/>
      </c>
      <c r="Y76" s="57" t="str">
        <f>MASTER!BR598</f>
        <v/>
      </c>
      <c r="Z76" s="57">
        <f>MASTER!BS598</f>
        <v>0</v>
      </c>
      <c r="AA76" s="57">
        <f>MASTER!BT598</f>
        <v>0</v>
      </c>
    </row>
    <row r="77" spans="1:27" x14ac:dyDescent="0.25">
      <c r="A77" s="57" t="str">
        <f>MASTER!AT599</f>
        <v/>
      </c>
      <c r="B77" s="57">
        <f>MASTER!AU599</f>
        <v>3</v>
      </c>
      <c r="C77" s="57" t="str">
        <f>MASTER!AV599</f>
        <v/>
      </c>
      <c r="D77" s="57" t="str">
        <f>MASTER!AW599</f>
        <v/>
      </c>
      <c r="E77" s="57" t="str">
        <f>MASTER!AX599</f>
        <v/>
      </c>
      <c r="F77" s="57" t="str">
        <f>MASTER!AY599</f>
        <v/>
      </c>
      <c r="G77" s="57" t="str">
        <f>MASTER!AZ599</f>
        <v/>
      </c>
      <c r="H77" s="57" t="str">
        <f>MASTER!BA599</f>
        <v/>
      </c>
      <c r="I77" s="57" t="str">
        <f>MASTER!BB599</f>
        <v/>
      </c>
      <c r="J77" s="57" t="str">
        <f>MASTER!BC599</f>
        <v/>
      </c>
      <c r="K77" s="57" t="str">
        <f>MASTER!BD599</f>
        <v/>
      </c>
      <c r="L77" s="57" t="str">
        <f>MASTER!BE599</f>
        <v/>
      </c>
      <c r="M77" s="57" t="str">
        <f>MASTER!BF599</f>
        <v/>
      </c>
      <c r="N77" s="57">
        <f>MASTER!BG599</f>
        <v>0</v>
      </c>
      <c r="O77" s="57">
        <f>MASTER!BH599</f>
        <v>0</v>
      </c>
      <c r="P77" s="57">
        <f>MASTER!BI599</f>
        <v>0</v>
      </c>
      <c r="Q77" s="57">
        <f>MASTER!BJ599</f>
        <v>0</v>
      </c>
      <c r="R77" s="57">
        <f>MASTER!BK599</f>
        <v>0</v>
      </c>
      <c r="S77" s="57">
        <f>MASTER!BL599</f>
        <v>0</v>
      </c>
      <c r="T77" s="57" t="str">
        <f>MASTER!BM599</f>
        <v/>
      </c>
      <c r="U77" s="57" t="str">
        <f>MASTER!BN599</f>
        <v/>
      </c>
      <c r="V77" s="57" t="str">
        <f>MASTER!BO599</f>
        <v/>
      </c>
      <c r="W77" s="57" t="str">
        <f>MASTER!BP599</f>
        <v/>
      </c>
      <c r="X77" s="57" t="str">
        <f>MASTER!BQ599</f>
        <v/>
      </c>
      <c r="Y77" s="57" t="str">
        <f>MASTER!BR599</f>
        <v/>
      </c>
      <c r="Z77" s="57">
        <f>MASTER!BS599</f>
        <v>0</v>
      </c>
      <c r="AA77" s="57">
        <f>MASTER!BT599</f>
        <v>0</v>
      </c>
    </row>
    <row r="78" spans="1:27" x14ac:dyDescent="0.25">
      <c r="A78" s="57" t="str">
        <f>MASTER!AT600</f>
        <v/>
      </c>
      <c r="B78" s="57">
        <f>MASTER!AU600</f>
        <v>4</v>
      </c>
      <c r="C78" s="57" t="str">
        <f>MASTER!AV600</f>
        <v/>
      </c>
      <c r="D78" s="57" t="str">
        <f>MASTER!AW600</f>
        <v/>
      </c>
      <c r="E78" s="57" t="str">
        <f>MASTER!AX600</f>
        <v/>
      </c>
      <c r="F78" s="57" t="str">
        <f>MASTER!AY600</f>
        <v/>
      </c>
      <c r="G78" s="57" t="str">
        <f>MASTER!AZ600</f>
        <v/>
      </c>
      <c r="H78" s="57" t="str">
        <f>MASTER!BA600</f>
        <v/>
      </c>
      <c r="I78" s="57" t="str">
        <f>MASTER!BB600</f>
        <v/>
      </c>
      <c r="J78" s="57" t="str">
        <f>MASTER!BC600</f>
        <v/>
      </c>
      <c r="K78" s="57" t="str">
        <f>MASTER!BD600</f>
        <v/>
      </c>
      <c r="L78" s="57" t="str">
        <f>MASTER!BE600</f>
        <v/>
      </c>
      <c r="M78" s="57" t="str">
        <f>MASTER!BF600</f>
        <v/>
      </c>
      <c r="N78" s="57">
        <f>MASTER!BG600</f>
        <v>0</v>
      </c>
      <c r="O78" s="57">
        <f>MASTER!BH600</f>
        <v>0</v>
      </c>
      <c r="P78" s="57">
        <f>MASTER!BI600</f>
        <v>0</v>
      </c>
      <c r="Q78" s="57">
        <f>MASTER!BJ600</f>
        <v>0</v>
      </c>
      <c r="R78" s="57">
        <f>MASTER!BK600</f>
        <v>0</v>
      </c>
      <c r="S78" s="57">
        <f>MASTER!BL600</f>
        <v>0</v>
      </c>
      <c r="T78" s="57" t="str">
        <f>MASTER!BM600</f>
        <v/>
      </c>
      <c r="U78" s="57" t="str">
        <f>MASTER!BN600</f>
        <v/>
      </c>
      <c r="V78" s="57" t="str">
        <f>MASTER!BO600</f>
        <v/>
      </c>
      <c r="W78" s="57" t="str">
        <f>MASTER!BP600</f>
        <v/>
      </c>
      <c r="X78" s="57" t="str">
        <f>MASTER!BQ600</f>
        <v/>
      </c>
      <c r="Y78" s="57" t="str">
        <f>MASTER!BR600</f>
        <v/>
      </c>
      <c r="Z78" s="57">
        <f>MASTER!BS600</f>
        <v>0</v>
      </c>
      <c r="AA78" s="57">
        <f>MASTER!BT600</f>
        <v>0</v>
      </c>
    </row>
    <row r="79" spans="1:27" x14ac:dyDescent="0.25">
      <c r="A79" s="57" t="str">
        <f>MASTER!AT601</f>
        <v/>
      </c>
      <c r="B79" s="57">
        <f>MASTER!AU601</f>
        <v>5</v>
      </c>
      <c r="C79" s="57" t="str">
        <f>MASTER!AV601</f>
        <v/>
      </c>
      <c r="D79" s="57" t="str">
        <f>MASTER!AW601</f>
        <v/>
      </c>
      <c r="E79" s="57" t="str">
        <f>MASTER!AX601</f>
        <v/>
      </c>
      <c r="F79" s="57" t="str">
        <f>MASTER!AY601</f>
        <v/>
      </c>
      <c r="G79" s="57" t="str">
        <f>MASTER!AZ601</f>
        <v/>
      </c>
      <c r="H79" s="57" t="str">
        <f>MASTER!BA601</f>
        <v/>
      </c>
      <c r="I79" s="57" t="str">
        <f>MASTER!BB601</f>
        <v/>
      </c>
      <c r="J79" s="57" t="str">
        <f>MASTER!BC601</f>
        <v/>
      </c>
      <c r="K79" s="57" t="str">
        <f>MASTER!BD601</f>
        <v/>
      </c>
      <c r="L79" s="57" t="str">
        <f>MASTER!BE601</f>
        <v/>
      </c>
      <c r="M79" s="57" t="str">
        <f>MASTER!BF601</f>
        <v/>
      </c>
      <c r="N79" s="57">
        <f>MASTER!BG601</f>
        <v>0</v>
      </c>
      <c r="O79" s="57">
        <f>MASTER!BH601</f>
        <v>0</v>
      </c>
      <c r="P79" s="57">
        <f>MASTER!BI601</f>
        <v>0</v>
      </c>
      <c r="Q79" s="57">
        <f>MASTER!BJ601</f>
        <v>0</v>
      </c>
      <c r="R79" s="57">
        <f>MASTER!BK601</f>
        <v>0</v>
      </c>
      <c r="S79" s="57">
        <f>MASTER!BL601</f>
        <v>0</v>
      </c>
      <c r="T79" s="57" t="str">
        <f>MASTER!BM601</f>
        <v/>
      </c>
      <c r="U79" s="57" t="str">
        <f>MASTER!BN601</f>
        <v/>
      </c>
      <c r="V79" s="57" t="str">
        <f>MASTER!BO601</f>
        <v/>
      </c>
      <c r="W79" s="57" t="str">
        <f>MASTER!BP601</f>
        <v/>
      </c>
      <c r="X79" s="57" t="str">
        <f>MASTER!BQ601</f>
        <v/>
      </c>
      <c r="Y79" s="57" t="str">
        <f>MASTER!BR601</f>
        <v/>
      </c>
      <c r="Z79" s="57">
        <f>MASTER!BS601</f>
        <v>0</v>
      </c>
      <c r="AA79" s="57">
        <f>MASTER!BT601</f>
        <v>0</v>
      </c>
    </row>
    <row r="80" spans="1:27" x14ac:dyDescent="0.25">
      <c r="A80" s="57" t="str">
        <f>MASTER!AT602</f>
        <v/>
      </c>
      <c r="B80" s="57">
        <f>MASTER!AU602</f>
        <v>6</v>
      </c>
      <c r="C80" s="57" t="str">
        <f>MASTER!AV602</f>
        <v/>
      </c>
      <c r="D80" s="57" t="str">
        <f>MASTER!AW602</f>
        <v/>
      </c>
      <c r="E80" s="57" t="str">
        <f>MASTER!AX602</f>
        <v/>
      </c>
      <c r="F80" s="57" t="str">
        <f>MASTER!AY602</f>
        <v/>
      </c>
      <c r="G80" s="57" t="str">
        <f>MASTER!AZ602</f>
        <v/>
      </c>
      <c r="H80" s="57" t="str">
        <f>MASTER!BA602</f>
        <v/>
      </c>
      <c r="I80" s="57" t="str">
        <f>MASTER!BB602</f>
        <v/>
      </c>
      <c r="J80" s="57" t="str">
        <f>MASTER!BC602</f>
        <v/>
      </c>
      <c r="K80" s="57" t="str">
        <f>MASTER!BD602</f>
        <v/>
      </c>
      <c r="L80" s="57" t="str">
        <f>MASTER!BE602</f>
        <v/>
      </c>
      <c r="M80" s="57" t="str">
        <f>MASTER!BF602</f>
        <v/>
      </c>
      <c r="N80" s="57">
        <f>MASTER!BG602</f>
        <v>0</v>
      </c>
      <c r="O80" s="57">
        <f>MASTER!BH602</f>
        <v>0</v>
      </c>
      <c r="P80" s="57">
        <f>MASTER!BI602</f>
        <v>0</v>
      </c>
      <c r="Q80" s="57">
        <f>MASTER!BJ602</f>
        <v>0</v>
      </c>
      <c r="R80" s="57">
        <f>MASTER!BK602</f>
        <v>0</v>
      </c>
      <c r="S80" s="57">
        <f>MASTER!BL602</f>
        <v>0</v>
      </c>
      <c r="T80" s="57" t="str">
        <f>MASTER!BM602</f>
        <v/>
      </c>
      <c r="U80" s="57" t="str">
        <f>MASTER!BN602</f>
        <v/>
      </c>
      <c r="V80" s="57" t="str">
        <f>MASTER!BO602</f>
        <v/>
      </c>
      <c r="W80" s="57" t="str">
        <f>MASTER!BP602</f>
        <v/>
      </c>
      <c r="X80" s="57" t="str">
        <f>MASTER!BQ602</f>
        <v/>
      </c>
      <c r="Y80" s="57" t="str">
        <f>MASTER!BR602</f>
        <v/>
      </c>
      <c r="Z80" s="57">
        <f>MASTER!BS602</f>
        <v>0</v>
      </c>
      <c r="AA80" s="57">
        <f>MASTER!BT602</f>
        <v>0</v>
      </c>
    </row>
    <row r="81" spans="1:27" x14ac:dyDescent="0.25">
      <c r="A81" s="57" t="str">
        <f>MASTER!AT603</f>
        <v/>
      </c>
      <c r="B81" s="57">
        <f>MASTER!AU603</f>
        <v>7</v>
      </c>
      <c r="C81" s="57" t="str">
        <f>MASTER!AV603</f>
        <v/>
      </c>
      <c r="D81" s="57" t="str">
        <f>MASTER!AW603</f>
        <v/>
      </c>
      <c r="E81" s="57" t="str">
        <f>MASTER!AX603</f>
        <v/>
      </c>
      <c r="F81" s="57" t="str">
        <f>MASTER!AY603</f>
        <v/>
      </c>
      <c r="G81" s="57" t="str">
        <f>MASTER!AZ603</f>
        <v/>
      </c>
      <c r="H81" s="57" t="str">
        <f>MASTER!BA603</f>
        <v/>
      </c>
      <c r="I81" s="57" t="str">
        <f>MASTER!BB603</f>
        <v/>
      </c>
      <c r="J81" s="57" t="str">
        <f>MASTER!BC603</f>
        <v/>
      </c>
      <c r="K81" s="57" t="str">
        <f>MASTER!BD603</f>
        <v/>
      </c>
      <c r="L81" s="57" t="str">
        <f>MASTER!BE603</f>
        <v/>
      </c>
      <c r="M81" s="57" t="str">
        <f>MASTER!BF603</f>
        <v/>
      </c>
      <c r="N81" s="57">
        <f>MASTER!BG603</f>
        <v>0</v>
      </c>
      <c r="O81" s="57">
        <f>MASTER!BH603</f>
        <v>0</v>
      </c>
      <c r="P81" s="57">
        <f>MASTER!BI603</f>
        <v>0</v>
      </c>
      <c r="Q81" s="57">
        <f>MASTER!BJ603</f>
        <v>0</v>
      </c>
      <c r="R81" s="57">
        <f>MASTER!BK603</f>
        <v>0</v>
      </c>
      <c r="S81" s="57">
        <f>MASTER!BL603</f>
        <v>0</v>
      </c>
      <c r="T81" s="57" t="str">
        <f>MASTER!BM603</f>
        <v/>
      </c>
      <c r="U81" s="57" t="str">
        <f>MASTER!BN603</f>
        <v/>
      </c>
      <c r="V81" s="57" t="str">
        <f>MASTER!BO603</f>
        <v/>
      </c>
      <c r="W81" s="57" t="str">
        <f>MASTER!BP603</f>
        <v/>
      </c>
      <c r="X81" s="57" t="str">
        <f>MASTER!BQ603</f>
        <v/>
      </c>
      <c r="Y81" s="57" t="str">
        <f>MASTER!BR603</f>
        <v/>
      </c>
      <c r="Z81" s="57">
        <f>MASTER!BS603</f>
        <v>0</v>
      </c>
      <c r="AA81" s="57">
        <f>MASTER!BT603</f>
        <v>0</v>
      </c>
    </row>
    <row r="82" spans="1:27" x14ac:dyDescent="0.25">
      <c r="A82" s="57" t="str">
        <f>MASTER!AT604</f>
        <v/>
      </c>
      <c r="B82" s="57">
        <f>MASTER!AU604</f>
        <v>8</v>
      </c>
      <c r="C82" s="57" t="str">
        <f>MASTER!AV604</f>
        <v/>
      </c>
      <c r="D82" s="57" t="str">
        <f>MASTER!AW604</f>
        <v/>
      </c>
      <c r="E82" s="57" t="str">
        <f>MASTER!AX604</f>
        <v/>
      </c>
      <c r="F82" s="57" t="str">
        <f>MASTER!AY604</f>
        <v/>
      </c>
      <c r="G82" s="57" t="str">
        <f>MASTER!AZ604</f>
        <v/>
      </c>
      <c r="H82" s="57" t="str">
        <f>MASTER!BA604</f>
        <v/>
      </c>
      <c r="I82" s="57" t="str">
        <f>MASTER!BB604</f>
        <v/>
      </c>
      <c r="J82" s="57" t="str">
        <f>MASTER!BC604</f>
        <v/>
      </c>
      <c r="K82" s="57" t="str">
        <f>MASTER!BD604</f>
        <v/>
      </c>
      <c r="L82" s="57" t="str">
        <f>MASTER!BE604</f>
        <v/>
      </c>
      <c r="M82" s="57" t="str">
        <f>MASTER!BF604</f>
        <v/>
      </c>
      <c r="N82" s="57">
        <f>MASTER!BG604</f>
        <v>0</v>
      </c>
      <c r="O82" s="57">
        <f>MASTER!BH604</f>
        <v>0</v>
      </c>
      <c r="P82" s="57">
        <f>MASTER!BI604</f>
        <v>0</v>
      </c>
      <c r="Q82" s="57">
        <f>MASTER!BJ604</f>
        <v>0</v>
      </c>
      <c r="R82" s="57">
        <f>MASTER!BK604</f>
        <v>0</v>
      </c>
      <c r="S82" s="57">
        <f>MASTER!BL604</f>
        <v>0</v>
      </c>
      <c r="T82" s="57" t="str">
        <f>MASTER!BM604</f>
        <v/>
      </c>
      <c r="U82" s="57" t="str">
        <f>MASTER!BN604</f>
        <v/>
      </c>
      <c r="V82" s="57" t="str">
        <f>MASTER!BO604</f>
        <v/>
      </c>
      <c r="W82" s="57" t="str">
        <f>MASTER!BP604</f>
        <v/>
      </c>
      <c r="X82" s="57" t="str">
        <f>MASTER!BQ604</f>
        <v/>
      </c>
      <c r="Y82" s="57" t="str">
        <f>MASTER!BR604</f>
        <v/>
      </c>
      <c r="Z82" s="57">
        <f>MASTER!BS604</f>
        <v>0</v>
      </c>
      <c r="AA82" s="57">
        <f>MASTER!BT604</f>
        <v>0</v>
      </c>
    </row>
    <row r="83" spans="1:27" x14ac:dyDescent="0.25">
      <c r="A83" s="57" t="str">
        <f>MASTER!AT605</f>
        <v/>
      </c>
      <c r="B83" s="57">
        <f>MASTER!AU605</f>
        <v>9</v>
      </c>
      <c r="C83" s="57" t="str">
        <f>MASTER!AV605</f>
        <v/>
      </c>
      <c r="D83" s="57" t="str">
        <f>MASTER!AW605</f>
        <v/>
      </c>
      <c r="E83" s="57" t="str">
        <f>MASTER!AX605</f>
        <v/>
      </c>
      <c r="F83" s="57" t="str">
        <f>MASTER!AY605</f>
        <v/>
      </c>
      <c r="G83" s="57" t="str">
        <f>MASTER!AZ605</f>
        <v/>
      </c>
      <c r="H83" s="57" t="str">
        <f>MASTER!BA605</f>
        <v/>
      </c>
      <c r="I83" s="57" t="str">
        <f>MASTER!BB605</f>
        <v/>
      </c>
      <c r="J83" s="57" t="str">
        <f>MASTER!BC605</f>
        <v/>
      </c>
      <c r="K83" s="57" t="str">
        <f>MASTER!BD605</f>
        <v/>
      </c>
      <c r="L83" s="57" t="str">
        <f>MASTER!BE605</f>
        <v/>
      </c>
      <c r="M83" s="57" t="str">
        <f>MASTER!BF605</f>
        <v/>
      </c>
      <c r="N83" s="57">
        <f>MASTER!BG605</f>
        <v>0</v>
      </c>
      <c r="O83" s="57">
        <f>MASTER!BH605</f>
        <v>0</v>
      </c>
      <c r="P83" s="57">
        <f>MASTER!BI605</f>
        <v>0</v>
      </c>
      <c r="Q83" s="57">
        <f>MASTER!BJ605</f>
        <v>0</v>
      </c>
      <c r="R83" s="57">
        <f>MASTER!BK605</f>
        <v>0</v>
      </c>
      <c r="S83" s="57">
        <f>MASTER!BL605</f>
        <v>0</v>
      </c>
      <c r="T83" s="57" t="str">
        <f>MASTER!BM605</f>
        <v/>
      </c>
      <c r="U83" s="57" t="str">
        <f>MASTER!BN605</f>
        <v/>
      </c>
      <c r="V83" s="57" t="str">
        <f>MASTER!BO605</f>
        <v/>
      </c>
      <c r="W83" s="57" t="str">
        <f>MASTER!BP605</f>
        <v/>
      </c>
      <c r="X83" s="57" t="str">
        <f>MASTER!BQ605</f>
        <v/>
      </c>
      <c r="Y83" s="57" t="str">
        <f>MASTER!BR605</f>
        <v/>
      </c>
      <c r="Z83" s="57">
        <f>MASTER!BS605</f>
        <v>0</v>
      </c>
      <c r="AA83" s="57">
        <f>MASTER!BT605</f>
        <v>0</v>
      </c>
    </row>
    <row r="84" spans="1:27" x14ac:dyDescent="0.25">
      <c r="A84" s="57" t="str">
        <f>MASTER!AT606</f>
        <v/>
      </c>
      <c r="B84" s="57">
        <f>MASTER!AU606</f>
        <v>10</v>
      </c>
      <c r="C84" s="57" t="str">
        <f>MASTER!AV606</f>
        <v/>
      </c>
      <c r="D84" s="57" t="str">
        <f>MASTER!AW606</f>
        <v/>
      </c>
      <c r="E84" s="57" t="str">
        <f>MASTER!AX606</f>
        <v/>
      </c>
      <c r="F84" s="57" t="str">
        <f>MASTER!AY606</f>
        <v/>
      </c>
      <c r="G84" s="57" t="str">
        <f>MASTER!AZ606</f>
        <v/>
      </c>
      <c r="H84" s="57" t="str">
        <f>MASTER!BA606</f>
        <v/>
      </c>
      <c r="I84" s="57" t="str">
        <f>MASTER!BB606</f>
        <v/>
      </c>
      <c r="J84" s="57" t="str">
        <f>MASTER!BC606</f>
        <v/>
      </c>
      <c r="K84" s="57" t="str">
        <f>MASTER!BD606</f>
        <v/>
      </c>
      <c r="L84" s="57" t="str">
        <f>MASTER!BE606</f>
        <v/>
      </c>
      <c r="M84" s="57" t="str">
        <f>MASTER!BF606</f>
        <v/>
      </c>
      <c r="N84" s="57">
        <f>MASTER!BG606</f>
        <v>0</v>
      </c>
      <c r="O84" s="57">
        <f>MASTER!BH606</f>
        <v>0</v>
      </c>
      <c r="P84" s="57">
        <f>MASTER!BI606</f>
        <v>0</v>
      </c>
      <c r="Q84" s="57">
        <f>MASTER!BJ606</f>
        <v>0</v>
      </c>
      <c r="R84" s="57">
        <f>MASTER!BK606</f>
        <v>0</v>
      </c>
      <c r="S84" s="57">
        <f>MASTER!BL606</f>
        <v>0</v>
      </c>
      <c r="T84" s="57" t="str">
        <f>MASTER!BM606</f>
        <v/>
      </c>
      <c r="U84" s="57" t="str">
        <f>MASTER!BN606</f>
        <v/>
      </c>
      <c r="V84" s="57" t="str">
        <f>MASTER!BO606</f>
        <v/>
      </c>
      <c r="W84" s="57" t="str">
        <f>MASTER!BP606</f>
        <v/>
      </c>
      <c r="X84" s="57" t="str">
        <f>MASTER!BQ606</f>
        <v/>
      </c>
      <c r="Y84" s="57" t="str">
        <f>MASTER!BR606</f>
        <v/>
      </c>
      <c r="Z84" s="57">
        <f>MASTER!BS606</f>
        <v>0</v>
      </c>
      <c r="AA84" s="57">
        <f>MASTER!BT606</f>
        <v>0</v>
      </c>
    </row>
  </sheetData>
  <autoFilter ref="A1:AA84" xr:uid="{00000000-0009-0000-0000-000003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4</vt:i4>
      </vt:variant>
      <vt:variant>
        <vt:lpstr>Zone denumite</vt:lpstr>
      </vt:variant>
      <vt:variant>
        <vt:i4>2</vt:i4>
      </vt:variant>
    </vt:vector>
  </HeadingPairs>
  <TitlesOfParts>
    <vt:vector size="6" baseType="lpstr">
      <vt:lpstr>Coperta</vt:lpstr>
      <vt:lpstr>MASTER</vt:lpstr>
      <vt:lpstr>Date sintetice</vt:lpstr>
      <vt:lpstr>Materii</vt:lpstr>
      <vt:lpstr>Coperta!Zona_de_imprimat</vt:lpstr>
      <vt:lpstr>MASTER!Zona_de_imprimat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n.robu</dc:creator>
  <cp:keywords/>
  <dc:description/>
  <cp:lastModifiedBy>Gabriel Ursu-Neamt</cp:lastModifiedBy>
  <cp:revision/>
  <cp:lastPrinted>2020-02-12T13:02:17Z</cp:lastPrinted>
  <dcterms:created xsi:type="dcterms:W3CDTF">2005-09-25T13:40:53Z</dcterms:created>
  <dcterms:modified xsi:type="dcterms:W3CDTF">2020-09-09T11:11:15Z</dcterms:modified>
</cp:coreProperties>
</file>