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BQ664" i="10" s="1"/>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s="1"/>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AX521" i="10" s="1"/>
  <c r="A79"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s="1"/>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H188" i="13"/>
  <c r="BF630" i="10"/>
  <c r="I188" i="13" s="1"/>
  <c r="BG630" i="10"/>
  <c r="J188" i="13" s="1"/>
  <c r="BH630" i="10"/>
  <c r="K188" i="13" s="1"/>
  <c r="BI630" i="10"/>
  <c r="L188" i="13" s="1"/>
  <c r="BJ630" i="10"/>
  <c r="M188" i="13"/>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s="1"/>
  <c r="A211" i="13" s="1"/>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Z207" i="10"/>
  <c r="AX654" i="10" s="1"/>
  <c r="A212" i="13" s="1"/>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AX809" i="10"/>
  <c r="A367" i="13" s="1"/>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s="1"/>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s="1"/>
  <c r="A5" i="13" s="1"/>
  <c r="B5" i="13"/>
  <c r="AZ447" i="10"/>
  <c r="C5" i="13"/>
  <c r="BH447" i="10"/>
  <c r="K5" i="13"/>
  <c r="BI447" i="10"/>
  <c r="L5" i="13"/>
  <c r="BR447" i="10"/>
  <c r="U5" i="13"/>
  <c r="BT447" i="10"/>
  <c r="W5" i="13"/>
  <c r="Z5" i="13"/>
  <c r="AA5" i="13"/>
  <c r="AB5" i="13"/>
  <c r="AC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s="1"/>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c r="BA449" i="10"/>
  <c r="BW449" i="10"/>
  <c r="AG7" i="13" s="1"/>
  <c r="BA450" i="10"/>
  <c r="BW450" i="10"/>
  <c r="AG8" i="13"/>
  <c r="BA451" i="10"/>
  <c r="BW451" i="10"/>
  <c r="AG9" i="13" s="1"/>
  <c r="BA452" i="10"/>
  <c r="BW452" i="10"/>
  <c r="AG10" i="13"/>
  <c r="BW453" i="10"/>
  <c r="AG11" i="13"/>
  <c r="BW454" i="10"/>
  <c r="AG12" i="13" s="1"/>
  <c r="BW456" i="10"/>
  <c r="AG14" i="13"/>
  <c r="BA457" i="10"/>
  <c r="BW457" i="10"/>
  <c r="AG15" i="13" s="1"/>
  <c r="BA460" i="10"/>
  <c r="BW460" i="10"/>
  <c r="AG18" i="13"/>
  <c r="BA462" i="10"/>
  <c r="BW462" i="10"/>
  <c r="AG20" i="13" s="1"/>
  <c r="BA463" i="10"/>
  <c r="BW463" i="10"/>
  <c r="AG21" i="13"/>
  <c r="BA464" i="10"/>
  <c r="BW464" i="10"/>
  <c r="AG22" i="13" s="1"/>
  <c r="BW465" i="10"/>
  <c r="AG23" i="13"/>
  <c r="BW466" i="10"/>
  <c r="AG24" i="13" s="1"/>
  <c r="BW467" i="10"/>
  <c r="AG25" i="13" s="1"/>
  <c r="BW468" i="10"/>
  <c r="AG26" i="13"/>
  <c r="BW469" i="10"/>
  <c r="AG27" i="13" s="1"/>
  <c r="BA470" i="10"/>
  <c r="BW470" i="10" s="1"/>
  <c r="AG28" i="13" s="1"/>
  <c r="BA471" i="10"/>
  <c r="BW471" i="10"/>
  <c r="AG29" i="13"/>
  <c r="BA473" i="10"/>
  <c r="BA474" i="10"/>
  <c r="BW474" i="10" s="1"/>
  <c r="AG32" i="13" s="1"/>
  <c r="BA476" i="10"/>
  <c r="BW476" i="10" s="1"/>
  <c r="AG34" i="13" s="1"/>
  <c r="BA477" i="10"/>
  <c r="BW477" i="10"/>
  <c r="AG35" i="13"/>
  <c r="BW478" i="10"/>
  <c r="AG36" i="13" s="1"/>
  <c r="BW479" i="10"/>
  <c r="AG37" i="13" s="1"/>
  <c r="BW480" i="10"/>
  <c r="AG38" i="13" s="1"/>
  <c r="BW481" i="10"/>
  <c r="AG39" i="13"/>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s="1"/>
  <c r="BW494" i="10"/>
  <c r="AG52" i="13" s="1"/>
  <c r="BA495" i="10"/>
  <c r="BW495" i="10"/>
  <c r="AG53" i="13"/>
  <c r="BA496" i="10"/>
  <c r="BW496" i="10"/>
  <c r="AG54" i="13" s="1"/>
  <c r="BA497" i="10"/>
  <c r="BW497" i="10"/>
  <c r="AG55" i="13" s="1"/>
  <c r="BA498" i="10"/>
  <c r="D56" i="13" s="1"/>
  <c r="BW502" i="10"/>
  <c r="AG60" i="13"/>
  <c r="BW503" i="10"/>
  <c r="AG61" i="13" s="1"/>
  <c r="BW504" i="10"/>
  <c r="AG62" i="13"/>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s="1"/>
  <c r="BW516" i="10"/>
  <c r="AG74" i="13" s="1"/>
  <c r="BW517" i="10"/>
  <c r="AG75" i="13"/>
  <c r="BW518" i="10"/>
  <c r="AG76" i="13" s="1"/>
  <c r="BW519" i="10"/>
  <c r="AG77" i="13" s="1"/>
  <c r="BW521" i="10"/>
  <c r="AG79" i="13" s="1"/>
  <c r="BW523" i="10"/>
  <c r="AG81" i="13" s="1"/>
  <c r="BW524" i="10"/>
  <c r="AG82" i="13" s="1"/>
  <c r="BW525" i="10"/>
  <c r="AG83" i="13" s="1"/>
  <c r="BA526" i="10"/>
  <c r="BW526" i="10"/>
  <c r="AG84" i="13" s="1"/>
  <c r="BW527" i="10"/>
  <c r="AG85" i="13"/>
  <c r="BW528" i="10"/>
  <c r="AG86" i="13" s="1"/>
  <c r="BW529" i="10"/>
  <c r="AG87" i="13" s="1"/>
  <c r="BW531" i="10"/>
  <c r="AG89" i="13"/>
  <c r="BW535" i="10"/>
  <c r="AG93" i="13" s="1"/>
  <c r="BA536" i="10"/>
  <c r="D94" i="13" s="1"/>
  <c r="BW536" i="10"/>
  <c r="AG94" i="13" s="1"/>
  <c r="BW538" i="10"/>
  <c r="AG96" i="13" s="1"/>
  <c r="BW539" i="10"/>
  <c r="AG97" i="13"/>
  <c r="BW540" i="10"/>
  <c r="AG98" i="13"/>
  <c r="BW541" i="10"/>
  <c r="AG99" i="13" s="1"/>
  <c r="BW542" i="10"/>
  <c r="AG100" i="13" s="1"/>
  <c r="BW543" i="10"/>
  <c r="AG101" i="13" s="1"/>
  <c r="BW544" i="10"/>
  <c r="AG102" i="13" s="1"/>
  <c r="BW545" i="10"/>
  <c r="AG103" i="13"/>
  <c r="BW546" i="10"/>
  <c r="AG104" i="13" s="1"/>
  <c r="BW547" i="10"/>
  <c r="AG105" i="13" s="1"/>
  <c r="BW548" i="10"/>
  <c r="AG106" i="13"/>
  <c r="BW549" i="10"/>
  <c r="AG107" i="13" s="1"/>
  <c r="BW550" i="10"/>
  <c r="AG108" i="13" s="1"/>
  <c r="BW551" i="10"/>
  <c r="AG109" i="13"/>
  <c r="BW552" i="10"/>
  <c r="AG110" i="13" s="1"/>
  <c r="BW553" i="10"/>
  <c r="AG111" i="13" s="1"/>
  <c r="BW554" i="10"/>
  <c r="AG112" i="13"/>
  <c r="BW555" i="10"/>
  <c r="AG113" i="13" s="1"/>
  <c r="BW556" i="10"/>
  <c r="AG114" i="13" s="1"/>
  <c r="BW557" i="10"/>
  <c r="AG115" i="13"/>
  <c r="BW558" i="10"/>
  <c r="AG116" i="13" s="1"/>
  <c r="BW559" i="10"/>
  <c r="AG117" i="13" s="1"/>
  <c r="BW560" i="10"/>
  <c r="AG118" i="13"/>
  <c r="BW561" i="10"/>
  <c r="AG119" i="13" s="1"/>
  <c r="BW562" i="10"/>
  <c r="AG120" i="13" s="1"/>
  <c r="BW563" i="10"/>
  <c r="AG121" i="13"/>
  <c r="BW564" i="10"/>
  <c r="AG122" i="13" s="1"/>
  <c r="BW565" i="10"/>
  <c r="AG123" i="13" s="1"/>
  <c r="BW566" i="10"/>
  <c r="AG124" i="13"/>
  <c r="BW567" i="10"/>
  <c r="AG125" i="13" s="1"/>
  <c r="BW568" i="10"/>
  <c r="AG126" i="13" s="1"/>
  <c r="BW569" i="10"/>
  <c r="AG127" i="13"/>
  <c r="BW570" i="10"/>
  <c r="AG128" i="13" s="1"/>
  <c r="BW571" i="10"/>
  <c r="AG129" i="13" s="1"/>
  <c r="BW572" i="10"/>
  <c r="AG130" i="13"/>
  <c r="BW573" i="10"/>
  <c r="AG131" i="13" s="1"/>
  <c r="BW574" i="10"/>
  <c r="AG132" i="13" s="1"/>
  <c r="BW575" i="10"/>
  <c r="AG133" i="13"/>
  <c r="BW576" i="10"/>
  <c r="AG134" i="13" s="1"/>
  <c r="BW577" i="10"/>
  <c r="AG135" i="13" s="1"/>
  <c r="BW578" i="10"/>
  <c r="AG136" i="13"/>
  <c r="BW579" i="10"/>
  <c r="AG137" i="13" s="1"/>
  <c r="BW580" i="10"/>
  <c r="AG138" i="13" s="1"/>
  <c r="BW581" i="10"/>
  <c r="AG139" i="13"/>
  <c r="BW582" i="10"/>
  <c r="AG140" i="13" s="1"/>
  <c r="BW583" i="10"/>
  <c r="AG141" i="13" s="1"/>
  <c r="BW584" i="10"/>
  <c r="AG142" i="13"/>
  <c r="BW585" i="10"/>
  <c r="AG143" i="13" s="1"/>
  <c r="BW586" i="10"/>
  <c r="AG144" i="13" s="1"/>
  <c r="BW587" i="10"/>
  <c r="AG145" i="13"/>
  <c r="BW588" i="10"/>
  <c r="AG146" i="13" s="1"/>
  <c r="BW589" i="10"/>
  <c r="AG147" i="13" s="1"/>
  <c r="BW590" i="10"/>
  <c r="AG148" i="13"/>
  <c r="BW591" i="10"/>
  <c r="AG149" i="13" s="1"/>
  <c r="BW592" i="10"/>
  <c r="AG150" i="13" s="1"/>
  <c r="BW593" i="10"/>
  <c r="AG151" i="13"/>
  <c r="BW594" i="10"/>
  <c r="AG152" i="13" s="1"/>
  <c r="BW595" i="10"/>
  <c r="AG153" i="13" s="1"/>
  <c r="BW596" i="10"/>
  <c r="AG154" i="13"/>
  <c r="BW597" i="10"/>
  <c r="AG155" i="13" s="1"/>
  <c r="BW598" i="10"/>
  <c r="AG156" i="13" s="1"/>
  <c r="BA600" i="10"/>
  <c r="BW600" i="10"/>
  <c r="AG158" i="13" s="1"/>
  <c r="BW602" i="10"/>
  <c r="AG160" i="13" s="1"/>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3" i="10"/>
  <c r="BW653" i="10" s="1"/>
  <c r="AG211" i="13" s="1"/>
  <c r="BA654" i="10"/>
  <c r="BW654" i="10" s="1"/>
  <c r="AG212" i="13" s="1"/>
  <c r="BA655" i="10"/>
  <c r="BW655" i="10" s="1"/>
  <c r="AG213" i="13" s="1"/>
  <c r="BA657" i="10"/>
  <c r="BW657" i="10" s="1"/>
  <c r="AG215" i="13" s="1"/>
  <c r="BA658" i="10"/>
  <c r="BW658" i="10" s="1"/>
  <c r="AG216"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c r="BW669" i="10"/>
  <c r="AG227" i="13"/>
  <c r="BW670" i="10"/>
  <c r="AG228" i="13" s="1"/>
  <c r="BW671" i="10"/>
  <c r="AG229" i="13"/>
  <c r="BW672" i="10"/>
  <c r="AG230" i="13"/>
  <c r="BW673" i="10"/>
  <c r="AG231" i="13" s="1"/>
  <c r="BW674" i="10"/>
  <c r="AG232" i="13"/>
  <c r="BW675" i="10"/>
  <c r="AG233" i="13"/>
  <c r="BW676" i="10"/>
  <c r="AG234" i="13" s="1"/>
  <c r="BW677" i="10"/>
  <c r="AG235" i="13"/>
  <c r="BW678" i="10"/>
  <c r="AG236" i="13"/>
  <c r="BW679" i="10"/>
  <c r="AG237" i="13" s="1"/>
  <c r="BA680" i="10"/>
  <c r="BW680" i="10" s="1"/>
  <c r="AG238" i="13" s="1"/>
  <c r="BA681" i="10"/>
  <c r="BW681" i="10" s="1"/>
  <c r="AG239" i="13" s="1"/>
  <c r="BA687" i="10"/>
  <c r="BW687" i="10"/>
  <c r="AG245" i="13" s="1"/>
  <c r="BW688" i="10"/>
  <c r="AG246" i="13" s="1"/>
  <c r="BW689" i="10"/>
  <c r="AG247" i="13"/>
  <c r="BW690" i="10"/>
  <c r="AG248" i="13"/>
  <c r="BW691" i="10"/>
  <c r="AG249" i="13" s="1"/>
  <c r="BW692" i="10"/>
  <c r="AG250" i="13"/>
  <c r="BW693" i="10"/>
  <c r="AG251" i="13"/>
  <c r="BW694" i="10"/>
  <c r="AG252" i="13" s="1"/>
  <c r="BW695" i="10"/>
  <c r="AG253" i="13"/>
  <c r="BW696" i="10"/>
  <c r="AG254" i="13"/>
  <c r="BW697" i="10"/>
  <c r="AG255" i="13" s="1"/>
  <c r="BW698" i="10"/>
  <c r="AG256" i="13"/>
  <c r="BW699" i="10"/>
  <c r="AG257" i="13"/>
  <c r="BW700" i="10"/>
  <c r="AG258" i="13" s="1"/>
  <c r="BW701" i="10"/>
  <c r="AG259" i="13"/>
  <c r="BW702" i="10"/>
  <c r="AG260" i="13"/>
  <c r="BW703" i="10"/>
  <c r="AG261" i="13" s="1"/>
  <c r="BW704" i="10"/>
  <c r="AG262" i="13"/>
  <c r="BW705" i="10"/>
  <c r="AG263" i="13"/>
  <c r="BW706" i="10"/>
  <c r="AG264" i="13" s="1"/>
  <c r="BW707" i="10"/>
  <c r="AG265" i="13"/>
  <c r="BW708" i="10"/>
  <c r="AG266" i="13"/>
  <c r="BW709" i="10"/>
  <c r="AG267" i="13" s="1"/>
  <c r="BA710" i="10"/>
  <c r="D268" i="13" s="1"/>
  <c r="BW710" i="10"/>
  <c r="AG268" i="13" s="1"/>
  <c r="BW711" i="10"/>
  <c r="AG269" i="13"/>
  <c r="BW712" i="10"/>
  <c r="AG270" i="13" s="1"/>
  <c r="BW714" i="10"/>
  <c r="AG272" i="13"/>
  <c r="BA715" i="10"/>
  <c r="BW715" i="10" s="1"/>
  <c r="AG273" i="13" s="1"/>
  <c r="BA716" i="10"/>
  <c r="BW716" i="10"/>
  <c r="AG274" i="13" s="1"/>
  <c r="BW717" i="10"/>
  <c r="AG275" i="13"/>
  <c r="BW719" i="10"/>
  <c r="AG277" i="13"/>
  <c r="BA720" i="10"/>
  <c r="BW720" i="10"/>
  <c r="AG278" i="13" s="1"/>
  <c r="BA721" i="10"/>
  <c r="BW721" i="10"/>
  <c r="AG279" i="13" s="1"/>
  <c r="BA722" i="10"/>
  <c r="BW722" i="10"/>
  <c r="AG280" i="13" s="1"/>
  <c r="BW724" i="10"/>
  <c r="AG282" i="13"/>
  <c r="BA725" i="10"/>
  <c r="BW725" i="10"/>
  <c r="AG283" i="13"/>
  <c r="BA726" i="10"/>
  <c r="BW726" i="10"/>
  <c r="AG284" i="13"/>
  <c r="BW729" i="10"/>
  <c r="AG287" i="13" s="1"/>
  <c r="BA730" i="10"/>
  <c r="D288" i="13" s="1"/>
  <c r="BW730" i="10"/>
  <c r="AG288" i="13" s="1"/>
  <c r="BA731" i="10"/>
  <c r="BW731" i="10" s="1"/>
  <c r="AG289" i="13" s="1"/>
  <c r="BA732" i="10"/>
  <c r="BW732" i="10" s="1"/>
  <c r="AG290" i="13" s="1"/>
  <c r="BW734" i="10"/>
  <c r="AG292" i="13" s="1"/>
  <c r="BA736" i="10"/>
  <c r="BW736" i="10"/>
  <c r="AG294" i="13" s="1"/>
  <c r="BA737" i="10"/>
  <c r="BW737" i="10"/>
  <c r="AG295" i="13"/>
  <c r="BW739" i="10"/>
  <c r="AG297" i="13"/>
  <c r="BA740" i="10"/>
  <c r="BW740" i="10" s="1"/>
  <c r="AG298" i="13" s="1"/>
  <c r="BW744" i="10"/>
  <c r="AG302" i="13"/>
  <c r="BA745" i="10"/>
  <c r="BW745" i="10" s="1"/>
  <c r="AG303" i="13" s="1"/>
  <c r="BW749" i="10"/>
  <c r="AG307" i="13"/>
  <c r="BW750" i="10"/>
  <c r="AG308" i="13" s="1"/>
  <c r="BW751" i="10"/>
  <c r="AG309" i="13"/>
  <c r="BW752" i="10"/>
  <c r="AG310" i="13"/>
  <c r="BW753" i="10"/>
  <c r="AG311" i="13" s="1"/>
  <c r="BW754" i="10"/>
  <c r="AG312" i="13"/>
  <c r="BW755" i="10"/>
  <c r="AG313" i="13"/>
  <c r="BW756" i="10"/>
  <c r="AG314" i="13" s="1"/>
  <c r="BW757" i="10"/>
  <c r="AG315" i="13"/>
  <c r="BW758" i="10"/>
  <c r="AG316" i="13"/>
  <c r="BW759" i="10"/>
  <c r="AG317" i="13" s="1"/>
  <c r="BW760" i="10"/>
  <c r="AG318" i="13"/>
  <c r="BW761" i="10"/>
  <c r="AG319" i="13"/>
  <c r="BW762" i="10"/>
  <c r="AG320" i="13" s="1"/>
  <c r="BW763" i="10"/>
  <c r="AG321" i="13"/>
  <c r="BW764" i="10"/>
  <c r="AG322" i="13" s="1"/>
  <c r="BW765" i="10"/>
  <c r="AG323" i="13" s="1"/>
  <c r="BW766" i="10"/>
  <c r="AG324" i="13"/>
  <c r="BW767" i="10"/>
  <c r="AG325" i="13" s="1"/>
  <c r="BW768" i="10"/>
  <c r="AG326" i="13" s="1"/>
  <c r="BW769" i="10"/>
  <c r="AG327" i="13" s="1"/>
  <c r="BW771" i="10"/>
  <c r="AG329" i="13"/>
  <c r="BW772" i="10"/>
  <c r="AG330" i="13" s="1"/>
  <c r="BW773" i="10"/>
  <c r="AG331" i="13" s="1"/>
  <c r="BW774" i="10"/>
  <c r="AG332" i="13"/>
  <c r="BW775" i="10"/>
  <c r="AG333" i="13" s="1"/>
  <c r="BW776" i="10"/>
  <c r="AG334" i="13" s="1"/>
  <c r="BW777" i="10"/>
  <c r="AG335" i="13"/>
  <c r="BW778" i="10"/>
  <c r="AG336" i="13" s="1"/>
  <c r="BW779" i="10"/>
  <c r="AG337" i="13" s="1"/>
  <c r="BW780" i="10"/>
  <c r="AG338" i="13" s="1"/>
  <c r="BW781" i="10"/>
  <c r="AG339" i="13"/>
  <c r="BW782" i="10"/>
  <c r="AG340" i="13" s="1"/>
  <c r="BW783" i="10"/>
  <c r="AG341" i="13" s="1"/>
  <c r="BW785" i="10"/>
  <c r="AG343" i="13" s="1"/>
  <c r="BW786" i="10"/>
  <c r="AG344" i="13"/>
  <c r="BW787" i="10"/>
  <c r="AG345" i="13"/>
  <c r="BW789" i="10"/>
  <c r="AG347" i="13" s="1"/>
  <c r="BW792" i="10"/>
  <c r="AG350" i="13" s="1"/>
  <c r="BW793" i="10"/>
  <c r="AG351" i="13" s="1"/>
  <c r="BW796" i="10"/>
  <c r="AG354" i="13" s="1"/>
  <c r="BW800" i="10"/>
  <c r="AG358" i="13" s="1"/>
  <c r="BW801" i="10"/>
  <c r="AG359" i="13"/>
  <c r="BW802" i="10"/>
  <c r="AG360" i="13"/>
  <c r="BW803" i="10"/>
  <c r="AG361" i="13" s="1"/>
  <c r="BW804" i="10"/>
  <c r="AG362" i="13"/>
  <c r="BW806" i="10"/>
  <c r="AG364" i="13" s="1"/>
  <c r="BW807" i="10"/>
  <c r="AG365" i="13" s="1"/>
  <c r="BW808" i="10"/>
  <c r="AG366" i="13" s="1"/>
  <c r="BA809" i="10"/>
  <c r="BW809" i="10"/>
  <c r="AG367" i="13"/>
  <c r="BW810" i="10"/>
  <c r="AG368" i="13" s="1"/>
  <c r="BW811" i="10"/>
  <c r="AG369" i="13" s="1"/>
  <c r="BW812" i="10"/>
  <c r="AG370" i="13"/>
  <c r="BW813" i="10"/>
  <c r="AG371" i="13" s="1"/>
  <c r="BW814" i="10"/>
  <c r="AG372" i="13"/>
  <c r="BW817" i="10"/>
  <c r="AG375" i="13" s="1"/>
  <c r="BW818" i="10"/>
  <c r="AG376" i="13" s="1"/>
  <c r="BW821" i="10"/>
  <c r="AG379" i="13"/>
  <c r="BW822" i="10"/>
  <c r="AG380" i="13"/>
  <c r="BW823" i="10"/>
  <c r="AG381" i="13" s="1"/>
  <c r="BW827" i="10"/>
  <c r="AG385" i="13" s="1"/>
  <c r="BW828" i="10"/>
  <c r="AG386" i="13" s="1"/>
  <c r="BW829" i="10"/>
  <c r="AG387" i="13"/>
  <c r="BW830" i="10"/>
  <c r="AG388" i="13" s="1"/>
  <c r="BW831" i="10"/>
  <c r="AG389" i="13"/>
  <c r="BW832" i="10"/>
  <c r="AG390" i="13" s="1"/>
  <c r="BW833" i="10"/>
  <c r="AG391" i="13" s="1"/>
  <c r="BW834" i="10"/>
  <c r="AG392" i="13"/>
  <c r="BW835" i="10"/>
  <c r="AG393" i="13" s="1"/>
  <c r="BW836" i="10"/>
  <c r="AG394" i="13" s="1"/>
  <c r="BW837" i="10"/>
  <c r="AG395" i="13" s="1"/>
  <c r="BW839" i="10"/>
  <c r="AG397" i="13" s="1"/>
  <c r="BA840" i="10"/>
  <c r="BW840" i="10"/>
  <c r="AG398" i="13" s="1"/>
  <c r="BW842" i="10"/>
  <c r="AG400" i="13" s="1"/>
  <c r="BW843" i="10"/>
  <c r="AG401" i="13"/>
  <c r="BW844" i="10"/>
  <c r="AG402" i="13" s="1"/>
  <c r="AZ446" i="10"/>
  <c r="BA446" i="10" s="1"/>
  <c r="Z69" i="10"/>
  <c r="Z348" i="10" s="1"/>
  <c r="B69" i="10"/>
  <c r="B348" i="10"/>
  <c r="Z17" i="10"/>
  <c r="Z325" i="10"/>
  <c r="B17" i="10"/>
  <c r="B325" i="10" s="1"/>
  <c r="Z263" i="10"/>
  <c r="B263" i="10"/>
  <c r="B200" i="10"/>
  <c r="Z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K535" i="10"/>
  <c r="H535" i="10"/>
  <c r="J535" i="10" s="1"/>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J525" i="10" s="1"/>
  <c r="N525" i="10" s="1"/>
  <c r="I525" i="10"/>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9" i="13"/>
  <c r="D222" i="13"/>
  <c r="BD657" i="10"/>
  <c r="G215" i="13" s="1"/>
  <c r="BV657" i="10"/>
  <c r="Y215" i="13" s="1"/>
  <c r="BV661" i="10"/>
  <c r="Y219" i="13" s="1"/>
  <c r="BU653" i="10"/>
  <c r="X211" i="13" s="1"/>
  <c r="BU655" i="10"/>
  <c r="X213" i="13" s="1"/>
  <c r="BD653" i="10"/>
  <c r="G211" i="13" s="1"/>
  <c r="BD655" i="10"/>
  <c r="G213" i="13" s="1"/>
  <c r="BV655" i="10"/>
  <c r="Y213"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33" i="10"/>
  <c r="J91"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c r="BW728" i="10"/>
  <c r="AG286" i="13"/>
  <c r="BW733" i="10"/>
  <c r="AG291" i="13"/>
  <c r="O458" i="10"/>
  <c r="O446" i="10"/>
  <c r="O457" i="10"/>
  <c r="I21" i="12"/>
  <c r="N457" i="10"/>
  <c r="F457" i="10"/>
  <c r="BU512" i="10"/>
  <c r="X70" i="13" s="1"/>
  <c r="BV512" i="10"/>
  <c r="Y70" i="13" s="1"/>
  <c r="BU537" i="10"/>
  <c r="X95" i="13"/>
  <c r="P3" i="13"/>
  <c r="BU445" i="10"/>
  <c r="X3" i="13"/>
  <c r="BU819" i="10"/>
  <c r="X377" i="13" s="1"/>
  <c r="P457" i="10"/>
  <c r="N21" i="12"/>
  <c r="N534" i="10" l="1"/>
  <c r="BU659" i="10"/>
  <c r="X217" i="13" s="1"/>
  <c r="BV659" i="10"/>
  <c r="Y217" i="13" s="1"/>
  <c r="BA659" i="10"/>
  <c r="Z200" i="10"/>
  <c r="Z210" i="10"/>
  <c r="AX655" i="10" s="1"/>
  <c r="A213" i="13" s="1"/>
  <c r="B140" i="10"/>
  <c r="D238" i="13"/>
  <c r="N535" i="10"/>
  <c r="P535" i="10" s="1"/>
  <c r="N537" i="10"/>
  <c r="T222" i="13"/>
  <c r="BU664" i="10"/>
  <c r="X222" i="13" s="1"/>
  <c r="BR664" i="10"/>
  <c r="U222" i="13" s="1"/>
  <c r="AI104" i="10"/>
  <c r="BV664" i="10"/>
  <c r="Y222" i="13" s="1"/>
  <c r="AC63" i="13"/>
  <c r="AC51" i="13"/>
  <c r="AC42" i="13"/>
  <c r="AC35" i="13"/>
  <c r="AC34" i="13"/>
  <c r="AC65" i="13"/>
  <c r="AC55" i="13"/>
  <c r="AC43" i="13"/>
  <c r="AC40" i="13"/>
  <c r="AC400" i="13"/>
  <c r="AC398" i="13"/>
  <c r="N219" i="10"/>
  <c r="AX631" i="10" s="1"/>
  <c r="A189" i="13" s="1"/>
  <c r="AL207" i="10"/>
  <c r="AX681" i="10" s="1"/>
  <c r="A239" i="13" s="1"/>
  <c r="N216" i="10"/>
  <c r="AX630" i="10" s="1"/>
  <c r="A188" i="13" s="1"/>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W659" i="10" l="1"/>
  <c r="AG217" i="13" s="1"/>
  <c r="D217" i="13"/>
  <c r="P536" i="10"/>
  <c r="BU682" i="10"/>
  <c r="X240" i="13" s="1"/>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<sst xmlns="http://schemas.openxmlformats.org/spreadsheetml/2006/main" count="1103" uniqueCount="417">
  <si>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</si>
  <si>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</si>
  <si>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</si>
  <si>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</si>
  <si>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</si>
  <si>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</si>
  <si>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</si>
  <si>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</si>
  <si>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</si>
  <si>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</si>
  <si>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</si>
  <si>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</si>
  <si>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</si>
  <si>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</si>
  <si>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</si>
  <si>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</si>
  <si>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</si>
  <si>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</si>
  <si>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</si>
  <si>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</si>
  <si>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</si>
  <si>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</si>
  <si>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</si>
  <si>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</si>
  <si>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</si>
  <si>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</si>
  <si>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</si>
  <si>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</si>
  <si>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</si>
  <si>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</si>
  <si>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</si>
  <si>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</si>
  <si>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</si>
  <si>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</si>
  <si>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</si>
  <si>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</si>
  <si>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</si>
  <si>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</si>
  <si>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</si>
  <si>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</si>
  <si>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</si>
  <si>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</si>
  <si>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</si>
  <si>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</si>
  <si>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</si>
  <si>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</si>
  <si>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</si>
  <si>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</si>
  <si>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</si>
  <si>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</si>
  <si>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</si>
  <si>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</si>
  <si>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</si>
  <si>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</si>
  <si>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</si>
  <si>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</si>
  <si>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</si>
  <si>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</si>
  <si>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</si>
  <si>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</si>
  <si>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</si>
  <si>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</si>
  <si>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</si>
  <si>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</si>
  <si>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</si>
  <si>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</si>
  <si>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</si>
  <si>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</si>
  <si>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</si>
  <si>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</si>
  <si>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</si>
  <si>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</si>
  <si>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</si>
  <si>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</si>
  <si>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</si>
  <si>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</si>
  <si>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</si>
  <si>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</si>
  <si>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</si>
  <si>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</si>
  <si>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</si>
  <si>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</si>
  <si>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</si>
  <si>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</si>
  <si>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</si>
  <si>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</si>
  <si>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</si>
  <si>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</si>
  <si>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</si>
  <si>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</si>
  <si>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</si>
  <si>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</si>
  <si>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</si>
  <si>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</si>
  <si>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</si>
  <si>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</si>
  <si>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</si>
  <si>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</si>
  <si>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</si>
  <si>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</si>
  <si>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</si>
  <si>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</si>
  <si>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</si>
  <si>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</si>
  <si>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</si>
  <si>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</si>
  <si>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</si>
  <si>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</si>
  <si>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</si>
  <si>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</si>
  <si>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</si>
  <si>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</si>
  <si>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</si>
  <si>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</si>
  <si>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</si>
  <si>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</si>
  <si>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</si>
  <si>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</si>
  <si>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</si>
  <si>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</si>
  <si>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</si>
  <si>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</si>
  <si>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</si>
  <si>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</si>
  <si>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</si>
  <si>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</si>
  <si>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</si>
  <si>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</si>
  <si>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</si>
  <si>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</si>
  <si>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</si>
  <si>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</si>
  <si>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</si>
  <si>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</si>
  <si>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</si>
  <si>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</si>
  <si>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</si>
  <si>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</si>
  <si>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</si>
  <si>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</si>
  <si>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</si>
  <si>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</si>
  <si>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</si>
  <si>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</si>
  <si>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</si>
  <si>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</si>
  <si>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</si>
  <si>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</si>
  <si>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</si>
  <si>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</si>
  <si>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</si>
  <si>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</si>
  <si>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</si>
  <si>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</si>
  <si>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</si>
  <si>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</si>
  <si>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</si>
  <si>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</si>
  <si>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</si>
  <si>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</si>
  <si>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</si>
  <si>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</si>
  <si>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</si>
  <si>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</si>
  <si>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</si>
  <si>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</si>
  <si>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</si>
  <si>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</si>
  <si>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</si>
  <si>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</si>
  <si>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</si>
  <si>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</si>
  <si>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</si>
  <si>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</si>
  <si>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</si>
  <si>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</si>
  <si>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</si>
  <si>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</si>
  <si>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</si>
  <si>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</si>
  <si>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</si>
  <si>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</si>
  <si>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</si>
  <si>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</si>
  <si>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</si>
  <si>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</si>
  <si>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</si>
  <si>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</si>
  <si>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</si>
  <si>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</si>
  <si>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</si>
  <si>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</si>
  <si>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</si>
  <si>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</si>
  <si>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</si>
  <si>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</si>
  <si>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</si>
  <si>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</si>
  <si>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</si>
  <si>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</si>
  <si>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</si>
  <si>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</si>
  <si>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</si>
  <si>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</si>
  <si>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</si>
  <si>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</si>
  <si>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</si>
  <si>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</si>
  <si>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</si>
  <si>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</si>
  <si>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</si>
  <si>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</si>
  <si>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</si>
  <si>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</si>
  <si>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</si>
  <si>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</si>
  <si>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</si>
  <si>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</si>
  <si>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</si>
  <si>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</si>
  <si>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</si>
  <si>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</si>
  <si>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</si>
  <si>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</si>
  <si>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</si>
  <si>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</si>
  <si>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</si>
  <si>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</si>
  <si>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</si>
  <si>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</si>
  <si>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</si>
  <si>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</si>
  <si>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</si>
  <si>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</si>
  <si>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</si>
  <si>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</si>
  <si>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</si>
  <si>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</si>
  <si>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</si>
  <si>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</si>
  <si>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</si>
  <si>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</si>
  <si>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</si>
  <si>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</si>
  <si>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</si>
  <si>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</si>
  <si>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</si>
  <si>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</si>
  <si>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</si>
  <si>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</si>
  <si>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</si>
  <si>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</si>
  <si>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</si>
  <si>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</si>
  <si>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</si>
  <si>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</si>
  <si>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</si>
  <si>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</si>
  <si>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</si>
  <si>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</si>
  <si>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</si>
  <si>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</si>
  <si>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</si>
  <si>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</si>
  <si>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</si>
  <si>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</si>
  <si>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</si>
  <si>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</si>
  <si>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</si>
  <si>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</si>
  <si>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</si>
  <si>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</si>
  <si>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</si>
  <si>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</si>
  <si>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</si>
  <si>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</si>
  <si>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</si>
  <si>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</si>
  <si>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</si>
  <si>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</si>
  <si>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</si>
  <si>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</si>
  <si>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</si>
  <si>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</si>
  <si>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</si>
  <si>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</si>
  <si>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</si>
  <si>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</si>
  <si>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</si>
  <si>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</si>
  <si>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</si>
  <si>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</si>
  <si>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</si>
  <si>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</si>
  <si>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</si>
  <si>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</si>
  <si>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</si>
  <si>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</si>
  <si>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</si>
  <si>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</si>
  <si>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</si>
  <si>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</si>
  <si>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</si>
  <si>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</si>
  <si>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</si>
  <si>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</si>
  <si>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</si>
  <si>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</si>
  <si>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</si>
  <si>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</si>
  <si>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</si>
  <si>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</si>
  <si>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</si>
  <si>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</si>
  <si>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</si>
  <si>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</si>
  <si>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</si>
  <si>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</si>
  <si>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</si>
  <si>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</si>
  <si>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</si>
  <si>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</si>
  <si>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</si>
  <si>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</si>
  <si>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</si>
  <si>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</si>
  <si>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</si>
  <si>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</si>
  <si>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</si>
  <si>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</si>
  <si>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</si>
  <si>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</si>
  <si>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</si>
  <si>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</si>
  <si>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</si>
  <si>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</si>
  <si>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</si>
  <si>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</si>
  <si>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</si>
  <si>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</si>
  <si>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</si>
  <si>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</si>
  <si>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</si>
  <si>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</si>
  <si>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</si>
  <si>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</si>
  <si>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</si>
  <si>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</si>
  <si>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</si>
  <si>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</si>
  <si>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</si>
  <si>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</si>
  <si>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</si>
  <si>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</si>
  <si>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</si>
  <si>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</si>
  <si>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</si>
  <si>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</si>
  <si>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</si>
  <si>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</si>
  <si>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</si>
  <si>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</si>
  <si>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</si>
  <si>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</si>
  <si>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</si>
  <si>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</si>
  <si>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</si>
  <si>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</si>
  <si>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</si>
  <si>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</si>
  <si>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</si>
  <si>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</si>
  <si>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</si>
  <si>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</si>
  <si>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</si>
  <si>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</si>
  <si>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</si>
  <si>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</si>
  <si>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</si>
  <si>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</si>
  <si>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</si>
  <si>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4 independent Metode experimentale în ingineria mecanică (*)</t>
  </si>
  <si>
    <t>Opțional 4 independent Tehnici de măsură în inginerie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</si>
  <si>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</si>
  <si>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</si>
  <si>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</si>
  <si>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</si>
  <si>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</si>
  <si>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</si>
  <si>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</si>
  <si>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</si>
  <si>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</si>
  <si>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</si>
  <si>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433</t>
  </si>
  <si>
    <t>Mașini și sisteme hidraulice și pneumatice</t>
  </si>
  <si>
    <t>Opțional 5 independent  Pompe şi ventilatoare *</t>
  </si>
  <si>
    <t>Opțional 5 independent Pompe şi sisteme pentru vehicularea fluidelor complexe</t>
  </si>
  <si>
    <t xml:space="preserve">Opțional 6 independent Simulări numerice în maşini şi echipamente hidraulice *   </t>
  </si>
  <si>
    <t xml:space="preserve">Opțional 6 independent  Metode numerice de calcul la turbomasini  </t>
  </si>
  <si>
    <t xml:space="preserve">Opțional 7 independent Turbine hidraulice *       </t>
  </si>
  <si>
    <t xml:space="preserve">Opțional 7 independent   Turbine - motoare hidrodinamice </t>
  </si>
  <si>
    <t>Opțional 8 independent Tehnologia fabricatiei si montajului masinilor hidraulice *</t>
  </si>
  <si>
    <t>Opțional 8 independent  Montarea si exploatarea instalatiilor hidropneumatice</t>
  </si>
  <si>
    <t>Opțional 9 independent Instalatii si echipamente pentru transport hidropneumatic (*)</t>
  </si>
  <si>
    <t>Opțional 9 independent Transport hidropneumatic neconventional</t>
  </si>
  <si>
    <t>Opțional 1-împachetat nstalatii edilitare si echipamente pentru depoluarea apei si aerului, ventilatie si climatizare</t>
  </si>
  <si>
    <t>Opțional 1-împachetat Turbine si centrale eoliene, conducerea automatizata a CE. *</t>
  </si>
  <si>
    <t>Opțional 2-împachetat  Cavitația *</t>
  </si>
  <si>
    <t xml:space="preserve">Opțional 2-împachetat  Strat limita si turbulenta </t>
  </si>
  <si>
    <t>Opțional 10 independent Vane, stavile, conducte si armaturi *</t>
  </si>
  <si>
    <t>Opțional 10 independent  Incercarea masinilor si sistemelor hidropneumatice</t>
  </si>
  <si>
    <t>Oferirea de cunoştinţe profunde privind hidrodinamica curgerii fluidelor,
proiectarea, execuţia, exploatarea şi întreţinerea maşinilor şi echipamentelor hidromecanice, aeroenergetice, acţionărilor şi
automatizărilor hidropneumatice şi a reţelelor de transport şi alimentare cu apă</t>
  </si>
  <si>
    <t>Utilizarea metodelor numerice în calculul structurilor şi
echipamentelor hidromecanice; proiectarea sistemelor de mentenanţă şi fiabilitate şi de asigurare a calităţii maşinilor şi
echipamentelor hidromecanice; proiectarea, fabricaţia şi exploatarea echipamentelor mecanice din sistemele din hidro şi
aeroenergetică; proiectarea, fabricaţia şi întreţinerea sistemelor industriale de tratare, de depoluare şi de epurare a apelor;
monitorizarea funcţionarii echipamentelor şi sistemelor mecanice din centralele hidro şi aeroenergetice; cercetarea,
proiectarea şi exploatarea staţiilor de pompare urbane şi de irigaţii.</t>
  </si>
  <si>
    <t xml:space="preserve">C1. Identificarea, definirea, utilizarea noțiunilor din științele fundamentale specifice domeniului ingineriei.
C2. Utilizarea principiilor și instrumentelor grafice pentru descrierea și proiectarea sistemelor și proceselor mecanice
C3. Alegerea, instalarea, exploatarea și mentenanța sistemelor din domeniul ingineriei mecanice.
C4. Interpretarea și fundamentarea tehnică prin investigații teoretice și experimentale în scopul rezolvării de probleme tehnice din domeniul mașinilor și sistemelor hidraulice și pneumatice
C5. Aplicarea de metode analitice și simulări numerice în scopul rezolvării de probleme tehnice din domeniul mașinilor și sistemelor hidraulice și pneumatice
C6. Utilizarea științelor fundamentale și complementare în realizarea de demersuri teoretice specifice managementului integrat al calității din domeniul mașinilor și sistemelor hidraulice și pneumatice </t>
  </si>
  <si>
    <t>CT1. Respectarea principiilor, normelor și valorilor codului de etică profesională prin abordarea unei strategii de muncă riguroasă, eficientă și responsabilă în rezolvarea problemelor și luarea deciziilor
CT2. Aplicarea tehnicilor de relaționare și muncă eficientă în echipa multidisciplinară, pe diverse paliere ierarhice, în cadrul colectivului de lucru-managementul de proiect specific
CT3. Utilizarea adecvată a metodelor și tehnicilor eficiente de învățare pe durata întregii vieți; utilizarea adecvată de informații și comunicarea orală și scrisă într-o limbă de circulație europeană.</t>
  </si>
  <si>
    <t>Cod COR: 214411 / Denumire cor: inginer masini hidraulice si pneumatice / Cod COR: 214459 / Denumire cor: asistent de cercetare in masini hidraulice si pneumatice / Cod COR: 214443 / Denumire cor: specialist mentenanta mecanica echipamente industriale</t>
  </si>
  <si>
    <t>Opțional 3 independent  Acţionări hidraulice şi pneumatice 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</si>
</sst>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66" fillId="7" borderId="2" xfId="0" applyFont="1" applyFill="1" applyBorder="1" applyAlignment="1" applyProtection="1">
      <alignment horizontal="center" vertical="center" wrapText="1"/>
      <protection locked="0"/>
    </xf>
    <xf numFmtId="0" fontId="66" fillId="7" borderId="48" xfId="0" applyFont="1" applyFill="1" applyBorder="1" applyAlignment="1" applyProtection="1">
      <alignment horizontal="center" vertical="center" wrapText="1"/>
      <protection locked="0"/>
    </xf>
    <xf numFmtId="0" fontId="66" fillId="7" borderId="14" xfId="0" applyFont="1" applyFill="1" applyBorder="1" applyAlignment="1" applyProtection="1">
      <alignment horizontal="center" vertical="center" wrapText="1"/>
      <protection locked="0"/>
    </xf>
    <xf numFmtId="0" fontId="66" fillId="7" borderId="47" xfId="0" applyFont="1" applyFill="1" applyBorder="1" applyAlignment="1" applyProtection="1">
      <alignment horizontal="center" vertical="center" wrapText="1"/>
      <protection locked="0"/>
    </xf>
    <xf numFmtId="0" fontId="66" fillId="7"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394</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347</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411</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412</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413</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414</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415</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64" zoomScale="80" zoomScaleNormal="80" zoomScaleSheetLayoutView="80" zoomScalePageLayoutView="60" workbookViewId="0">
      <selection activeCell="AQ76" sqref="AQ76"/>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Mașini și sisteme hidraulice și pneumatice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20</v>
      </c>
      <c r="E12" s="158" t="s">
        <v>52</v>
      </c>
      <c r="F12" s="171" t="s">
        <v>393</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2019-2022</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(2019-2020)</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(2020-2021)</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352</v>
      </c>
      <c r="AA19" s="557"/>
      <c r="AB19" s="557"/>
      <c r="AC19" s="557"/>
      <c r="AD19" s="557"/>
      <c r="AE19" s="557"/>
      <c r="AF19" s="557"/>
      <c r="AG19" s="557"/>
      <c r="AH19" s="557"/>
      <c r="AI19" s="557"/>
      <c r="AJ19" s="557"/>
      <c r="AK19" s="558"/>
      <c r="AL19" s="556" t="s">
        <v>357</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L433.19.01.F1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L433.19.02.F1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L433.19.03.D1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L433.19.04.D1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348</v>
      </c>
      <c r="C22" s="557"/>
      <c r="D22" s="557"/>
      <c r="E22" s="557"/>
      <c r="F22" s="557"/>
      <c r="G22" s="557"/>
      <c r="H22" s="557"/>
      <c r="I22" s="557"/>
      <c r="J22" s="557"/>
      <c r="K22" s="557"/>
      <c r="L22" s="557"/>
      <c r="M22" s="558"/>
      <c r="N22" s="556" t="s">
        <v>350</v>
      </c>
      <c r="O22" s="557"/>
      <c r="P22" s="557"/>
      <c r="Q22" s="557"/>
      <c r="R22" s="557"/>
      <c r="S22" s="557"/>
      <c r="T22" s="557"/>
      <c r="U22" s="557"/>
      <c r="V22" s="557"/>
      <c r="W22" s="557"/>
      <c r="X22" s="557"/>
      <c r="Y22" s="558"/>
      <c r="Z22" s="556" t="s">
        <v>337</v>
      </c>
      <c r="AA22" s="557"/>
      <c r="AB22" s="557"/>
      <c r="AC22" s="557"/>
      <c r="AD22" s="557"/>
      <c r="AE22" s="557"/>
      <c r="AF22" s="557"/>
      <c r="AG22" s="557"/>
      <c r="AH22" s="557"/>
      <c r="AI22" s="557"/>
      <c r="AJ22" s="557"/>
      <c r="AK22" s="558"/>
      <c r="AL22" s="556" t="s">
        <v>338</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L433.19.01.F2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L433.19.02.F2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L433.19.03.F2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L433.19.04.C2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349</v>
      </c>
      <c r="O25" s="557"/>
      <c r="P25" s="557"/>
      <c r="Q25" s="557"/>
      <c r="R25" s="557"/>
      <c r="S25" s="557"/>
      <c r="T25" s="557"/>
      <c r="U25" s="557"/>
      <c r="V25" s="557"/>
      <c r="W25" s="557"/>
      <c r="X25" s="557"/>
      <c r="Y25" s="558"/>
      <c r="Z25" s="556" t="s">
        <v>353</v>
      </c>
      <c r="AA25" s="557"/>
      <c r="AB25" s="557"/>
      <c r="AC25" s="557"/>
      <c r="AD25" s="557"/>
      <c r="AE25" s="557"/>
      <c r="AF25" s="557"/>
      <c r="AG25" s="557"/>
      <c r="AH25" s="557"/>
      <c r="AI25" s="557"/>
      <c r="AJ25" s="557"/>
      <c r="AK25" s="558"/>
      <c r="AL25" s="556" t="s">
        <v>358</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L433.19.01.F3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L433.19.02.D3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L433.19.03.D3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L433.19.04.D3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333</v>
      </c>
      <c r="C28" s="557"/>
      <c r="D28" s="557"/>
      <c r="E28" s="557"/>
      <c r="F28" s="557"/>
      <c r="G28" s="557"/>
      <c r="H28" s="557"/>
      <c r="I28" s="557"/>
      <c r="J28" s="557"/>
      <c r="K28" s="557"/>
      <c r="L28" s="557"/>
      <c r="M28" s="558"/>
      <c r="N28" s="556" t="s">
        <v>335</v>
      </c>
      <c r="O28" s="557"/>
      <c r="P28" s="557"/>
      <c r="Q28" s="557"/>
      <c r="R28" s="557"/>
      <c r="S28" s="557"/>
      <c r="T28" s="557"/>
      <c r="U28" s="557"/>
      <c r="V28" s="557"/>
      <c r="W28" s="557"/>
      <c r="X28" s="557"/>
      <c r="Y28" s="558"/>
      <c r="Z28" s="556" t="s">
        <v>354</v>
      </c>
      <c r="AA28" s="557"/>
      <c r="AB28" s="557"/>
      <c r="AC28" s="557"/>
      <c r="AD28" s="557"/>
      <c r="AE28" s="557"/>
      <c r="AF28" s="557"/>
      <c r="AG28" s="557"/>
      <c r="AH28" s="557"/>
      <c r="AI28" s="557"/>
      <c r="AJ28" s="557"/>
      <c r="AK28" s="558"/>
      <c r="AL28" s="556" t="s">
        <v>359</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L433.19.01.D4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L433.19.02.D4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L433.19.03.D4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L433.19.04.D4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351</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L433.19.01.F5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L433.19.02.D5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L433.19.03.D5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L433.19.04.D5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334</v>
      </c>
      <c r="C34" s="557"/>
      <c r="D34" s="557"/>
      <c r="E34" s="557"/>
      <c r="F34" s="557"/>
      <c r="G34" s="557"/>
      <c r="H34" s="557"/>
      <c r="I34" s="557"/>
      <c r="J34" s="557"/>
      <c r="K34" s="557"/>
      <c r="L34" s="557"/>
      <c r="M34" s="558"/>
      <c r="N34" s="556" t="s">
        <v>336</v>
      </c>
      <c r="O34" s="557"/>
      <c r="P34" s="557"/>
      <c r="Q34" s="557"/>
      <c r="R34" s="557"/>
      <c r="S34" s="557"/>
      <c r="T34" s="557"/>
      <c r="U34" s="557"/>
      <c r="V34" s="557"/>
      <c r="W34" s="557"/>
      <c r="X34" s="557"/>
      <c r="Y34" s="558"/>
      <c r="Z34" s="556" t="s">
        <v>355</v>
      </c>
      <c r="AA34" s="557"/>
      <c r="AB34" s="557"/>
      <c r="AC34" s="557"/>
      <c r="AD34" s="557"/>
      <c r="AE34" s="557"/>
      <c r="AF34" s="557"/>
      <c r="AG34" s="557"/>
      <c r="AH34" s="557"/>
      <c r="AI34" s="557"/>
      <c r="AJ34" s="557"/>
      <c r="AK34" s="558"/>
      <c r="AL34" s="556" t="s">
        <v>360</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L433.19.01.F6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L433.19.02.C6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L433.19.03.D6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L433.19.04.D6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356</v>
      </c>
      <c r="AA37" s="557"/>
      <c r="AB37" s="557"/>
      <c r="AC37" s="557"/>
      <c r="AD37" s="557"/>
      <c r="AE37" s="557"/>
      <c r="AF37" s="557"/>
      <c r="AG37" s="557"/>
      <c r="AH37" s="557"/>
      <c r="AI37" s="557"/>
      <c r="AJ37" s="557"/>
      <c r="AK37" s="558"/>
      <c r="AL37" s="556" t="s">
        <v>361</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L433.19.01.C7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L433.19.02.C7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L433.19.03.D7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L433.19.04.D7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L433.19.01.C8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L433.19.02.C8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L433.19.03.C8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L433.19.04.C8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L433.19.04.D9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344</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344</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L433.19.02.11-ij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L433.19.04.11-ij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2019-2022</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(2021-2022)</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(2022-2023)</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362</v>
      </c>
      <c r="C71" s="509"/>
      <c r="D71" s="509"/>
      <c r="E71" s="509"/>
      <c r="F71" s="509"/>
      <c r="G71" s="509"/>
      <c r="H71" s="509"/>
      <c r="I71" s="509"/>
      <c r="J71" s="509"/>
      <c r="K71" s="509"/>
      <c r="L71" s="509"/>
      <c r="M71" s="510"/>
      <c r="N71" s="508" t="s">
        <v>370</v>
      </c>
      <c r="O71" s="509"/>
      <c r="P71" s="509"/>
      <c r="Q71" s="509"/>
      <c r="R71" s="509"/>
      <c r="S71" s="509"/>
      <c r="T71" s="509"/>
      <c r="U71" s="509"/>
      <c r="V71" s="509"/>
      <c r="W71" s="509"/>
      <c r="X71" s="509"/>
      <c r="Y71" s="510"/>
      <c r="Z71" s="508" t="s">
        <v>332</v>
      </c>
      <c r="AA71" s="509"/>
      <c r="AB71" s="509"/>
      <c r="AC71" s="509"/>
      <c r="AD71" s="509"/>
      <c r="AE71" s="509"/>
      <c r="AF71" s="509"/>
      <c r="AG71" s="509"/>
      <c r="AH71" s="509"/>
      <c r="AI71" s="509"/>
      <c r="AJ71" s="509"/>
      <c r="AK71" s="510"/>
      <c r="AL71" s="508" t="s">
        <v>342</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L433.19.05.D1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L433.19.06.D1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L433.19.07.C1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L433.19.08.C1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364</v>
      </c>
      <c r="C74" s="509"/>
      <c r="D74" s="509"/>
      <c r="E74" s="509"/>
      <c r="F74" s="509"/>
      <c r="G74" s="509"/>
      <c r="H74" s="509"/>
      <c r="I74" s="509"/>
      <c r="J74" s="509"/>
      <c r="K74" s="509"/>
      <c r="L74" s="509"/>
      <c r="M74" s="510"/>
      <c r="N74" s="508" t="s">
        <v>371</v>
      </c>
      <c r="O74" s="509"/>
      <c r="P74" s="509"/>
      <c r="Q74" s="509"/>
      <c r="R74" s="509"/>
      <c r="S74" s="509"/>
      <c r="T74" s="509"/>
      <c r="U74" s="509"/>
      <c r="V74" s="509"/>
      <c r="W74" s="509"/>
      <c r="X74" s="509"/>
      <c r="Y74" s="510"/>
      <c r="Z74" s="508" t="s">
        <v>325</v>
      </c>
      <c r="AA74" s="509"/>
      <c r="AB74" s="509"/>
      <c r="AC74" s="509"/>
      <c r="AD74" s="509"/>
      <c r="AE74" s="509"/>
      <c r="AF74" s="509"/>
      <c r="AG74" s="509"/>
      <c r="AH74" s="509"/>
      <c r="AI74" s="509"/>
      <c r="AJ74" s="509"/>
      <c r="AK74" s="510"/>
      <c r="AL74" s="508" t="s">
        <v>343</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L433.19.05.D2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L433.19.06.D2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L433.19.07.S2-ij</v>
      </c>
      <c r="AA76" s="524"/>
      <c r="AB76" s="525"/>
      <c r="AC76" s="435">
        <v>4</v>
      </c>
      <c r="AD76" s="436" t="s">
        <v>5</v>
      </c>
      <c r="AE76" s="437">
        <v>28</v>
      </c>
      <c r="AF76" s="438">
        <v>0</v>
      </c>
      <c r="AG76" s="438">
        <v>14</v>
      </c>
      <c r="AH76" s="439">
        <v>0</v>
      </c>
      <c r="AI76" s="440">
        <v>0</v>
      </c>
      <c r="AJ76" s="436" t="s">
        <v>59</v>
      </c>
      <c r="AK76" s="187">
        <f>AC76*25-AE76-AF76-AG76-AH76-AI76</f>
        <v>58</v>
      </c>
      <c r="AL76" s="523" t="str">
        <f>IF(ISBLANK(AL74), "",CONCATENATE($E$12,$F$12,".",$G$12,".","0",RIGHT($AL$70,1),".",RIGHT(AV76,1),$A74,IF(COUNTIFS(AL74,"*op?ional*")=1,"-ij","")))</f>
        <v>L433.19.08.C2</v>
      </c>
      <c r="AM76" s="524"/>
      <c r="AN76" s="525"/>
      <c r="AO76" s="363">
        <v>1</v>
      </c>
      <c r="AP76" s="364" t="s">
        <v>295</v>
      </c>
      <c r="AQ76" s="365"/>
      <c r="AR76" s="366">
        <v>14</v>
      </c>
      <c r="AS76" s="366">
        <v>0</v>
      </c>
      <c r="AT76" s="367">
        <v>0</v>
      </c>
      <c r="AU76" s="364">
        <v>0</v>
      </c>
      <c r="AV76" s="428" t="s">
        <v>7</v>
      </c>
      <c r="AW76" s="187">
        <f>AO76*25-AQ76-AR76-AS76-AT76-AU76</f>
        <v>11</v>
      </c>
    </row>
    <row r="77" spans="1:50" s="75" customFormat="1" ht="21" customHeight="1" thickTop="1" x14ac:dyDescent="0.25">
      <c r="A77" s="520" t="s">
        <v>56</v>
      </c>
      <c r="B77" s="508" t="s">
        <v>365</v>
      </c>
      <c r="C77" s="509"/>
      <c r="D77" s="509"/>
      <c r="E77" s="509"/>
      <c r="F77" s="509"/>
      <c r="G77" s="509"/>
      <c r="H77" s="509"/>
      <c r="I77" s="509"/>
      <c r="J77" s="509"/>
      <c r="K77" s="509"/>
      <c r="L77" s="509"/>
      <c r="M77" s="510"/>
      <c r="N77" s="508" t="s">
        <v>372</v>
      </c>
      <c r="O77" s="509"/>
      <c r="P77" s="509"/>
      <c r="Q77" s="509"/>
      <c r="R77" s="509"/>
      <c r="S77" s="509"/>
      <c r="T77" s="509"/>
      <c r="U77" s="509"/>
      <c r="V77" s="509"/>
      <c r="W77" s="509"/>
      <c r="X77" s="509"/>
      <c r="Y77" s="510"/>
      <c r="Z77" s="508" t="s">
        <v>326</v>
      </c>
      <c r="AA77" s="509"/>
      <c r="AB77" s="509"/>
      <c r="AC77" s="509"/>
      <c r="AD77" s="509"/>
      <c r="AE77" s="509"/>
      <c r="AF77" s="509"/>
      <c r="AG77" s="509"/>
      <c r="AH77" s="509"/>
      <c r="AI77" s="509"/>
      <c r="AJ77" s="509"/>
      <c r="AK77" s="510"/>
      <c r="AL77" s="508" t="s">
        <v>331</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L433.19.05.D3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L433.19.06.D3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L433.19.07.S3-ij</v>
      </c>
      <c r="AA79" s="524"/>
      <c r="AB79" s="525"/>
      <c r="AC79" s="435">
        <v>6</v>
      </c>
      <c r="AD79" s="436" t="s">
        <v>5</v>
      </c>
      <c r="AE79" s="437">
        <v>28</v>
      </c>
      <c r="AF79" s="438">
        <v>0</v>
      </c>
      <c r="AG79" s="438">
        <v>14</v>
      </c>
      <c r="AH79" s="439">
        <v>28</v>
      </c>
      <c r="AI79" s="440">
        <v>0</v>
      </c>
      <c r="AJ79" s="436" t="s">
        <v>59</v>
      </c>
      <c r="AK79" s="187">
        <f>AC79*25-AE79-AF79-AG79-AH79-AI79</f>
        <v>80</v>
      </c>
      <c r="AL79" s="523" t="str">
        <f>IF(ISBLANK(AL77), "",CONCATENATE($E$12,$F$12,".",$G$12,".","0",RIGHT($AL$70,1),".",RIGHT(AV79,1),$A77,IF(COUNTIFS(AL77,"*op?ional*")=1,"-ij","")))</f>
        <v>L433.19.08.S3-ij</v>
      </c>
      <c r="AM79" s="524"/>
      <c r="AN79" s="525"/>
      <c r="AO79" s="429">
        <v>4</v>
      </c>
      <c r="AP79" s="428" t="s">
        <v>5</v>
      </c>
      <c r="AQ79" s="430">
        <v>28</v>
      </c>
      <c r="AR79" s="431">
        <v>0</v>
      </c>
      <c r="AS79" s="431">
        <v>14</v>
      </c>
      <c r="AT79" s="432">
        <v>0</v>
      </c>
      <c r="AU79" s="434">
        <v>0</v>
      </c>
      <c r="AV79" s="428" t="s">
        <v>59</v>
      </c>
      <c r="AW79" s="187">
        <f>AO79*25-AQ79-AR79-AS79-AT79-AU79</f>
        <v>58</v>
      </c>
    </row>
    <row r="80" spans="1:50" s="75" customFormat="1" ht="21" customHeight="1" thickTop="1" x14ac:dyDescent="0.25">
      <c r="A80" s="520" t="s">
        <v>57</v>
      </c>
      <c r="B80" s="508" t="s">
        <v>366</v>
      </c>
      <c r="C80" s="509"/>
      <c r="D80" s="509"/>
      <c r="E80" s="509"/>
      <c r="F80" s="509"/>
      <c r="G80" s="509"/>
      <c r="H80" s="509"/>
      <c r="I80" s="509"/>
      <c r="J80" s="509"/>
      <c r="K80" s="509"/>
      <c r="L80" s="509"/>
      <c r="M80" s="510"/>
      <c r="N80" s="508" t="s">
        <v>373</v>
      </c>
      <c r="O80" s="509"/>
      <c r="P80" s="509"/>
      <c r="Q80" s="509"/>
      <c r="R80" s="509"/>
      <c r="S80" s="509"/>
      <c r="T80" s="509"/>
      <c r="U80" s="509"/>
      <c r="V80" s="509"/>
      <c r="W80" s="509"/>
      <c r="X80" s="509"/>
      <c r="Y80" s="510"/>
      <c r="Z80" s="508" t="s">
        <v>327</v>
      </c>
      <c r="AA80" s="509"/>
      <c r="AB80" s="509"/>
      <c r="AC80" s="509"/>
      <c r="AD80" s="509"/>
      <c r="AE80" s="509"/>
      <c r="AF80" s="509"/>
      <c r="AG80" s="509"/>
      <c r="AH80" s="509"/>
      <c r="AI80" s="509"/>
      <c r="AJ80" s="509"/>
      <c r="AK80" s="510"/>
      <c r="AL80" s="508" t="s">
        <v>375</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L433.19.05.D4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L433.19.06.D4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L433.19.07.S4-ij</v>
      </c>
      <c r="AA82" s="524"/>
      <c r="AB82" s="525"/>
      <c r="AC82" s="435">
        <v>4</v>
      </c>
      <c r="AD82" s="436" t="s">
        <v>295</v>
      </c>
      <c r="AE82" s="437">
        <v>28</v>
      </c>
      <c r="AF82" s="438">
        <v>0</v>
      </c>
      <c r="AG82" s="438">
        <v>28</v>
      </c>
      <c r="AH82" s="439">
        <v>0</v>
      </c>
      <c r="AI82" s="440">
        <v>0</v>
      </c>
      <c r="AJ82" s="436" t="s">
        <v>59</v>
      </c>
      <c r="AK82" s="187">
        <f>AC82*25-AE82-AF82-AG82-AH82-AI82</f>
        <v>44</v>
      </c>
      <c r="AL82" s="523" t="str">
        <f>IF(ISBLANK(AL80), "",CONCATENATE($E$12,$F$12,".",$G$12,".","0",RIGHT($AL$70,1),".",RIGHT(AV82,1),$A80,IF(COUNTIFS(AL80,"*op?ional*")=1,"-ij","")))</f>
        <v>L433.19.08.S4-ij</v>
      </c>
      <c r="AM82" s="524"/>
      <c r="AN82" s="525"/>
      <c r="AO82" s="429">
        <v>4</v>
      </c>
      <c r="AP82" s="428" t="s">
        <v>5</v>
      </c>
      <c r="AQ82" s="430">
        <v>28</v>
      </c>
      <c r="AR82" s="431">
        <v>0</v>
      </c>
      <c r="AS82" s="431">
        <v>21</v>
      </c>
      <c r="AT82" s="432">
        <v>0</v>
      </c>
      <c r="AU82" s="434">
        <v>0</v>
      </c>
      <c r="AV82" s="428" t="s">
        <v>59</v>
      </c>
      <c r="AW82" s="187">
        <f>AO82*25-AQ82-AR82-AS82-AT82-AU82</f>
        <v>51</v>
      </c>
    </row>
    <row r="83" spans="1:49" s="75" customFormat="1" ht="21" customHeight="1" thickTop="1" x14ac:dyDescent="0.25">
      <c r="A83" s="520" t="s">
        <v>58</v>
      </c>
      <c r="B83" s="508" t="s">
        <v>367</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328</v>
      </c>
      <c r="AA83" s="509"/>
      <c r="AB83" s="509"/>
      <c r="AC83" s="509"/>
      <c r="AD83" s="509"/>
      <c r="AE83" s="509"/>
      <c r="AF83" s="509"/>
      <c r="AG83" s="509"/>
      <c r="AH83" s="509"/>
      <c r="AI83" s="509"/>
      <c r="AJ83" s="509"/>
      <c r="AK83" s="510"/>
      <c r="AL83" s="508" t="s">
        <v>374</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L433.19.05.D5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L433.19.06.S5-ij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L433.19.07.S5-ij</v>
      </c>
      <c r="AA85" s="524"/>
      <c r="AB85" s="525"/>
      <c r="AC85" s="435">
        <v>6</v>
      </c>
      <c r="AD85" s="436" t="s">
        <v>5</v>
      </c>
      <c r="AE85" s="437">
        <v>35</v>
      </c>
      <c r="AF85" s="438">
        <v>0</v>
      </c>
      <c r="AG85" s="438">
        <v>14</v>
      </c>
      <c r="AH85" s="439">
        <v>21</v>
      </c>
      <c r="AI85" s="440">
        <v>0</v>
      </c>
      <c r="AJ85" s="436" t="s">
        <v>59</v>
      </c>
      <c r="AK85" s="187">
        <f>AC85*25-AE85-AF85-AG85-AH85-AI85</f>
        <v>80</v>
      </c>
      <c r="AL85" s="523" t="str">
        <f>IF(ISBLANK(AL83), "",CONCATENATE($E$12,$F$12,".",$G$12,".","0",RIGHT($AL$70,1),".",RIGHT(AV85,1),$A83,IF(COUNTIFS(AL83,"*op?ional*")=1,"-ij","")))</f>
        <v>L433.19.08.S5-ij</v>
      </c>
      <c r="AM85" s="524"/>
      <c r="AN85" s="525"/>
      <c r="AO85" s="429">
        <v>4</v>
      </c>
      <c r="AP85" s="428" t="s">
        <v>5</v>
      </c>
      <c r="AQ85" s="430">
        <v>28</v>
      </c>
      <c r="AR85" s="431">
        <v>0</v>
      </c>
      <c r="AS85" s="431">
        <v>21</v>
      </c>
      <c r="AT85" s="432">
        <v>0</v>
      </c>
      <c r="AU85" s="434">
        <v>0</v>
      </c>
      <c r="AV85" s="428" t="s">
        <v>59</v>
      </c>
      <c r="AW85" s="187">
        <f>AO85*25-AQ85-AR85-AS85-AT85-AU85</f>
        <v>51</v>
      </c>
    </row>
    <row r="86" spans="1:49" s="75" customFormat="1" ht="21" customHeight="1" thickTop="1" x14ac:dyDescent="0.25">
      <c r="A86" s="520" t="s">
        <v>60</v>
      </c>
      <c r="B86" s="508" t="s">
        <v>368</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329</v>
      </c>
      <c r="AA86" s="509"/>
      <c r="AB86" s="509"/>
      <c r="AC86" s="509"/>
      <c r="AD86" s="509"/>
      <c r="AE86" s="509"/>
      <c r="AF86" s="509"/>
      <c r="AG86" s="509"/>
      <c r="AH86" s="509"/>
      <c r="AI86" s="509"/>
      <c r="AJ86" s="509"/>
      <c r="AK86" s="510"/>
      <c r="AL86" s="508" t="s">
        <v>346</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L433.19.05.D6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L433.19.06.S6-ij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L433.19.07.S6-ij</v>
      </c>
      <c r="AA88" s="524"/>
      <c r="AB88" s="525"/>
      <c r="AC88" s="435">
        <v>5</v>
      </c>
      <c r="AD88" s="436" t="s">
        <v>5</v>
      </c>
      <c r="AE88" s="437">
        <v>35</v>
      </c>
      <c r="AF88" s="438">
        <v>0</v>
      </c>
      <c r="AG88" s="438">
        <v>0</v>
      </c>
      <c r="AH88" s="439">
        <v>21</v>
      </c>
      <c r="AI88" s="440">
        <v>0</v>
      </c>
      <c r="AJ88" s="436" t="s">
        <v>59</v>
      </c>
      <c r="AK88" s="187">
        <f>AC88*25-AE88-AF88-AG88-AH88-AI88</f>
        <v>69</v>
      </c>
      <c r="AL88" s="523" t="str">
        <f>IF(ISBLANK(AL86), "",CONCATENATE($E$12,$F$12,".",$G$12,".","0",RIGHT($AL$70,1),".",RIGHT(AV88,1),$A86,IF(COUNTIFS(AL86,"*op?ional*")=1,"-ij","")))</f>
        <v>L433.19.08.S6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369</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330</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L433.19.05.D7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L433.19.06.S7-ij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L433.19.07.S7-ij</v>
      </c>
      <c r="AA91" s="524"/>
      <c r="AB91" s="525"/>
      <c r="AC91" s="429">
        <v>3</v>
      </c>
      <c r="AD91" s="428" t="s">
        <v>295</v>
      </c>
      <c r="AE91" s="430">
        <v>28</v>
      </c>
      <c r="AF91" s="431">
        <v>0</v>
      </c>
      <c r="AG91" s="431">
        <v>0</v>
      </c>
      <c r="AH91" s="432">
        <v>14</v>
      </c>
      <c r="AI91" s="434">
        <v>0</v>
      </c>
      <c r="AJ91" s="428" t="s">
        <v>59</v>
      </c>
      <c r="AK91" s="187">
        <f>AC91*25-AE91-AF91-AG91-AH91-AI91</f>
        <v>33</v>
      </c>
      <c r="AL91" s="523" t="str">
        <f>IF(ISBLANK(AL89), "",CONCATENATE($E$12,$F$12,".",$G$12,".","0",RIGHT($AL$70,1),".",RIGHT(AV91,1),$A89,IF(COUNTIFS(AL89,"*op?ional*")=1,"-ij","")))</f>
        <v>L433.19.08.7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340</v>
      </c>
      <c r="C92" s="509"/>
      <c r="D92" s="509"/>
      <c r="E92" s="509"/>
      <c r="F92" s="509"/>
      <c r="G92" s="509"/>
      <c r="H92" s="509"/>
      <c r="I92" s="509"/>
      <c r="J92" s="509"/>
      <c r="K92" s="509"/>
      <c r="L92" s="509"/>
      <c r="M92" s="510"/>
      <c r="N92" s="508" t="s">
        <v>341</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L433.19.05.D8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L433.19.06.S8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344</v>
      </c>
      <c r="C101" s="551"/>
      <c r="D101" s="551"/>
      <c r="E101" s="551"/>
      <c r="F101" s="551"/>
      <c r="G101" s="551"/>
      <c r="H101" s="551"/>
      <c r="I101" s="551"/>
      <c r="J101" s="551"/>
      <c r="K101" s="551"/>
      <c r="L101" s="551"/>
      <c r="M101" s="552"/>
      <c r="N101" s="550" t="s">
        <v>344</v>
      </c>
      <c r="O101" s="551"/>
      <c r="P101" s="551"/>
      <c r="Q101" s="551"/>
      <c r="R101" s="551"/>
      <c r="S101" s="551"/>
      <c r="T101" s="551"/>
      <c r="U101" s="551"/>
      <c r="V101" s="551"/>
      <c r="W101" s="551"/>
      <c r="X101" s="551"/>
      <c r="Y101" s="552"/>
      <c r="Z101" s="550" t="s">
        <v>344</v>
      </c>
      <c r="AA101" s="551"/>
      <c r="AB101" s="551"/>
      <c r="AC101" s="551"/>
      <c r="AD101" s="551"/>
      <c r="AE101" s="551"/>
      <c r="AF101" s="551"/>
      <c r="AG101" s="551"/>
      <c r="AH101" s="551"/>
      <c r="AI101" s="551"/>
      <c r="AJ101" s="551"/>
      <c r="AK101" s="552"/>
      <c r="AL101" s="550" t="s">
        <v>344</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L433.19.05.11-ij</v>
      </c>
      <c r="C103" s="548"/>
      <c r="D103" s="549"/>
      <c r="E103" s="298"/>
      <c r="F103" s="296"/>
      <c r="G103" s="299"/>
      <c r="H103" s="300"/>
      <c r="I103" s="300"/>
      <c r="J103" s="301"/>
      <c r="K103" s="297"/>
      <c r="L103" s="297"/>
      <c r="M103" s="297"/>
      <c r="N103" s="547" t="str">
        <f>IF(ISBLANK(N101),"",CONCATENATE($E$12,$F$12,".",$G$12,".","0",RIGHT($N$70,1),".",RIGHT(X103,1),$A$101,"-ij"))</f>
        <v>L433.19.06.11-ij</v>
      </c>
      <c r="O103" s="548"/>
      <c r="P103" s="549"/>
      <c r="Q103" s="298"/>
      <c r="R103" s="296"/>
      <c r="S103" s="299"/>
      <c r="T103" s="300"/>
      <c r="U103" s="300"/>
      <c r="V103" s="301"/>
      <c r="W103" s="297"/>
      <c r="X103" s="296"/>
      <c r="Y103" s="297"/>
      <c r="Z103" s="547" t="str">
        <f>IF(ISBLANK(Z101),"",CONCATENATE($E$12,$F$12,".",$G$12,".","0",RIGHT($Z$70,1),".",RIGHT(AJ103,1),$A$101,"-ij"))</f>
        <v>L433.19.07.11-ij</v>
      </c>
      <c r="AA103" s="548"/>
      <c r="AB103" s="549"/>
      <c r="AC103" s="298"/>
      <c r="AD103" s="296"/>
      <c r="AE103" s="299"/>
      <c r="AF103" s="300"/>
      <c r="AG103" s="300"/>
      <c r="AH103" s="301"/>
      <c r="AI103" s="297"/>
      <c r="AJ103" s="296"/>
      <c r="AK103" s="297"/>
      <c r="AL103" s="547" t="str">
        <f>IF(ISBLANK(AL101),"",CONCATENATE($E$12,$F$12,".",$G$12,".","0",RIGHT($AL$70,1),".",RIGHT(AV103,1),$A$101,"-ij"))</f>
        <v>L433.19.08.11-ij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364</v>
      </c>
      <c r="AP104" s="479"/>
      <c r="AQ104" s="487" t="s">
        <v>10</v>
      </c>
      <c r="AR104" s="488"/>
      <c r="AS104" s="488"/>
      <c r="AT104" s="489"/>
      <c r="AU104" s="477">
        <f>SUM(AW73,AW76,AW79,AW82,AW85,AW88,AW91,AW94,AW97,AW100)</f>
        <v>193</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4E,3D,0C</v>
      </c>
      <c r="AJ105" s="473"/>
      <c r="AK105" s="474"/>
      <c r="AL105" s="480" t="s">
        <v>11</v>
      </c>
      <c r="AM105" s="473"/>
      <c r="AN105" s="66"/>
      <c r="AO105" s="492">
        <f>SUM(AO73,AO76,AO79,AO82,AO85,AO88,AO91,AO94,AO97,AO100)</f>
        <v>30</v>
      </c>
      <c r="AP105" s="493"/>
      <c r="AQ105" s="480" t="s">
        <v>12</v>
      </c>
      <c r="AR105" s="473"/>
      <c r="AS105" s="473"/>
      <c r="AT105" s="474"/>
      <c r="AU105" s="480" t="str">
        <f>BD387</f>
        <v>5E,2D,0C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26</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14</v>
      </c>
      <c r="AF107" s="70">
        <f>(AF70+AF73+AF76+AF79+AF82+AF85+AF88+AF91+AF94+AF97+AF100)/14</f>
        <v>1</v>
      </c>
      <c r="AG107" s="70">
        <f>(AG70+AG73+AG76+AG79+AG82+AG85+AG88+AG91+AG94+AG97+AG100)/14</f>
        <v>5</v>
      </c>
      <c r="AH107" s="70">
        <f>(AH70+AH73+AH76+AH79+AH82+AH85+AH88+AH91+AH94+AH97+AH100)/14</f>
        <v>6</v>
      </c>
      <c r="AI107" s="472" t="s">
        <v>15</v>
      </c>
      <c r="AJ107" s="473"/>
      <c r="AK107" s="474"/>
      <c r="AL107" s="480" t="s">
        <v>14</v>
      </c>
      <c r="AM107" s="473"/>
      <c r="AN107" s="65"/>
      <c r="AO107" s="65"/>
      <c r="AP107" s="69"/>
      <c r="AQ107" s="70">
        <f>(AQ70+AQ73+AQ76+AQ79+AQ82+AQ85+AQ88+AQ91+AQ94+AQ97+AQ100)/14</f>
        <v>7</v>
      </c>
      <c r="AR107" s="70">
        <f>(AR70+AR73+AR76+AR79+AR82+AR85+AR88+AR91+AR94+AR97+AR100)/14</f>
        <v>2</v>
      </c>
      <c r="AS107" s="70">
        <f>(AS70+AS73+AS76+AS79+AS82+AS85+AS88+AS91+AS94+AS97+AS100)/14</f>
        <v>4</v>
      </c>
      <c r="AT107" s="70">
        <f>(AT70+AT73+AT76+AT79+AT82+AT85+AT88+AT91+AT94+AT97+AT100)/14</f>
        <v>13</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345</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Mașini și sisteme hidraulice și pneumatice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2019-2022</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(2019-2020)</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(2020-2021)</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Mașini și sisteme hidraulice și pneumatice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2019-2022</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(2021-2022)</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(2022-2023)</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376</v>
      </c>
      <c r="O202" s="509"/>
      <c r="P202" s="509"/>
      <c r="Q202" s="509"/>
      <c r="R202" s="509"/>
      <c r="S202" s="509"/>
      <c r="T202" s="509"/>
      <c r="U202" s="509"/>
      <c r="V202" s="509"/>
      <c r="W202" s="509"/>
      <c r="X202" s="509"/>
      <c r="Y202" s="510"/>
      <c r="Z202" s="508" t="s">
        <v>381</v>
      </c>
      <c r="AA202" s="509"/>
      <c r="AB202" s="509"/>
      <c r="AC202" s="509"/>
      <c r="AD202" s="509"/>
      <c r="AE202" s="509"/>
      <c r="AF202" s="509"/>
      <c r="AG202" s="509"/>
      <c r="AH202" s="509"/>
      <c r="AI202" s="509"/>
      <c r="AJ202" s="509"/>
      <c r="AK202" s="510"/>
      <c r="AL202" s="508" t="s">
        <v>409</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L433.19.06.S5-01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L433.19.07.S2-01</v>
      </c>
      <c r="AA204" s="498"/>
      <c r="AB204" s="499"/>
      <c r="AC204" s="435">
        <v>4</v>
      </c>
      <c r="AD204" s="436" t="s">
        <v>5</v>
      </c>
      <c r="AE204" s="437">
        <v>28</v>
      </c>
      <c r="AF204" s="438">
        <v>0</v>
      </c>
      <c r="AG204" s="438">
        <v>14</v>
      </c>
      <c r="AH204" s="439">
        <v>0</v>
      </c>
      <c r="AI204" s="440">
        <v>0</v>
      </c>
      <c r="AJ204" s="436" t="s">
        <v>59</v>
      </c>
      <c r="AK204" s="187">
        <f>AC204*25-AE204-AF204-AG204-AH204-AI204</f>
        <v>58</v>
      </c>
      <c r="AL204" s="497" t="str">
        <f>IF(ISBLANK(AL202),"",CONCATENATE(LEFT(INDEX(AL$71:AL$102,MATCH(LEFT(AL202,11)&amp;"*",AL$71:AL$102,0)+2),FIND("-",INDEX(AL$71:AL$102,MATCH(LEFT(AL202,11)&amp;"*",AL$71:AL$102,0)+2))),$A202))</f>
        <v>L433.19.08.S3-01</v>
      </c>
      <c r="AM204" s="498"/>
      <c r="AN204" s="499"/>
      <c r="AO204" s="429">
        <v>4</v>
      </c>
      <c r="AP204" s="428" t="s">
        <v>5</v>
      </c>
      <c r="AQ204" s="430">
        <v>28</v>
      </c>
      <c r="AR204" s="431">
        <v>0</v>
      </c>
      <c r="AS204" s="431">
        <v>14</v>
      </c>
      <c r="AT204" s="432">
        <v>0</v>
      </c>
      <c r="AU204" s="434">
        <v>0</v>
      </c>
      <c r="AV204" s="428" t="s">
        <v>59</v>
      </c>
      <c r="AW204" s="187">
        <f>AO204*25-AQ204-AR204-AS204-AT204-AU204</f>
        <v>58</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377</v>
      </c>
      <c r="O205" s="509"/>
      <c r="P205" s="509"/>
      <c r="Q205" s="509"/>
      <c r="R205" s="509"/>
      <c r="S205" s="509"/>
      <c r="T205" s="509"/>
      <c r="U205" s="509"/>
      <c r="V205" s="509"/>
      <c r="W205" s="509"/>
      <c r="X205" s="509"/>
      <c r="Y205" s="510"/>
      <c r="Z205" s="508" t="s">
        <v>382</v>
      </c>
      <c r="AA205" s="509"/>
      <c r="AB205" s="509"/>
      <c r="AC205" s="509"/>
      <c r="AD205" s="509"/>
      <c r="AE205" s="509"/>
      <c r="AF205" s="509"/>
      <c r="AG205" s="509"/>
      <c r="AH205" s="509"/>
      <c r="AI205" s="509"/>
      <c r="AJ205" s="509"/>
      <c r="AK205" s="510"/>
      <c r="AL205" s="508" t="s">
        <v>410</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L433.19.06.S5-02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L433.19.07.S2-02</v>
      </c>
      <c r="AA207" s="498"/>
      <c r="AB207" s="499"/>
      <c r="AC207" s="435">
        <v>4</v>
      </c>
      <c r="AD207" s="436" t="s">
        <v>5</v>
      </c>
      <c r="AE207" s="437">
        <v>28</v>
      </c>
      <c r="AF207" s="438">
        <v>0</v>
      </c>
      <c r="AG207" s="438">
        <v>14</v>
      </c>
      <c r="AH207" s="439">
        <v>0</v>
      </c>
      <c r="AI207" s="440">
        <v>0</v>
      </c>
      <c r="AJ207" s="436" t="s">
        <v>59</v>
      </c>
      <c r="AK207" s="187">
        <f>AC207*25-AE207-AF207-AG207-AH207-AI207</f>
        <v>58</v>
      </c>
      <c r="AL207" s="497" t="str">
        <f>IF(ISBLANK(AL205),"",CONCATENATE(LEFT(INDEX(AL$71:AL$102,MATCH(LEFT(AL205,11)&amp;"*",AL$71:AL$102,0)+2),FIND("-",INDEX(AL$71:AL$102,MATCH(LEFT(AL205,11)&amp;"*",AL$71:AL$102,0)+2))),$A205))</f>
        <v>L433.19.08.S3-02</v>
      </c>
      <c r="AM207" s="498"/>
      <c r="AN207" s="499"/>
      <c r="AO207" s="429">
        <v>4</v>
      </c>
      <c r="AP207" s="428" t="s">
        <v>5</v>
      </c>
      <c r="AQ207" s="430">
        <v>28</v>
      </c>
      <c r="AR207" s="431">
        <v>0</v>
      </c>
      <c r="AS207" s="431">
        <v>14</v>
      </c>
      <c r="AT207" s="432">
        <v>0</v>
      </c>
      <c r="AU207" s="434">
        <v>0</v>
      </c>
      <c r="AV207" s="428" t="s">
        <v>59</v>
      </c>
      <c r="AW207" s="187">
        <f>AO207*25-AQ207-AR207-AS207-AT207-AU207</f>
        <v>58</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378</v>
      </c>
      <c r="O208" s="509"/>
      <c r="P208" s="509"/>
      <c r="Q208" s="509"/>
      <c r="R208" s="509"/>
      <c r="S208" s="509"/>
      <c r="T208" s="509"/>
      <c r="U208" s="509"/>
      <c r="V208" s="509"/>
      <c r="W208" s="509"/>
      <c r="X208" s="509"/>
      <c r="Y208" s="510"/>
      <c r="Z208" s="508" t="s">
        <v>395</v>
      </c>
      <c r="AA208" s="509"/>
      <c r="AB208" s="509"/>
      <c r="AC208" s="509"/>
      <c r="AD208" s="509"/>
      <c r="AE208" s="509"/>
      <c r="AF208" s="509"/>
      <c r="AG208" s="509"/>
      <c r="AH208" s="509"/>
      <c r="AI208" s="509"/>
      <c r="AJ208" s="509"/>
      <c r="AK208" s="510"/>
      <c r="AL208" s="508" t="s">
        <v>406</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L433.19.06.S6-03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L433.19.07.S3-03</v>
      </c>
      <c r="AA210" s="498"/>
      <c r="AB210" s="499"/>
      <c r="AC210" s="435">
        <v>6</v>
      </c>
      <c r="AD210" s="436" t="s">
        <v>5</v>
      </c>
      <c r="AE210" s="437">
        <v>28</v>
      </c>
      <c r="AF210" s="438">
        <v>0</v>
      </c>
      <c r="AG210" s="438">
        <v>14</v>
      </c>
      <c r="AH210" s="439">
        <v>28</v>
      </c>
      <c r="AI210" s="440">
        <v>0</v>
      </c>
      <c r="AJ210" s="436" t="s">
        <v>59</v>
      </c>
      <c r="AK210" s="187">
        <f>AC210*25-AE210-AF210-AG210-AH210-AI210</f>
        <v>80</v>
      </c>
      <c r="AL210" s="497" t="str">
        <f>IF(ISBLANK(AL208),"",CONCATENATE(LEFT(INDEX(AL$71:AL$102,MATCH(LEFT(AL208,11)&amp;"*",AL$71:AL$102,0)+2),FIND("-",INDEX(AL$71:AL$102,MATCH(LEFT(AL208,11)&amp;"*",AL$71:AL$102,0)+2))),$A208))</f>
        <v>L433.19.08.S4-03</v>
      </c>
      <c r="AM210" s="498"/>
      <c r="AN210" s="499"/>
      <c r="AO210" s="429">
        <v>4</v>
      </c>
      <c r="AP210" s="428" t="s">
        <v>5</v>
      </c>
      <c r="AQ210" s="430">
        <v>28</v>
      </c>
      <c r="AR210" s="431">
        <v>0</v>
      </c>
      <c r="AS210" s="431">
        <v>21</v>
      </c>
      <c r="AT210" s="432">
        <v>0</v>
      </c>
      <c r="AU210" s="434">
        <v>0</v>
      </c>
      <c r="AV210" s="428" t="s">
        <v>59</v>
      </c>
      <c r="AW210" s="187">
        <f>AO210*25-AQ210-AR210-AS210-AT210-AU210</f>
        <v>51</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379</v>
      </c>
      <c r="O211" s="509"/>
      <c r="P211" s="509"/>
      <c r="Q211" s="509"/>
      <c r="R211" s="509"/>
      <c r="S211" s="509"/>
      <c r="T211" s="509"/>
      <c r="U211" s="509"/>
      <c r="V211" s="509"/>
      <c r="W211" s="509"/>
      <c r="X211" s="509"/>
      <c r="Y211" s="510"/>
      <c r="Z211" s="508" t="s">
        <v>396</v>
      </c>
      <c r="AA211" s="509"/>
      <c r="AB211" s="509"/>
      <c r="AC211" s="509"/>
      <c r="AD211" s="509"/>
      <c r="AE211" s="509"/>
      <c r="AF211" s="509"/>
      <c r="AG211" s="509"/>
      <c r="AH211" s="509"/>
      <c r="AI211" s="509"/>
      <c r="AJ211" s="509"/>
      <c r="AK211" s="510"/>
      <c r="AL211" s="508" t="s">
        <v>405</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L433.19.06.S6-04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L433.19.07.S3-04</v>
      </c>
      <c r="AA213" s="498"/>
      <c r="AB213" s="499"/>
      <c r="AC213" s="435">
        <v>6</v>
      </c>
      <c r="AD213" s="436" t="s">
        <v>5</v>
      </c>
      <c r="AE213" s="437">
        <v>28</v>
      </c>
      <c r="AF213" s="438">
        <v>0</v>
      </c>
      <c r="AG213" s="438">
        <v>14</v>
      </c>
      <c r="AH213" s="439">
        <v>28</v>
      </c>
      <c r="AI213" s="440">
        <v>0</v>
      </c>
      <c r="AJ213" s="436" t="s">
        <v>59</v>
      </c>
      <c r="AK213" s="187">
        <f>AC213*25-AE213-AF213-AG213-AH213-AI213</f>
        <v>80</v>
      </c>
      <c r="AL213" s="497" t="str">
        <f>IF(ISBLANK(AL211),"",CONCATENATE(LEFT(INDEX(AL$71:AL$102,MATCH(LEFT(AL211,11)&amp;"*",AL$71:AL$102,0)+2),FIND("-",INDEX(AL$71:AL$102,MATCH(LEFT(AL211,11)&amp;"*",AL$71:AL$102,0)+2))),$A211))</f>
        <v>L433.19.08.S4-04</v>
      </c>
      <c r="AM213" s="498"/>
      <c r="AN213" s="499"/>
      <c r="AO213" s="429">
        <v>4</v>
      </c>
      <c r="AP213" s="428" t="s">
        <v>5</v>
      </c>
      <c r="AQ213" s="430">
        <v>28</v>
      </c>
      <c r="AR213" s="431">
        <v>0</v>
      </c>
      <c r="AS213" s="431">
        <v>21</v>
      </c>
      <c r="AT213" s="432">
        <v>0</v>
      </c>
      <c r="AU213" s="434">
        <v>0</v>
      </c>
      <c r="AV213" s="428" t="s">
        <v>59</v>
      </c>
      <c r="AW213" s="187">
        <f>AO213*25-AQ213-AR213-AS213-AT213-AU213</f>
        <v>51</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416</v>
      </c>
      <c r="O214" s="509"/>
      <c r="P214" s="509"/>
      <c r="Q214" s="509"/>
      <c r="R214" s="509"/>
      <c r="S214" s="509"/>
      <c r="T214" s="509"/>
      <c r="U214" s="509"/>
      <c r="V214" s="509"/>
      <c r="W214" s="509"/>
      <c r="X214" s="509"/>
      <c r="Y214" s="510"/>
      <c r="Z214" s="508" t="s">
        <v>397</v>
      </c>
      <c r="AA214" s="509"/>
      <c r="AB214" s="509"/>
      <c r="AC214" s="509"/>
      <c r="AD214" s="509"/>
      <c r="AE214" s="509"/>
      <c r="AF214" s="509"/>
      <c r="AG214" s="509"/>
      <c r="AH214" s="509"/>
      <c r="AI214" s="509"/>
      <c r="AJ214" s="509"/>
      <c r="AK214" s="510"/>
      <c r="AL214" s="508" t="s">
        <v>407</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L433.19.06.S7-05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L433.19.07.S4-05</v>
      </c>
      <c r="AA216" s="498"/>
      <c r="AB216" s="499"/>
      <c r="AC216" s="435">
        <v>4</v>
      </c>
      <c r="AD216" s="436" t="s">
        <v>295</v>
      </c>
      <c r="AE216" s="437">
        <v>28</v>
      </c>
      <c r="AF216" s="438">
        <v>0</v>
      </c>
      <c r="AG216" s="438">
        <v>28</v>
      </c>
      <c r="AH216" s="439">
        <v>0</v>
      </c>
      <c r="AI216" s="440">
        <v>0</v>
      </c>
      <c r="AJ216" s="436" t="s">
        <v>59</v>
      </c>
      <c r="AK216" s="187">
        <f>AC216*25-AE216-AF216-AG216-AH216-AI216</f>
        <v>44</v>
      </c>
      <c r="AL216" s="497" t="str">
        <f>IF(ISBLANK(AL214),"",CONCATENATE(LEFT(INDEX(AL$71:AL$102,MATCH(LEFT(AL214,11)&amp;"*",AL$71:AL$102,0)+2),FIND("-",INDEX(AL$71:AL$102,MATCH(LEFT(AL214,11)&amp;"*",AL$71:AL$102,0)+2))),$A214))</f>
        <v>L433.19.08.S5-05</v>
      </c>
      <c r="AM216" s="498"/>
      <c r="AN216" s="499"/>
      <c r="AO216" s="429">
        <v>4</v>
      </c>
      <c r="AP216" s="428" t="s">
        <v>5</v>
      </c>
      <c r="AQ216" s="430">
        <v>28</v>
      </c>
      <c r="AR216" s="431">
        <v>0</v>
      </c>
      <c r="AS216" s="431">
        <v>21</v>
      </c>
      <c r="AT216" s="432">
        <v>0</v>
      </c>
      <c r="AU216" s="434">
        <v>0</v>
      </c>
      <c r="AV216" s="428" t="s">
        <v>59</v>
      </c>
      <c r="AW216" s="187">
        <f>AO216*25-AQ216-AR216-AS216-AT216-AU216</f>
        <v>51</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380</v>
      </c>
      <c r="O217" s="509"/>
      <c r="P217" s="509"/>
      <c r="Q217" s="509"/>
      <c r="R217" s="509"/>
      <c r="S217" s="509"/>
      <c r="T217" s="509"/>
      <c r="U217" s="509"/>
      <c r="V217" s="509"/>
      <c r="W217" s="509"/>
      <c r="X217" s="509"/>
      <c r="Y217" s="510"/>
      <c r="Z217" s="508" t="s">
        <v>398</v>
      </c>
      <c r="AA217" s="509"/>
      <c r="AB217" s="509"/>
      <c r="AC217" s="509"/>
      <c r="AD217" s="509"/>
      <c r="AE217" s="509"/>
      <c r="AF217" s="509"/>
      <c r="AG217" s="509"/>
      <c r="AH217" s="509"/>
      <c r="AI217" s="509"/>
      <c r="AJ217" s="509"/>
      <c r="AK217" s="510"/>
      <c r="AL217" s="508" t="s">
        <v>408</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L433.19.06.S7-06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L433.19.07.S4-06</v>
      </c>
      <c r="AA219" s="498"/>
      <c r="AB219" s="499"/>
      <c r="AC219" s="435">
        <v>4</v>
      </c>
      <c r="AD219" s="436" t="s">
        <v>295</v>
      </c>
      <c r="AE219" s="437">
        <v>28</v>
      </c>
      <c r="AF219" s="438">
        <v>0</v>
      </c>
      <c r="AG219" s="438">
        <v>28</v>
      </c>
      <c r="AH219" s="439">
        <v>0</v>
      </c>
      <c r="AI219" s="440">
        <v>0</v>
      </c>
      <c r="AJ219" s="436" t="s">
        <v>59</v>
      </c>
      <c r="AK219" s="187">
        <f>AC219*25-AE219-AF219-AG219-AH219-AI219</f>
        <v>44</v>
      </c>
      <c r="AL219" s="497" t="str">
        <f>IF(ISBLANK(AL217),"",CONCATENATE(LEFT(INDEX(AL$71:AL$102,MATCH(LEFT(AL217,11)&amp;"*",AL$71:AL$102,0)+2),FIND("-",INDEX(AL$71:AL$102,MATCH(LEFT(AL217,11)&amp;"*",AL$71:AL$102,0)+2))),$A217))</f>
        <v>L433.19.08.S5-06</v>
      </c>
      <c r="AM219" s="498"/>
      <c r="AN219" s="499"/>
      <c r="AO219" s="429">
        <v>4</v>
      </c>
      <c r="AP219" s="428" t="s">
        <v>5</v>
      </c>
      <c r="AQ219" s="430">
        <v>28</v>
      </c>
      <c r="AR219" s="431">
        <v>0</v>
      </c>
      <c r="AS219" s="431">
        <v>21</v>
      </c>
      <c r="AT219" s="432">
        <v>0</v>
      </c>
      <c r="AU219" s="434">
        <v>0</v>
      </c>
      <c r="AV219" s="428" t="s">
        <v>59</v>
      </c>
      <c r="AW219" s="187">
        <f>AO219*25-AQ219-AR219-AS219-AT219-AU219</f>
        <v>51</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399</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L433.19.07.S5-07</v>
      </c>
      <c r="AA222" s="498"/>
      <c r="AB222" s="499"/>
      <c r="AC222" s="435">
        <v>6</v>
      </c>
      <c r="AD222" s="436" t="s">
        <v>5</v>
      </c>
      <c r="AE222" s="437">
        <v>35</v>
      </c>
      <c r="AF222" s="438">
        <v>0</v>
      </c>
      <c r="AG222" s="438">
        <v>14</v>
      </c>
      <c r="AH222" s="439">
        <v>21</v>
      </c>
      <c r="AI222" s="440">
        <v>0</v>
      </c>
      <c r="AJ222" s="436" t="s">
        <v>59</v>
      </c>
      <c r="AK222" s="187">
        <f>AC222*25-AE222-AF222-AG222-AH222-AI222</f>
        <v>80</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400</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L433.19.07.S5-08</v>
      </c>
      <c r="AA225" s="498"/>
      <c r="AB225" s="499"/>
      <c r="AC225" s="435">
        <v>6</v>
      </c>
      <c r="AD225" s="436" t="s">
        <v>5</v>
      </c>
      <c r="AE225" s="437">
        <v>35</v>
      </c>
      <c r="AF225" s="438">
        <v>0</v>
      </c>
      <c r="AG225" s="438">
        <v>14</v>
      </c>
      <c r="AH225" s="439">
        <v>21</v>
      </c>
      <c r="AI225" s="440">
        <v>0</v>
      </c>
      <c r="AJ225" s="436" t="s">
        <v>59</v>
      </c>
      <c r="AK225" s="187">
        <f>AC225*25-AE225-AF225-AG225-AH225-AI225</f>
        <v>80</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401</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L433.19.07.S6-09</v>
      </c>
      <c r="AA228" s="498"/>
      <c r="AB228" s="499"/>
      <c r="AC228" s="435">
        <v>5</v>
      </c>
      <c r="AD228" s="436" t="s">
        <v>5</v>
      </c>
      <c r="AE228" s="437">
        <v>35</v>
      </c>
      <c r="AF228" s="438">
        <v>0</v>
      </c>
      <c r="AG228" s="438">
        <v>0</v>
      </c>
      <c r="AH228" s="439">
        <v>21</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402</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L433.19.07.S6-10</v>
      </c>
      <c r="AA231" s="498"/>
      <c r="AB231" s="499"/>
      <c r="AC231" s="435">
        <v>5</v>
      </c>
      <c r="AD231" s="436" t="s">
        <v>5</v>
      </c>
      <c r="AE231" s="437">
        <v>35</v>
      </c>
      <c r="AF231" s="438">
        <v>0</v>
      </c>
      <c r="AG231" s="438">
        <v>0</v>
      </c>
      <c r="AH231" s="439">
        <v>21</v>
      </c>
      <c r="AI231" s="440">
        <v>0</v>
      </c>
      <c r="AJ231" s="436" t="s">
        <v>59</v>
      </c>
      <c r="AK231" s="187">
        <f>AC231*25-AE231-AF231-AG231-AH231-AI231</f>
        <v>69</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403</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L433.19.07.S7-11</v>
      </c>
      <c r="AA234" s="498"/>
      <c r="AB234" s="499"/>
      <c r="AC234" s="429">
        <v>3</v>
      </c>
      <c r="AD234" s="428" t="s">
        <v>295</v>
      </c>
      <c r="AE234" s="430">
        <v>28</v>
      </c>
      <c r="AF234" s="431">
        <v>0</v>
      </c>
      <c r="AG234" s="431">
        <v>0</v>
      </c>
      <c r="AH234" s="432">
        <v>14</v>
      </c>
      <c r="AI234" s="434">
        <v>0</v>
      </c>
      <c r="AJ234" s="428" t="s">
        <v>59</v>
      </c>
      <c r="AK234" s="187">
        <f>AC234*25-AE234-AF234-AG234-AH234-AI234</f>
        <v>33</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404</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L433.19.07.S7-12</v>
      </c>
      <c r="AA237" s="498"/>
      <c r="AB237" s="499"/>
      <c r="AC237" s="429">
        <v>3</v>
      </c>
      <c r="AD237" s="428" t="s">
        <v>295</v>
      </c>
      <c r="AE237" s="430">
        <v>28</v>
      </c>
      <c r="AF237" s="431">
        <v>0</v>
      </c>
      <c r="AG237" s="431">
        <v>0</v>
      </c>
      <c r="AH237" s="432">
        <v>14</v>
      </c>
      <c r="AI237" s="434">
        <v>0</v>
      </c>
      <c r="AJ237" s="428" t="s">
        <v>59</v>
      </c>
      <c r="AK237" s="187">
        <f>AC237*25-AE237-AF237-AG237-AH237-AI237</f>
        <v>33</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Mașini și sisteme hidraulice și pneumatice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2019-2022</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(2021-2022)</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(2022-2023)</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Mașini și sisteme hidraulice și pneumatice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2019-2022</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(2019-2020)</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(2020-2021)</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363</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339</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L433.19.02.C11-01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L433.19.04.C11-01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363</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L433.19.04.C11-02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2019-2022</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(2021-2022)</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(2022-2023)</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383</v>
      </c>
      <c r="C350" s="502"/>
      <c r="D350" s="502"/>
      <c r="E350" s="502"/>
      <c r="F350" s="502"/>
      <c r="G350" s="502"/>
      <c r="H350" s="502"/>
      <c r="I350" s="502"/>
      <c r="J350" s="502"/>
      <c r="K350" s="502"/>
      <c r="L350" s="502"/>
      <c r="M350" s="503"/>
      <c r="N350" s="501" t="s">
        <v>386</v>
      </c>
      <c r="O350" s="502"/>
      <c r="P350" s="502"/>
      <c r="Q350" s="502"/>
      <c r="R350" s="502"/>
      <c r="S350" s="502"/>
      <c r="T350" s="502"/>
      <c r="U350" s="502"/>
      <c r="V350" s="502"/>
      <c r="W350" s="502"/>
      <c r="X350" s="502"/>
      <c r="Y350" s="503"/>
      <c r="Z350" s="501" t="s">
        <v>389</v>
      </c>
      <c r="AA350" s="502"/>
      <c r="AB350" s="502"/>
      <c r="AC350" s="502"/>
      <c r="AD350" s="502"/>
      <c r="AE350" s="502"/>
      <c r="AF350" s="502"/>
      <c r="AG350" s="502"/>
      <c r="AH350" s="502"/>
      <c r="AI350" s="502"/>
      <c r="AJ350" s="502"/>
      <c r="AK350" s="503"/>
      <c r="AL350" s="501" t="s">
        <v>392</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L433.19.05.D11-01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L433.19.06.D11-01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L433.19.07.C11-01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L433.19.08.C11-01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384</v>
      </c>
      <c r="C353" s="502"/>
      <c r="D353" s="502"/>
      <c r="E353" s="502"/>
      <c r="F353" s="502"/>
      <c r="G353" s="502"/>
      <c r="H353" s="502"/>
      <c r="I353" s="502"/>
      <c r="J353" s="502"/>
      <c r="K353" s="502"/>
      <c r="L353" s="502"/>
      <c r="M353" s="503"/>
      <c r="N353" s="501" t="s">
        <v>387</v>
      </c>
      <c r="O353" s="502"/>
      <c r="P353" s="502"/>
      <c r="Q353" s="502"/>
      <c r="R353" s="502"/>
      <c r="S353" s="502"/>
      <c r="T353" s="502"/>
      <c r="U353" s="502"/>
      <c r="V353" s="502"/>
      <c r="W353" s="502"/>
      <c r="X353" s="502"/>
      <c r="Y353" s="503"/>
      <c r="Z353" s="501" t="s">
        <v>390</v>
      </c>
      <c r="AA353" s="502"/>
      <c r="AB353" s="502"/>
      <c r="AC353" s="502"/>
      <c r="AD353" s="502"/>
      <c r="AE353" s="502"/>
      <c r="AF353" s="502"/>
      <c r="AG353" s="502"/>
      <c r="AH353" s="502"/>
      <c r="AI353" s="502"/>
      <c r="AJ353" s="502"/>
      <c r="AK353" s="503"/>
      <c r="AL353" s="501" t="s">
        <v>391</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L433.19.05.C11-02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L433.19.06.C11-02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L433.19.07.C11-02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L433.19.08.C11-02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385</v>
      </c>
      <c r="C356" s="502"/>
      <c r="D356" s="502"/>
      <c r="E356" s="502"/>
      <c r="F356" s="502"/>
      <c r="G356" s="502"/>
      <c r="H356" s="502"/>
      <c r="I356" s="502"/>
      <c r="J356" s="502"/>
      <c r="K356" s="502"/>
      <c r="L356" s="502"/>
      <c r="M356" s="503"/>
      <c r="N356" s="501" t="s">
        <v>388</v>
      </c>
      <c r="O356" s="502"/>
      <c r="P356" s="502"/>
      <c r="Q356" s="502"/>
      <c r="R356" s="502"/>
      <c r="S356" s="502"/>
      <c r="T356" s="502"/>
      <c r="U356" s="502"/>
      <c r="V356" s="502"/>
      <c r="W356" s="502"/>
      <c r="X356" s="502"/>
      <c r="Y356" s="503"/>
      <c r="Z356" s="501" t="s">
        <v>391</v>
      </c>
      <c r="AA356" s="502"/>
      <c r="AB356" s="502"/>
      <c r="AC356" s="502"/>
      <c r="AD356" s="502"/>
      <c r="AE356" s="502"/>
      <c r="AF356" s="502"/>
      <c r="AG356" s="502"/>
      <c r="AH356" s="502"/>
      <c r="AI356" s="502"/>
      <c r="AJ356" s="502"/>
      <c r="AK356" s="503"/>
      <c r="AL356" s="501" t="s">
        <v>363</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L433.19.05.C11-03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L433.19.06.C11-03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L433.19.07.C11-03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L433.19.08.C11-03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363</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L433.19.06.C11-04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224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2366</v>
      </c>
      <c r="BY388" s="50">
        <f>SUM(BY380:BY387)</f>
        <v>616</v>
      </c>
      <c r="BZ388" s="50">
        <f>SUM(BZ380:BZ387)</f>
        <v>722</v>
      </c>
      <c r="CA388" s="50"/>
      <c r="CB388" s="50">
        <f>SUM(CB380:CB387)</f>
        <v>462</v>
      </c>
      <c r="CC388" s="50">
        <f>SUM(CC380:CC387)</f>
        <v>1456</v>
      </c>
      <c r="CD388" s="50">
        <f>SUM(CD380:CD387)</f>
        <v>798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Mașini și sisteme hidraulice și pneumatice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L433.19.01.F1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L433.19.01.F2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L433.19.01.F3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L433.19.01.D4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L433.19.01.F5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L433.19.01.F6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L433.19.01.C7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L433.19.01.C8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L433.19.02.F1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L433.19.02.F2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L433.19.02.D3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L433.19.02.D4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L433.19.02.D5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L433.19.02.C6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L433.19.02.C7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L433.19.02.C8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L433.19.02.11-ij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L433.19.03.D1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L433.19.03.F2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L433.19.03.D3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L433.19.03.D4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L433.19.03.D5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L433.19.03.D6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L433.19.03.D7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L433.19.03.C8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L433.19.04.D1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L433.19.04.C2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L433.19.04.D3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L433.19.04.D4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L433.19.04.D5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L433.19.04.D6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L433.19.04.D7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L433.19.04.C8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L433.19.04.D9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L433.19.04.11-ij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L433.19.05.D1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L433.19.05.D2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L433.19.05.D3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L433.19.05.D4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L433.19.05.D5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L433.19.05.D6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L433.19.05.D7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L433.19.05.D8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L433.19.05.11-ij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L433.19.06.D1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L433.19.06.D2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L433.19.06.D3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L433.19.06.D4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L433.19.06.S5-ij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L433.19.06.S6-ij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L433.19.06.S7-ij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L433.19.06.S8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L433.19.06.11-ij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L433.19.07.C1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L433.19.07.S2-ij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L433.19.07.S3-ij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6</v>
      </c>
      <c r="G523" s="269"/>
      <c r="H523" s="369">
        <f>$AE$79</f>
        <v>28</v>
      </c>
      <c r="I523" s="368">
        <f>$AF$79+$AG$79+$AH$79</f>
        <v>42</v>
      </c>
      <c r="J523" s="126">
        <f t="shared" si="131"/>
        <v>70</v>
      </c>
      <c r="K523" s="310">
        <f>$AI$79</f>
        <v>0</v>
      </c>
      <c r="L523" s="369">
        <f>$AK$79</f>
        <v>80</v>
      </c>
      <c r="N523" s="369">
        <f t="shared" si="132"/>
        <v>150</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L433.19.07.S4-ij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28</v>
      </c>
      <c r="J524" s="126">
        <f t="shared" si="131"/>
        <v>56</v>
      </c>
      <c r="K524" s="310">
        <f>$AI$82</f>
        <v>0</v>
      </c>
      <c r="L524" s="127">
        <f>$AK$82</f>
        <v>44</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L433.19.07.S5-ij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6</v>
      </c>
      <c r="G525" s="269"/>
      <c r="H525" s="369">
        <f>$AE$85</f>
        <v>35</v>
      </c>
      <c r="I525" s="368">
        <f>$AF$85+$AG$85+$AH$85</f>
        <v>35</v>
      </c>
      <c r="J525" s="126">
        <f t="shared" si="131"/>
        <v>70</v>
      </c>
      <c r="K525" s="310">
        <f>$AI$85</f>
        <v>0</v>
      </c>
      <c r="L525" s="369">
        <f>$AK$85</f>
        <v>80</v>
      </c>
      <c r="N525" s="369">
        <f t="shared" si="132"/>
        <v>150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L433.19.07.S6-ij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35</v>
      </c>
      <c r="I526" s="368">
        <f>$AF$88+$AG$88+$AH$88</f>
        <v>21</v>
      </c>
      <c r="J526" s="126">
        <f t="shared" si="131"/>
        <v>56</v>
      </c>
      <c r="K526" s="310">
        <f>$AI$88</f>
        <v>0</v>
      </c>
      <c r="L526" s="369">
        <f>$AK$88</f>
        <v>69</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L433.19.07.S7-ij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3</v>
      </c>
      <c r="G527" s="269"/>
      <c r="H527" s="127">
        <f>$AE$91</f>
        <v>28</v>
      </c>
      <c r="I527" s="368">
        <f>$AF$91+$AG$91+$AH$91</f>
        <v>14</v>
      </c>
      <c r="J527" s="126">
        <f t="shared" si="131"/>
        <v>42</v>
      </c>
      <c r="K527" s="310">
        <f>$AI$91</f>
        <v>0</v>
      </c>
      <c r="L527" s="127">
        <f>$AK$91</f>
        <v>33</v>
      </c>
      <c r="N527" s="369">
        <f t="shared" si="132"/>
        <v>75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L433.19.07.11-ij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L433.19.08.C1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L433.19.08.C2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0</v>
      </c>
      <c r="BF533" s="126">
        <f t="shared" ref="BF533:BF542" si="139">IF($AZ533&lt;&gt;"",ROUND(BI533/14,1),"")</f>
        <v>1</v>
      </c>
      <c r="BG533" s="126">
        <f t="shared" si="119"/>
        <v>1</v>
      </c>
      <c r="BH533" s="270">
        <f>IF(COUNTIFS($AL$74,"&lt;&gt;"&amp;"",$AL$74,"&lt;&gt;practic?*",$AL$74,"&lt;&gt;*Elaborare proiect de diplom?*",$AL$74,"&lt;&gt;*op?ional*",$AL$74,"&lt;&gt;*Disciplin? facultativ?*", $AL$74,"&lt;&gt;*Examen de diplom?*"),$AQ$76,"")</f>
        <v>0</v>
      </c>
      <c r="BI533" s="270">
        <f>IF(COUNTIFS($AL$74,"&lt;&gt;"&amp;"",$AL$74,"&lt;&gt;practic?*",$AL$74,"&lt;&gt;*Elaborare proiect de diplom?*",$AL$74,"&lt;&gt;*op?ional*",$AL$74,"&lt;&gt;*Disciplin? facultativ?*", $AL$74,"&lt;&gt;*Examen de diplom?*"),($AR$76+$AS$76+$AT$76),"")</f>
        <v>14</v>
      </c>
      <c r="BJ533" s="126">
        <f t="shared" ref="BJ533:BJ542" si="140">IF($AZ533&lt;&gt;"",BH533+BI533,"")</f>
        <v>14</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0.8</v>
      </c>
      <c r="BR533" s="270">
        <f>IF(COUNTIFS($AL$74,"&lt;&gt;"&amp;"",$AL$74,"&lt;&gt;practic?*",$AL$74,"&lt;&gt;*op?ional*",$AL$74,"&lt;&gt;*Disciplin? facultativ?*", $AL$74,"&lt;&gt;*Examen de diplom?*"),IF($AW$76&lt;&gt;"",ROUND($AW$76,1),""),"")</f>
        <v>11</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0</v>
      </c>
      <c r="I534" s="368">
        <f>$AR$76+$AS$76+$AT$76</f>
        <v>14</v>
      </c>
      <c r="J534" s="126">
        <f t="shared" ref="J534:J543" si="148">H534+I534</f>
        <v>14</v>
      </c>
      <c r="K534" s="310">
        <f>$AU$76</f>
        <v>0</v>
      </c>
      <c r="L534" s="369">
        <f>$AW$76</f>
        <v>11</v>
      </c>
      <c r="N534" s="369">
        <f t="shared" ref="N534:N543" si="149">IF(ISNUMBER(L534+K534+J534), L534+K534+J534,0)</f>
        <v>25</v>
      </c>
      <c r="O534" s="396" t="b">
        <f t="shared" ref="O534:O543" si="150">IF(D534=0,TRUE, IF(N534/25=F534,TRUE,FALSE))</f>
        <v>1</v>
      </c>
      <c r="P534" s="404">
        <f t="shared" si="120"/>
        <v>25</v>
      </c>
      <c r="AX534" s="124" t="str">
        <f>$AL$79</f>
        <v>L433.19.08.S3-ij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28</v>
      </c>
      <c r="I535" s="368">
        <f>$AR$79+$AS$79+$AT$79</f>
        <v>14</v>
      </c>
      <c r="J535" s="126">
        <f t="shared" si="148"/>
        <v>42</v>
      </c>
      <c r="K535" s="310">
        <f>$AU$79</f>
        <v>0</v>
      </c>
      <c r="L535" s="369">
        <f>$AW$79</f>
        <v>58</v>
      </c>
      <c r="N535" s="369">
        <f t="shared" si="149"/>
        <v>100</v>
      </c>
      <c r="O535" s="396" t="b">
        <f t="shared" si="150"/>
        <v>1</v>
      </c>
      <c r="P535" s="404">
        <f t="shared" si="120"/>
        <v>25</v>
      </c>
      <c r="AX535" s="124" t="str">
        <f>$AL$82</f>
        <v>L433.19.08.S4-ij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21</v>
      </c>
      <c r="J536" s="126">
        <f t="shared" si="148"/>
        <v>49</v>
      </c>
      <c r="K536" s="310">
        <f>$AU$82</f>
        <v>0</v>
      </c>
      <c r="L536" s="127">
        <f>$AW$82</f>
        <v>51</v>
      </c>
      <c r="N536" s="369">
        <f t="shared" si="149"/>
        <v>100</v>
      </c>
      <c r="O536" s="396" t="b">
        <f t="shared" si="150"/>
        <v>1</v>
      </c>
      <c r="P536" s="404">
        <f t="shared" si="120"/>
        <v>25</v>
      </c>
      <c r="AX536" s="124" t="str">
        <f>$AL$85</f>
        <v>L433.19.08.S5-ij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28</v>
      </c>
      <c r="I537" s="368">
        <f>$AR$85+$AS$85+$AT$85</f>
        <v>21</v>
      </c>
      <c r="J537" s="126">
        <f t="shared" si="148"/>
        <v>49</v>
      </c>
      <c r="K537" s="310">
        <f>$AU$85</f>
        <v>0</v>
      </c>
      <c r="L537" s="369">
        <f>$AW$85</f>
        <v>51</v>
      </c>
      <c r="N537" s="369">
        <f t="shared" si="149"/>
        <v>100</v>
      </c>
      <c r="O537" s="396" t="b">
        <f t="shared" si="150"/>
        <v>1</v>
      </c>
      <c r="P537" s="404">
        <f t="shared" si="120"/>
        <v>25</v>
      </c>
      <c r="AX537" s="124" t="str">
        <f>$AL$88</f>
        <v>L433.19.08.S6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L433.19.08.7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L433.19.08.11-ij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L433.19.06.S5-01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L433.19.06.S5-02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L433.19.06.S6-03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L433.19.06.S6-04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L433.19.06.S7-05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L433.19.06.S7-06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L433.19.07.S2-01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L433.19.07.S2-02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L433.19.07.S3-03</v>
      </c>
      <c r="AY655" s="275">
        <v>3</v>
      </c>
      <c r="AZ655" s="127" t="str">
        <f>IF(COUNTIFS($Z$208,"&lt;&gt;"&amp;""),$Z$208,"")</f>
        <v>Opțional 5 independent  Pompe şi ventilatoare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5.7</v>
      </c>
      <c r="BR655" s="127">
        <f>IF(COUNTIFS($Z$208,"&lt;&gt;"&amp;""),IF($AK$210&lt;&gt;"",ROUND($AK$210,1),""),"")</f>
        <v>80</v>
      </c>
      <c r="BS655" s="127">
        <f>IF($AZ655="","",$AC$210)</f>
        <v>6</v>
      </c>
      <c r="BT655" s="126" t="str">
        <f>IF(COUNTIFS($Z$208,"&lt;&gt;"&amp;""),$AJ$210,"")</f>
        <v>DS</v>
      </c>
      <c r="BU655" s="126">
        <f t="shared" si="193"/>
        <v>10.7</v>
      </c>
      <c r="BV655" s="127">
        <f t="shared" si="194"/>
        <v>150</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L433.19.07.S3-04</v>
      </c>
      <c r="AY656" s="275">
        <v>4</v>
      </c>
      <c r="AZ656" s="127" t="str">
        <f>IF(COUNTIFS($Z$211,"&lt;&gt;"&amp;""),$Z$211,"")</f>
        <v>Opțional 5 independent Pompe şi sisteme pentru vehicularea fluidelor complexe</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5.7</v>
      </c>
      <c r="BR656" s="127">
        <f>IF(COUNTIFS($Z$211,"&lt;&gt;"&amp;""),IF($AK$213&lt;&gt;"",ROUND($AK$213,1),""),"")</f>
        <v>80</v>
      </c>
      <c r="BS656" s="127">
        <f>IF($AZ656="","",$AC$213)</f>
        <v>6</v>
      </c>
      <c r="BT656" s="126" t="str">
        <f>IF(COUNTIFS($Z$211,"&lt;&gt;"&amp;""),$AJ$213,"")</f>
        <v>DS</v>
      </c>
      <c r="BU656" s="126">
        <f t="shared" si="193"/>
        <v>10.7</v>
      </c>
      <c r="BV656" s="127">
        <f t="shared" si="194"/>
        <v>150</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L433.19.07.S4-05</v>
      </c>
      <c r="AY657" s="275">
        <v>5</v>
      </c>
      <c r="AZ657" s="127" t="str">
        <f>IF(COUNTIFS($Z$214,"&lt;&gt;"&amp;""),$Z$214,"")</f>
        <v xml:space="preserve">Opțional 6 independent Simulări numerice în maşini şi echipamente hidraulice *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3.1</v>
      </c>
      <c r="BR657" s="127">
        <f>IF(COUNTIFS($Z$214,"&lt;&gt;"&amp;""),IF($AK$216&lt;&gt;"",ROUND($AK$216,1),""),"")</f>
        <v>44</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L433.19.07.S4-06</v>
      </c>
      <c r="AY658" s="275">
        <v>6</v>
      </c>
      <c r="AZ658" s="127" t="str">
        <f>IF(COUNTIFS($Z$217,"&lt;&gt;"&amp;""),$Z$217,"")</f>
        <v xml:space="preserve">Opțional 6 independent  Metode numerice de calcul la turbomasini  </v>
      </c>
      <c r="BA658" s="127">
        <f t="shared" si="190"/>
        <v>4</v>
      </c>
      <c r="BB658" s="127" t="str">
        <f t="shared" si="191"/>
        <v>7</v>
      </c>
      <c r="BC658" s="127" t="str">
        <f>IF($AZ658="","",$AD$219)</f>
        <v>D</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3.1</v>
      </c>
      <c r="BR658" s="127">
        <f>IF(COUNTIFS($Z$217,"&lt;&gt;"&amp;""),IF($AK$219&lt;&gt;"",ROUND($AK$219,1),""),"")</f>
        <v>44</v>
      </c>
      <c r="BS658" s="127">
        <f>IF($AZ658="","",$AC$219)</f>
        <v>4</v>
      </c>
      <c r="BT658" s="126" t="str">
        <f>IF(COUNTIFS($Z$217,"&lt;&gt;"&amp;""),$AJ$219,"")</f>
        <v>DS</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L433.19.07.S5-07</v>
      </c>
      <c r="AY659" s="275">
        <v>7</v>
      </c>
      <c r="AZ659" s="127" t="str">
        <f>IF(COUNTIFS($Z$220,"&lt;&gt;"&amp;""),$Z$220,"")</f>
        <v xml:space="preserve">Opțional 7 independent Turbine hidraulice *       </v>
      </c>
      <c r="BA659" s="127">
        <f t="shared" si="190"/>
        <v>4</v>
      </c>
      <c r="BB659" s="127" t="str">
        <f t="shared" si="191"/>
        <v>7</v>
      </c>
      <c r="BC659" s="127" t="str">
        <f>IF($AZ659="","",$AD$222)</f>
        <v>E</v>
      </c>
      <c r="BD659" s="127" t="str">
        <f t="shared" si="192"/>
        <v>DO</v>
      </c>
      <c r="BE659" s="127">
        <f>IF(COUNTIFS($Z$220,"&lt;&gt;"&amp;""),ROUND($AE$222/14,1),"")</f>
        <v>2.5</v>
      </c>
      <c r="BF659" s="127">
        <f>IF(COUNTIFS($Z$220,"&lt;&gt;"&amp;""),ROUND(($AF$222+$AG$222+$AH$222)/14,1),"")</f>
        <v>2.5</v>
      </c>
      <c r="BG659" s="127">
        <f>IF(COUNTIFS($Z$220,"&lt;&gt;"&amp;""),ROUND(($AE$222+$AF$222+$AG$222+$AH$222)/14,1),"")</f>
        <v>5</v>
      </c>
      <c r="BH659" s="127">
        <f>IF(COUNTIFS($Z$220,"&lt;&gt;"&amp;""),ROUND($AE$222,1),"")</f>
        <v>35</v>
      </c>
      <c r="BI659" s="127">
        <f>IF(COUNTIFS($Z$220,"&lt;&gt;"&amp;""),ROUND(($AF$222+$AG$222+$AH$222),1),"")</f>
        <v>35</v>
      </c>
      <c r="BJ659" s="127">
        <f>IF(COUNTIFS($Z$220,"&lt;&gt;"&amp;""),ROUND(($AE$222+$AF$222+$AG$222+$AH$222),1),"")</f>
        <v>70</v>
      </c>
      <c r="BK659" s="275"/>
      <c r="BL659" s="127"/>
      <c r="BM659" s="127"/>
      <c r="BN659" s="275"/>
      <c r="BO659" s="127"/>
      <c r="BP659" s="127"/>
      <c r="BQ659" s="127">
        <f>IF(COUNTIFS($Z$220,"&lt;&gt;"&amp;""),IF($AK$222&lt;&gt;"",ROUND($AK$222/14,1),""),"")</f>
        <v>5.7</v>
      </c>
      <c r="BR659" s="127">
        <f>IF(COUNTIFS($Z$220,"&lt;&gt;"&amp;""),IF($AK$222&lt;&gt;"",ROUND($AK$222,1),""),"")</f>
        <v>80</v>
      </c>
      <c r="BS659" s="127">
        <f>IF($AZ659="","",$AC$222)</f>
        <v>6</v>
      </c>
      <c r="BT659" s="126" t="str">
        <f>IF(COUNTIFS($Z$220,"&lt;&gt;"&amp;""),$AJ$222,"")</f>
        <v>DS</v>
      </c>
      <c r="BU659" s="126">
        <f t="shared" si="193"/>
        <v>10.7</v>
      </c>
      <c r="BV659" s="127">
        <f t="shared" si="194"/>
        <v>150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L433.19.07.S5-08</v>
      </c>
      <c r="AY660" s="275">
        <v>8</v>
      </c>
      <c r="AZ660" s="127" t="str">
        <f>IF(COUNTIFS($Z$223,"&lt;&gt;"&amp;""),$Z$223,"")</f>
        <v xml:space="preserve">Opțional 7 independent   Turbine - motoare hidrodinamice </v>
      </c>
      <c r="BA660" s="127">
        <f t="shared" si="190"/>
        <v>4</v>
      </c>
      <c r="BB660" s="127" t="str">
        <f t="shared" si="191"/>
        <v>7</v>
      </c>
      <c r="BC660" s="127" t="str">
        <f>IF($AZ660="","",$AD$225)</f>
        <v>E</v>
      </c>
      <c r="BD660" s="127" t="str">
        <f t="shared" si="192"/>
        <v>DO</v>
      </c>
      <c r="BE660" s="127">
        <f>IF(COUNTIFS($Z$223,"&lt;&gt;"&amp;""),ROUND($AE$225/14,1),"")</f>
        <v>2.5</v>
      </c>
      <c r="BF660" s="127">
        <f>IF(COUNTIFS($Z$223,"&lt;&gt;"&amp;""),ROUND(($AF$225+$AG$225+$AH$225)/14,1),"")</f>
        <v>2.5</v>
      </c>
      <c r="BG660" s="127">
        <f>IF(COUNTIFS($Z$223,"&lt;&gt;"&amp;""),ROUND(($AE$225+$AF$225+$AG$225+$AH$225)/14,1),"")</f>
        <v>5</v>
      </c>
      <c r="BH660" s="127">
        <f>IF(COUNTIFS($Z$223,"&lt;&gt;"&amp;""),ROUND($AE$225,1),"")</f>
        <v>35</v>
      </c>
      <c r="BI660" s="127">
        <f>IF(COUNTIFS($Z$223,"&lt;&gt;"&amp;""),ROUND(($AF$225+$AG$225+$AH$225),1),"")</f>
        <v>35</v>
      </c>
      <c r="BJ660" s="127">
        <f>IF(COUNTIFS($Z$223,"&lt;&gt;"&amp;""),ROUND(($AE$225+$AF$225+$AG$225+$AH$225),1),"")</f>
        <v>70</v>
      </c>
      <c r="BK660" s="275"/>
      <c r="BL660" s="127"/>
      <c r="BM660" s="127"/>
      <c r="BN660" s="275"/>
      <c r="BO660" s="127"/>
      <c r="BP660" s="127"/>
      <c r="BQ660" s="127">
        <f>IF(COUNTIFS($Z$223,"&lt;&gt;"&amp;""),IF($AK$225&lt;&gt;"",ROUND($AK$225/14,1),""),"")</f>
        <v>5.7</v>
      </c>
      <c r="BR660" s="127">
        <f>IF(COUNTIFS($Z$223,"&lt;&gt;"&amp;""),IF($AK$225&lt;&gt;"",ROUND($AK$225,1),""),"")</f>
        <v>80</v>
      </c>
      <c r="BS660" s="127">
        <f>IF($AZ660="","",$AC$225)</f>
        <v>6</v>
      </c>
      <c r="BT660" s="126" t="str">
        <f>IF(COUNTIFS($Z$223,"&lt;&gt;"&amp;""),$AJ$225,"")</f>
        <v>DS</v>
      </c>
      <c r="BU660" s="126">
        <f t="shared" si="193"/>
        <v>10.7</v>
      </c>
      <c r="BV660" s="127">
        <f t="shared" si="194"/>
        <v>150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L433.19.07.S6-09</v>
      </c>
      <c r="AY661" s="275">
        <v>9</v>
      </c>
      <c r="AZ661" s="127" t="str">
        <f>IF(COUNTIFS($Z$226,"&lt;&gt;"&amp;""),$Z$226,"")</f>
        <v>Opțional 8 independent Tehnologia fabricatiei si montajului masinilor hidraulice *</v>
      </c>
      <c r="BA661" s="127">
        <f t="shared" si="190"/>
        <v>4</v>
      </c>
      <c r="BB661" s="127" t="str">
        <f t="shared" si="191"/>
        <v>7</v>
      </c>
      <c r="BC661" s="127" t="str">
        <f>IF($AZ661="","",$AD$228)</f>
        <v>E</v>
      </c>
      <c r="BD661" s="127" t="str">
        <f t="shared" si="192"/>
        <v>DO</v>
      </c>
      <c r="BE661" s="127">
        <f>IF(COUNTIFS($Z$226,"&lt;&gt;"&amp;""),ROUND($AE$228/14,1),"")</f>
        <v>2.5</v>
      </c>
      <c r="BF661" s="127">
        <f>IF(COUNTIFS($Z$226,"&lt;&gt;"&amp;""),ROUND(($AF$228+$AG$228+$AH$228)/14,1),"")</f>
        <v>1.5</v>
      </c>
      <c r="BG661" s="127">
        <f>IF(COUNTIFS($Z$226,"&lt;&gt;"&amp;""),ROUND(($AE$228+$AF$228+$AG$228+$AH$228)/14,1),"")</f>
        <v>4</v>
      </c>
      <c r="BH661" s="127">
        <f>IF(COUNTIFS($Z$226,"&lt;&gt;"&amp;""),ROUND($AE$228,1),"")</f>
        <v>35</v>
      </c>
      <c r="BI661" s="127">
        <f>IF(COUNTIFS($Z$226,"&lt;&gt;"&amp;""),ROUND(($AF$228+$AG$228+$AH$228),1),"")</f>
        <v>21</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L433.19.07.S6-10</v>
      </c>
      <c r="AY662" s="275">
        <v>10</v>
      </c>
      <c r="AZ662" s="127" t="str">
        <f>IF(COUNTIFS($Z$229,"&lt;&gt;"&amp;""),$Z$229,"")</f>
        <v>Opțional 8 independent  Montarea si exploatarea instalatiilor hidropneumatice</v>
      </c>
      <c r="BA662" s="127">
        <f t="shared" si="190"/>
        <v>4</v>
      </c>
      <c r="BB662" s="127" t="str">
        <f t="shared" si="191"/>
        <v>7</v>
      </c>
      <c r="BC662" s="127" t="str">
        <f>IF($AZ662="","",$AD$231)</f>
        <v>E</v>
      </c>
      <c r="BD662" s="127" t="str">
        <f t="shared" si="192"/>
        <v>DO</v>
      </c>
      <c r="BE662" s="127">
        <f>IF(COUNTIFS($Z$229,"&lt;&gt;"&amp;""),ROUND($AE$231/14,1),"")</f>
        <v>2.5</v>
      </c>
      <c r="BF662" s="127">
        <f>IF(COUNTIFS($Z$229,"&lt;&gt;"&amp;""),ROUND(($AF$231+$AG$231+$AH$231)/14,1),"")</f>
        <v>1.5</v>
      </c>
      <c r="BG662" s="127">
        <f>IF(COUNTIFS($Z$229,"&lt;&gt;"&amp;""),ROUND(($AE$231+$AF$231+$AG$231+$AH$231)/14,1),"")</f>
        <v>4</v>
      </c>
      <c r="BH662" s="127">
        <f>IF(COUNTIFS($Z$229,"&lt;&gt;"&amp;""),ROUND($AE$231,1),"")</f>
        <v>35</v>
      </c>
      <c r="BI662" s="127">
        <f>IF(COUNTIFS($Z$229,"&lt;&gt;"&amp;""),ROUND(($AF$231+$AG$231+$AH$231),1),"")</f>
        <v>21</v>
      </c>
      <c r="BJ662" s="127">
        <f>IF(COUNTIFS($Z$229,"&lt;&gt;"&amp;""),ROUND(($AE$231+$AF$231+$AG$231+$AH$231),1),"")</f>
        <v>56</v>
      </c>
      <c r="BK662" s="275"/>
      <c r="BL662" s="127"/>
      <c r="BM662" s="127"/>
      <c r="BN662" s="275"/>
      <c r="BO662" s="127"/>
      <c r="BP662" s="127"/>
      <c r="BQ662" s="127">
        <f>IF(COUNTIFS($Z$229,"&lt;&gt;"&amp;""),IF($AK$231&lt;&gt;"",ROUND($AK$231/14,1),""),"")</f>
        <v>4.9000000000000004</v>
      </c>
      <c r="BR662" s="127">
        <f>IF(COUNTIFS($Z$229,"&lt;&gt;"&amp;""),IF($AK$231&lt;&gt;"",ROUND($AK$231,1),""),"")</f>
        <v>69</v>
      </c>
      <c r="BS662" s="127">
        <f>IF($AZ662="","",$AC$231)</f>
        <v>5</v>
      </c>
      <c r="BT662" s="126" t="str">
        <f>IF(COUNTIFS($Z$229,"&lt;&gt;"&amp;""),$AJ$231,"")</f>
        <v>DS</v>
      </c>
      <c r="BU662" s="126">
        <f t="shared" si="193"/>
        <v>8.9</v>
      </c>
      <c r="BV662" s="127">
        <f t="shared" si="194"/>
        <v>125</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L433.19.07.S7-11</v>
      </c>
      <c r="AY663" s="275">
        <v>11</v>
      </c>
      <c r="AZ663" s="127" t="str">
        <f>IF(COUNTIFS($Z$232,"&lt;&gt;"&amp;""),$Z$232,"")</f>
        <v>Opțional 9 independent Instalatii si echipamente pentru transport hidropneumatic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2.4</v>
      </c>
      <c r="BR663" s="127">
        <f>IF(COUNTIFS($Z$232,"&lt;&gt;"&amp;""),IF($AK$234&lt;&gt;"",ROUND($AK$234,1),""),"")</f>
        <v>33</v>
      </c>
      <c r="BS663" s="127">
        <f>IF($AZ663="","",$AC$234)</f>
        <v>3</v>
      </c>
      <c r="BT663" s="126" t="str">
        <f>IF(COUNTIFS($Z$232,"&lt;&gt;"&amp;""),$AJ$234,"")</f>
        <v>DS</v>
      </c>
      <c r="BU663" s="126">
        <f t="shared" si="193"/>
        <v>5.4</v>
      </c>
      <c r="BV663" s="127">
        <f t="shared" si="194"/>
        <v>75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L433.19.07.S7-12</v>
      </c>
      <c r="AY664" s="275">
        <v>12</v>
      </c>
      <c r="AZ664" s="127" t="str">
        <f>IF(COUNTIFS($Z$235,"&lt;&gt;"&amp;""),$Z$235,"")</f>
        <v>Opțional 9 independent Transport hidropneumatic neconventional</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2.4</v>
      </c>
      <c r="BR664" s="127">
        <f>IF(COUNTIFS($Z$235,"&lt;&gt;"&amp;""),IF($AK$237&lt;&gt;"",ROUND($AK$237,1),""),"")</f>
        <v>33</v>
      </c>
      <c r="BS664" s="127">
        <f>IF($AZ664="","",$AC$237)</f>
        <v>3</v>
      </c>
      <c r="BT664" s="126" t="str">
        <f>IF(COUNTIFS($Z$235,"&lt;&gt;"&amp;""),$AJ$237,"")</f>
        <v>DS</v>
      </c>
      <c r="BU664" s="126">
        <f t="shared" si="193"/>
        <v>5.4</v>
      </c>
      <c r="BV664" s="127">
        <f t="shared" si="194"/>
        <v>75</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L433.19.08.S3-01</v>
      </c>
      <c r="AY680" s="127">
        <v>1</v>
      </c>
      <c r="AZ680" s="127" t="str">
        <f>IF(COUNTIFS($AL$202,"&lt;&gt;"&amp;""),$AL$202,"")</f>
        <v>Opțional 10 independent Vane, stavile, conducte si armaturi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L433.19.08.S3-02</v>
      </c>
      <c r="AY681" s="275">
        <v>2</v>
      </c>
      <c r="AZ681" s="127" t="str">
        <f>IF(COUNTIFS($AL$205,"&lt;&gt;"&amp;""),$AL$205,"")</f>
        <v>Opțional 10 independent  Incercarea masinilor si sistemelor hidropneumatice</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L433.19.08.S4-03</v>
      </c>
      <c r="AY682" s="275">
        <v>3</v>
      </c>
      <c r="AZ682" s="127" t="str">
        <f>IF(COUNTIFS($AL$208,"&lt;&gt;"&amp;""),$AL$208,"")</f>
        <v>Opțional 1-împachetat Turbine si centrale eoliene, conducerea automatizata a 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1.5</v>
      </c>
      <c r="BG682" s="127">
        <f>IF(COUNTIFS($AL$208,"&lt;&gt;"&amp;""),ROUND(($AQ$210+$AR$210+$AS$210+$AT$210)/14,1),"")</f>
        <v>3.5</v>
      </c>
      <c r="BH682" s="127">
        <f>IF(COUNTIFS($AL$208,"&lt;&gt;"&amp;""),ROUND($AQ$210,1),"")</f>
        <v>28</v>
      </c>
      <c r="BI682" s="127">
        <f>IF(COUNTIFS($AL$208,"&lt;&gt;"&amp;""),ROUND(($AR$210+$AS$210+$AT$210),1),"")</f>
        <v>21</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L433.19.08.S4-04</v>
      </c>
      <c r="AY683" s="275">
        <v>4</v>
      </c>
      <c r="AZ683" s="127" t="str">
        <f>IF(COUNTIFS($AL$211,"&lt;&gt;"&amp;""),$AL$211,"")</f>
        <v>Opțional 1-împachetat nstalatii edilitare si echipamente pentru depoluarea apei si aerului, ventilatie si climatizare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1.5</v>
      </c>
      <c r="BG683" s="127">
        <f>IF(COUNTIFS($AL$211,"&lt;&gt;"&amp;""),ROUND(($AQ$213+$AR$213+$AS$213+$AT$213)/14,1),"")</f>
        <v>3.5</v>
      </c>
      <c r="BH683" s="127">
        <f>IF(COUNTIFS($AL$211,"&lt;&gt;"&amp;""),ROUND($AQ$213,1),"")</f>
        <v>28</v>
      </c>
      <c r="BI683" s="127">
        <f>IF(COUNTIFS($AL$211,"&lt;&gt;"&amp;""),ROUND(($AR$213+$AS$213+$AT$213),1),"")</f>
        <v>21</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L433.19.08.S5-05</v>
      </c>
      <c r="AY684" s="275">
        <v>5</v>
      </c>
      <c r="AZ684" s="127" t="str">
        <f>IF(COUNTIFS($AL$214,"&lt;&gt;"&amp;""),$AL$214,"")</f>
        <v>Opțional 2-împachetat  Cavitația *</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1.5</v>
      </c>
      <c r="BG684" s="127">
        <f>IF(COUNTIFS($AL$214,"&lt;&gt;"&amp;""),ROUND(($AQ$216+$AR$216+$AS$216+$AT$216)/14,1),"")</f>
        <v>3.5</v>
      </c>
      <c r="BH684" s="127">
        <f>IF(COUNTIFS($AL$214,"&lt;&gt;"&amp;""),ROUND($AQ$216,1),"")</f>
        <v>28</v>
      </c>
      <c r="BI684" s="127">
        <f>IF(COUNTIFS($AL$214,"&lt;&gt;"&amp;""),ROUND(($AR$216+$AS$216+$AT$216),1),"")</f>
        <v>21</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L433.19.08.S5-06</v>
      </c>
      <c r="AY685" s="275">
        <v>6</v>
      </c>
      <c r="AZ685" s="127" t="str">
        <f>IF(COUNTIFS($AL$217,"&lt;&gt;"&amp;""),$AL$217,"")</f>
        <v xml:space="preserve">Opțional 2-împachetat  Strat limita si turbulenta </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1.5</v>
      </c>
      <c r="BG685" s="127">
        <f>IF(COUNTIFS($AL$217,"&lt;&gt;"&amp;""),ROUND(($AQ$219+$AR$219+$AS$219+$AT$219)/14,1),"")</f>
        <v>3.5</v>
      </c>
      <c r="BH685" s="127">
        <f>IF(COUNTIFS($AL$217,"&lt;&gt;"&amp;""),ROUND($AQ$219,1),"")</f>
        <v>28</v>
      </c>
      <c r="BI685" s="127">
        <f>IF(COUNTIFS($AL$217,"&lt;&gt;"&amp;""),ROUND(($AR$219+$AS$219+$AT$219),1),"")</f>
        <v>21</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L433.19.02.C11-01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L433.19.04.C11-01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L433.19.04.C11-02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L433.19.05.D11-01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L433.19.05.C11-02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L433.19.05.C11-03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L433.19.06.D11-01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L433.19.06.C11-02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L433.19.06.C11-03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L433.19.06.C11-04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L433.19.07.C11-01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L433.19.07.C11-02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L433.19.07.C11-03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L433.19.08.C11-01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L433.19.08.C11-02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L433.19.08.C11-03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L433.19.04.D9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L433.19.05.D8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L433.19.06.S8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Mașini și sisteme hidraulice și pneumatice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2606</v>
      </c>
      <c r="H49" s="103" t="s">
        <v>121</v>
      </c>
      <c r="I49" s="232">
        <f>G49/G48</f>
        <v>0.80881440099317192</v>
      </c>
      <c r="K49" s="103" t="s">
        <v>134</v>
      </c>
      <c r="P49" s="122"/>
    </row>
    <row r="50" spans="1:20" ht="23.25" x14ac:dyDescent="0.35">
      <c r="A50" s="103" t="s">
        <v>122</v>
      </c>
      <c r="G50" s="229">
        <f>PLANURI!BY388</f>
        <v>616</v>
      </c>
      <c r="H50" s="103" t="s">
        <v>121</v>
      </c>
      <c r="I50" s="232">
        <f>G50/G48</f>
        <v>0.19118559900682805</v>
      </c>
      <c r="K50" s="103" t="s">
        <v>135</v>
      </c>
      <c r="P50" s="122"/>
    </row>
    <row r="51" spans="1:20" ht="23.25" x14ac:dyDescent="0.35">
      <c r="A51" s="103" t="s">
        <v>130</v>
      </c>
      <c r="G51" s="229">
        <f>PLANURI!CB388</f>
        <v>462</v>
      </c>
      <c r="H51" s="103" t="s">
        <v>121</v>
      </c>
      <c r="I51" s="232">
        <f>G51/G48</f>
        <v>0.14338919925512103</v>
      </c>
      <c r="K51" s="103" t="s">
        <v>126</v>
      </c>
      <c r="P51" s="122"/>
    </row>
    <row r="52" spans="1:20" ht="23.25" x14ac:dyDescent="0.35">
      <c r="A52" s="103" t="s">
        <v>131</v>
      </c>
      <c r="G52" s="229">
        <f>PLANURI!CC388+90</f>
        <v>1546</v>
      </c>
      <c r="H52" s="103" t="s">
        <v>121</v>
      </c>
      <c r="I52" s="232">
        <f>G52/G48</f>
        <v>0.47982619490999379</v>
      </c>
      <c r="K52" s="103" t="s">
        <v>127</v>
      </c>
      <c r="P52" s="122"/>
    </row>
    <row r="53" spans="1:20" ht="23.25" x14ac:dyDescent="0.35">
      <c r="A53" s="103" t="s">
        <v>132</v>
      </c>
      <c r="G53" s="229">
        <f>PLANURI!CD388+150</f>
        <v>948</v>
      </c>
      <c r="H53" s="103" t="s">
        <v>121</v>
      </c>
      <c r="I53" s="232">
        <f>G53/G48</f>
        <v>0.29422718808193671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0.22408441961514589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0.91031390134529144</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L433.19.01.F1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Mașini și sisteme hidraulice și pneumatice</v>
      </c>
      <c r="AD3">
        <f>PLANURI!A$12</f>
        <v>20</v>
      </c>
      <c r="AE3">
        <f>PLANURI!B$12</f>
        <v>70</v>
      </c>
      <c r="AF3">
        <f>PLANURI!D$12</f>
        <v>20</v>
      </c>
      <c r="AG3" t="str">
        <f>PLANURI!BW445</f>
        <v>2019</v>
      </c>
    </row>
    <row r="4" spans="1:33" x14ac:dyDescent="0.2">
      <c r="A4" t="str">
        <f>PLANURI!AX446</f>
        <v>L433.19.01.F2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Mașini și sisteme hidraulice și pneumatice</v>
      </c>
      <c r="AD4">
        <f>PLANURI!A$12</f>
        <v>20</v>
      </c>
      <c r="AE4">
        <f>PLANURI!B$12</f>
        <v>70</v>
      </c>
      <c r="AF4">
        <f>PLANURI!D$12</f>
        <v>20</v>
      </c>
      <c r="AG4" t="str">
        <f>PLANURI!BW446</f>
        <v>2019</v>
      </c>
    </row>
    <row r="5" spans="1:33" x14ac:dyDescent="0.2">
      <c r="A5" t="str">
        <f>PLANURI!AX447</f>
        <v>L433.19.01.F3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Mașini și sisteme hidraulice și pneumatice</v>
      </c>
      <c r="AD5">
        <f>PLANURI!A$12</f>
        <v>20</v>
      </c>
      <c r="AE5">
        <f>PLANURI!B$12</f>
        <v>70</v>
      </c>
      <c r="AF5">
        <f>PLANURI!D$12</f>
        <v>20</v>
      </c>
      <c r="AG5" t="str">
        <f>PLANURI!BW447</f>
        <v>2019</v>
      </c>
    </row>
    <row r="6" spans="1:33" x14ac:dyDescent="0.2">
      <c r="A6" t="str">
        <f>PLANURI!AX448</f>
        <v>L433.19.01.D4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Mașini și sisteme hidraulice și pneumatice</v>
      </c>
      <c r="AD6">
        <f>PLANURI!A$12</f>
        <v>20</v>
      </c>
      <c r="AE6">
        <f>PLANURI!B$12</f>
        <v>70</v>
      </c>
      <c r="AF6">
        <f>PLANURI!D$12</f>
        <v>20</v>
      </c>
      <c r="AG6" t="str">
        <f>PLANURI!BW448</f>
        <v>2019</v>
      </c>
    </row>
    <row r="7" spans="1:33" x14ac:dyDescent="0.2">
      <c r="A7" t="str">
        <f>PLANURI!AX449</f>
        <v>L433.19.01.F5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Mașini și sisteme hidraulice și pneumatice</v>
      </c>
      <c r="AD7">
        <f>PLANURI!A$12</f>
        <v>20</v>
      </c>
      <c r="AE7">
        <f>PLANURI!B$12</f>
        <v>70</v>
      </c>
      <c r="AF7">
        <f>PLANURI!D$12</f>
        <v>20</v>
      </c>
      <c r="AG7" t="str">
        <f>PLANURI!BW449</f>
        <v>2019</v>
      </c>
    </row>
    <row r="8" spans="1:33" x14ac:dyDescent="0.2">
      <c r="A8" t="str">
        <f>PLANURI!AX450</f>
        <v>L433.19.01.F6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Mașini și sisteme hidraulice și pneumatice</v>
      </c>
      <c r="AD8">
        <f>PLANURI!A$12</f>
        <v>20</v>
      </c>
      <c r="AE8">
        <f>PLANURI!B$12</f>
        <v>70</v>
      </c>
      <c r="AF8">
        <f>PLANURI!D$12</f>
        <v>20</v>
      </c>
      <c r="AG8" t="str">
        <f>PLANURI!BW450</f>
        <v>2019</v>
      </c>
    </row>
    <row r="9" spans="1:33" x14ac:dyDescent="0.2">
      <c r="A9" t="str">
        <f>PLANURI!AX451</f>
        <v>L433.19.01.C7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Mașini și sisteme hidraulice și pneumatice</v>
      </c>
      <c r="AD9">
        <f>PLANURI!A$12</f>
        <v>20</v>
      </c>
      <c r="AE9">
        <f>PLANURI!B$12</f>
        <v>70</v>
      </c>
      <c r="AF9">
        <f>PLANURI!D$12</f>
        <v>20</v>
      </c>
      <c r="AG9" t="str">
        <f>PLANURI!BW451</f>
        <v>2019</v>
      </c>
    </row>
    <row r="10" spans="1:33" x14ac:dyDescent="0.2">
      <c r="A10" t="str">
        <f>PLANURI!AX452</f>
        <v>L433.19.01.C8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Mașini și sisteme hidraulice și pneumatice</v>
      </c>
      <c r="AD10">
        <f>PLANURI!A$12</f>
        <v>20</v>
      </c>
      <c r="AE10">
        <f>PLANURI!B$12</f>
        <v>70</v>
      </c>
      <c r="AF10">
        <f>PLANURI!D$12</f>
        <v>20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Mașini și sisteme hidraulice și pneumatice</v>
      </c>
      <c r="AD11">
        <f>PLANURI!A$12</f>
        <v>20</v>
      </c>
      <c r="AE11">
        <f>PLANURI!B$12</f>
        <v>70</v>
      </c>
      <c r="AF11">
        <f>PLANURI!D$12</f>
        <v>20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Mașini și sisteme hidraulice și pneumatice</v>
      </c>
      <c r="AD12">
        <f>PLANURI!A$12</f>
        <v>20</v>
      </c>
      <c r="AE12">
        <f>PLANURI!B$12</f>
        <v>70</v>
      </c>
      <c r="AF12">
        <f>PLANURI!D$12</f>
        <v>20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Mașini și sisteme hidraulice și pneumatice</v>
      </c>
      <c r="AD13">
        <f>PLANURI!A$12</f>
        <v>20</v>
      </c>
      <c r="AE13">
        <f>PLANURI!B$12</f>
        <v>70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Mașini și sisteme hidraulice și pneumatice</v>
      </c>
      <c r="AD14">
        <f>PLANURI!A$12</f>
        <v>20</v>
      </c>
      <c r="AE14">
        <f>PLANURI!B$12</f>
        <v>70</v>
      </c>
      <c r="AF14">
        <f>PLANURI!D$12</f>
        <v>20</v>
      </c>
      <c r="AG14" t="str">
        <f>PLANURI!BW456</f>
        <v/>
      </c>
    </row>
    <row r="15" spans="1:33" x14ac:dyDescent="0.2">
      <c r="A15" t="str">
        <f>PLANURI!AX457</f>
        <v>L433.19.02.F1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Mașini și sisteme hidraulice și pneumatice</v>
      </c>
      <c r="AD15">
        <f>PLANURI!A$12</f>
        <v>20</v>
      </c>
      <c r="AE15">
        <f>PLANURI!B$12</f>
        <v>70</v>
      </c>
      <c r="AF15">
        <f>PLANURI!D$12</f>
        <v>20</v>
      </c>
      <c r="AG15" t="str">
        <f>PLANURI!BW457</f>
        <v>2019</v>
      </c>
    </row>
    <row r="16" spans="1:33" x14ac:dyDescent="0.2">
      <c r="A16" t="str">
        <f>PLANURI!AX458</f>
        <v>L433.19.02.F2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Mașini și sisteme hidraulice și pneumatice</v>
      </c>
      <c r="AD16">
        <f>PLANURI!A$12</f>
        <v>20</v>
      </c>
      <c r="AE16">
        <f>PLANURI!B$12</f>
        <v>70</v>
      </c>
      <c r="AF16">
        <f>PLANURI!D$12</f>
        <v>20</v>
      </c>
      <c r="AG16" t="str">
        <f>PLANURI!BW458</f>
        <v>2019</v>
      </c>
    </row>
    <row r="17" spans="1:33" x14ac:dyDescent="0.2">
      <c r="A17" t="str">
        <f>PLANURI!AX459</f>
        <v>L433.19.02.D3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Mașini și sisteme hidraulice și pneumatice</v>
      </c>
      <c r="AD17">
        <f>PLANURI!A$12</f>
        <v>20</v>
      </c>
      <c r="AE17">
        <f>PLANURI!B$12</f>
        <v>70</v>
      </c>
      <c r="AF17">
        <f>PLANURI!D$12</f>
        <v>20</v>
      </c>
      <c r="AG17" t="str">
        <f>PLANURI!BW459</f>
        <v>2019</v>
      </c>
    </row>
    <row r="18" spans="1:33" x14ac:dyDescent="0.2">
      <c r="A18" t="str">
        <f>PLANURI!AX460</f>
        <v>L433.19.02.D4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Mașini și sisteme hidraulice și pneumatice</v>
      </c>
      <c r="AD18">
        <f>PLANURI!A$12</f>
        <v>20</v>
      </c>
      <c r="AE18">
        <f>PLANURI!B$12</f>
        <v>70</v>
      </c>
      <c r="AF18">
        <f>PLANURI!D$12</f>
        <v>20</v>
      </c>
      <c r="AG18" t="str">
        <f>PLANURI!BW460</f>
        <v>2019</v>
      </c>
    </row>
    <row r="19" spans="1:33" x14ac:dyDescent="0.2">
      <c r="A19" t="str">
        <f>PLANURI!AX461</f>
        <v>L433.19.02.D5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Mașini și sisteme hidraulice și pneumatice</v>
      </c>
      <c r="AD19">
        <f>PLANURI!A$12</f>
        <v>20</v>
      </c>
      <c r="AE19">
        <f>PLANURI!B$12</f>
        <v>70</v>
      </c>
      <c r="AF19">
        <f>PLANURI!D$12</f>
        <v>20</v>
      </c>
      <c r="AG19" t="str">
        <f>PLANURI!BW461</f>
        <v>2019</v>
      </c>
    </row>
    <row r="20" spans="1:33" x14ac:dyDescent="0.2">
      <c r="A20" t="str">
        <f>PLANURI!AX462</f>
        <v>L433.19.02.C6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Mașini și sisteme hidraulice și pneumatice</v>
      </c>
      <c r="AD20">
        <f>PLANURI!A$12</f>
        <v>20</v>
      </c>
      <c r="AE20">
        <f>PLANURI!B$12</f>
        <v>70</v>
      </c>
      <c r="AF20">
        <f>PLANURI!D$12</f>
        <v>20</v>
      </c>
      <c r="AG20" t="str">
        <f>PLANURI!BW462</f>
        <v>2019</v>
      </c>
    </row>
    <row r="21" spans="1:33" x14ac:dyDescent="0.2">
      <c r="A21" t="str">
        <f>PLANURI!AX463</f>
        <v>L433.19.02.C7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Mașini și sisteme hidraulice și pneumatice</v>
      </c>
      <c r="AD21">
        <f>PLANURI!A$12</f>
        <v>20</v>
      </c>
      <c r="AE21">
        <f>PLANURI!B$12</f>
        <v>70</v>
      </c>
      <c r="AF21">
        <f>PLANURI!D$12</f>
        <v>20</v>
      </c>
      <c r="AG21" t="str">
        <f>PLANURI!BW463</f>
        <v>2019</v>
      </c>
    </row>
    <row r="22" spans="1:33" x14ac:dyDescent="0.2">
      <c r="A22" t="str">
        <f>PLANURI!AX464</f>
        <v>L433.19.02.C8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Mașini și sisteme hidraulice și pneumatice</v>
      </c>
      <c r="AD22">
        <f>PLANURI!A$12</f>
        <v>20</v>
      </c>
      <c r="AE22">
        <f>PLANURI!B$12</f>
        <v>70</v>
      </c>
      <c r="AF22">
        <f>PLANURI!D$12</f>
        <v>20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Mașini și sisteme hidraulice și pneumatice</v>
      </c>
      <c r="AD23">
        <f>PLANURI!A$12</f>
        <v>20</v>
      </c>
      <c r="AE23">
        <f>PLANURI!B$12</f>
        <v>70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Mașini și sisteme hidraulice și pneumatice</v>
      </c>
      <c r="AD24">
        <f>PLANURI!A$12</f>
        <v>20</v>
      </c>
      <c r="AE24">
        <f>PLANURI!B$12</f>
        <v>70</v>
      </c>
      <c r="AF24">
        <f>PLANURI!D$12</f>
        <v>20</v>
      </c>
      <c r="AG24" t="str">
        <f>PLANURI!BW466</f>
        <v/>
      </c>
    </row>
    <row r="25" spans="1:33" x14ac:dyDescent="0.2">
      <c r="A25" t="str">
        <f>PLANURI!AX467</f>
        <v>L433.19.02.11-ij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Mașini și sisteme hidraulice și pneumatice</v>
      </c>
      <c r="AD25">
        <f>PLANURI!A$12</f>
        <v>20</v>
      </c>
      <c r="AE25">
        <f>PLANURI!B$12</f>
        <v>70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Mașini și sisteme hidraulice și pneumatice</v>
      </c>
      <c r="AD26">
        <f>PLANURI!A$12</f>
        <v>20</v>
      </c>
      <c r="AE26">
        <f>PLANURI!B$12</f>
        <v>70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Mașini și sisteme hidraulice și pneumatice</v>
      </c>
      <c r="AD27">
        <f>PLANURI!A$12</f>
        <v>20</v>
      </c>
      <c r="AE27">
        <f>PLANURI!B$12</f>
        <v>70</v>
      </c>
      <c r="AF27">
        <f>PLANURI!D$12</f>
        <v>20</v>
      </c>
      <c r="AG27" t="e">
        <f>PLANURI!BW469</f>
        <v>#VALUE!</v>
      </c>
    </row>
    <row r="28" spans="1:33" x14ac:dyDescent="0.2">
      <c r="A28" t="str">
        <f>PLANURI!AX470</f>
        <v>L433.19.03.D1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Mașini și sisteme hidraulice și pneumatice</v>
      </c>
      <c r="AD28">
        <f>PLANURI!A$12</f>
        <v>20</v>
      </c>
      <c r="AE28">
        <f>PLANURI!B$12</f>
        <v>70</v>
      </c>
      <c r="AF28">
        <f>PLANURI!D$12</f>
        <v>20</v>
      </c>
      <c r="AG28" t="str">
        <f>PLANURI!BW470</f>
        <v>2020</v>
      </c>
    </row>
    <row r="29" spans="1:33" x14ac:dyDescent="0.2">
      <c r="A29" t="str">
        <f>PLANURI!AX471</f>
        <v>L433.19.03.F2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Mașini și sisteme hidraulice și pneumatice</v>
      </c>
      <c r="AD29">
        <f>PLANURI!A$12</f>
        <v>20</v>
      </c>
      <c r="AE29">
        <f>PLANURI!B$12</f>
        <v>70</v>
      </c>
      <c r="AF29">
        <f>PLANURI!D$12</f>
        <v>20</v>
      </c>
      <c r="AG29" t="str">
        <f>PLANURI!BW471</f>
        <v>2020</v>
      </c>
    </row>
    <row r="30" spans="1:33" x14ac:dyDescent="0.2">
      <c r="A30" t="str">
        <f>PLANURI!AX472</f>
        <v>L433.19.03.D3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Mașini și sisteme hidraulice și pneumatice</v>
      </c>
      <c r="AD30">
        <f>PLANURI!A$12</f>
        <v>20</v>
      </c>
      <c r="AE30">
        <f>PLANURI!B$12</f>
        <v>70</v>
      </c>
      <c r="AF30">
        <f>PLANURI!D$12</f>
        <v>20</v>
      </c>
      <c r="AG30" t="str">
        <f>PLANURI!BW472</f>
        <v>2020</v>
      </c>
    </row>
    <row r="31" spans="1:33" x14ac:dyDescent="0.2">
      <c r="A31" t="str">
        <f>PLANURI!AX473</f>
        <v>L433.19.03.D4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Mașini și sisteme hidraulice și pneumatice</v>
      </c>
      <c r="AD31">
        <f>PLANURI!A$12</f>
        <v>20</v>
      </c>
      <c r="AE31">
        <f>PLANURI!B$12</f>
        <v>70</v>
      </c>
      <c r="AF31">
        <f>PLANURI!D$12</f>
        <v>20</v>
      </c>
      <c r="AG31" t="str">
        <f>PLANURI!BW473</f>
        <v>2020</v>
      </c>
    </row>
    <row r="32" spans="1:33" x14ac:dyDescent="0.2">
      <c r="A32" t="str">
        <f>PLANURI!AX474</f>
        <v>L433.19.03.D5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Mașini și sisteme hidraulice și pneumatice</v>
      </c>
      <c r="AD32">
        <f>PLANURI!A$12</f>
        <v>20</v>
      </c>
      <c r="AE32">
        <f>PLANURI!B$12</f>
        <v>70</v>
      </c>
      <c r="AF32">
        <f>PLANURI!D$12</f>
        <v>20</v>
      </c>
      <c r="AG32" t="str">
        <f>PLANURI!BW474</f>
        <v>2020</v>
      </c>
    </row>
    <row r="33" spans="1:33" x14ac:dyDescent="0.2">
      <c r="A33" t="str">
        <f>PLANURI!AX475</f>
        <v>L433.19.03.D6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Mașini și sisteme hidraulice și pneumatice</v>
      </c>
      <c r="AD33">
        <f>PLANURI!A$12</f>
        <v>20</v>
      </c>
      <c r="AE33">
        <f>PLANURI!B$12</f>
        <v>70</v>
      </c>
      <c r="AF33">
        <f>PLANURI!D$12</f>
        <v>20</v>
      </c>
      <c r="AG33" t="str">
        <f>PLANURI!BW475</f>
        <v>2020</v>
      </c>
    </row>
    <row r="34" spans="1:33" x14ac:dyDescent="0.2">
      <c r="A34" t="str">
        <f>PLANURI!AX476</f>
        <v>L433.19.03.D7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Mașini și sisteme hidraulice și pneumatice</v>
      </c>
      <c r="AD34">
        <f>PLANURI!A$12</f>
        <v>20</v>
      </c>
      <c r="AE34">
        <f>PLANURI!B$12</f>
        <v>70</v>
      </c>
      <c r="AF34">
        <f>PLANURI!D$12</f>
        <v>20</v>
      </c>
      <c r="AG34" t="str">
        <f>PLANURI!BW476</f>
        <v>2020</v>
      </c>
    </row>
    <row r="35" spans="1:33" x14ac:dyDescent="0.2">
      <c r="A35" t="str">
        <f>PLANURI!AX477</f>
        <v>L433.19.03.C8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Mașini și sisteme hidraulice și pneumatice</v>
      </c>
      <c r="AD35">
        <f>PLANURI!A$12</f>
        <v>20</v>
      </c>
      <c r="AE35">
        <f>PLANURI!B$12</f>
        <v>70</v>
      </c>
      <c r="AF35">
        <f>PLANURI!D$12</f>
        <v>20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Mașini și sisteme hidraulice și pneumatice</v>
      </c>
      <c r="AD36">
        <f>PLANURI!A$12</f>
        <v>20</v>
      </c>
      <c r="AE36">
        <f>PLANURI!B$12</f>
        <v>70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Mașini și sisteme hidraulice și pneumatice</v>
      </c>
      <c r="AD37">
        <f>PLANURI!A$12</f>
        <v>20</v>
      </c>
      <c r="AE37">
        <f>PLANURI!B$12</f>
        <v>70</v>
      </c>
      <c r="AF37">
        <f>PLANURI!D$12</f>
        <v>20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Mașini și sisteme hidraulice și pneumatice</v>
      </c>
      <c r="AD38">
        <f>PLANURI!A$12</f>
        <v>20</v>
      </c>
      <c r="AE38">
        <f>PLANURI!B$12</f>
        <v>70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Mașini și sisteme hidraulice și pneumatice</v>
      </c>
      <c r="AD39">
        <f>PLANURI!A$12</f>
        <v>20</v>
      </c>
      <c r="AE39">
        <f>PLANURI!B$12</f>
        <v>70</v>
      </c>
      <c r="AF39">
        <f>PLANURI!D$12</f>
        <v>20</v>
      </c>
      <c r="AG39" t="str">
        <f>PLANURI!BW481</f>
        <v/>
      </c>
    </row>
    <row r="40" spans="1:33" x14ac:dyDescent="0.2">
      <c r="A40" t="str">
        <f>PLANURI!AX482</f>
        <v>L433.19.04.D1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Mașini și sisteme hidraulice și pneumatice</v>
      </c>
      <c r="AD40">
        <f>PLANURI!A$12</f>
        <v>20</v>
      </c>
      <c r="AE40">
        <f>PLANURI!B$12</f>
        <v>70</v>
      </c>
      <c r="AF40">
        <f>PLANURI!D$12</f>
        <v>20</v>
      </c>
      <c r="AG40" t="str">
        <f>PLANURI!BW482</f>
        <v>2020</v>
      </c>
    </row>
    <row r="41" spans="1:33" x14ac:dyDescent="0.2">
      <c r="A41" t="str">
        <f>PLANURI!AX483</f>
        <v>L433.19.04.C2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Mașini și sisteme hidraulice și pneumatice</v>
      </c>
      <c r="AD41">
        <f>PLANURI!A$12</f>
        <v>20</v>
      </c>
      <c r="AE41">
        <f>PLANURI!B$12</f>
        <v>70</v>
      </c>
      <c r="AF41">
        <f>PLANURI!D$12</f>
        <v>20</v>
      </c>
      <c r="AG41" t="str">
        <f>PLANURI!BW483</f>
        <v>2020</v>
      </c>
    </row>
    <row r="42" spans="1:33" x14ac:dyDescent="0.2">
      <c r="A42" t="str">
        <f>PLANURI!AX484</f>
        <v>L433.19.04.D3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Mașini și sisteme hidraulice și pneumatice</v>
      </c>
      <c r="AD42">
        <f>PLANURI!A$12</f>
        <v>20</v>
      </c>
      <c r="AE42">
        <f>PLANURI!B$12</f>
        <v>70</v>
      </c>
      <c r="AF42">
        <f>PLANURI!D$12</f>
        <v>20</v>
      </c>
      <c r="AG42" t="str">
        <f>PLANURI!BW484</f>
        <v>2020</v>
      </c>
    </row>
    <row r="43" spans="1:33" x14ac:dyDescent="0.2">
      <c r="A43" t="str">
        <f>PLANURI!AX485</f>
        <v>L433.19.04.D4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Mașini și sisteme hidraulice și pneumatice</v>
      </c>
      <c r="AD43">
        <f>PLANURI!A$12</f>
        <v>20</v>
      </c>
      <c r="AE43">
        <f>PLANURI!B$12</f>
        <v>70</v>
      </c>
      <c r="AF43">
        <f>PLANURI!D$12</f>
        <v>20</v>
      </c>
      <c r="AG43" t="str">
        <f>PLANURI!BW485</f>
        <v>2020</v>
      </c>
    </row>
    <row r="44" spans="1:33" x14ac:dyDescent="0.2">
      <c r="A44" t="str">
        <f>PLANURI!AX486</f>
        <v>L433.19.04.D5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Mașini și sisteme hidraulice și pneumatice</v>
      </c>
      <c r="AD44">
        <f>PLANURI!A$12</f>
        <v>20</v>
      </c>
      <c r="AE44">
        <f>PLANURI!B$12</f>
        <v>70</v>
      </c>
      <c r="AF44">
        <f>PLANURI!D$12</f>
        <v>20</v>
      </c>
      <c r="AG44" t="str">
        <f>PLANURI!BW486</f>
        <v>2020</v>
      </c>
    </row>
    <row r="45" spans="1:33" x14ac:dyDescent="0.2">
      <c r="A45" t="str">
        <f>PLANURI!AX487</f>
        <v>L433.19.04.D6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Mașini și sisteme hidraulice și pneumatice</v>
      </c>
      <c r="AD45">
        <f>PLANURI!A$12</f>
        <v>20</v>
      </c>
      <c r="AE45">
        <f>PLANURI!B$12</f>
        <v>70</v>
      </c>
      <c r="AF45">
        <f>PLANURI!D$12</f>
        <v>20</v>
      </c>
      <c r="AG45" t="str">
        <f>PLANURI!BW487</f>
        <v>2020</v>
      </c>
    </row>
    <row r="46" spans="1:33" x14ac:dyDescent="0.2">
      <c r="A46" t="str">
        <f>PLANURI!AX488</f>
        <v>L433.19.04.D7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Mașini și sisteme hidraulice și pneumatice</v>
      </c>
      <c r="AD46">
        <f>PLANURI!A$12</f>
        <v>20</v>
      </c>
      <c r="AE46">
        <f>PLANURI!B$12</f>
        <v>70</v>
      </c>
      <c r="AF46">
        <f>PLANURI!D$12</f>
        <v>20</v>
      </c>
      <c r="AG46" t="str">
        <f>PLANURI!BW488</f>
        <v>2020</v>
      </c>
    </row>
    <row r="47" spans="1:33" x14ac:dyDescent="0.2">
      <c r="A47" t="str">
        <f>PLANURI!AX489</f>
        <v>L433.19.04.C8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Mașini și sisteme hidraulice și pneumatice</v>
      </c>
      <c r="AD47">
        <f>PLANURI!A$12</f>
        <v>20</v>
      </c>
      <c r="AE47">
        <f>PLANURI!B$12</f>
        <v>70</v>
      </c>
      <c r="AF47">
        <f>PLANURI!D$12</f>
        <v>20</v>
      </c>
      <c r="AG47" t="str">
        <f>PLANURI!BW489</f>
        <v>2020</v>
      </c>
    </row>
    <row r="48" spans="1:33" x14ac:dyDescent="0.2">
      <c r="A48" t="str">
        <f>PLANURI!AX490</f>
        <v>L433.19.04.D9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Mașini și sisteme hidraulice și pneumatice</v>
      </c>
      <c r="AD48">
        <f>PLANURI!A$12</f>
        <v>20</v>
      </c>
      <c r="AE48">
        <f>PLANURI!B$12</f>
        <v>70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Mașini și sisteme hidraulice și pneumatice</v>
      </c>
      <c r="AD49">
        <f>PLANURI!A$12</f>
        <v>20</v>
      </c>
      <c r="AE49">
        <f>PLANURI!B$12</f>
        <v>70</v>
      </c>
      <c r="AF49">
        <f>PLANURI!D$12</f>
        <v>20</v>
      </c>
      <c r="AG49" t="str">
        <f>PLANURI!BW491</f>
        <v/>
      </c>
    </row>
    <row r="50" spans="1:33" x14ac:dyDescent="0.2">
      <c r="A50" t="str">
        <f>PLANURI!AX492</f>
        <v>L433.19.04.11-ij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Mașini și sisteme hidraulice și pneumatice</v>
      </c>
      <c r="AD50">
        <f>PLANURI!A$12</f>
        <v>20</v>
      </c>
      <c r="AE50">
        <f>PLANURI!B$12</f>
        <v>70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Mașini și sisteme hidraulice și pneumatice</v>
      </c>
      <c r="AD51">
        <f>PLANURI!A$12</f>
        <v>20</v>
      </c>
      <c r="AE51">
        <f>PLANURI!B$12</f>
        <v>70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Mașini și sisteme hidraulice și pneumatice</v>
      </c>
      <c r="AD52">
        <f>PLANURI!A$12</f>
        <v>20</v>
      </c>
      <c r="AE52">
        <f>PLANURI!B$12</f>
        <v>70</v>
      </c>
      <c r="AF52">
        <f>PLANURI!D$12</f>
        <v>20</v>
      </c>
      <c r="AG52" t="e">
        <f>PLANURI!BW494</f>
        <v>#VALUE!</v>
      </c>
    </row>
    <row r="53" spans="1:33" x14ac:dyDescent="0.2">
      <c r="A53" t="str">
        <f>PLANURI!AX495</f>
        <v>L433.19.05.D1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Mașini și sisteme hidraulice și pneumatice</v>
      </c>
      <c r="AD53">
        <f>PLANURI!A$12</f>
        <v>20</v>
      </c>
      <c r="AE53">
        <f>PLANURI!B$12</f>
        <v>70</v>
      </c>
      <c r="AF53">
        <f>PLANURI!D$12</f>
        <v>20</v>
      </c>
      <c r="AG53" t="str">
        <f>PLANURI!BW495</f>
        <v>2021</v>
      </c>
    </row>
    <row r="54" spans="1:33" x14ac:dyDescent="0.2">
      <c r="A54" t="str">
        <f>PLANURI!AX496</f>
        <v>L433.19.05.D2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Mașini și sisteme hidraulice și pneumatice</v>
      </c>
      <c r="AD54">
        <f>PLANURI!A$12</f>
        <v>20</v>
      </c>
      <c r="AE54">
        <f>PLANURI!B$12</f>
        <v>70</v>
      </c>
      <c r="AF54">
        <f>PLANURI!D$12</f>
        <v>20</v>
      </c>
      <c r="AG54" t="str">
        <f>PLANURI!BW496</f>
        <v>2021</v>
      </c>
    </row>
    <row r="55" spans="1:33" x14ac:dyDescent="0.2">
      <c r="A55" t="str">
        <f>PLANURI!AX497</f>
        <v>L433.19.05.D3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Mașini și sisteme hidraulice și pneumatice</v>
      </c>
      <c r="AD55">
        <f>PLANURI!A$12</f>
        <v>20</v>
      </c>
      <c r="AE55">
        <f>PLANURI!B$12</f>
        <v>70</v>
      </c>
      <c r="AF55">
        <f>PLANURI!D$12</f>
        <v>20</v>
      </c>
      <c r="AG55" t="str">
        <f>PLANURI!BW497</f>
        <v>2021</v>
      </c>
    </row>
    <row r="56" spans="1:33" x14ac:dyDescent="0.2">
      <c r="A56" t="str">
        <f>PLANURI!AX498</f>
        <v>L433.19.05.D4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Mașini și sisteme hidraulice și pneumatice</v>
      </c>
      <c r="AD56">
        <f>PLANURI!A$12</f>
        <v>20</v>
      </c>
      <c r="AE56">
        <f>PLANURI!B$12</f>
        <v>70</v>
      </c>
      <c r="AF56">
        <f>PLANURI!D$12</f>
        <v>20</v>
      </c>
      <c r="AG56" t="str">
        <f>PLANURI!BW498</f>
        <v>2021</v>
      </c>
    </row>
    <row r="57" spans="1:33" x14ac:dyDescent="0.2">
      <c r="A57" t="str">
        <f>PLANURI!AX499</f>
        <v>L433.19.05.D5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Mașini și sisteme hidraulice și pneumatice</v>
      </c>
      <c r="AD57">
        <f>PLANURI!A$12</f>
        <v>20</v>
      </c>
      <c r="AE57">
        <f>PLANURI!B$12</f>
        <v>70</v>
      </c>
      <c r="AF57">
        <f>PLANURI!D$12</f>
        <v>20</v>
      </c>
      <c r="AG57" t="str">
        <f>PLANURI!BW499</f>
        <v>2021</v>
      </c>
    </row>
    <row r="58" spans="1:33" x14ac:dyDescent="0.2">
      <c r="A58" t="str">
        <f>PLANURI!AX500</f>
        <v>L433.19.05.D6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Mașini și sisteme hidraulice și pneumatice</v>
      </c>
      <c r="AD58">
        <f>PLANURI!A$12</f>
        <v>20</v>
      </c>
      <c r="AE58">
        <f>PLANURI!B$12</f>
        <v>70</v>
      </c>
      <c r="AF58">
        <f>PLANURI!D$12</f>
        <v>20</v>
      </c>
      <c r="AG58" t="str">
        <f>PLANURI!BW500</f>
        <v>2021</v>
      </c>
    </row>
    <row r="59" spans="1:33" x14ac:dyDescent="0.2">
      <c r="A59" t="str">
        <f>PLANURI!AX501</f>
        <v>L433.19.05.D7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Mașini și sisteme hidraulice și pneumatice</v>
      </c>
      <c r="AD59">
        <f>PLANURI!A$12</f>
        <v>20</v>
      </c>
      <c r="AE59">
        <f>PLANURI!B$12</f>
        <v>70</v>
      </c>
      <c r="AF59">
        <f>PLANURI!D$12</f>
        <v>20</v>
      </c>
      <c r="AG59" t="str">
        <f>PLANURI!BW501</f>
        <v>2021</v>
      </c>
    </row>
    <row r="60" spans="1:33" x14ac:dyDescent="0.2">
      <c r="A60" t="str">
        <f>PLANURI!AX502</f>
        <v>L433.19.05.D8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Mașini și sisteme hidraulice și pneumatice</v>
      </c>
      <c r="AD60">
        <f>PLANURI!A$12</f>
        <v>20</v>
      </c>
      <c r="AE60">
        <f>PLANURI!B$12</f>
        <v>70</v>
      </c>
      <c r="AF60">
        <f>PLANURI!D$12</f>
        <v>20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Mașini și sisteme hidraulice și pneumatice</v>
      </c>
      <c r="AD61">
        <f>PLANURI!A$12</f>
        <v>20</v>
      </c>
      <c r="AE61">
        <f>PLANURI!B$12</f>
        <v>70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Mașini și sisteme hidraulice și pneumatice</v>
      </c>
      <c r="AD62">
        <f>PLANURI!A$12</f>
        <v>20</v>
      </c>
      <c r="AE62">
        <f>PLANURI!B$12</f>
        <v>70</v>
      </c>
      <c r="AF62">
        <f>PLANURI!D$12</f>
        <v>20</v>
      </c>
      <c r="AG62" t="str">
        <f>PLANURI!BW504</f>
        <v/>
      </c>
    </row>
    <row r="63" spans="1:33" x14ac:dyDescent="0.2">
      <c r="A63" t="str">
        <f>PLANURI!AX505</f>
        <v>L433.19.05.11-ij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Mașini și sisteme hidraulice și pneumatice</v>
      </c>
      <c r="AD63">
        <f>PLANURI!A$12</f>
        <v>20</v>
      </c>
      <c r="AE63">
        <f>PLANURI!B$12</f>
        <v>70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Mașini și sisteme hidraulice și pneumatice</v>
      </c>
      <c r="AD64">
        <f>PLANURI!A$12</f>
        <v>20</v>
      </c>
      <c r="AE64">
        <f>PLANURI!B$12</f>
        <v>70</v>
      </c>
      <c r="AF64">
        <f>PLANURI!D$12</f>
        <v>20</v>
      </c>
      <c r="AG64" t="str">
        <f>PLANURI!BW506</f>
        <v/>
      </c>
    </row>
    <row r="65" spans="1:33" x14ac:dyDescent="0.2">
      <c r="A65" t="str">
        <f>PLANURI!AX507</f>
        <v>L433.19.06.D1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Mașini și sisteme hidraulice și pneumatice</v>
      </c>
      <c r="AD65">
        <f>PLANURI!A$12</f>
        <v>20</v>
      </c>
      <c r="AE65">
        <f>PLANURI!B$12</f>
        <v>70</v>
      </c>
      <c r="AF65">
        <f>PLANURI!D$12</f>
        <v>20</v>
      </c>
      <c r="AG65" t="str">
        <f>PLANURI!BW507</f>
        <v>2021</v>
      </c>
    </row>
    <row r="66" spans="1:33" x14ac:dyDescent="0.2">
      <c r="A66" t="str">
        <f>PLANURI!AX508</f>
        <v>L433.19.06.D2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Mașini și sisteme hidraulice și pneumatice</v>
      </c>
      <c r="AD66">
        <f>PLANURI!A$12</f>
        <v>20</v>
      </c>
      <c r="AE66">
        <f>PLANURI!B$12</f>
        <v>70</v>
      </c>
      <c r="AF66">
        <f>PLANURI!D$12</f>
        <v>20</v>
      </c>
      <c r="AG66" t="str">
        <f>PLANURI!BW508</f>
        <v>2021</v>
      </c>
    </row>
    <row r="67" spans="1:33" x14ac:dyDescent="0.2">
      <c r="A67" t="str">
        <f>PLANURI!AX509</f>
        <v>L433.19.06.D3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Mașini și sisteme hidraulice și pneumatice</v>
      </c>
      <c r="AD67">
        <f>PLANURI!A$12</f>
        <v>20</v>
      </c>
      <c r="AE67">
        <f>PLANURI!B$12</f>
        <v>70</v>
      </c>
      <c r="AF67">
        <f>PLANURI!D$12</f>
        <v>20</v>
      </c>
      <c r="AG67" t="str">
        <f>PLANURI!BW509</f>
        <v>2021</v>
      </c>
    </row>
    <row r="68" spans="1:33" x14ac:dyDescent="0.2">
      <c r="A68" t="str">
        <f>PLANURI!AX510</f>
        <v>L433.19.06.D4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Mașini și sisteme hidraulice și pneumatice</v>
      </c>
      <c r="AD68">
        <f>PLANURI!A$12</f>
        <v>20</v>
      </c>
      <c r="AE68">
        <f>PLANURI!B$12</f>
        <v>70</v>
      </c>
      <c r="AF68">
        <f>PLANURI!D$12</f>
        <v>20</v>
      </c>
      <c r="AG68" t="str">
        <f>PLANURI!BW510</f>
        <v>2021</v>
      </c>
    </row>
    <row r="69" spans="1:33" x14ac:dyDescent="0.2">
      <c r="A69" t="str">
        <f>PLANURI!AX511</f>
        <v>L433.19.06.S5-ij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Mașini și sisteme hidraulice și pneumatice</v>
      </c>
      <c r="AD69">
        <f>PLANURI!A$12</f>
        <v>20</v>
      </c>
      <c r="AE69">
        <f>PLANURI!B$12</f>
        <v>70</v>
      </c>
      <c r="AF69">
        <f>PLANURI!D$12</f>
        <v>20</v>
      </c>
      <c r="AG69" t="str">
        <f>PLANURI!BW511</f>
        <v/>
      </c>
    </row>
    <row r="70" spans="1:33" x14ac:dyDescent="0.2">
      <c r="A70" t="str">
        <f>PLANURI!AX512</f>
        <v>L433.19.06.S6-ij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Mașini și sisteme hidraulice și pneumatice</v>
      </c>
      <c r="AD70">
        <f>PLANURI!A$12</f>
        <v>20</v>
      </c>
      <c r="AE70">
        <f>PLANURI!B$12</f>
        <v>70</v>
      </c>
      <c r="AF70">
        <f>PLANURI!D$12</f>
        <v>20</v>
      </c>
      <c r="AG70" t="str">
        <f>PLANURI!BW512</f>
        <v/>
      </c>
    </row>
    <row r="71" spans="1:33" x14ac:dyDescent="0.2">
      <c r="A71" t="str">
        <f>PLANURI!AX513</f>
        <v>L433.19.06.S7-ij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Mașini și sisteme hidraulice și pneumatice</v>
      </c>
      <c r="AD71">
        <f>PLANURI!A$12</f>
        <v>20</v>
      </c>
      <c r="AE71">
        <f>PLANURI!B$12</f>
        <v>70</v>
      </c>
      <c r="AF71">
        <f>PLANURI!D$12</f>
        <v>20</v>
      </c>
      <c r="AG71" t="str">
        <f>PLANURI!BW513</f>
        <v/>
      </c>
    </row>
    <row r="72" spans="1:33" x14ac:dyDescent="0.2">
      <c r="A72" t="str">
        <f>PLANURI!AX514</f>
        <v>L433.19.06.S8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Mașini și sisteme hidraulice și pneumatice</v>
      </c>
      <c r="AD72">
        <f>PLANURI!A$12</f>
        <v>20</v>
      </c>
      <c r="AE72">
        <f>PLANURI!B$12</f>
        <v>70</v>
      </c>
      <c r="AF72">
        <f>PLANURI!D$12</f>
        <v>20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Mașini și sisteme hidraulice și pneumatice</v>
      </c>
      <c r="AD73">
        <f>PLANURI!A$12</f>
        <v>20</v>
      </c>
      <c r="AE73">
        <f>PLANURI!B$12</f>
        <v>70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Mașini și sisteme hidraulice și pneumatice</v>
      </c>
      <c r="AD74">
        <f>PLANURI!A$12</f>
        <v>20</v>
      </c>
      <c r="AE74">
        <f>PLANURI!B$12</f>
        <v>70</v>
      </c>
      <c r="AF74">
        <f>PLANURI!D$12</f>
        <v>20</v>
      </c>
      <c r="AG74" t="str">
        <f>PLANURI!BW516</f>
        <v/>
      </c>
    </row>
    <row r="75" spans="1:33" x14ac:dyDescent="0.2">
      <c r="A75" t="str">
        <f>PLANURI!AX517</f>
        <v>L433.19.06.11-ij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Mașini și sisteme hidraulice și pneumatice</v>
      </c>
      <c r="AD75">
        <f>PLANURI!A$12</f>
        <v>20</v>
      </c>
      <c r="AE75">
        <f>PLANURI!B$12</f>
        <v>70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Mașini și sisteme hidraulice și pneumatice</v>
      </c>
      <c r="AD76">
        <f>PLANURI!A$12</f>
        <v>20</v>
      </c>
      <c r="AE76">
        <f>PLANURI!B$12</f>
        <v>70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Mașini și sisteme hidraulice și pneumatice</v>
      </c>
      <c r="AD77">
        <f>PLANURI!A$12</f>
        <v>20</v>
      </c>
      <c r="AE77">
        <f>PLANURI!B$12</f>
        <v>70</v>
      </c>
      <c r="AF77">
        <f>PLANURI!D$12</f>
        <v>20</v>
      </c>
      <c r="AG77" t="e">
        <f>PLANURI!BW519</f>
        <v>#VALUE!</v>
      </c>
    </row>
    <row r="78" spans="1:33" x14ac:dyDescent="0.2">
      <c r="A78" t="str">
        <f>PLANURI!AX520</f>
        <v>L433.19.07.C1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Mașini și sisteme hidraulice și pneumatice</v>
      </c>
      <c r="AD78">
        <f>PLANURI!A$12</f>
        <v>20</v>
      </c>
      <c r="AE78">
        <f>PLANURI!B$12</f>
        <v>70</v>
      </c>
      <c r="AF78">
        <f>PLANURI!D$12</f>
        <v>20</v>
      </c>
      <c r="AG78" t="str">
        <f>PLANURI!BW520</f>
        <v>2022</v>
      </c>
    </row>
    <row r="79" spans="1:33" x14ac:dyDescent="0.2">
      <c r="A79" t="str">
        <f>PLANURI!AX521</f>
        <v>L433.19.07.S2-ij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Mașini și sisteme hidraulice și pneumatice</v>
      </c>
      <c r="AD79">
        <f>PLANURI!A$12</f>
        <v>20</v>
      </c>
      <c r="AE79">
        <f>PLANURI!B$12</f>
        <v>70</v>
      </c>
      <c r="AF79">
        <f>PLANURI!D$12</f>
        <v>20</v>
      </c>
      <c r="AG79" t="str">
        <f>PLANURI!BW521</f>
        <v/>
      </c>
    </row>
    <row r="80" spans="1:33" x14ac:dyDescent="0.2">
      <c r="A80" t="str">
        <f>PLANURI!AX522</f>
        <v>L433.19.07.S3-ij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Mașini și sisteme hidraulice și pneumatice</v>
      </c>
      <c r="AD80">
        <f>PLANURI!A$12</f>
        <v>20</v>
      </c>
      <c r="AE80">
        <f>PLANURI!B$12</f>
        <v>70</v>
      </c>
      <c r="AF80">
        <f>PLANURI!D$12</f>
        <v>20</v>
      </c>
      <c r="AG80" t="str">
        <f>PLANURI!BW522</f>
        <v/>
      </c>
    </row>
    <row r="81" spans="1:33" x14ac:dyDescent="0.2">
      <c r="A81" t="str">
        <f>PLANURI!AX523</f>
        <v>L433.19.07.S4-ij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Mașini și sisteme hidraulice și pneumatice</v>
      </c>
      <c r="AD81">
        <f>PLANURI!A$12</f>
        <v>20</v>
      </c>
      <c r="AE81">
        <f>PLANURI!B$12</f>
        <v>70</v>
      </c>
      <c r="AF81">
        <f>PLANURI!D$12</f>
        <v>20</v>
      </c>
      <c r="AG81" t="str">
        <f>PLANURI!BW523</f>
        <v/>
      </c>
    </row>
    <row r="82" spans="1:33" x14ac:dyDescent="0.2">
      <c r="A82" t="str">
        <f>PLANURI!AX524</f>
        <v>L433.19.07.S5-ij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Mașini și sisteme hidraulice și pneumatice</v>
      </c>
      <c r="AD82">
        <f>PLANURI!A$12</f>
        <v>20</v>
      </c>
      <c r="AE82">
        <f>PLANURI!B$12</f>
        <v>70</v>
      </c>
      <c r="AF82">
        <f>PLANURI!D$12</f>
        <v>20</v>
      </c>
      <c r="AG82" t="str">
        <f>PLANURI!BW524</f>
        <v/>
      </c>
    </row>
    <row r="83" spans="1:33" x14ac:dyDescent="0.2">
      <c r="A83" t="str">
        <f>PLANURI!AX525</f>
        <v>L433.19.07.S6-ij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Mașini și sisteme hidraulice și pneumatice</v>
      </c>
      <c r="AD83">
        <f>PLANURI!A$12</f>
        <v>20</v>
      </c>
      <c r="AE83">
        <f>PLANURI!B$12</f>
        <v>70</v>
      </c>
      <c r="AF83">
        <f>PLANURI!D$12</f>
        <v>20</v>
      </c>
      <c r="AG83" t="str">
        <f>PLANURI!BW525</f>
        <v/>
      </c>
    </row>
    <row r="84" spans="1:33" x14ac:dyDescent="0.2">
      <c r="A84" t="str">
        <f>PLANURI!AX526</f>
        <v>L433.19.07.S7-ij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Mașini și sisteme hidraulice și pneumatice</v>
      </c>
      <c r="AD84">
        <f>PLANURI!A$12</f>
        <v>20</v>
      </c>
      <c r="AE84">
        <f>PLANURI!B$12</f>
        <v>70</v>
      </c>
      <c r="AF84">
        <f>PLANURI!D$12</f>
        <v>20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Mașini și sisteme hidraulice și pneumatice</v>
      </c>
      <c r="AD85">
        <f>PLANURI!A$12</f>
        <v>20</v>
      </c>
      <c r="AE85">
        <f>PLANURI!B$12</f>
        <v>70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Mașini și sisteme hidraulice și pneumatice</v>
      </c>
      <c r="AD86">
        <f>PLANURI!A$12</f>
        <v>20</v>
      </c>
      <c r="AE86">
        <f>PLANURI!B$12</f>
        <v>70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Mașini și sisteme hidraulice și pneumatice</v>
      </c>
      <c r="AD87">
        <f>PLANURI!A$12</f>
        <v>20</v>
      </c>
      <c r="AE87">
        <f>PLANURI!B$12</f>
        <v>70</v>
      </c>
      <c r="AF87">
        <f>PLANURI!D$12</f>
        <v>20</v>
      </c>
      <c r="AG87" t="str">
        <f>PLANURI!BW529</f>
        <v/>
      </c>
    </row>
    <row r="88" spans="1:33" x14ac:dyDescent="0.2">
      <c r="A88" t="str">
        <f>PLANURI!AX530</f>
        <v>L433.19.07.11-ij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Mașini și sisteme hidraulice și pneumatice</v>
      </c>
      <c r="AD88">
        <f>PLANURI!A$12</f>
        <v>20</v>
      </c>
      <c r="AE88">
        <f>PLANURI!B$12</f>
        <v>70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Mașini și sisteme hidraulice și pneumatice</v>
      </c>
      <c r="AD89">
        <f>PLANURI!A$12</f>
        <v>20</v>
      </c>
      <c r="AE89">
        <f>PLANURI!B$12</f>
        <v>70</v>
      </c>
      <c r="AF89">
        <f>PLANURI!D$12</f>
        <v>20</v>
      </c>
      <c r="AG89" t="str">
        <f>PLANURI!BW531</f>
        <v/>
      </c>
    </row>
    <row r="90" spans="1:33" x14ac:dyDescent="0.2">
      <c r="A90" t="str">
        <f>PLANURI!AX532</f>
        <v>L433.19.08.C1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Mașini și sisteme hidraulice și pneumatice</v>
      </c>
      <c r="AD90">
        <f>PLANURI!A$12</f>
        <v>20</v>
      </c>
      <c r="AE90">
        <f>PLANURI!B$12</f>
        <v>70</v>
      </c>
      <c r="AF90">
        <f>PLANURI!D$12</f>
        <v>20</v>
      </c>
      <c r="AG90" t="str">
        <f>PLANURI!BW532</f>
        <v>2022</v>
      </c>
    </row>
    <row r="91" spans="1:33" x14ac:dyDescent="0.2">
      <c r="A91" t="str">
        <f>PLANURI!AX533</f>
        <v>L433.19.08.C2</v>
      </c>
      <c r="B91">
        <f>PLANURI!AY533</f>
        <v>2</v>
      </c>
      <c r="C91" t="str">
        <f>PLANURI!AZ533</f>
        <v>Comunicare</v>
      </c>
      <c r="D91">
        <f>PLANURI!BA533</f>
        <v>4</v>
      </c>
      <c r="E91" t="str">
        <f>PLANURI!BB533</f>
        <v>8</v>
      </c>
      <c r="F91" t="str">
        <f>PLANURI!BC533</f>
        <v>D</v>
      </c>
      <c r="G91" t="str">
        <f>PLANURI!BD533</f>
        <v>DI</v>
      </c>
      <c r="H91">
        <f>PLANURI!BE533</f>
        <v>0</v>
      </c>
      <c r="I91">
        <f>PLANURI!BF533</f>
        <v>1</v>
      </c>
      <c r="J91">
        <f>PLANURI!BG533</f>
        <v>1</v>
      </c>
      <c r="K91">
        <f>PLANURI!BH533</f>
        <v>0</v>
      </c>
      <c r="L91">
        <f>PLANURI!BI533</f>
        <v>14</v>
      </c>
      <c r="M91">
        <f>PLANURI!BJ533</f>
        <v>14</v>
      </c>
      <c r="N91">
        <f>PLANURI!BK533</f>
        <v>0</v>
      </c>
      <c r="O91">
        <f>PLANURI!BL533</f>
        <v>0</v>
      </c>
      <c r="P91">
        <f>PLANURI!BM533</f>
        <v>0</v>
      </c>
      <c r="Q91">
        <f>PLANURI!BN533</f>
        <v>0</v>
      </c>
      <c r="R91" t="str">
        <f>PLANURI!BO533</f>
        <v>0</v>
      </c>
      <c r="S91">
        <f>PLANURI!BP533</f>
        <v>0</v>
      </c>
      <c r="T91">
        <f>PLANURI!BQ533</f>
        <v>0.8</v>
      </c>
      <c r="U91">
        <f>PLANURI!BR533</f>
        <v>11</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Mașini și sisteme hidraulice și pneumatice</v>
      </c>
      <c r="AD91">
        <f>PLANURI!A$12</f>
        <v>20</v>
      </c>
      <c r="AE91">
        <f>PLANURI!B$12</f>
        <v>70</v>
      </c>
      <c r="AF91">
        <f>PLANURI!D$12</f>
        <v>20</v>
      </c>
      <c r="AG91" t="str">
        <f>PLANURI!BW533</f>
        <v>2022</v>
      </c>
    </row>
    <row r="92" spans="1:33" x14ac:dyDescent="0.2">
      <c r="A92" t="str">
        <f>PLANURI!AX534</f>
        <v>L433.19.08.S3-ij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Mașini și sisteme hidraulice și pneumatice</v>
      </c>
      <c r="AD92">
        <f>PLANURI!A$12</f>
        <v>20</v>
      </c>
      <c r="AE92">
        <f>PLANURI!B$12</f>
        <v>70</v>
      </c>
      <c r="AF92">
        <f>PLANURI!D$12</f>
        <v>20</v>
      </c>
      <c r="AG92" t="str">
        <f>PLANURI!BW534</f>
        <v/>
      </c>
    </row>
    <row r="93" spans="1:33" x14ac:dyDescent="0.2">
      <c r="A93" t="str">
        <f>PLANURI!AX535</f>
        <v>L433.19.08.S4-ij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Mașini și sisteme hidraulice și pneumatice</v>
      </c>
      <c r="AD93">
        <f>PLANURI!A$12</f>
        <v>20</v>
      </c>
      <c r="AE93">
        <f>PLANURI!B$12</f>
        <v>70</v>
      </c>
      <c r="AF93">
        <f>PLANURI!D$12</f>
        <v>20</v>
      </c>
      <c r="AG93" t="str">
        <f>PLANURI!BW535</f>
        <v/>
      </c>
    </row>
    <row r="94" spans="1:33" x14ac:dyDescent="0.2">
      <c r="A94" t="str">
        <f>PLANURI!AX536</f>
        <v>L433.19.08.S5-ij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Mașini și sisteme hidraulice și pneumatice</v>
      </c>
      <c r="AD94">
        <f>PLANURI!A$12</f>
        <v>20</v>
      </c>
      <c r="AE94">
        <f>PLANURI!B$12</f>
        <v>70</v>
      </c>
      <c r="AF94">
        <f>PLANURI!D$12</f>
        <v>20</v>
      </c>
      <c r="AG94" t="str">
        <f>PLANURI!BW536</f>
        <v/>
      </c>
    </row>
    <row r="95" spans="1:33" x14ac:dyDescent="0.2">
      <c r="A95" t="str">
        <f>PLANURI!AX537</f>
        <v>L433.19.08.S6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Mașini și sisteme hidraulice și pneumatice</v>
      </c>
      <c r="AD95">
        <f>PLANURI!A$12</f>
        <v>20</v>
      </c>
      <c r="AE95">
        <f>PLANURI!B$12</f>
        <v>70</v>
      </c>
      <c r="AF95">
        <f>PLANURI!D$12</f>
        <v>20</v>
      </c>
      <c r="AG95" t="str">
        <f>PLANURI!BW537</f>
        <v>2022</v>
      </c>
    </row>
    <row r="96" spans="1:33" x14ac:dyDescent="0.2">
      <c r="A96" t="str">
        <f>PLANURI!AX538</f>
        <v>L433.19.08.7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Mașini și sisteme hidraulice și pneumatice</v>
      </c>
      <c r="AD96">
        <f>PLANURI!A$12</f>
        <v>20</v>
      </c>
      <c r="AE96">
        <f>PLANURI!B$12</f>
        <v>70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Mașini și sisteme hidraulice și pneumatice</v>
      </c>
      <c r="AD97">
        <f>PLANURI!A$12</f>
        <v>20</v>
      </c>
      <c r="AE97">
        <f>PLANURI!B$12</f>
        <v>70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Mașini și sisteme hidraulice și pneumatice</v>
      </c>
      <c r="AD98">
        <f>PLANURI!A$12</f>
        <v>20</v>
      </c>
      <c r="AE98">
        <f>PLANURI!B$12</f>
        <v>70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Mașini și sisteme hidraulice și pneumatice</v>
      </c>
      <c r="AD99">
        <f>PLANURI!A$12</f>
        <v>20</v>
      </c>
      <c r="AE99">
        <f>PLANURI!B$12</f>
        <v>70</v>
      </c>
      <c r="AF99">
        <f>PLANURI!D$12</f>
        <v>20</v>
      </c>
      <c r="AG99" t="str">
        <f>PLANURI!BW541</f>
        <v/>
      </c>
    </row>
    <row r="100" spans="1:33" x14ac:dyDescent="0.2">
      <c r="A100" t="str">
        <f>PLANURI!AX542</f>
        <v>L433.19.08.11-ij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Mașini și sisteme hidraulice și pneumatice</v>
      </c>
      <c r="AD100">
        <f>PLANURI!A$12</f>
        <v>20</v>
      </c>
      <c r="AE100">
        <f>PLANURI!B$12</f>
        <v>70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Mașini și sisteme hidraulice și pneumatice</v>
      </c>
      <c r="AD101">
        <f>PLANURI!A$12</f>
        <v>20</v>
      </c>
      <c r="AE101">
        <f>PLANURI!B$12</f>
        <v>70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Mașini și sisteme hidraulice și pneumatice</v>
      </c>
      <c r="AD102">
        <f>PLANURI!A$12</f>
        <v>20</v>
      </c>
      <c r="AE102">
        <f>PLANURI!B$12</f>
        <v>70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Mașini și sisteme hidraulice și pneumatice</v>
      </c>
      <c r="AD103">
        <f>PLANURI!A$12</f>
        <v>20</v>
      </c>
      <c r="AE103">
        <f>PLANURI!B$12</f>
        <v>70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Mașini și sisteme hidraulice și pneumatice</v>
      </c>
      <c r="AD104">
        <f>PLANURI!A$12</f>
        <v>20</v>
      </c>
      <c r="AE104">
        <f>PLANURI!B$12</f>
        <v>70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Mașini și sisteme hidraulice și pneumatice</v>
      </c>
      <c r="AD105">
        <f>PLANURI!A$12</f>
        <v>20</v>
      </c>
      <c r="AE105">
        <f>PLANURI!B$12</f>
        <v>70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Mașini și sisteme hidraulice și pneumatice</v>
      </c>
      <c r="AD106">
        <f>PLANURI!A$12</f>
        <v>20</v>
      </c>
      <c r="AE106">
        <f>PLANURI!B$12</f>
        <v>70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Mașini și sisteme hidraulice și pneumatice</v>
      </c>
      <c r="AD107">
        <f>PLANURI!A$12</f>
        <v>20</v>
      </c>
      <c r="AE107">
        <f>PLANURI!B$12</f>
        <v>70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Mașini și sisteme hidraulice și pneumatice</v>
      </c>
      <c r="AD108">
        <f>PLANURI!A$12</f>
        <v>20</v>
      </c>
      <c r="AE108">
        <f>PLANURI!B$12</f>
        <v>70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Mașini și sisteme hidraulice și pneumatice</v>
      </c>
      <c r="AD109">
        <f>PLANURI!A$12</f>
        <v>20</v>
      </c>
      <c r="AE109">
        <f>PLANURI!B$12</f>
        <v>70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Mașini și sisteme hidraulice și pneumatice</v>
      </c>
      <c r="AD110">
        <f>PLANURI!A$12</f>
        <v>20</v>
      </c>
      <c r="AE110">
        <f>PLANURI!B$12</f>
        <v>70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Mașini și sisteme hidraulice și pneumatice</v>
      </c>
      <c r="AD111">
        <f>PLANURI!A$12</f>
        <v>20</v>
      </c>
      <c r="AE111">
        <f>PLANURI!B$12</f>
        <v>70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Mașini și sisteme hidraulice și pneumatice</v>
      </c>
      <c r="AD112">
        <f>PLANURI!A$12</f>
        <v>20</v>
      </c>
      <c r="AE112">
        <f>PLANURI!B$12</f>
        <v>70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Mașini și sisteme hidraulice și pneumatice</v>
      </c>
      <c r="AD113">
        <f>PLANURI!A$12</f>
        <v>20</v>
      </c>
      <c r="AE113">
        <f>PLANURI!B$12</f>
        <v>70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Mașini și sisteme hidraulice și pneumatice</v>
      </c>
      <c r="AD114">
        <f>PLANURI!A$12</f>
        <v>20</v>
      </c>
      <c r="AE114">
        <f>PLANURI!B$12</f>
        <v>70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Mașini și sisteme hidraulice și pneumatice</v>
      </c>
      <c r="AD115">
        <f>PLANURI!A$12</f>
        <v>20</v>
      </c>
      <c r="AE115">
        <f>PLANURI!B$12</f>
        <v>70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Mașini și sisteme hidraulice și pneumatice</v>
      </c>
      <c r="AD116">
        <f>PLANURI!A$12</f>
        <v>20</v>
      </c>
      <c r="AE116">
        <f>PLANURI!B$12</f>
        <v>70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Mașini și sisteme hidraulice și pneumatice</v>
      </c>
      <c r="AD117">
        <f>PLANURI!A$12</f>
        <v>20</v>
      </c>
      <c r="AE117">
        <f>PLANURI!B$12</f>
        <v>70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Mașini și sisteme hidraulice și pneumatice</v>
      </c>
      <c r="AD118">
        <f>PLANURI!A$12</f>
        <v>20</v>
      </c>
      <c r="AE118">
        <f>PLANURI!B$12</f>
        <v>70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Mașini și sisteme hidraulice și pneumatice</v>
      </c>
      <c r="AD119">
        <f>PLANURI!A$12</f>
        <v>20</v>
      </c>
      <c r="AE119">
        <f>PLANURI!B$12</f>
        <v>70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Mașini și sisteme hidraulice și pneumatice</v>
      </c>
      <c r="AD120">
        <f>PLANURI!A$12</f>
        <v>20</v>
      </c>
      <c r="AE120">
        <f>PLANURI!B$12</f>
        <v>70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Mașini și sisteme hidraulice și pneumatice</v>
      </c>
      <c r="AD121">
        <f>PLANURI!A$12</f>
        <v>20</v>
      </c>
      <c r="AE121">
        <f>PLANURI!B$12</f>
        <v>70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Mașini și sisteme hidraulice și pneumatice</v>
      </c>
      <c r="AD122">
        <f>PLANURI!A$12</f>
        <v>20</v>
      </c>
      <c r="AE122">
        <f>PLANURI!B$12</f>
        <v>70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Mașini și sisteme hidraulice și pneumatice</v>
      </c>
      <c r="AD123">
        <f>PLANURI!A$12</f>
        <v>20</v>
      </c>
      <c r="AE123">
        <f>PLANURI!B$12</f>
        <v>70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Mașini și sisteme hidraulice și pneumatice</v>
      </c>
      <c r="AD124">
        <f>PLANURI!A$12</f>
        <v>20</v>
      </c>
      <c r="AE124">
        <f>PLANURI!B$12</f>
        <v>70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Mașini și sisteme hidraulice și pneumatice</v>
      </c>
      <c r="AD125">
        <f>PLANURI!A$12</f>
        <v>20</v>
      </c>
      <c r="AE125">
        <f>PLANURI!B$12</f>
        <v>70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Mașini și sisteme hidraulice și pneumatice</v>
      </c>
      <c r="AD126">
        <f>PLANURI!A$12</f>
        <v>20</v>
      </c>
      <c r="AE126">
        <f>PLANURI!B$12</f>
        <v>70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Mașini și sisteme hidraulice și pneumatice</v>
      </c>
      <c r="AD127">
        <f>PLANURI!A$12</f>
        <v>20</v>
      </c>
      <c r="AE127">
        <f>PLANURI!B$12</f>
        <v>70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Mașini și sisteme hidraulice și pneumatice</v>
      </c>
      <c r="AD128">
        <f>PLANURI!A$12</f>
        <v>20</v>
      </c>
      <c r="AE128">
        <f>PLANURI!B$12</f>
        <v>70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Mașini și sisteme hidraulice și pneumatice</v>
      </c>
      <c r="AD129">
        <f>PLANURI!A$12</f>
        <v>20</v>
      </c>
      <c r="AE129">
        <f>PLANURI!B$12</f>
        <v>70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Mașini și sisteme hidraulice și pneumatice</v>
      </c>
      <c r="AD130">
        <f>PLANURI!A$12</f>
        <v>20</v>
      </c>
      <c r="AE130">
        <f>PLANURI!B$12</f>
        <v>70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Mașini și sisteme hidraulice și pneumatice</v>
      </c>
      <c r="AD131">
        <f>PLANURI!A$12</f>
        <v>20</v>
      </c>
      <c r="AE131">
        <f>PLANURI!B$12</f>
        <v>70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Mașini și sisteme hidraulice și pneumatice</v>
      </c>
      <c r="AD132">
        <f>PLANURI!A$12</f>
        <v>20</v>
      </c>
      <c r="AE132">
        <f>PLANURI!B$12</f>
        <v>70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Mașini și sisteme hidraulice și pneumatice</v>
      </c>
      <c r="AD133">
        <f>PLANURI!A$12</f>
        <v>20</v>
      </c>
      <c r="AE133">
        <f>PLANURI!B$12</f>
        <v>70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Mașini și sisteme hidraulice și pneumatice</v>
      </c>
      <c r="AD134">
        <f>PLANURI!A$12</f>
        <v>20</v>
      </c>
      <c r="AE134">
        <f>PLANURI!B$12</f>
        <v>70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Mașini și sisteme hidraulice și pneumatice</v>
      </c>
      <c r="AD135">
        <f>PLANURI!A$12</f>
        <v>20</v>
      </c>
      <c r="AE135">
        <f>PLANURI!B$12</f>
        <v>70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Mașini și sisteme hidraulice și pneumatice</v>
      </c>
      <c r="AD136">
        <f>PLANURI!A$12</f>
        <v>20</v>
      </c>
      <c r="AE136">
        <f>PLANURI!B$12</f>
        <v>70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Mașini și sisteme hidraulice și pneumatice</v>
      </c>
      <c r="AD137">
        <f>PLANURI!A$12</f>
        <v>20</v>
      </c>
      <c r="AE137">
        <f>PLANURI!B$12</f>
        <v>70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Mașini și sisteme hidraulice și pneumatice</v>
      </c>
      <c r="AD138">
        <f>PLANURI!A$12</f>
        <v>20</v>
      </c>
      <c r="AE138">
        <f>PLANURI!B$12</f>
        <v>70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Mașini și sisteme hidraulice și pneumatice</v>
      </c>
      <c r="AD139">
        <f>PLANURI!A$12</f>
        <v>20</v>
      </c>
      <c r="AE139">
        <f>PLANURI!B$12</f>
        <v>70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Mașini și sisteme hidraulice și pneumatice</v>
      </c>
      <c r="AD140">
        <f>PLANURI!A$12</f>
        <v>20</v>
      </c>
      <c r="AE140">
        <f>PLANURI!B$12</f>
        <v>70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Mașini și sisteme hidraulice și pneumatice</v>
      </c>
      <c r="AD141">
        <f>PLANURI!A$12</f>
        <v>20</v>
      </c>
      <c r="AE141">
        <f>PLANURI!B$12</f>
        <v>70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Mașini și sisteme hidraulice și pneumatice</v>
      </c>
      <c r="AD142">
        <f>PLANURI!A$12</f>
        <v>20</v>
      </c>
      <c r="AE142">
        <f>PLANURI!B$12</f>
        <v>70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Mașini și sisteme hidraulice și pneumatice</v>
      </c>
      <c r="AD143">
        <f>PLANURI!A$12</f>
        <v>20</v>
      </c>
      <c r="AE143">
        <f>PLANURI!B$12</f>
        <v>70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Mașini și sisteme hidraulice și pneumatice</v>
      </c>
      <c r="AD144">
        <f>PLANURI!A$12</f>
        <v>20</v>
      </c>
      <c r="AE144">
        <f>PLANURI!B$12</f>
        <v>70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Mașini și sisteme hidraulice și pneumatice</v>
      </c>
      <c r="AD145">
        <f>PLANURI!A$12</f>
        <v>20</v>
      </c>
      <c r="AE145">
        <f>PLANURI!B$12</f>
        <v>70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Mașini și sisteme hidraulice și pneumatice</v>
      </c>
      <c r="AD146">
        <f>PLANURI!A$12</f>
        <v>20</v>
      </c>
      <c r="AE146">
        <f>PLANURI!B$12</f>
        <v>70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Mașini și sisteme hidraulice și pneumatice</v>
      </c>
      <c r="AD147">
        <f>PLANURI!A$12</f>
        <v>20</v>
      </c>
      <c r="AE147">
        <f>PLANURI!B$12</f>
        <v>70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Mașini și sisteme hidraulice și pneumatice</v>
      </c>
      <c r="AD148">
        <f>PLANURI!A$12</f>
        <v>20</v>
      </c>
      <c r="AE148">
        <f>PLANURI!B$12</f>
        <v>70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Mașini și sisteme hidraulice și pneumatice</v>
      </c>
      <c r="AD149">
        <f>PLANURI!A$12</f>
        <v>20</v>
      </c>
      <c r="AE149">
        <f>PLANURI!B$12</f>
        <v>70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Mașini și sisteme hidraulice și pneumatice</v>
      </c>
      <c r="AD150">
        <f>PLANURI!A$12</f>
        <v>20</v>
      </c>
      <c r="AE150">
        <f>PLANURI!B$12</f>
        <v>70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Mașini și sisteme hidraulice și pneumatice</v>
      </c>
      <c r="AD151">
        <f>PLANURI!A$12</f>
        <v>20</v>
      </c>
      <c r="AE151">
        <f>PLANURI!B$12</f>
        <v>70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Mașini și sisteme hidraulice și pneumatice</v>
      </c>
      <c r="AD152">
        <f>PLANURI!A$12</f>
        <v>20</v>
      </c>
      <c r="AE152">
        <f>PLANURI!B$12</f>
        <v>70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Mașini și sisteme hidraulice și pneumatice</v>
      </c>
      <c r="AD153">
        <f>PLANURI!A$12</f>
        <v>20</v>
      </c>
      <c r="AE153">
        <f>PLANURI!B$12</f>
        <v>70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Mașini și sisteme hidraulice și pneumatice</v>
      </c>
      <c r="AD154">
        <f>PLANURI!A$12</f>
        <v>20</v>
      </c>
      <c r="AE154">
        <f>PLANURI!B$12</f>
        <v>70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Mașini și sisteme hidraulice și pneumatice</v>
      </c>
      <c r="AD155">
        <f>PLANURI!A$12</f>
        <v>20</v>
      </c>
      <c r="AE155">
        <f>PLANURI!B$12</f>
        <v>70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Mașini și sisteme hidraulice și pneumatice</v>
      </c>
      <c r="AD156">
        <f>PLANURI!A$12</f>
        <v>20</v>
      </c>
      <c r="AE156">
        <f>PLANURI!B$12</f>
        <v>70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Mașini și sisteme hidraulice și pneumatice</v>
      </c>
      <c r="AD157">
        <f>PLANURI!A$12</f>
        <v>20</v>
      </c>
      <c r="AE157">
        <f>PLANURI!B$12</f>
        <v>70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Mașini și sisteme hidraulice și pneumatice</v>
      </c>
      <c r="AD158">
        <f>PLANURI!A$12</f>
        <v>20</v>
      </c>
      <c r="AE158">
        <f>PLANURI!B$12</f>
        <v>70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Mașini și sisteme hidraulice și pneumatice</v>
      </c>
      <c r="AD159">
        <f>PLANURI!A$12</f>
        <v>20</v>
      </c>
      <c r="AE159">
        <f>PLANURI!B$12</f>
        <v>70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Mașini și sisteme hidraulice și pneumatice</v>
      </c>
      <c r="AD160">
        <f>PLANURI!A$12</f>
        <v>20</v>
      </c>
      <c r="AE160">
        <f>PLANURI!B$12</f>
        <v>70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Mașini și sisteme hidraulice și pneumatice</v>
      </c>
      <c r="AD161">
        <f>PLANURI!A$12</f>
        <v>20</v>
      </c>
      <c r="AE161">
        <f>PLANURI!B$12</f>
        <v>70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Mașini și sisteme hidraulice și pneumatice</v>
      </c>
      <c r="AD162">
        <f>PLANURI!A$12</f>
        <v>20</v>
      </c>
      <c r="AE162">
        <f>PLANURI!B$12</f>
        <v>70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Mașini și sisteme hidraulice și pneumatice</v>
      </c>
      <c r="AD163">
        <f>PLANURI!A$12</f>
        <v>20</v>
      </c>
      <c r="AE163">
        <f>PLANURI!B$12</f>
        <v>70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Mașini și sisteme hidraulice și pneumatice</v>
      </c>
      <c r="AD164">
        <f>PLANURI!A$12</f>
        <v>20</v>
      </c>
      <c r="AE164">
        <f>PLANURI!B$12</f>
        <v>70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Mașini și sisteme hidraulice și pneumatice</v>
      </c>
      <c r="AD165">
        <f>PLANURI!A$12</f>
        <v>20</v>
      </c>
      <c r="AE165">
        <f>PLANURI!B$12</f>
        <v>70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Mașini și sisteme hidraulice și pneumatice</v>
      </c>
      <c r="AD166">
        <f>PLANURI!A$12</f>
        <v>20</v>
      </c>
      <c r="AE166">
        <f>PLANURI!B$12</f>
        <v>70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Mașini și sisteme hidraulice și pneumatice</v>
      </c>
      <c r="AD167">
        <f>PLANURI!A$12</f>
        <v>20</v>
      </c>
      <c r="AE167">
        <f>PLANURI!B$12</f>
        <v>70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Mașini și sisteme hidraulice și pneumatice</v>
      </c>
      <c r="AD168">
        <f>PLANURI!A$12</f>
        <v>20</v>
      </c>
      <c r="AE168">
        <f>PLANURI!B$12</f>
        <v>70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Mașini și sisteme hidraulice și pneumatice</v>
      </c>
      <c r="AD169">
        <f>PLANURI!A$12</f>
        <v>20</v>
      </c>
      <c r="AE169">
        <f>PLANURI!B$12</f>
        <v>70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Mașini și sisteme hidraulice și pneumatice</v>
      </c>
      <c r="AD170">
        <f>PLANURI!A$12</f>
        <v>20</v>
      </c>
      <c r="AE170">
        <f>PLANURI!B$12</f>
        <v>70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Mașini și sisteme hidraulice și pneumatice</v>
      </c>
      <c r="AD171">
        <f>PLANURI!A$12</f>
        <v>20</v>
      </c>
      <c r="AE171">
        <f>PLANURI!B$12</f>
        <v>70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Mașini și sisteme hidraulice și pneumatice</v>
      </c>
      <c r="AD172">
        <f>PLANURI!A$12</f>
        <v>20</v>
      </c>
      <c r="AE172">
        <f>PLANURI!B$12</f>
        <v>70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Mașini și sisteme hidraulice și pneumatice</v>
      </c>
      <c r="AD173">
        <f>PLANURI!A$12</f>
        <v>20</v>
      </c>
      <c r="AE173">
        <f>PLANURI!B$12</f>
        <v>70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Mașini și sisteme hidraulice și pneumatice</v>
      </c>
      <c r="AD174">
        <f>PLANURI!A$12</f>
        <v>20</v>
      </c>
      <c r="AE174">
        <f>PLANURI!B$12</f>
        <v>70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Mașini și sisteme hidraulice și pneumatice</v>
      </c>
      <c r="AD175">
        <f>PLANURI!A$12</f>
        <v>20</v>
      </c>
      <c r="AE175">
        <f>PLANURI!B$12</f>
        <v>70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Mașini și sisteme hidraulice și pneumatice</v>
      </c>
      <c r="AD176">
        <f>PLANURI!A$12</f>
        <v>20</v>
      </c>
      <c r="AE176">
        <f>PLANURI!B$12</f>
        <v>70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Mașini și sisteme hidraulice și pneumatice</v>
      </c>
      <c r="AD177">
        <f>PLANURI!A$12</f>
        <v>20</v>
      </c>
      <c r="AE177">
        <f>PLANURI!B$12</f>
        <v>70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Mașini și sisteme hidraulice și pneumatice</v>
      </c>
      <c r="AD178">
        <f>PLANURI!A$12</f>
        <v>20</v>
      </c>
      <c r="AE178">
        <f>PLANURI!B$12</f>
        <v>70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Mașini și sisteme hidraulice și pneumatice</v>
      </c>
      <c r="AD179">
        <f>PLANURI!A$12</f>
        <v>20</v>
      </c>
      <c r="AE179">
        <f>PLANURI!B$12</f>
        <v>70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Mașini și sisteme hidraulice și pneumatice</v>
      </c>
      <c r="AD180">
        <f>PLANURI!A$12</f>
        <v>20</v>
      </c>
      <c r="AE180">
        <f>PLANURI!B$12</f>
        <v>70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Mașini și sisteme hidraulice și pneumatice</v>
      </c>
      <c r="AD181">
        <f>PLANURI!A$12</f>
        <v>20</v>
      </c>
      <c r="AE181">
        <f>PLANURI!B$12</f>
        <v>70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Mașini și sisteme hidraulice și pneumatice</v>
      </c>
      <c r="AD182">
        <f>PLANURI!A$12</f>
        <v>20</v>
      </c>
      <c r="AE182">
        <f>PLANURI!B$12</f>
        <v>70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Mașini și sisteme hidraulice și pneumatice</v>
      </c>
      <c r="AD183">
        <f>PLANURI!A$12</f>
        <v>20</v>
      </c>
      <c r="AE183">
        <f>PLANURI!B$12</f>
        <v>70</v>
      </c>
      <c r="AF183">
        <f>PLANURI!D$12</f>
        <v>20</v>
      </c>
      <c r="AG183" t="str">
        <f>PLANURI!BW625</f>
        <v/>
      </c>
    </row>
    <row r="184" spans="1:33" x14ac:dyDescent="0.2">
      <c r="A184" t="str">
        <f>PLANURI!AX626</f>
        <v>L433.19.06.S5-01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Mașini și sisteme hidraulice și pneumatice</v>
      </c>
      <c r="AD184">
        <f>PLANURI!A$12</f>
        <v>20</v>
      </c>
      <c r="AE184">
        <f>PLANURI!B$12</f>
        <v>70</v>
      </c>
      <c r="AF184">
        <f>PLANURI!D$12</f>
        <v>20</v>
      </c>
      <c r="AG184" t="str">
        <f>PLANURI!BW626</f>
        <v>2021</v>
      </c>
    </row>
    <row r="185" spans="1:33" x14ac:dyDescent="0.2">
      <c r="A185" t="str">
        <f>PLANURI!AX627</f>
        <v>L433.19.06.S5-02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Mașini și sisteme hidraulice și pneumatice</v>
      </c>
      <c r="AD185">
        <f>PLANURI!A$12</f>
        <v>20</v>
      </c>
      <c r="AE185">
        <f>PLANURI!B$12</f>
        <v>70</v>
      </c>
      <c r="AF185">
        <f>PLANURI!D$12</f>
        <v>20</v>
      </c>
      <c r="AG185" t="str">
        <f>PLANURI!BW627</f>
        <v>2021</v>
      </c>
    </row>
    <row r="186" spans="1:33" x14ac:dyDescent="0.2">
      <c r="A186" t="str">
        <f>PLANURI!AX628</f>
        <v>L433.19.06.S6-03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Mașini și sisteme hidraulice și pneumatice</v>
      </c>
      <c r="AD186">
        <f>PLANURI!A$12</f>
        <v>20</v>
      </c>
      <c r="AE186">
        <f>PLANURI!B$12</f>
        <v>70</v>
      </c>
      <c r="AF186">
        <f>PLANURI!D$12</f>
        <v>20</v>
      </c>
      <c r="AG186" t="str">
        <f>PLANURI!BW628</f>
        <v>2021</v>
      </c>
    </row>
    <row r="187" spans="1:33" x14ac:dyDescent="0.2">
      <c r="A187" t="str">
        <f>PLANURI!AX629</f>
        <v>L433.19.06.S6-04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Mașini și sisteme hidraulice și pneumatice</v>
      </c>
      <c r="AD187">
        <f>PLANURI!A$12</f>
        <v>20</v>
      </c>
      <c r="AE187">
        <f>PLANURI!B$12</f>
        <v>70</v>
      </c>
      <c r="AF187">
        <f>PLANURI!D$12</f>
        <v>20</v>
      </c>
      <c r="AG187" t="str">
        <f>PLANURI!BW629</f>
        <v>2021</v>
      </c>
    </row>
    <row r="188" spans="1:33" x14ac:dyDescent="0.2">
      <c r="A188" t="str">
        <f>PLANURI!AX630</f>
        <v>L433.19.06.S7-05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Mașini și sisteme hidraulice și pneumatice</v>
      </c>
      <c r="AD188">
        <f>PLANURI!A$12</f>
        <v>20</v>
      </c>
      <c r="AE188">
        <f>PLANURI!B$12</f>
        <v>70</v>
      </c>
      <c r="AF188">
        <f>PLANURI!D$12</f>
        <v>20</v>
      </c>
      <c r="AG188" t="str">
        <f>PLANURI!BW630</f>
        <v>2021</v>
      </c>
    </row>
    <row r="189" spans="1:33" x14ac:dyDescent="0.2">
      <c r="A189" t="str">
        <f>PLANURI!AX631</f>
        <v>L433.19.06.S7-06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Mașini și sisteme hidraulice și pneumatice</v>
      </c>
      <c r="AD189">
        <f>PLANURI!A$12</f>
        <v>20</v>
      </c>
      <c r="AE189">
        <f>PLANURI!B$12</f>
        <v>70</v>
      </c>
      <c r="AF189">
        <f>PLANURI!D$12</f>
        <v>20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Mașini și sisteme hidraulice și pneumatice</v>
      </c>
      <c r="AD190">
        <f>PLANURI!A$12</f>
        <v>20</v>
      </c>
      <c r="AE190">
        <f>PLANURI!B$12</f>
        <v>70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Mașini și sisteme hidraulice și pneumatice</v>
      </c>
      <c r="AD191">
        <f>PLANURI!A$12</f>
        <v>20</v>
      </c>
      <c r="AE191">
        <f>PLANURI!B$12</f>
        <v>70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Mașini și sisteme hidraulice și pneumatice</v>
      </c>
      <c r="AD192">
        <f>PLANURI!A$12</f>
        <v>20</v>
      </c>
      <c r="AE192">
        <f>PLANURI!B$12</f>
        <v>70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Mașini și sisteme hidraulice și pneumatice</v>
      </c>
      <c r="AD193">
        <f>PLANURI!A$12</f>
        <v>20</v>
      </c>
      <c r="AE193">
        <f>PLANURI!B$12</f>
        <v>70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Mașini și sisteme hidraulice și pneumatice</v>
      </c>
      <c r="AD194">
        <f>PLANURI!A$12</f>
        <v>20</v>
      </c>
      <c r="AE194">
        <f>PLANURI!B$12</f>
        <v>70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Mașini și sisteme hidraulice și pneumatice</v>
      </c>
      <c r="AD195">
        <f>PLANURI!A$12</f>
        <v>20</v>
      </c>
      <c r="AE195">
        <f>PLANURI!B$12</f>
        <v>70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Mașini și sisteme hidraulice și pneumatice</v>
      </c>
      <c r="AD196">
        <f>PLANURI!A$12</f>
        <v>20</v>
      </c>
      <c r="AE196">
        <f>PLANURI!B$12</f>
        <v>70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Mașini și sisteme hidraulice și pneumatice</v>
      </c>
      <c r="AD197">
        <f>PLANURI!A$12</f>
        <v>20</v>
      </c>
      <c r="AE197">
        <f>PLANURI!B$12</f>
        <v>70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Mașini și sisteme hidraulice și pneumatice</v>
      </c>
      <c r="AD198">
        <f>PLANURI!A$12</f>
        <v>20</v>
      </c>
      <c r="AE198">
        <f>PLANURI!B$12</f>
        <v>70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Mașini și sisteme hidraulice și pneumatice</v>
      </c>
      <c r="AD199">
        <f>PLANURI!A$12</f>
        <v>20</v>
      </c>
      <c r="AE199">
        <f>PLANURI!B$12</f>
        <v>70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Mașini și sisteme hidraulice și pneumatice</v>
      </c>
      <c r="AD200">
        <f>PLANURI!A$12</f>
        <v>20</v>
      </c>
      <c r="AE200">
        <f>PLANURI!B$12</f>
        <v>70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Mașini și sisteme hidraulice și pneumatice</v>
      </c>
      <c r="AD201">
        <f>PLANURI!A$12</f>
        <v>20</v>
      </c>
      <c r="AE201">
        <f>PLANURI!B$12</f>
        <v>70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Mașini și sisteme hidraulice și pneumatice</v>
      </c>
      <c r="AD202">
        <f>PLANURI!A$12</f>
        <v>20</v>
      </c>
      <c r="AE202">
        <f>PLANURI!B$12</f>
        <v>70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Mașini și sisteme hidraulice și pneumatice</v>
      </c>
      <c r="AD203">
        <f>PLANURI!A$12</f>
        <v>20</v>
      </c>
      <c r="AE203">
        <f>PLANURI!B$12</f>
        <v>70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Mașini și sisteme hidraulice și pneumatice</v>
      </c>
      <c r="AD204">
        <f>PLANURI!A$12</f>
        <v>20</v>
      </c>
      <c r="AE204">
        <f>PLANURI!B$12</f>
        <v>70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Mașini și sisteme hidraulice și pneumatice</v>
      </c>
      <c r="AD205">
        <f>PLANURI!A$12</f>
        <v>20</v>
      </c>
      <c r="AE205">
        <f>PLANURI!B$12</f>
        <v>70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Mașini și sisteme hidraulice și pneumatice</v>
      </c>
      <c r="AD206">
        <f>PLANURI!A$12</f>
        <v>20</v>
      </c>
      <c r="AE206">
        <f>PLANURI!B$12</f>
        <v>70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Mașini și sisteme hidraulice și pneumatice</v>
      </c>
      <c r="AD207">
        <f>PLANURI!A$12</f>
        <v>20</v>
      </c>
      <c r="AE207">
        <f>PLANURI!B$12</f>
        <v>70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Mașini și sisteme hidraulice și pneumatice</v>
      </c>
      <c r="AD208">
        <f>PLANURI!A$12</f>
        <v>20</v>
      </c>
      <c r="AE208">
        <f>PLANURI!B$12</f>
        <v>70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Mașini și sisteme hidraulice și pneumatice</v>
      </c>
      <c r="AD209">
        <f>PLANURI!A$12</f>
        <v>20</v>
      </c>
      <c r="AE209">
        <f>PLANURI!B$12</f>
        <v>70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Mașini și sisteme hidraulice și pneumatice</v>
      </c>
      <c r="AD210">
        <f>PLANURI!A$12</f>
        <v>20</v>
      </c>
      <c r="AE210">
        <f>PLANURI!B$12</f>
        <v>70</v>
      </c>
      <c r="AF210">
        <f>PLANURI!D$12</f>
        <v>20</v>
      </c>
      <c r="AG210" t="str">
        <f>PLANURI!BW652</f>
        <v/>
      </c>
    </row>
    <row r="211" spans="1:33" x14ac:dyDescent="0.2">
      <c r="A211" t="str">
        <f>PLANURI!AX653</f>
        <v>L433.19.07.S2-01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Mașini și sisteme hidraulice și pneumatice</v>
      </c>
      <c r="AD211">
        <f>PLANURI!A$12</f>
        <v>20</v>
      </c>
      <c r="AE211">
        <f>PLANURI!B$12</f>
        <v>70</v>
      </c>
      <c r="AF211">
        <f>PLANURI!D$12</f>
        <v>20</v>
      </c>
      <c r="AG211" t="str">
        <f>PLANURI!BW653</f>
        <v>2022</v>
      </c>
    </row>
    <row r="212" spans="1:33" x14ac:dyDescent="0.2">
      <c r="A212" t="str">
        <f>PLANURI!AX654</f>
        <v>L433.19.07.S2-02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Mașini și sisteme hidraulice și pneumatice</v>
      </c>
      <c r="AD212">
        <f>PLANURI!A$12</f>
        <v>20</v>
      </c>
      <c r="AE212">
        <f>PLANURI!B$12</f>
        <v>70</v>
      </c>
      <c r="AF212">
        <f>PLANURI!D$12</f>
        <v>20</v>
      </c>
      <c r="AG212" t="str">
        <f>PLANURI!BW654</f>
        <v>2022</v>
      </c>
    </row>
    <row r="213" spans="1:33" x14ac:dyDescent="0.2">
      <c r="A213" t="str">
        <f>PLANURI!AX655</f>
        <v>L433.19.07.S3-03</v>
      </c>
      <c r="B213">
        <f>PLANURI!AY655</f>
        <v>3</v>
      </c>
      <c r="C213" t="str">
        <f>PLANURI!AZ655</f>
        <v>Opțional 5 independent  Pompe şi ventilatoare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5.7</v>
      </c>
      <c r="U213">
        <f>PLANURI!BR655</f>
        <v>80</v>
      </c>
      <c r="V213">
        <f>PLANURI!BS655</f>
        <v>6</v>
      </c>
      <c r="W213" t="str">
        <f>PLANURI!BT655</f>
        <v>DS</v>
      </c>
      <c r="X213">
        <f>PLANURI!BU655</f>
        <v>10.7</v>
      </c>
      <c r="Y213">
        <f>PLANURI!BV655</f>
        <v>150</v>
      </c>
      <c r="Z213" t="str">
        <f>PLANURI!A$4</f>
        <v>Facultatea de Mecanică</v>
      </c>
      <c r="AA213" t="str">
        <f>PLANURI!H$6</f>
        <v xml:space="preserve"> Ştiinţe inginereşti</v>
      </c>
      <c r="AB213">
        <f>PLANURI!C$12</f>
        <v>180</v>
      </c>
      <c r="AC213" t="str">
        <f>PLANURI!H$9</f>
        <v>Mașini și sisteme hidraulice și pneumatice</v>
      </c>
      <c r="AD213">
        <f>PLANURI!A$12</f>
        <v>20</v>
      </c>
      <c r="AE213">
        <f>PLANURI!B$12</f>
        <v>70</v>
      </c>
      <c r="AF213">
        <f>PLANURI!D$12</f>
        <v>20</v>
      </c>
      <c r="AG213" t="str">
        <f>PLANURI!BW655</f>
        <v>2022</v>
      </c>
    </row>
    <row r="214" spans="1:33" x14ac:dyDescent="0.2">
      <c r="A214" t="str">
        <f>PLANURI!AX656</f>
        <v>L433.19.07.S3-04</v>
      </c>
      <c r="B214">
        <f>PLANURI!AY656</f>
        <v>4</v>
      </c>
      <c r="C214" t="str">
        <f>PLANURI!AZ656</f>
        <v>Opțional 5 independent Pompe şi sisteme pentru vehicularea fluidelor complexe</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5.7</v>
      </c>
      <c r="U214">
        <f>PLANURI!BR656</f>
        <v>80</v>
      </c>
      <c r="V214">
        <f>PLANURI!BS656</f>
        <v>6</v>
      </c>
      <c r="W214" t="str">
        <f>PLANURI!BT656</f>
        <v>DS</v>
      </c>
      <c r="X214">
        <f>PLANURI!BU656</f>
        <v>10.7</v>
      </c>
      <c r="Y214">
        <f>PLANURI!BV656</f>
        <v>150</v>
      </c>
      <c r="Z214" t="str">
        <f>PLANURI!A$4</f>
        <v>Facultatea de Mecanică</v>
      </c>
      <c r="AA214" t="str">
        <f>PLANURI!H$6</f>
        <v xml:space="preserve"> Ştiinţe inginereşti</v>
      </c>
      <c r="AB214">
        <f>PLANURI!C$12</f>
        <v>180</v>
      </c>
      <c r="AC214" t="str">
        <f>PLANURI!H$9</f>
        <v>Mașini și sisteme hidraulice și pneumatice</v>
      </c>
      <c r="AD214">
        <f>PLANURI!A$12</f>
        <v>20</v>
      </c>
      <c r="AE214">
        <f>PLANURI!B$12</f>
        <v>70</v>
      </c>
      <c r="AF214">
        <f>PLANURI!D$12</f>
        <v>20</v>
      </c>
      <c r="AG214" t="str">
        <f>PLANURI!BW656</f>
        <v>2022</v>
      </c>
    </row>
    <row r="215" spans="1:33" x14ac:dyDescent="0.2">
      <c r="A215" t="str">
        <f>PLANURI!AX657</f>
        <v>L433.19.07.S4-05</v>
      </c>
      <c r="B215">
        <f>PLANURI!AY657</f>
        <v>5</v>
      </c>
      <c r="C215" t="str">
        <f>PLANURI!AZ657</f>
        <v xml:space="preserve">Opțional 6 independent Simulări numerice în maşini şi echipamente hidraulice *   </v>
      </c>
      <c r="D215">
        <f>PLANURI!BA657</f>
        <v>4</v>
      </c>
      <c r="E215" t="str">
        <f>PLANURI!BB657</f>
        <v>7</v>
      </c>
      <c r="F215" t="str">
        <f>PLANURI!BC657</f>
        <v>D</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3.1</v>
      </c>
      <c r="U215">
        <f>PLANURI!BR657</f>
        <v>44</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Mașini și sisteme hidraulice și pneumatice</v>
      </c>
      <c r="AD215">
        <f>PLANURI!A$12</f>
        <v>20</v>
      </c>
      <c r="AE215">
        <f>PLANURI!B$12</f>
        <v>70</v>
      </c>
      <c r="AF215">
        <f>PLANURI!D$12</f>
        <v>20</v>
      </c>
      <c r="AG215" t="str">
        <f>PLANURI!BW657</f>
        <v>2022</v>
      </c>
    </row>
    <row r="216" spans="1:33" x14ac:dyDescent="0.2">
      <c r="A216" t="str">
        <f>PLANURI!AX658</f>
        <v>L433.19.07.S4-06</v>
      </c>
      <c r="B216">
        <f>PLANURI!AY658</f>
        <v>6</v>
      </c>
      <c r="C216" t="str">
        <f>PLANURI!AZ658</f>
        <v xml:space="preserve">Opțional 6 independent  Metode numerice de calcul la turbomasini  </v>
      </c>
      <c r="D216">
        <f>PLANURI!BA658</f>
        <v>4</v>
      </c>
      <c r="E216" t="str">
        <f>PLANURI!BB658</f>
        <v>7</v>
      </c>
      <c r="F216" t="str">
        <f>PLANURI!BC658</f>
        <v>D</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3.1</v>
      </c>
      <c r="U216">
        <f>PLANURI!BR658</f>
        <v>44</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Mașini și sisteme hidraulice și pneumatice</v>
      </c>
      <c r="AD216">
        <f>PLANURI!A$12</f>
        <v>20</v>
      </c>
      <c r="AE216">
        <f>PLANURI!B$12</f>
        <v>70</v>
      </c>
      <c r="AF216">
        <f>PLANURI!D$12</f>
        <v>20</v>
      </c>
      <c r="AG216" t="str">
        <f>PLANURI!BW658</f>
        <v>2022</v>
      </c>
    </row>
    <row r="217" spans="1:33" x14ac:dyDescent="0.2">
      <c r="A217" t="str">
        <f>PLANURI!AX659</f>
        <v>L433.19.07.S5-07</v>
      </c>
      <c r="B217">
        <f>PLANURI!AY659</f>
        <v>7</v>
      </c>
      <c r="C217" t="str">
        <f>PLANURI!AZ659</f>
        <v xml:space="preserve">Opțional 7 independent Turbine hidraulice *       </v>
      </c>
      <c r="D217">
        <f>PLANURI!BA659</f>
        <v>4</v>
      </c>
      <c r="E217" t="str">
        <f>PLANURI!BB659</f>
        <v>7</v>
      </c>
      <c r="F217" t="str">
        <f>PLANURI!BC659</f>
        <v>E</v>
      </c>
      <c r="G217" t="str">
        <f>PLANURI!BD659</f>
        <v>DO</v>
      </c>
      <c r="H217">
        <f>PLANURI!BE659</f>
        <v>2.5</v>
      </c>
      <c r="I217">
        <f>PLANURI!BF659</f>
        <v>2.5</v>
      </c>
      <c r="J217">
        <f>PLANURI!BG659</f>
        <v>5</v>
      </c>
      <c r="K217">
        <f>PLANURI!BH659</f>
        <v>35</v>
      </c>
      <c r="L217">
        <f>PLANURI!BI659</f>
        <v>35</v>
      </c>
      <c r="M217">
        <f>PLANURI!BJ659</f>
        <v>70</v>
      </c>
      <c r="N217">
        <f>PLANURI!BK659</f>
        <v>0</v>
      </c>
      <c r="O217">
        <f>PLANURI!BL659</f>
        <v>0</v>
      </c>
      <c r="P217">
        <f>PLANURI!BM659</f>
        <v>0</v>
      </c>
      <c r="Q217">
        <f>PLANURI!BN659</f>
        <v>0</v>
      </c>
      <c r="R217">
        <f>PLANURI!BO659</f>
        <v>0</v>
      </c>
      <c r="S217">
        <f>PLANURI!BP659</f>
        <v>0</v>
      </c>
      <c r="T217">
        <f>PLANURI!BQ659</f>
        <v>5.7</v>
      </c>
      <c r="U217">
        <f>PLANURI!BR659</f>
        <v>80</v>
      </c>
      <c r="V217">
        <f>PLANURI!BS659</f>
        <v>6</v>
      </c>
      <c r="W217" t="str">
        <f>PLANURI!BT659</f>
        <v>DS</v>
      </c>
      <c r="X217">
        <f>PLANURI!BU659</f>
        <v>10.7</v>
      </c>
      <c r="Y217">
        <f>PLANURI!BV659</f>
        <v>150</v>
      </c>
      <c r="Z217" t="str">
        <f>PLANURI!A$4</f>
        <v>Facultatea de Mecanică</v>
      </c>
      <c r="AA217" t="str">
        <f>PLANURI!H$6</f>
        <v xml:space="preserve"> Ştiinţe inginereşti</v>
      </c>
      <c r="AB217">
        <f>PLANURI!C$12</f>
        <v>180</v>
      </c>
      <c r="AC217" t="str">
        <f>PLANURI!H$9</f>
        <v>Mașini și sisteme hidraulice și pneumatice</v>
      </c>
      <c r="AD217">
        <f>PLANURI!A$12</f>
        <v>20</v>
      </c>
      <c r="AE217">
        <f>PLANURI!B$12</f>
        <v>70</v>
      </c>
      <c r="AF217">
        <f>PLANURI!D$12</f>
        <v>20</v>
      </c>
      <c r="AG217" t="str">
        <f>PLANURI!BW659</f>
        <v>2022</v>
      </c>
    </row>
    <row r="218" spans="1:33" x14ac:dyDescent="0.2">
      <c r="A218" t="str">
        <f>PLANURI!AX660</f>
        <v>L433.19.07.S5-08</v>
      </c>
      <c r="B218">
        <f>PLANURI!AY660</f>
        <v>8</v>
      </c>
      <c r="C218" t="str">
        <f>PLANURI!AZ660</f>
        <v xml:space="preserve">Opțional 7 independent   Turbine - motoare hidrodinamice </v>
      </c>
      <c r="D218">
        <f>PLANURI!BA660</f>
        <v>4</v>
      </c>
      <c r="E218" t="str">
        <f>PLANURI!BB660</f>
        <v>7</v>
      </c>
      <c r="F218" t="str">
        <f>PLANURI!BC660</f>
        <v>E</v>
      </c>
      <c r="G218" t="str">
        <f>PLANURI!BD660</f>
        <v>DO</v>
      </c>
      <c r="H218">
        <f>PLANURI!WL660</f>
        <v>0</v>
      </c>
      <c r="I218">
        <f>PLANURI!BF660</f>
        <v>2.5</v>
      </c>
      <c r="J218">
        <f>PLANURI!BG660</f>
        <v>5</v>
      </c>
      <c r="K218">
        <f>PLANURI!BH660</f>
        <v>35</v>
      </c>
      <c r="L218">
        <f>PLANURI!BI660</f>
        <v>35</v>
      </c>
      <c r="M218">
        <f>PLANURI!BJ660</f>
        <v>70</v>
      </c>
      <c r="N218">
        <f>PLANURI!BK660</f>
        <v>0</v>
      </c>
      <c r="O218">
        <f>PLANURI!BL660</f>
        <v>0</v>
      </c>
      <c r="P218">
        <f>PLANURI!BM660</f>
        <v>0</v>
      </c>
      <c r="Q218">
        <f>PLANURI!BN660</f>
        <v>0</v>
      </c>
      <c r="R218">
        <f>PLANURI!BO660</f>
        <v>0</v>
      </c>
      <c r="S218">
        <f>PLANURI!BP660</f>
        <v>0</v>
      </c>
      <c r="T218">
        <f>PLANURI!BQ660</f>
        <v>5.7</v>
      </c>
      <c r="U218">
        <f>PLANURI!BR660</f>
        <v>80</v>
      </c>
      <c r="V218">
        <f>PLANURI!BS660</f>
        <v>6</v>
      </c>
      <c r="W218" t="str">
        <f>PLANURI!BT660</f>
        <v>DS</v>
      </c>
      <c r="X218">
        <f>PLANURI!BU660</f>
        <v>10.7</v>
      </c>
      <c r="Y218">
        <f>PLANURI!BV660</f>
        <v>150</v>
      </c>
      <c r="Z218" t="str">
        <f>PLANURI!A$4</f>
        <v>Facultatea de Mecanică</v>
      </c>
      <c r="AA218" t="str">
        <f>PLANURI!H$6</f>
        <v xml:space="preserve"> Ştiinţe inginereşti</v>
      </c>
      <c r="AB218">
        <f>PLANURI!C$12</f>
        <v>180</v>
      </c>
      <c r="AC218" t="str">
        <f>PLANURI!H$9</f>
        <v>Mașini și sisteme hidraulice și pneumatice</v>
      </c>
      <c r="AD218">
        <f>PLANURI!A$12</f>
        <v>20</v>
      </c>
      <c r="AE218">
        <f>PLANURI!B$12</f>
        <v>70</v>
      </c>
      <c r="AF218">
        <f>PLANURI!D$12</f>
        <v>20</v>
      </c>
      <c r="AG218" t="str">
        <f>PLANURI!BW660</f>
        <v>2022</v>
      </c>
    </row>
    <row r="219" spans="1:33" x14ac:dyDescent="0.2">
      <c r="A219" t="str">
        <f>PLANURI!AX661</f>
        <v>L433.19.07.S6-09</v>
      </c>
      <c r="B219">
        <f>PLANURI!AY661</f>
        <v>9</v>
      </c>
      <c r="C219" t="str">
        <f>PLANURI!AZ661</f>
        <v>Opțional 8 independent Tehnologia fabricatiei si montajului masinilor hidraulice *</v>
      </c>
      <c r="D219">
        <f>PLANURI!BA661</f>
        <v>4</v>
      </c>
      <c r="E219" t="str">
        <f>PLANURI!BB661</f>
        <v>7</v>
      </c>
      <c r="F219" t="str">
        <f>PLANURI!BC661</f>
        <v>E</v>
      </c>
      <c r="G219" t="str">
        <f>PLANURI!BD661</f>
        <v>DO</v>
      </c>
      <c r="H219">
        <f>PLANURI!BE661</f>
        <v>2.5</v>
      </c>
      <c r="I219">
        <f>PLANURI!BF661</f>
        <v>1.5</v>
      </c>
      <c r="J219">
        <f>PLANURI!BG661</f>
        <v>4</v>
      </c>
      <c r="K219">
        <f>PLANURI!BH661</f>
        <v>35</v>
      </c>
      <c r="L219">
        <f>PLANURI!BI661</f>
        <v>21</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Mașini și sisteme hidraulice și pneumatice</v>
      </c>
      <c r="AD219">
        <f>PLANURI!A$12</f>
        <v>20</v>
      </c>
      <c r="AE219">
        <f>PLANURI!B$12</f>
        <v>70</v>
      </c>
      <c r="AF219">
        <f>PLANURI!D$12</f>
        <v>20</v>
      </c>
      <c r="AG219" t="str">
        <f>PLANURI!BW661</f>
        <v>2022</v>
      </c>
    </row>
    <row r="220" spans="1:33" x14ac:dyDescent="0.2">
      <c r="A220" t="str">
        <f>PLANURI!AX662</f>
        <v>L433.19.07.S6-10</v>
      </c>
      <c r="B220">
        <f>PLANURI!AY662</f>
        <v>10</v>
      </c>
      <c r="C220" t="str">
        <f>PLANURI!AZ662</f>
        <v>Opțional 8 independent  Montarea si exploatarea instalatiilor hidropneumatice</v>
      </c>
      <c r="D220">
        <f>PLANURI!BA662</f>
        <v>4</v>
      </c>
      <c r="E220" t="str">
        <f>PLANURI!BB662</f>
        <v>7</v>
      </c>
      <c r="F220" t="str">
        <f>PLANURI!BC662</f>
        <v>E</v>
      </c>
      <c r="G220" t="str">
        <f>PLANURI!BD662</f>
        <v>DO</v>
      </c>
      <c r="H220">
        <f>PLANURI!WL662</f>
        <v>0</v>
      </c>
      <c r="I220">
        <f>PLANURI!BF662</f>
        <v>1.5</v>
      </c>
      <c r="J220">
        <f>PLANURI!BG662</f>
        <v>4</v>
      </c>
      <c r="K220">
        <f>PLANURI!BH662</f>
        <v>35</v>
      </c>
      <c r="L220">
        <f>PLANURI!BI662</f>
        <v>21</v>
      </c>
      <c r="M220">
        <f>PLANURI!BJ662</f>
        <v>56</v>
      </c>
      <c r="N220">
        <f>PLANURI!BK662</f>
        <v>0</v>
      </c>
      <c r="O220">
        <f>PLANURI!BL662</f>
        <v>0</v>
      </c>
      <c r="P220">
        <f>PLANURI!BM662</f>
        <v>0</v>
      </c>
      <c r="Q220">
        <f>PLANURI!BN662</f>
        <v>0</v>
      </c>
      <c r="R220">
        <f>PLANURI!BO662</f>
        <v>0</v>
      </c>
      <c r="S220">
        <f>PLANURI!BP662</f>
        <v>0</v>
      </c>
      <c r="T220">
        <f>PLANURI!BQ662</f>
        <v>4.9000000000000004</v>
      </c>
      <c r="U220">
        <f>PLANURI!BR662</f>
        <v>69</v>
      </c>
      <c r="V220">
        <f>PLANURI!BS662</f>
        <v>5</v>
      </c>
      <c r="W220" t="str">
        <f>PLANURI!BT662</f>
        <v>DS</v>
      </c>
      <c r="X220">
        <f>PLANURI!BU662</f>
        <v>8.9</v>
      </c>
      <c r="Y220">
        <f>PLANURI!BV662</f>
        <v>125</v>
      </c>
      <c r="Z220" t="str">
        <f>PLANURI!A$4</f>
        <v>Facultatea de Mecanică</v>
      </c>
      <c r="AA220" t="str">
        <f>PLANURI!H$6</f>
        <v xml:space="preserve"> Ştiinţe inginereşti</v>
      </c>
      <c r="AB220">
        <f>PLANURI!C$12</f>
        <v>180</v>
      </c>
      <c r="AC220" t="str">
        <f>PLANURI!H$9</f>
        <v>Mașini și sisteme hidraulice și pneumatice</v>
      </c>
      <c r="AD220">
        <f>PLANURI!A$12</f>
        <v>20</v>
      </c>
      <c r="AE220">
        <f>PLANURI!B$12</f>
        <v>70</v>
      </c>
      <c r="AF220">
        <f>PLANURI!D$12</f>
        <v>20</v>
      </c>
      <c r="AG220" t="str">
        <f>PLANURI!BW662</f>
        <v>2022</v>
      </c>
    </row>
    <row r="221" spans="1:33" x14ac:dyDescent="0.2">
      <c r="A221" t="str">
        <f>PLANURI!AX663</f>
        <v>L433.19.07.S7-11</v>
      </c>
      <c r="B221">
        <f>PLANURI!AY663</f>
        <v>11</v>
      </c>
      <c r="C221" t="str">
        <f>PLANURI!AZ663</f>
        <v>Opțional 9 independent Instalatii si echipamente pentru transport hidropneumatic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2.4</v>
      </c>
      <c r="U221">
        <f>PLANURI!BR663</f>
        <v>33</v>
      </c>
      <c r="V221">
        <f>PLANURI!BS663</f>
        <v>3</v>
      </c>
      <c r="W221" t="str">
        <f>PLANURI!BT663</f>
        <v>DS</v>
      </c>
      <c r="X221">
        <f>PLANURI!BU663</f>
        <v>5.4</v>
      </c>
      <c r="Y221">
        <f>PLANURI!BV663</f>
        <v>75</v>
      </c>
      <c r="Z221" t="str">
        <f>PLANURI!A$4</f>
        <v>Facultatea de Mecanică</v>
      </c>
      <c r="AA221" t="str">
        <f>PLANURI!H$6</f>
        <v xml:space="preserve"> Ştiinţe inginereşti</v>
      </c>
      <c r="AB221">
        <f>PLANURI!C$12</f>
        <v>180</v>
      </c>
      <c r="AC221" t="str">
        <f>PLANURI!H$9</f>
        <v>Mașini și sisteme hidraulice și pneumatice</v>
      </c>
      <c r="AD221">
        <f>PLANURI!A$12</f>
        <v>20</v>
      </c>
      <c r="AE221">
        <f>PLANURI!B$12</f>
        <v>70</v>
      </c>
      <c r="AF221">
        <f>PLANURI!D$12</f>
        <v>20</v>
      </c>
      <c r="AG221" t="str">
        <f>PLANURI!BW663</f>
        <v>2022</v>
      </c>
    </row>
    <row r="222" spans="1:33" x14ac:dyDescent="0.2">
      <c r="A222" t="str">
        <f>PLANURI!AX664</f>
        <v>L433.19.07.S7-12</v>
      </c>
      <c r="B222">
        <f>PLANURI!AY664</f>
        <v>12</v>
      </c>
      <c r="C222" t="str">
        <f>PLANURI!AZ664</f>
        <v>Opțional 9 independent Transport hidropneumatic neconventional</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2.4</v>
      </c>
      <c r="U222">
        <f>PLANURI!BR664</f>
        <v>33</v>
      </c>
      <c r="V222">
        <f>PLANURI!BS664</f>
        <v>3</v>
      </c>
      <c r="W222" t="str">
        <f>PLANURI!BT664</f>
        <v>DS</v>
      </c>
      <c r="X222">
        <f>PLANURI!BU664</f>
        <v>5.4</v>
      </c>
      <c r="Y222">
        <f>PLANURI!BV664</f>
        <v>75</v>
      </c>
      <c r="Z222" t="str">
        <f>PLANURI!A$4</f>
        <v>Facultatea de Mecanică</v>
      </c>
      <c r="AA222" t="str">
        <f>PLANURI!H$6</f>
        <v xml:space="preserve"> Ştiinţe inginereşti</v>
      </c>
      <c r="AB222">
        <f>PLANURI!C$12</f>
        <v>180</v>
      </c>
      <c r="AC222" t="str">
        <f>PLANURI!H$9</f>
        <v>Mașini și sisteme hidraulice și pneumatice</v>
      </c>
      <c r="AD222">
        <f>PLANURI!A$12</f>
        <v>20</v>
      </c>
      <c r="AE222">
        <f>PLANURI!B$12</f>
        <v>70</v>
      </c>
      <c r="AF222">
        <f>PLANURI!D$12</f>
        <v>20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Mașini și sisteme hidraulice și pneumatice</v>
      </c>
      <c r="AD223">
        <f>PLANURI!A$12</f>
        <v>20</v>
      </c>
      <c r="AE223">
        <f>PLANURI!B$12</f>
        <v>70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Mașini și sisteme hidraulice și pneumatice</v>
      </c>
      <c r="AD224">
        <f>PLANURI!A$12</f>
        <v>20</v>
      </c>
      <c r="AE224">
        <f>PLANURI!B$12</f>
        <v>70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Mașini și sisteme hidraulice și pneumatice</v>
      </c>
      <c r="AD225">
        <f>PLANURI!A$12</f>
        <v>20</v>
      </c>
      <c r="AE225">
        <f>PLANURI!B$12</f>
        <v>70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Mașini și sisteme hidraulice și pneumatice</v>
      </c>
      <c r="AD226">
        <f>PLANURI!A$12</f>
        <v>20</v>
      </c>
      <c r="AE226">
        <f>PLANURI!B$12</f>
        <v>70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Mașini și sisteme hidraulice și pneumatice</v>
      </c>
      <c r="AD227">
        <f>PLANURI!A$12</f>
        <v>20</v>
      </c>
      <c r="AE227">
        <f>PLANURI!B$12</f>
        <v>70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Mașini și sisteme hidraulice și pneumatice</v>
      </c>
      <c r="AD228">
        <f>PLANURI!A$12</f>
        <v>20</v>
      </c>
      <c r="AE228">
        <f>PLANURI!B$12</f>
        <v>70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Mașini și sisteme hidraulice și pneumatice</v>
      </c>
      <c r="AD229">
        <f>PLANURI!A$12</f>
        <v>20</v>
      </c>
      <c r="AE229">
        <f>PLANURI!B$12</f>
        <v>70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Mașini și sisteme hidraulice și pneumatice</v>
      </c>
      <c r="AD230">
        <f>PLANURI!A$12</f>
        <v>20</v>
      </c>
      <c r="AE230">
        <f>PLANURI!B$12</f>
        <v>70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Mașini și sisteme hidraulice și pneumatice</v>
      </c>
      <c r="AD231">
        <f>PLANURI!A$12</f>
        <v>20</v>
      </c>
      <c r="AE231">
        <f>PLANURI!B$12</f>
        <v>70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Mașini și sisteme hidraulice și pneumatice</v>
      </c>
      <c r="AD232">
        <f>PLANURI!A$12</f>
        <v>20</v>
      </c>
      <c r="AE232">
        <f>PLANURI!B$12</f>
        <v>70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Mașini și sisteme hidraulice și pneumatice</v>
      </c>
      <c r="AD233">
        <f>PLANURI!A$12</f>
        <v>20</v>
      </c>
      <c r="AE233">
        <f>PLANURI!B$12</f>
        <v>70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Mașini și sisteme hidraulice și pneumatice</v>
      </c>
      <c r="AD234">
        <f>PLANURI!A$12</f>
        <v>20</v>
      </c>
      <c r="AE234">
        <f>PLANURI!B$12</f>
        <v>70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Mașini și sisteme hidraulice și pneumatice</v>
      </c>
      <c r="AD235">
        <f>PLANURI!A$12</f>
        <v>20</v>
      </c>
      <c r="AE235">
        <f>PLANURI!B$12</f>
        <v>70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Mașini și sisteme hidraulice și pneumatice</v>
      </c>
      <c r="AD236">
        <f>PLANURI!A$12</f>
        <v>20</v>
      </c>
      <c r="AE236">
        <f>PLANURI!B$12</f>
        <v>70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Mașini și sisteme hidraulice și pneumatice</v>
      </c>
      <c r="AD237">
        <f>PLANURI!A$12</f>
        <v>20</v>
      </c>
      <c r="AE237">
        <f>PLANURI!B$12</f>
        <v>70</v>
      </c>
      <c r="AF237">
        <f>PLANURI!D$12</f>
        <v>20</v>
      </c>
      <c r="AG237" t="str">
        <f>PLANURI!BW679</f>
        <v/>
      </c>
    </row>
    <row r="238" spans="1:33" x14ac:dyDescent="0.2">
      <c r="A238" t="str">
        <f>PLANURI!AX680</f>
        <v>L433.19.08.S3-01</v>
      </c>
      <c r="B238">
        <f>PLANURI!AY680</f>
        <v>1</v>
      </c>
      <c r="C238" t="str">
        <f>PLANURI!AZ680</f>
        <v>Opțional 10 independent Vane, stavile, conducte si armaturi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Mașini și sisteme hidraulice și pneumatice</v>
      </c>
      <c r="AD238">
        <f>PLANURI!A$12</f>
        <v>20</v>
      </c>
      <c r="AE238">
        <f>PLANURI!B$12</f>
        <v>70</v>
      </c>
      <c r="AF238">
        <f>PLANURI!D$12</f>
        <v>20</v>
      </c>
      <c r="AG238" t="str">
        <f>PLANURI!BW680</f>
        <v>2022</v>
      </c>
    </row>
    <row r="239" spans="1:33" x14ac:dyDescent="0.2">
      <c r="A239" t="str">
        <f>PLANURI!AX681</f>
        <v>L433.19.08.S3-02</v>
      </c>
      <c r="B239">
        <f>PLANURI!AY681</f>
        <v>2</v>
      </c>
      <c r="C239" t="str">
        <f>PLANURI!AZ681</f>
        <v>Opțional 10 independent  Incercarea masinilor si sistemelor hidropneumatice</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Mașini și sisteme hidraulice și pneumatice</v>
      </c>
      <c r="AD239">
        <f>PLANURI!A$12</f>
        <v>20</v>
      </c>
      <c r="AE239">
        <f>PLANURI!B$12</f>
        <v>70</v>
      </c>
      <c r="AF239">
        <f>PLANURI!D$12</f>
        <v>20</v>
      </c>
      <c r="AG239" t="str">
        <f>PLANURI!BW681</f>
        <v>2022</v>
      </c>
    </row>
    <row r="240" spans="1:33" x14ac:dyDescent="0.2">
      <c r="A240" t="str">
        <f>PLANURI!AX682</f>
        <v>L433.19.08.S4-03</v>
      </c>
      <c r="B240">
        <f>PLANURI!AY682</f>
        <v>3</v>
      </c>
      <c r="C240" t="str">
        <f>PLANURI!AZ682</f>
        <v>Opțional 1-împachetat Turbine si centrale eoliene, conducerea automatizata a CE. *</v>
      </c>
      <c r="D240">
        <f>PLANURI!BA682</f>
        <v>4</v>
      </c>
      <c r="E240" t="str">
        <f>PLANURI!BB682</f>
        <v>8</v>
      </c>
      <c r="F240" t="str">
        <f>PLANURI!BC682</f>
        <v>E</v>
      </c>
      <c r="G240" t="str">
        <f>PLANURI!BD682</f>
        <v>DO</v>
      </c>
      <c r="H240">
        <f>PLANURI!WL682</f>
        <v>0</v>
      </c>
      <c r="I240">
        <f>PLANURI!BF682</f>
        <v>1.5</v>
      </c>
      <c r="J240">
        <f>PLANURI!BG682</f>
        <v>3.5</v>
      </c>
      <c r="K240">
        <f>PLANURI!BH682</f>
        <v>28</v>
      </c>
      <c r="L240">
        <f>PLANURI!BI682</f>
        <v>21</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Mașini și sisteme hidraulice și pneumatice</v>
      </c>
      <c r="AD240">
        <f>PLANURI!A$12</f>
        <v>20</v>
      </c>
      <c r="AE240">
        <f>PLANURI!B$12</f>
        <v>70</v>
      </c>
      <c r="AF240">
        <f>PLANURI!D$12</f>
        <v>20</v>
      </c>
      <c r="AG240" t="str">
        <f>PLANURI!BW682</f>
        <v>2022</v>
      </c>
    </row>
    <row r="241" spans="1:33" x14ac:dyDescent="0.2">
      <c r="A241" t="str">
        <f>PLANURI!AX683</f>
        <v>L433.19.08.S4-04</v>
      </c>
      <c r="B241">
        <f>PLANURI!AY683</f>
        <v>4</v>
      </c>
      <c r="C241" t="str">
        <f>PLANURI!AZ683</f>
        <v>Opțional 1-împachetat nstalatii edilitare si echipamente pentru depoluarea apei si aerului, ventilatie si climatizare</v>
      </c>
      <c r="D241">
        <f>PLANURI!BA683</f>
        <v>4</v>
      </c>
      <c r="E241" t="str">
        <f>PLANURI!BB683</f>
        <v>8</v>
      </c>
      <c r="F241" t="str">
        <f>PLANURI!BC683</f>
        <v>E</v>
      </c>
      <c r="G241" t="str">
        <f>PLANURI!BD683</f>
        <v>DO</v>
      </c>
      <c r="H241">
        <f>PLANURI!BE683</f>
        <v>2</v>
      </c>
      <c r="I241">
        <f>PLANURI!BF683</f>
        <v>1.5</v>
      </c>
      <c r="J241">
        <f>PLANURI!BG683</f>
        <v>3.5</v>
      </c>
      <c r="K241">
        <f>PLANURI!BH683</f>
        <v>28</v>
      </c>
      <c r="L241">
        <f>PLANURI!BI683</f>
        <v>21</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Mașini și sisteme hidraulice și pneumatice</v>
      </c>
      <c r="AD241">
        <f>PLANURI!A$12</f>
        <v>20</v>
      </c>
      <c r="AE241">
        <f>PLANURI!B$12</f>
        <v>70</v>
      </c>
      <c r="AF241">
        <f>PLANURI!D$12</f>
        <v>20</v>
      </c>
      <c r="AG241" t="str">
        <f>PLANURI!BW683</f>
        <v>2022</v>
      </c>
    </row>
    <row r="242" spans="1:33" x14ac:dyDescent="0.2">
      <c r="A242" t="str">
        <f>PLANURI!AX684</f>
        <v>L433.19.08.S5-05</v>
      </c>
      <c r="B242">
        <f>PLANURI!AY684</f>
        <v>5</v>
      </c>
      <c r="C242" t="str">
        <f>PLANURI!AZ684</f>
        <v>Opțional 2-împachetat  Cavitația *</v>
      </c>
      <c r="D242">
        <f>PLANURI!BA684</f>
        <v>4</v>
      </c>
      <c r="E242" t="str">
        <f>PLANURI!BB684</f>
        <v>8</v>
      </c>
      <c r="F242" t="str">
        <f>PLANURI!BC684</f>
        <v>E</v>
      </c>
      <c r="G242" t="str">
        <f>PLANURI!BD684</f>
        <v>DO</v>
      </c>
      <c r="H242">
        <f>PLANURI!WL684</f>
        <v>0</v>
      </c>
      <c r="I242">
        <f>PLANURI!BF684</f>
        <v>1.5</v>
      </c>
      <c r="J242">
        <f>PLANURI!BG684</f>
        <v>3.5</v>
      </c>
      <c r="K242">
        <f>PLANURI!BH684</f>
        <v>28</v>
      </c>
      <c r="L242">
        <f>PLANURI!BI684</f>
        <v>21</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Mașini și sisteme hidraulice și pneumatice</v>
      </c>
      <c r="AD242">
        <f>PLANURI!A$12</f>
        <v>20</v>
      </c>
      <c r="AE242">
        <f>PLANURI!B$12</f>
        <v>70</v>
      </c>
      <c r="AF242">
        <f>PLANURI!D$12</f>
        <v>20</v>
      </c>
      <c r="AG242" t="str">
        <f>PLANURI!BW684</f>
        <v>2022</v>
      </c>
    </row>
    <row r="243" spans="1:33" x14ac:dyDescent="0.2">
      <c r="A243" t="str">
        <f>PLANURI!AX685</f>
        <v>L433.19.08.S5-06</v>
      </c>
      <c r="B243">
        <f>PLANURI!AY685</f>
        <v>6</v>
      </c>
      <c r="C243" t="str">
        <f>PLANURI!AZ685</f>
        <v xml:space="preserve">Opțional 2-împachetat  Strat limita si turbulenta </v>
      </c>
      <c r="D243">
        <f>PLANURI!BA685</f>
        <v>4</v>
      </c>
      <c r="E243" t="str">
        <f>PLANURI!BB685</f>
        <v>8</v>
      </c>
      <c r="F243" t="str">
        <f>PLANURI!BC685</f>
        <v>E</v>
      </c>
      <c r="G243" t="str">
        <f>PLANURI!BD685</f>
        <v>DO</v>
      </c>
      <c r="H243">
        <f>PLANURI!BE685</f>
        <v>2</v>
      </c>
      <c r="I243">
        <f>PLANURI!BF685</f>
        <v>1.5</v>
      </c>
      <c r="J243">
        <f>PLANURI!BG685</f>
        <v>3.5</v>
      </c>
      <c r="K243">
        <f>PLANURI!BH685</f>
        <v>28</v>
      </c>
      <c r="L243">
        <f>PLANURI!BI685</f>
        <v>21</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Mașini și sisteme hidraulice și pneumatice</v>
      </c>
      <c r="AD243">
        <f>PLANURI!A$12</f>
        <v>20</v>
      </c>
      <c r="AE243">
        <f>PLANURI!B$12</f>
        <v>70</v>
      </c>
      <c r="AF243">
        <f>PLANURI!D$12</f>
        <v>20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Mașini și sisteme hidraulice și pneumatice</v>
      </c>
      <c r="AD244">
        <f>PLANURI!A$12</f>
        <v>20</v>
      </c>
      <c r="AE244">
        <f>PLANURI!B$12</f>
        <v>70</v>
      </c>
      <c r="AF244">
        <f>PLANURI!D$12</f>
        <v>20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Mașini și sisteme hidraulice și pneumatice</v>
      </c>
      <c r="AD245">
        <f>PLANURI!A$12</f>
        <v>20</v>
      </c>
      <c r="AE245">
        <f>PLANURI!B$12</f>
        <v>70</v>
      </c>
      <c r="AF245">
        <f>PLANURI!D$12</f>
        <v>20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Mașini și sisteme hidraulice și pneumatice</v>
      </c>
      <c r="AD246">
        <f>PLANURI!A$12</f>
        <v>20</v>
      </c>
      <c r="AE246">
        <f>PLANURI!B$12</f>
        <v>70</v>
      </c>
      <c r="AF246">
        <f>PLANURI!D$12</f>
        <v>20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Mașini și sisteme hidraulice și pneumatice</v>
      </c>
      <c r="AD247">
        <f>PLANURI!A$12</f>
        <v>20</v>
      </c>
      <c r="AE247">
        <f>PLANURI!B$12</f>
        <v>70</v>
      </c>
      <c r="AF247">
        <f>PLANURI!D$12</f>
        <v>20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Mașini și sisteme hidraulice și pneumatice</v>
      </c>
      <c r="AD248">
        <f>PLANURI!A$12</f>
        <v>20</v>
      </c>
      <c r="AE248">
        <f>PLANURI!B$12</f>
        <v>70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Mașini și sisteme hidraulice și pneumatice</v>
      </c>
      <c r="AD249">
        <f>PLANURI!A$12</f>
        <v>20</v>
      </c>
      <c r="AE249">
        <f>PLANURI!B$12</f>
        <v>70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Mașini și sisteme hidraulice și pneumatice</v>
      </c>
      <c r="AD250">
        <f>PLANURI!A$12</f>
        <v>20</v>
      </c>
      <c r="AE250">
        <f>PLANURI!B$12</f>
        <v>70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Mașini și sisteme hidraulice și pneumatice</v>
      </c>
      <c r="AD251">
        <f>PLANURI!A$12</f>
        <v>20</v>
      </c>
      <c r="AE251">
        <f>PLANURI!B$12</f>
        <v>70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Mașini și sisteme hidraulice și pneumatice</v>
      </c>
      <c r="AD252">
        <f>PLANURI!A$12</f>
        <v>20</v>
      </c>
      <c r="AE252">
        <f>PLANURI!B$12</f>
        <v>70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Mașini și sisteme hidraulice și pneumatice</v>
      </c>
      <c r="AD253">
        <f>PLANURI!A$12</f>
        <v>20</v>
      </c>
      <c r="AE253">
        <f>PLANURI!B$12</f>
        <v>70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Mașini și sisteme hidraulice și pneumatice</v>
      </c>
      <c r="AD254">
        <f>PLANURI!A$12</f>
        <v>20</v>
      </c>
      <c r="AE254">
        <f>PLANURI!B$12</f>
        <v>70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Mașini și sisteme hidraulice și pneumatice</v>
      </c>
      <c r="AD255">
        <f>PLANURI!A$12</f>
        <v>20</v>
      </c>
      <c r="AE255">
        <f>PLANURI!B$12</f>
        <v>70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Mașini și sisteme hidraulice și pneumatice</v>
      </c>
      <c r="AD256">
        <f>PLANURI!A$12</f>
        <v>20</v>
      </c>
      <c r="AE256">
        <f>PLANURI!B$12</f>
        <v>70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Mașini și sisteme hidraulice și pneumatice</v>
      </c>
      <c r="AD257">
        <f>PLANURI!A$12</f>
        <v>20</v>
      </c>
      <c r="AE257">
        <f>PLANURI!B$12</f>
        <v>70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Mașini și sisteme hidraulice și pneumatice</v>
      </c>
      <c r="AD258">
        <f>PLANURI!A$12</f>
        <v>20</v>
      </c>
      <c r="AE258">
        <f>PLANURI!B$12</f>
        <v>70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Mașini și sisteme hidraulice și pneumatice</v>
      </c>
      <c r="AD259">
        <f>PLANURI!A$12</f>
        <v>20</v>
      </c>
      <c r="AE259">
        <f>PLANURI!B$12</f>
        <v>70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Mașini și sisteme hidraulice și pneumatice</v>
      </c>
      <c r="AD260">
        <f>PLANURI!A$12</f>
        <v>20</v>
      </c>
      <c r="AE260">
        <f>PLANURI!B$12</f>
        <v>70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Mașini și sisteme hidraulice și pneumatice</v>
      </c>
      <c r="AD261">
        <f>PLANURI!A$12</f>
        <v>20</v>
      </c>
      <c r="AE261">
        <f>PLANURI!B$12</f>
        <v>70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Mașini și sisteme hidraulice și pneumatice</v>
      </c>
      <c r="AD262">
        <f>PLANURI!A$12</f>
        <v>20</v>
      </c>
      <c r="AE262">
        <f>PLANURI!B$12</f>
        <v>70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Mașini și sisteme hidraulice și pneumatice</v>
      </c>
      <c r="AD263">
        <f>PLANURI!A$12</f>
        <v>20</v>
      </c>
      <c r="AE263">
        <f>PLANURI!B$12</f>
        <v>70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Mașini și sisteme hidraulice și pneumatice</v>
      </c>
      <c r="AD264">
        <f>PLANURI!A$12</f>
        <v>20</v>
      </c>
      <c r="AE264">
        <f>PLANURI!B$12</f>
        <v>70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Mașini și sisteme hidraulice și pneumatice</v>
      </c>
      <c r="AD265">
        <f>PLANURI!A$12</f>
        <v>20</v>
      </c>
      <c r="AE265">
        <f>PLANURI!B$12</f>
        <v>70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Mașini și sisteme hidraulice și pneumatice</v>
      </c>
      <c r="AD266">
        <f>PLANURI!A$12</f>
        <v>20</v>
      </c>
      <c r="AE266">
        <f>PLANURI!B$12</f>
        <v>70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Mașini și sisteme hidraulice și pneumatice</v>
      </c>
      <c r="AD267">
        <f>PLANURI!A$12</f>
        <v>20</v>
      </c>
      <c r="AE267">
        <f>PLANURI!B$12</f>
        <v>70</v>
      </c>
      <c r="AF267">
        <f>PLANURI!D$12</f>
        <v>20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Mașini și sisteme hidraulice și pneumatice</v>
      </c>
      <c r="AD268">
        <f>PLANURI!A$12</f>
        <v>20</v>
      </c>
      <c r="AE268">
        <f>PLANURI!B$12</f>
        <v>70</v>
      </c>
      <c r="AF268">
        <f>PLANURI!D$12</f>
        <v>20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Mașini și sisteme hidraulice și pneumatice</v>
      </c>
      <c r="AD269">
        <f>PLANURI!A$12</f>
        <v>20</v>
      </c>
      <c r="AE269">
        <f>PLANURI!B$12</f>
        <v>70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Mașini și sisteme hidraulice și pneumatice</v>
      </c>
      <c r="AD270">
        <f>PLANURI!A$12</f>
        <v>20</v>
      </c>
      <c r="AE270">
        <f>PLANURI!B$12</f>
        <v>70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Mașini și sisteme hidraulice și pneumatice</v>
      </c>
      <c r="AD271">
        <f>PLANURI!A$12</f>
        <v>20</v>
      </c>
      <c r="AE271">
        <f>PLANURI!B$12</f>
        <v>70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Mașini și sisteme hidraulice și pneumatice</v>
      </c>
      <c r="AD272">
        <f>PLANURI!A$12</f>
        <v>20</v>
      </c>
      <c r="AE272">
        <f>PLANURI!B$12</f>
        <v>70</v>
      </c>
      <c r="AF272">
        <f>PLANURI!D$12</f>
        <v>20</v>
      </c>
      <c r="AG272" t="str">
        <f>PLANURI!BW714</f>
        <v/>
      </c>
    </row>
    <row r="273" spans="1:33" x14ac:dyDescent="0.2">
      <c r="A273" t="str">
        <f>PLANURI!AX715</f>
        <v>L433.19.02.C11-01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Mașini și sisteme hidraulice și pneumatice</v>
      </c>
      <c r="AD273">
        <f>PLANURI!A$12</f>
        <v>20</v>
      </c>
      <c r="AE273">
        <f>PLANURI!B$12</f>
        <v>70</v>
      </c>
      <c r="AF273">
        <f>PLANURI!D$12</f>
        <v>20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Mașini și sisteme hidraulice și pneumatice</v>
      </c>
      <c r="AD274">
        <f>PLANURI!A$12</f>
        <v>20</v>
      </c>
      <c r="AE274">
        <f>PLANURI!B$12</f>
        <v>70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Mașini și sisteme hidraulice și pneumatice</v>
      </c>
      <c r="AD275">
        <f>PLANURI!A$12</f>
        <v>20</v>
      </c>
      <c r="AE275">
        <f>PLANURI!B$12</f>
        <v>70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Mașini și sisteme hidraulice și pneumatice</v>
      </c>
      <c r="AD276">
        <f>PLANURI!A$12</f>
        <v>20</v>
      </c>
      <c r="AE276">
        <f>PLANURI!B$12</f>
        <v>70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Mașini și sisteme hidraulice și pneumatice</v>
      </c>
      <c r="AD277">
        <f>PLANURI!A$12</f>
        <v>20</v>
      </c>
      <c r="AE277">
        <f>PLANURI!B$12</f>
        <v>70</v>
      </c>
      <c r="AF277">
        <f>PLANURI!D$12</f>
        <v>20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Mașini și sisteme hidraulice și pneumatice</v>
      </c>
      <c r="AD278">
        <f>PLANURI!A$12</f>
        <v>20</v>
      </c>
      <c r="AE278">
        <f>PLANURI!B$12</f>
        <v>70</v>
      </c>
      <c r="AF278">
        <f>PLANURI!D$12</f>
        <v>20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Mașini și sisteme hidraulice și pneumatice</v>
      </c>
      <c r="AD279">
        <f>PLANURI!A$12</f>
        <v>20</v>
      </c>
      <c r="AE279">
        <f>PLANURI!B$12</f>
        <v>70</v>
      </c>
      <c r="AF279">
        <f>PLANURI!D$12</f>
        <v>20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Mașini și sisteme hidraulice și pneumatice</v>
      </c>
      <c r="AD280">
        <f>PLANURI!A$12</f>
        <v>20</v>
      </c>
      <c r="AE280">
        <f>PLANURI!B$12</f>
        <v>70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Mașini și sisteme hidraulice și pneumatice</v>
      </c>
      <c r="AD281">
        <f>PLANURI!A$12</f>
        <v>20</v>
      </c>
      <c r="AE281">
        <f>PLANURI!B$12</f>
        <v>70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Mașini și sisteme hidraulice și pneumatice</v>
      </c>
      <c r="AD282">
        <f>PLANURI!A$12</f>
        <v>20</v>
      </c>
      <c r="AE282">
        <f>PLANURI!B$12</f>
        <v>70</v>
      </c>
      <c r="AF282">
        <f>PLANURI!D$12</f>
        <v>20</v>
      </c>
      <c r="AG282" t="str">
        <f>PLANURI!BW724</f>
        <v/>
      </c>
    </row>
    <row r="283" spans="1:33" x14ac:dyDescent="0.2">
      <c r="A283" t="str">
        <f>PLANURI!AX725</f>
        <v>L433.19.04.C11-01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Mașini și sisteme hidraulice și pneumatice</v>
      </c>
      <c r="AD283">
        <f>PLANURI!A$12</f>
        <v>20</v>
      </c>
      <c r="AE283">
        <f>PLANURI!B$12</f>
        <v>70</v>
      </c>
      <c r="AF283">
        <f>PLANURI!D$12</f>
        <v>20</v>
      </c>
      <c r="AG283" t="str">
        <f>PLANURI!BW725</f>
        <v>2020</v>
      </c>
    </row>
    <row r="284" spans="1:33" x14ac:dyDescent="0.2">
      <c r="A284" t="str">
        <f>PLANURI!AX726</f>
        <v>L433.19.04.C11-02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Mașini și sisteme hidraulice și pneumatice</v>
      </c>
      <c r="AD284">
        <f>PLANURI!A$12</f>
        <v>20</v>
      </c>
      <c r="AE284">
        <f>PLANURI!B$12</f>
        <v>70</v>
      </c>
      <c r="AF284">
        <f>PLANURI!D$12</f>
        <v>20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Mașini și sisteme hidraulice și pneumatice</v>
      </c>
      <c r="AD285">
        <f>PLANURI!A$12</f>
        <v>20</v>
      </c>
      <c r="AE285">
        <f>PLANURI!B$12</f>
        <v>70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Mașini și sisteme hidraulice și pneumatice</v>
      </c>
      <c r="AD286">
        <f>PLANURI!A$12</f>
        <v>20</v>
      </c>
      <c r="AE286">
        <f>PLANURI!B$12</f>
        <v>70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Mașini și sisteme hidraulice și pneumatice</v>
      </c>
      <c r="AD287">
        <f>PLANURI!A$12</f>
        <v>20</v>
      </c>
      <c r="AE287">
        <f>PLANURI!B$12</f>
        <v>70</v>
      </c>
      <c r="AF287">
        <f>PLANURI!D$12</f>
        <v>20</v>
      </c>
      <c r="AG287" t="str">
        <f>PLANURI!BW729</f>
        <v/>
      </c>
    </row>
    <row r="288" spans="1:33" x14ac:dyDescent="0.2">
      <c r="A288" t="str">
        <f>PLANURI!AX730</f>
        <v>L433.19.05.D11-01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Mașini și sisteme hidraulice și pneumatice</v>
      </c>
      <c r="AD288">
        <f>PLANURI!A$12</f>
        <v>20</v>
      </c>
      <c r="AE288">
        <f>PLANURI!B$12</f>
        <v>70</v>
      </c>
      <c r="AF288">
        <f>PLANURI!D$12</f>
        <v>20</v>
      </c>
      <c r="AG288" t="str">
        <f>PLANURI!BW730</f>
        <v>2021</v>
      </c>
    </row>
    <row r="289" spans="1:33" x14ac:dyDescent="0.2">
      <c r="A289" t="str">
        <f>PLANURI!AX731</f>
        <v>L433.19.05.C11-02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Mașini și sisteme hidraulice și pneumatice</v>
      </c>
      <c r="AD289">
        <f>PLANURI!A$12</f>
        <v>20</v>
      </c>
      <c r="AE289">
        <f>PLANURI!B$12</f>
        <v>70</v>
      </c>
      <c r="AF289">
        <f>PLANURI!D$12</f>
        <v>20</v>
      </c>
      <c r="AG289" t="str">
        <f>PLANURI!BW731</f>
        <v>2021</v>
      </c>
    </row>
    <row r="290" spans="1:33" x14ac:dyDescent="0.2">
      <c r="A290" t="str">
        <f>PLANURI!AX732</f>
        <v>L433.19.05.C11-03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Mașini și sisteme hidraulice și pneumatice</v>
      </c>
      <c r="AD290">
        <f>PLANURI!A$12</f>
        <v>20</v>
      </c>
      <c r="AE290">
        <f>PLANURI!B$12</f>
        <v>70</v>
      </c>
      <c r="AF290">
        <f>PLANURI!D$12</f>
        <v>20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Mașini și sisteme hidraulice și pneumatice</v>
      </c>
      <c r="AD291">
        <f>PLANURI!A$12</f>
        <v>20</v>
      </c>
      <c r="AE291">
        <f>PLANURI!B$12</f>
        <v>70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Mașini și sisteme hidraulice și pneumatice</v>
      </c>
      <c r="AD292">
        <f>PLANURI!A$12</f>
        <v>20</v>
      </c>
      <c r="AE292">
        <f>PLANURI!B$12</f>
        <v>70</v>
      </c>
      <c r="AF292">
        <f>PLANURI!D$12</f>
        <v>20</v>
      </c>
      <c r="AG292" t="str">
        <f>PLANURI!BW734</f>
        <v/>
      </c>
    </row>
    <row r="293" spans="1:33" x14ac:dyDescent="0.2">
      <c r="A293" t="str">
        <f>PLANURI!AX735</f>
        <v>L433.19.06.D11-01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Mașini și sisteme hidraulice și pneumatice</v>
      </c>
      <c r="AD293">
        <f>PLANURI!A$12</f>
        <v>20</v>
      </c>
      <c r="AE293">
        <f>PLANURI!B$12</f>
        <v>70</v>
      </c>
      <c r="AF293">
        <f>PLANURI!D$12</f>
        <v>20</v>
      </c>
      <c r="AG293" t="str">
        <f>PLANURI!BW735</f>
        <v>2021</v>
      </c>
    </row>
    <row r="294" spans="1:33" x14ac:dyDescent="0.2">
      <c r="A294" t="str">
        <f>PLANURI!AX736</f>
        <v>L433.19.06.C11-02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Mașini și sisteme hidraulice și pneumatice</v>
      </c>
      <c r="AD294">
        <f>PLANURI!A$12</f>
        <v>20</v>
      </c>
      <c r="AE294">
        <f>PLANURI!B$12</f>
        <v>70</v>
      </c>
      <c r="AF294">
        <f>PLANURI!D$12</f>
        <v>20</v>
      </c>
      <c r="AG294" t="str">
        <f>PLANURI!BW736</f>
        <v>2021</v>
      </c>
    </row>
    <row r="295" spans="1:33" x14ac:dyDescent="0.2">
      <c r="A295" t="str">
        <f>PLANURI!AX737</f>
        <v>L433.19.06.C11-03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Mașini și sisteme hidraulice și pneumatice</v>
      </c>
      <c r="AD295">
        <f>PLANURI!A$12</f>
        <v>20</v>
      </c>
      <c r="AE295">
        <f>PLANURI!B$12</f>
        <v>70</v>
      </c>
      <c r="AF295">
        <f>PLANURI!D$12</f>
        <v>20</v>
      </c>
      <c r="AG295" t="str">
        <f>PLANURI!BW737</f>
        <v>2021</v>
      </c>
    </row>
    <row r="296" spans="1:33" x14ac:dyDescent="0.2">
      <c r="A296" t="str">
        <f>PLANURI!AX738</f>
        <v>L433.19.06.C11-04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Mașini și sisteme hidraulice și pneumatice</v>
      </c>
      <c r="AD296">
        <f>PLANURI!A$12</f>
        <v>20</v>
      </c>
      <c r="AE296">
        <f>PLANURI!B$12</f>
        <v>70</v>
      </c>
      <c r="AF296">
        <f>PLANURI!D$12</f>
        <v>20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Mașini și sisteme hidraulice și pneumatice</v>
      </c>
      <c r="AD297">
        <f>PLANURI!A$12</f>
        <v>20</v>
      </c>
      <c r="AE297">
        <f>PLANURI!B$12</f>
        <v>70</v>
      </c>
      <c r="AF297">
        <f>PLANURI!D$12</f>
        <v>20</v>
      </c>
      <c r="AG297" t="str">
        <f>PLANURI!BW739</f>
        <v/>
      </c>
    </row>
    <row r="298" spans="1:33" x14ac:dyDescent="0.2">
      <c r="A298" t="str">
        <f>PLANURI!AX740</f>
        <v>L433.19.07.C11-01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Mașini și sisteme hidraulice și pneumatice</v>
      </c>
      <c r="AD298">
        <f>PLANURI!A$12</f>
        <v>20</v>
      </c>
      <c r="AE298">
        <f>PLANURI!B$12</f>
        <v>70</v>
      </c>
      <c r="AF298">
        <f>PLANURI!D$12</f>
        <v>20</v>
      </c>
      <c r="AG298" t="str">
        <f>PLANURI!BW740</f>
        <v>2022</v>
      </c>
    </row>
    <row r="299" spans="1:33" x14ac:dyDescent="0.2">
      <c r="A299" t="str">
        <f>PLANURI!AX741</f>
        <v>L433.19.07.C11-02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Mașini și sisteme hidraulice și pneumatice</v>
      </c>
      <c r="AD299">
        <f>PLANURI!A$12</f>
        <v>20</v>
      </c>
      <c r="AE299">
        <f>PLANURI!B$12</f>
        <v>70</v>
      </c>
      <c r="AF299">
        <f>PLANURI!D$12</f>
        <v>20</v>
      </c>
      <c r="AG299" t="str">
        <f>PLANURI!BW741</f>
        <v>2022</v>
      </c>
    </row>
    <row r="300" spans="1:33" x14ac:dyDescent="0.2">
      <c r="A300" t="str">
        <f>PLANURI!AX742</f>
        <v>L433.19.07.C11-03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Mașini și sisteme hidraulice și pneumatice</v>
      </c>
      <c r="AD300">
        <f>PLANURI!A$12</f>
        <v>20</v>
      </c>
      <c r="AE300">
        <f>PLANURI!B$12</f>
        <v>70</v>
      </c>
      <c r="AF300">
        <f>PLANURI!D$12</f>
        <v>20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Mașini și sisteme hidraulice și pneumatice</v>
      </c>
      <c r="AD301">
        <f>PLANURI!A$12</f>
        <v>20</v>
      </c>
      <c r="AE301">
        <f>PLANURI!B$12</f>
        <v>70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Mașini și sisteme hidraulice și pneumatice</v>
      </c>
      <c r="AD302">
        <f>PLANURI!A$12</f>
        <v>20</v>
      </c>
      <c r="AE302">
        <f>PLANURI!B$12</f>
        <v>70</v>
      </c>
      <c r="AF302">
        <f>PLANURI!D$12</f>
        <v>20</v>
      </c>
      <c r="AG302" t="str">
        <f>PLANURI!BW744</f>
        <v/>
      </c>
    </row>
    <row r="303" spans="1:33" x14ac:dyDescent="0.2">
      <c r="A303" t="str">
        <f>PLANURI!AX745</f>
        <v>L433.19.08.C11-01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Mașini și sisteme hidraulice și pneumatice</v>
      </c>
      <c r="AD303">
        <f>PLANURI!A$12</f>
        <v>20</v>
      </c>
      <c r="AE303">
        <f>PLANURI!B$12</f>
        <v>70</v>
      </c>
      <c r="AF303">
        <f>PLANURI!D$12</f>
        <v>20</v>
      </c>
      <c r="AG303" t="str">
        <f>PLANURI!BW745</f>
        <v>2022</v>
      </c>
    </row>
    <row r="304" spans="1:33" x14ac:dyDescent="0.2">
      <c r="A304" t="str">
        <f>PLANURI!AX746</f>
        <v>L433.19.08.C11-02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Mașini și sisteme hidraulice și pneumatice</v>
      </c>
      <c r="AD304">
        <f>PLANURI!A$12</f>
        <v>20</v>
      </c>
      <c r="AE304">
        <f>PLANURI!B$12</f>
        <v>70</v>
      </c>
      <c r="AF304">
        <f>PLANURI!D$12</f>
        <v>20</v>
      </c>
      <c r="AG304" t="str">
        <f>PLANURI!BW746</f>
        <v>2022</v>
      </c>
    </row>
    <row r="305" spans="1:33" x14ac:dyDescent="0.2">
      <c r="A305" t="str">
        <f>PLANURI!AX747</f>
        <v>L433.19.08.C11-03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Mașini și sisteme hidraulice și pneumatice</v>
      </c>
      <c r="AD305">
        <f>PLANURI!A$12</f>
        <v>20</v>
      </c>
      <c r="AE305">
        <f>PLANURI!B$12</f>
        <v>70</v>
      </c>
      <c r="AF305">
        <f>PLANURI!D$12</f>
        <v>20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Mașini și sisteme hidraulice și pneumatice</v>
      </c>
      <c r="AD306">
        <f>PLANURI!A$12</f>
        <v>20</v>
      </c>
      <c r="AE306">
        <f>PLANURI!B$12</f>
        <v>70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Mașini și sisteme hidraulice și pneumatice</v>
      </c>
      <c r="AD307">
        <f>PLANURI!A$12</f>
        <v>20</v>
      </c>
      <c r="AE307">
        <f>PLANURI!B$12</f>
        <v>70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Mașini și sisteme hidraulice și pneumatice</v>
      </c>
      <c r="AD308">
        <f>PLANURI!A$12</f>
        <v>20</v>
      </c>
      <c r="AE308">
        <f>PLANURI!B$12</f>
        <v>70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Mașini și sisteme hidraulice și pneumatice</v>
      </c>
      <c r="AD309">
        <f>PLANURI!A$12</f>
        <v>20</v>
      </c>
      <c r="AE309">
        <f>PLANURI!B$12</f>
        <v>70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Mașini și sisteme hidraulice și pneumatice</v>
      </c>
      <c r="AD310">
        <f>PLANURI!A$12</f>
        <v>20</v>
      </c>
      <c r="AE310">
        <f>PLANURI!B$12</f>
        <v>70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Mașini și sisteme hidraulice și pneumatice</v>
      </c>
      <c r="AD311">
        <f>PLANURI!A$12</f>
        <v>20</v>
      </c>
      <c r="AE311">
        <f>PLANURI!B$12</f>
        <v>70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Mașini și sisteme hidraulice și pneumatice</v>
      </c>
      <c r="AD312">
        <f>PLANURI!A$12</f>
        <v>20</v>
      </c>
      <c r="AE312">
        <f>PLANURI!B$12</f>
        <v>70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Mașini și sisteme hidraulice și pneumatice</v>
      </c>
      <c r="AD313">
        <f>PLANURI!A$12</f>
        <v>20</v>
      </c>
      <c r="AE313">
        <f>PLANURI!B$12</f>
        <v>70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Mașini și sisteme hidraulice și pneumatice</v>
      </c>
      <c r="AD314">
        <f>PLANURI!A$12</f>
        <v>20</v>
      </c>
      <c r="AE314">
        <f>PLANURI!B$12</f>
        <v>70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Mașini și sisteme hidraulice și pneumatice</v>
      </c>
      <c r="AD315">
        <f>PLANURI!A$12</f>
        <v>20</v>
      </c>
      <c r="AE315">
        <f>PLANURI!B$12</f>
        <v>70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Mașini și sisteme hidraulice și pneumatice</v>
      </c>
      <c r="AD316">
        <f>PLANURI!A$12</f>
        <v>20</v>
      </c>
      <c r="AE316">
        <f>PLANURI!B$12</f>
        <v>70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Mașini și sisteme hidraulice și pneumatice</v>
      </c>
      <c r="AD317">
        <f>PLANURI!A$12</f>
        <v>20</v>
      </c>
      <c r="AE317">
        <f>PLANURI!B$12</f>
        <v>70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Mașini și sisteme hidraulice și pneumatice</v>
      </c>
      <c r="AD318">
        <f>PLANURI!A$12</f>
        <v>20</v>
      </c>
      <c r="AE318">
        <f>PLANURI!B$12</f>
        <v>70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Mașini și sisteme hidraulice și pneumatice</v>
      </c>
      <c r="AD319">
        <f>PLANURI!A$12</f>
        <v>20</v>
      </c>
      <c r="AE319">
        <f>PLANURI!B$12</f>
        <v>70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Mașini și sisteme hidraulice și pneumatice</v>
      </c>
      <c r="AD320">
        <f>PLANURI!A$12</f>
        <v>20</v>
      </c>
      <c r="AE320">
        <f>PLANURI!B$12</f>
        <v>70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Mașini și sisteme hidraulice și pneumatice</v>
      </c>
      <c r="AD321">
        <f>PLANURI!A$12</f>
        <v>20</v>
      </c>
      <c r="AE321">
        <f>PLANURI!B$12</f>
        <v>70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Mașini și sisteme hidraulice și pneumatice</v>
      </c>
      <c r="AD322">
        <f>PLANURI!A$12</f>
        <v>20</v>
      </c>
      <c r="AE322">
        <f>PLANURI!B$12</f>
        <v>70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Mașini și sisteme hidraulice și pneumatice</v>
      </c>
      <c r="AD323">
        <f>PLANURI!A$12</f>
        <v>20</v>
      </c>
      <c r="AE323">
        <f>PLANURI!B$12</f>
        <v>70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Mașini și sisteme hidraulice și pneumatice</v>
      </c>
      <c r="AD324">
        <f>PLANURI!A$12</f>
        <v>20</v>
      </c>
      <c r="AE324">
        <f>PLANURI!B$12</f>
        <v>70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Mașini și sisteme hidraulice și pneumatice</v>
      </c>
      <c r="AD325">
        <f>PLANURI!A$12</f>
        <v>20</v>
      </c>
      <c r="AE325">
        <f>PLANURI!B$12</f>
        <v>70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Mașini și sisteme hidraulice și pneumatice</v>
      </c>
      <c r="AD326">
        <f>PLANURI!A$12</f>
        <v>20</v>
      </c>
      <c r="AE326">
        <f>PLANURI!B$12</f>
        <v>70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Mașini și sisteme hidraulice și pneumatice</v>
      </c>
      <c r="AD327">
        <f>PLANURI!A$12</f>
        <v>20</v>
      </c>
      <c r="AE327">
        <f>PLANURI!B$12</f>
        <v>70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Mașini și sisteme hidraulice și pneumatice</v>
      </c>
      <c r="AD328">
        <f>PLANURI!A$12</f>
        <v>20</v>
      </c>
      <c r="AE328">
        <f>PLANURI!B$12</f>
        <v>70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Mașini și sisteme hidraulice și pneumatice</v>
      </c>
      <c r="AD329">
        <f>PLANURI!A$12</f>
        <v>20</v>
      </c>
      <c r="AE329">
        <f>PLANURI!B$12</f>
        <v>70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Mașini și sisteme hidraulice și pneumatice</v>
      </c>
      <c r="AD330">
        <f>PLANURI!A$12</f>
        <v>20</v>
      </c>
      <c r="AE330">
        <f>PLANURI!B$12</f>
        <v>70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Mașini și sisteme hidraulice și pneumatice</v>
      </c>
      <c r="AD331">
        <f>PLANURI!A$12</f>
        <v>20</v>
      </c>
      <c r="AE331">
        <f>PLANURI!B$12</f>
        <v>70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Mașini și sisteme hidraulice și pneumatice</v>
      </c>
      <c r="AD332">
        <f>PLANURI!A$12</f>
        <v>20</v>
      </c>
      <c r="AE332">
        <f>PLANURI!B$12</f>
        <v>70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Mașini și sisteme hidraulice și pneumatice</v>
      </c>
      <c r="AD333">
        <f>PLANURI!A$12</f>
        <v>20</v>
      </c>
      <c r="AE333">
        <f>PLANURI!B$12</f>
        <v>70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Mașini și sisteme hidraulice și pneumatice</v>
      </c>
      <c r="AD334">
        <f>PLANURI!A$12</f>
        <v>20</v>
      </c>
      <c r="AE334">
        <f>PLANURI!B$12</f>
        <v>70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Mașini și sisteme hidraulice și pneumatice</v>
      </c>
      <c r="AD335">
        <f>PLANURI!A$12</f>
        <v>20</v>
      </c>
      <c r="AE335">
        <f>PLANURI!B$12</f>
        <v>70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Mașini și sisteme hidraulice și pneumatice</v>
      </c>
      <c r="AD336">
        <f>PLANURI!A$12</f>
        <v>20</v>
      </c>
      <c r="AE336">
        <f>PLANURI!B$12</f>
        <v>70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Mașini și sisteme hidraulice și pneumatice</v>
      </c>
      <c r="AD337">
        <f>PLANURI!A$12</f>
        <v>20</v>
      </c>
      <c r="AE337">
        <f>PLANURI!B$12</f>
        <v>70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Mașini și sisteme hidraulice și pneumatice</v>
      </c>
      <c r="AD338">
        <f>PLANURI!A$12</f>
        <v>20</v>
      </c>
      <c r="AE338">
        <f>PLANURI!B$12</f>
        <v>70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Mașini și sisteme hidraulice și pneumatice</v>
      </c>
      <c r="AD339">
        <f>PLANURI!A$12</f>
        <v>20</v>
      </c>
      <c r="AE339">
        <f>PLANURI!B$12</f>
        <v>70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Mașini și sisteme hidraulice și pneumatice</v>
      </c>
      <c r="AD340">
        <f>PLANURI!A$12</f>
        <v>20</v>
      </c>
      <c r="AE340">
        <f>PLANURI!B$12</f>
        <v>70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Mașini și sisteme hidraulice și pneumatice</v>
      </c>
      <c r="AD341">
        <f>PLANURI!A$12</f>
        <v>20</v>
      </c>
      <c r="AE341">
        <f>PLANURI!B$12</f>
        <v>70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Mașini și sisteme hidraulice și pneumatice</v>
      </c>
      <c r="AD342">
        <f>PLANURI!A$12</f>
        <v>20</v>
      </c>
      <c r="AE342">
        <f>PLANURI!B$12</f>
        <v>70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Mașini și sisteme hidraulice și pneumatice</v>
      </c>
      <c r="AD343">
        <f>PLANURI!A$12</f>
        <v>20</v>
      </c>
      <c r="AE343">
        <f>PLANURI!B$12</f>
        <v>70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Mașini și sisteme hidraulice și pneumatice</v>
      </c>
      <c r="AD344">
        <f>PLANURI!A$12</f>
        <v>20</v>
      </c>
      <c r="AE344">
        <f>PLANURI!B$12</f>
        <v>70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Mașini și sisteme hidraulice și pneumatice</v>
      </c>
      <c r="AD345">
        <f>PLANURI!A$12</f>
        <v>20</v>
      </c>
      <c r="AE345">
        <f>PLANURI!B$12</f>
        <v>70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Mașini și sisteme hidraulice și pneumatice</v>
      </c>
      <c r="AD346">
        <f>PLANURI!A$12</f>
        <v>20</v>
      </c>
      <c r="AE346">
        <f>PLANURI!B$12</f>
        <v>70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Mașini și sisteme hidraulice și pneumatice</v>
      </c>
      <c r="AD347">
        <f>PLANURI!A$12</f>
        <v>20</v>
      </c>
      <c r="AE347">
        <f>PLANURI!B$12</f>
        <v>70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Mașini și sisteme hidraulice și pneumatice</v>
      </c>
      <c r="AD348">
        <f>PLANURI!A$12</f>
        <v>20</v>
      </c>
      <c r="AE348">
        <f>PLANURI!B$12</f>
        <v>70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Mașini și sisteme hidraulice și pneumatice</v>
      </c>
      <c r="AD349">
        <f>PLANURI!A$12</f>
        <v>20</v>
      </c>
      <c r="AE349">
        <f>PLANURI!B$12</f>
        <v>70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Mașini și sisteme hidraulice și pneumatice</v>
      </c>
      <c r="AD350">
        <f>PLANURI!A$12</f>
        <v>20</v>
      </c>
      <c r="AE350">
        <f>PLANURI!B$12</f>
        <v>70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Mașini și sisteme hidraulice și pneumatice</v>
      </c>
      <c r="AD351">
        <f>PLANURI!A$12</f>
        <v>20</v>
      </c>
      <c r="AE351">
        <f>PLANURI!B$12</f>
        <v>70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Mașini și sisteme hidraulice și pneumatice</v>
      </c>
      <c r="AD352">
        <f>PLANURI!A$12</f>
        <v>20</v>
      </c>
      <c r="AE352">
        <f>PLANURI!B$12</f>
        <v>70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Mașini și sisteme hidraulice și pneumatice</v>
      </c>
      <c r="AD353">
        <f>PLANURI!A$12</f>
        <v>20</v>
      </c>
      <c r="AE353">
        <f>PLANURI!B$12</f>
        <v>70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Mașini și sisteme hidraulice și pneumatice</v>
      </c>
      <c r="AD354">
        <f>PLANURI!A$12</f>
        <v>20</v>
      </c>
      <c r="AE354">
        <f>PLANURI!B$12</f>
        <v>70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Mașini și sisteme hidraulice și pneumatice</v>
      </c>
      <c r="AD355">
        <f>PLANURI!A$12</f>
        <v>20</v>
      </c>
      <c r="AE355">
        <f>PLANURI!B$12</f>
        <v>70</v>
      </c>
      <c r="AF355">
        <f>PLANURI!D$12</f>
        <v>20</v>
      </c>
      <c r="AG355" t="str">
        <f>PLANURI!BW797</f>
        <v/>
      </c>
    </row>
    <row r="356" spans="1:33" x14ac:dyDescent="0.2">
      <c r="A356" t="str">
        <f>PLANURI!AX798</f>
        <v>L433.19.04.D9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Mașini și sisteme hidraulice și pneumatice</v>
      </c>
      <c r="AD356">
        <f>PLANURI!A$12</f>
        <v>20</v>
      </c>
      <c r="AE356">
        <f>PLANURI!B$12</f>
        <v>70</v>
      </c>
      <c r="AF356">
        <f>PLANURI!D$12</f>
        <v>20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Mașini și sisteme hidraulice și pneumatice</v>
      </c>
      <c r="AD357">
        <f>PLANURI!A$12</f>
        <v>20</v>
      </c>
      <c r="AE357">
        <f>PLANURI!B$12</f>
        <v>70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Mașini și sisteme hidraulice și pneumatice</v>
      </c>
      <c r="AD358">
        <f>PLANURI!A$12</f>
        <v>20</v>
      </c>
      <c r="AE358">
        <f>PLANURI!B$12</f>
        <v>70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Mașini și sisteme hidraulice și pneumatice</v>
      </c>
      <c r="AD359">
        <f>PLANURI!A$12</f>
        <v>20</v>
      </c>
      <c r="AE359">
        <f>PLANURI!B$12</f>
        <v>70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Mașini și sisteme hidraulice și pneumatice</v>
      </c>
      <c r="AD360">
        <f>PLANURI!A$12</f>
        <v>20</v>
      </c>
      <c r="AE360">
        <f>PLANURI!B$12</f>
        <v>70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Mașini și sisteme hidraulice și pneumatice</v>
      </c>
      <c r="AD361">
        <f>PLANURI!A$12</f>
        <v>20</v>
      </c>
      <c r="AE361">
        <f>PLANURI!B$12</f>
        <v>70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Mașini și sisteme hidraulice și pneumatice</v>
      </c>
      <c r="AD362">
        <f>PLANURI!A$12</f>
        <v>20</v>
      </c>
      <c r="AE362">
        <f>PLANURI!B$12</f>
        <v>70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Mașini și sisteme hidraulice și pneumatice</v>
      </c>
      <c r="AD363">
        <f>PLANURI!A$12</f>
        <v>20</v>
      </c>
      <c r="AE363">
        <f>PLANURI!B$12</f>
        <v>70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Mașini și sisteme hidraulice și pneumatice</v>
      </c>
      <c r="AD364">
        <f>PLANURI!A$12</f>
        <v>20</v>
      </c>
      <c r="AE364">
        <f>PLANURI!B$12</f>
        <v>70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Mașini și sisteme hidraulice și pneumatice</v>
      </c>
      <c r="AD365">
        <f>PLANURI!A$12</f>
        <v>20</v>
      </c>
      <c r="AE365">
        <f>PLANURI!B$12</f>
        <v>70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Mașini și sisteme hidraulice și pneumatice</v>
      </c>
      <c r="AD366">
        <f>PLANURI!A$12</f>
        <v>20</v>
      </c>
      <c r="AE366">
        <f>PLANURI!B$12</f>
        <v>70</v>
      </c>
      <c r="AF366">
        <f>PLANURI!D$12</f>
        <v>20</v>
      </c>
      <c r="AG366" t="str">
        <f>PLANURI!BW808</f>
        <v/>
      </c>
    </row>
    <row r="367" spans="1:33" x14ac:dyDescent="0.2">
      <c r="A367" t="str">
        <f>PLANURI!AX809</f>
        <v>L433.19.05.D8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Mașini și sisteme hidraulice și pneumatice</v>
      </c>
      <c r="AD367">
        <f>PLANURI!A$12</f>
        <v>20</v>
      </c>
      <c r="AE367">
        <f>PLANURI!B$12</f>
        <v>70</v>
      </c>
      <c r="AF367">
        <f>PLANURI!D$12</f>
        <v>20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Mașini și sisteme hidraulice și pneumatice</v>
      </c>
      <c r="AD368">
        <f>PLANURI!A$12</f>
        <v>20</v>
      </c>
      <c r="AE368">
        <f>PLANURI!B$12</f>
        <v>70</v>
      </c>
      <c r="AF368">
        <f>PLANURI!D$12</f>
        <v>20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Mașini și sisteme hidraulice și pneumatice</v>
      </c>
      <c r="AD369">
        <f>PLANURI!A$12</f>
        <v>20</v>
      </c>
      <c r="AE369">
        <f>PLANURI!B$12</f>
        <v>70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Mașini și sisteme hidraulice și pneumatice</v>
      </c>
      <c r="AD370">
        <f>PLANURI!A$12</f>
        <v>20</v>
      </c>
      <c r="AE370">
        <f>PLANURI!B$12</f>
        <v>70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Mașini și sisteme hidraulice și pneumatice</v>
      </c>
      <c r="AD371">
        <f>PLANURI!A$12</f>
        <v>20</v>
      </c>
      <c r="AE371">
        <f>PLANURI!B$12</f>
        <v>70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Mașini și sisteme hidraulice și pneumatice</v>
      </c>
      <c r="AD372">
        <f>PLANURI!A$12</f>
        <v>20</v>
      </c>
      <c r="AE372">
        <f>PLANURI!B$12</f>
        <v>70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Mașini și sisteme hidraulice și pneumatice</v>
      </c>
      <c r="AD373">
        <f>PLANURI!A$12</f>
        <v>20</v>
      </c>
      <c r="AE373">
        <f>PLANURI!B$12</f>
        <v>70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Mașini și sisteme hidraulice și pneumatice</v>
      </c>
      <c r="AD374">
        <f>PLANURI!A$12</f>
        <v>20</v>
      </c>
      <c r="AE374">
        <f>PLANURI!B$12</f>
        <v>70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Mașini și sisteme hidraulice și pneumatice</v>
      </c>
      <c r="AD375">
        <f>PLANURI!A$12</f>
        <v>20</v>
      </c>
      <c r="AE375">
        <f>PLANURI!B$12</f>
        <v>70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Mașini și sisteme hidraulice și pneumatice</v>
      </c>
      <c r="AD376">
        <f>PLANURI!A$12</f>
        <v>20</v>
      </c>
      <c r="AE376">
        <f>PLANURI!B$12</f>
        <v>70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Mașini și sisteme hidraulice și pneumatice</v>
      </c>
      <c r="AD377">
        <f>PLANURI!A$12</f>
        <v>20</v>
      </c>
      <c r="AE377">
        <f>PLANURI!B$12</f>
        <v>70</v>
      </c>
      <c r="AF377">
        <f>PLANURI!D$12</f>
        <v>20</v>
      </c>
      <c r="AG377" t="str">
        <f>PLANURI!BW819</f>
        <v/>
      </c>
    </row>
    <row r="378" spans="1:33" x14ac:dyDescent="0.2">
      <c r="A378" t="str">
        <f>PLANURI!AX820</f>
        <v>L433.19.06.S8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Mașini și sisteme hidraulice și pneumatice</v>
      </c>
      <c r="AD378">
        <f>PLANURI!A$12</f>
        <v>20</v>
      </c>
      <c r="AE378">
        <f>PLANURI!B$12</f>
        <v>70</v>
      </c>
      <c r="AF378">
        <f>PLANURI!D$12</f>
        <v>20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Mașini și sisteme hidraulice și pneumatice</v>
      </c>
      <c r="AD379">
        <f>PLANURI!A$12</f>
        <v>20</v>
      </c>
      <c r="AE379">
        <f>PLANURI!B$12</f>
        <v>70</v>
      </c>
      <c r="AF379">
        <f>PLANURI!D$12</f>
        <v>20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Mașini și sisteme hidraulice și pneumatice</v>
      </c>
      <c r="AD380">
        <f>PLANURI!A$12</f>
        <v>20</v>
      </c>
      <c r="AE380">
        <f>PLANURI!B$12</f>
        <v>70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Mașini și sisteme hidraulice și pneumatice</v>
      </c>
      <c r="AD381">
        <f>PLANURI!A$12</f>
        <v>20</v>
      </c>
      <c r="AE381">
        <f>PLANURI!B$12</f>
        <v>70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Mașini și sisteme hidraulice și pneumatice</v>
      </c>
      <c r="AD382">
        <f>PLANURI!A$12</f>
        <v>20</v>
      </c>
      <c r="AE382">
        <f>PLANURI!B$12</f>
        <v>70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Mașini și sisteme hidraulice și pneumatice</v>
      </c>
      <c r="AD383">
        <f>PLANURI!A$12</f>
        <v>20</v>
      </c>
      <c r="AE383">
        <f>PLANURI!B$12</f>
        <v>70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Mașini și sisteme hidraulice și pneumatice</v>
      </c>
      <c r="AD384">
        <f>PLANURI!A$12</f>
        <v>20</v>
      </c>
      <c r="AE384">
        <f>PLANURI!B$12</f>
        <v>70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Mașini și sisteme hidraulice și pneumatice</v>
      </c>
      <c r="AD385">
        <f>PLANURI!A$12</f>
        <v>20</v>
      </c>
      <c r="AE385">
        <f>PLANURI!B$12</f>
        <v>70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Mașini și sisteme hidraulice și pneumatice</v>
      </c>
      <c r="AD386">
        <f>PLANURI!A$12</f>
        <v>20</v>
      </c>
      <c r="AE386">
        <f>PLANURI!B$12</f>
        <v>70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Mașini și sisteme hidraulice și pneumatice</v>
      </c>
      <c r="AD387">
        <f>PLANURI!A$12</f>
        <v>20</v>
      </c>
      <c r="AE387">
        <f>PLANURI!B$12</f>
        <v>70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Mașini și sisteme hidraulice și pneumatice</v>
      </c>
      <c r="AD388">
        <f>PLANURI!A$12</f>
        <v>20</v>
      </c>
      <c r="AE388">
        <f>PLANURI!B$12</f>
        <v>70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Mașini și sisteme hidraulice și pneumatice</v>
      </c>
      <c r="AD389">
        <f>PLANURI!A$12</f>
        <v>20</v>
      </c>
      <c r="AE389">
        <f>PLANURI!B$12</f>
        <v>70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Mașini și sisteme hidraulice și pneumatice</v>
      </c>
      <c r="AD390">
        <f>PLANURI!A$12</f>
        <v>20</v>
      </c>
      <c r="AE390">
        <f>PLANURI!B$12</f>
        <v>70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Mașini și sisteme hidraulice și pneumatice</v>
      </c>
      <c r="AD391">
        <f>PLANURI!A$12</f>
        <v>20</v>
      </c>
      <c r="AE391">
        <f>PLANURI!B$12</f>
        <v>70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Mașini și sisteme hidraulice și pneumatice</v>
      </c>
      <c r="AD392">
        <f>PLANURI!A$12</f>
        <v>20</v>
      </c>
      <c r="AE392">
        <f>PLANURI!B$12</f>
        <v>70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Mașini și sisteme hidraulice și pneumatice</v>
      </c>
      <c r="AD393">
        <f>PLANURI!A$12</f>
        <v>20</v>
      </c>
      <c r="AE393">
        <f>PLANURI!B$12</f>
        <v>70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Mașini și sisteme hidraulice și pneumatice</v>
      </c>
      <c r="AD394">
        <f>PLANURI!A$12</f>
        <v>20</v>
      </c>
      <c r="AE394">
        <f>PLANURI!B$12</f>
        <v>70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Mașini și sisteme hidraulice și pneumatice</v>
      </c>
      <c r="AD395">
        <f>PLANURI!A$12</f>
        <v>20</v>
      </c>
      <c r="AE395">
        <f>PLANURI!B$12</f>
        <v>70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Mașini și sisteme hidraulice și pneumatice</v>
      </c>
      <c r="AD396">
        <f>PLANURI!A$12</f>
        <v>20</v>
      </c>
      <c r="AE396">
        <f>PLANURI!B$12</f>
        <v>70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Mașini și sisteme hidraulice și pneumatice</v>
      </c>
      <c r="AD397">
        <f>PLANURI!A$12</f>
        <v>20</v>
      </c>
      <c r="AE397">
        <f>PLANURI!B$12</f>
        <v>70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Mașini și sisteme hidraulice și pneumatice</v>
      </c>
      <c r="AD398">
        <f>PLANURI!A$12</f>
        <v>20</v>
      </c>
      <c r="AE398">
        <f>PLANURI!B$12</f>
        <v>70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Mașini și sisteme hidraulice și pneumatice</v>
      </c>
      <c r="AD399">
        <f>PLANURI!A$12</f>
        <v>20</v>
      </c>
      <c r="AE399">
        <f>PLANURI!B$12</f>
        <v>70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Mașini și sisteme hidraulice și pneumatice</v>
      </c>
      <c r="AD400">
        <f>PLANURI!A$12</f>
        <v>20</v>
      </c>
      <c r="AE400">
        <f>PLANURI!B$12</f>
        <v>70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Mașini și sisteme hidraulice și pneumatice</v>
      </c>
      <c r="AD401">
        <f>PLANURI!A$12</f>
        <v>20</v>
      </c>
      <c r="AE401">
        <f>PLANURI!B$12</f>
        <v>70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Mașini și sisteme hidraulice și pneumatice</v>
      </c>
      <c r="AD402">
        <f>PLANURI!A$12</f>
        <v>20</v>
      </c>
      <c r="AE402">
        <f>PLANURI!B$12</f>
        <v>70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2023-01-31T12:42:20Z</dcterms:modified>
</cp:coreProperties>
</file>