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N537" i="10" s="1"/>
  <c r="Y329" i="10"/>
  <c r="BQ715" i="10" s="1"/>
  <c r="M42" i="10"/>
  <c r="M39" i="10"/>
  <c r="AW82" i="10"/>
  <c r="AW79" i="10"/>
  <c r="AW76" i="10"/>
  <c r="L534" i="10" s="1"/>
  <c r="N534" i="10" s="1"/>
  <c r="AW73" i="10"/>
  <c r="AK91" i="10"/>
  <c r="AK88" i="10"/>
  <c r="AK85" i="10"/>
  <c r="AK82" i="10"/>
  <c r="AK79" i="10"/>
  <c r="AI104" i="10" s="1"/>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C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C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C34" i="13"/>
  <c r="AD34" i="13"/>
  <c r="AE34" i="13"/>
  <c r="AF34" i="13"/>
  <c r="Z42" i="10"/>
  <c r="AX477" i="10" s="1"/>
  <c r="A35" i="13" s="1"/>
  <c r="B35" i="13"/>
  <c r="AZ477" i="10"/>
  <c r="C35" i="13"/>
  <c r="BH477" i="10"/>
  <c r="K35" i="13"/>
  <c r="BI477" i="10"/>
  <c r="L35" i="13"/>
  <c r="BR477" i="10"/>
  <c r="U35" i="13"/>
  <c r="BT477" i="10"/>
  <c r="W35" i="13"/>
  <c r="Z35" i="13"/>
  <c r="AA35" i="13"/>
  <c r="AB35" i="13"/>
  <c r="AC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C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C42" i="13"/>
  <c r="AD42" i="13"/>
  <c r="AE42" i="13"/>
  <c r="AF42" i="13"/>
  <c r="AL30" i="10"/>
  <c r="AX485" i="10" s="1"/>
  <c r="A43" i="13" s="1"/>
  <c r="B43" i="13"/>
  <c r="AZ485" i="10"/>
  <c r="C43" i="13"/>
  <c r="BH485" i="10"/>
  <c r="K43" i="13" s="1"/>
  <c r="BI485" i="10"/>
  <c r="L43" i="13" s="1"/>
  <c r="BT485" i="10"/>
  <c r="W43" i="13" s="1"/>
  <c r="Z43" i="13"/>
  <c r="AA43" i="13"/>
  <c r="AB43" i="13"/>
  <c r="AC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c r="A55" i="13" s="1"/>
  <c r="B55" i="13"/>
  <c r="AZ497" i="10"/>
  <c r="C55" i="13"/>
  <c r="BH497" i="10"/>
  <c r="K55" i="13"/>
  <c r="BI497" i="10"/>
  <c r="L55" i="13" s="1"/>
  <c r="BR497" i="10"/>
  <c r="U55" i="13"/>
  <c r="BT497" i="10"/>
  <c r="W55" i="13"/>
  <c r="Z55" i="13"/>
  <c r="AA55" i="13"/>
  <c r="AB55" i="13"/>
  <c r="AC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s="1"/>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C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Z207" i="10" s="1"/>
  <c r="AX654" i="10" s="1"/>
  <c r="A212"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Q664" i="10"/>
  <c r="T222" i="13" s="1"/>
  <c r="BR664" i="10"/>
  <c r="U222" i="13" s="1"/>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s="1"/>
  <c r="B339" i="13"/>
  <c r="AZ781" i="10"/>
  <c r="C339" i="13" s="1"/>
  <c r="H339" i="13"/>
  <c r="I339" i="13"/>
  <c r="J339" i="13"/>
  <c r="K339" i="13"/>
  <c r="L339" i="13"/>
  <c r="M339" i="13"/>
  <c r="O339" i="13"/>
  <c r="BN781" i="10"/>
  <c r="BP781" i="10" s="1"/>
  <c r="S339" i="13" s="1"/>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AX809" i="10"/>
  <c r="A367" i="13" s="1"/>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s="1"/>
  <c r="B378" i="13"/>
  <c r="AZ820" i="10"/>
  <c r="C378" i="13"/>
  <c r="H378" i="13"/>
  <c r="I378" i="13"/>
  <c r="J378" i="13"/>
  <c r="K378" i="13"/>
  <c r="L378" i="13"/>
  <c r="M378" i="13"/>
  <c r="O378" i="13"/>
  <c r="BN820" i="10"/>
  <c r="Q378" i="13"/>
  <c r="R378" i="13"/>
  <c r="Z378" i="13"/>
  <c r="AA378" i="13"/>
  <c r="AB378" i="13"/>
  <c r="AC378" i="13"/>
  <c r="AD378" i="13"/>
  <c r="AE378" i="13"/>
  <c r="AF378" i="13"/>
  <c r="AX821" i="10"/>
  <c r="A379" i="13" s="1"/>
  <c r="B379" i="13"/>
  <c r="C379" i="13"/>
  <c r="H379" i="13"/>
  <c r="I379" i="13"/>
  <c r="J379" i="13"/>
  <c r="K379" i="13"/>
  <c r="L379" i="13"/>
  <c r="M379" i="13"/>
  <c r="O379" i="13"/>
  <c r="Q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c r="A5" i="13" s="1"/>
  <c r="B5" i="13"/>
  <c r="AZ447" i="10"/>
  <c r="C5" i="13"/>
  <c r="BH447" i="10"/>
  <c r="K5" i="13"/>
  <c r="BI447" i="10"/>
  <c r="L5" i="13"/>
  <c r="BR447" i="10"/>
  <c r="U5" i="13"/>
  <c r="BT447" i="10"/>
  <c r="W5" i="13"/>
  <c r="Z5" i="13"/>
  <c r="AA5" i="13"/>
  <c r="AB5" i="13"/>
  <c r="AC5" i="13"/>
  <c r="AD5" i="13"/>
  <c r="AE5" i="13"/>
  <c r="AF5" i="13"/>
  <c r="B30" i="10"/>
  <c r="AX448" i="10"/>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s="1"/>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s="1"/>
  <c r="BA470" i="10"/>
  <c r="BW470" i="10" s="1"/>
  <c r="AG28" i="13" s="1"/>
  <c r="BA471" i="10"/>
  <c r="BW471" i="10"/>
  <c r="AG29" i="13"/>
  <c r="BA473" i="10"/>
  <c r="BA474" i="10"/>
  <c r="BW474" i="10" s="1"/>
  <c r="AG32" i="13" s="1"/>
  <c r="BA476" i="10"/>
  <c r="BW476" i="10" s="1"/>
  <c r="AG34" i="13" s="1"/>
  <c r="BA477" i="10"/>
  <c r="BW477" i="10"/>
  <c r="AG35" i="13"/>
  <c r="BW478" i="10"/>
  <c r="AG36" i="13" s="1"/>
  <c r="BW479" i="10"/>
  <c r="AG37" i="13" s="1"/>
  <c r="BW480" i="10"/>
  <c r="AG38" i="13" s="1"/>
  <c r="BW481" i="10"/>
  <c r="AG39" i="13" s="1"/>
  <c r="BA482" i="10"/>
  <c r="BW482" i="10" s="1"/>
  <c r="AG40" i="13" s="1"/>
  <c r="BA484" i="10"/>
  <c r="BW484" i="10" s="1"/>
  <c r="AG42" i="13" s="1"/>
  <c r="BA485" i="10"/>
  <c r="BW485" i="10"/>
  <c r="AG43" i="13" s="1"/>
  <c r="BA487" i="10"/>
  <c r="BW487" i="10" s="1"/>
  <c r="AG45" i="13" s="1"/>
  <c r="BA488" i="10"/>
  <c r="D46" i="13" s="1"/>
  <c r="BW488" i="10"/>
  <c r="AG46" i="13" s="1"/>
  <c r="BA489" i="10"/>
  <c r="BW489" i="10" s="1"/>
  <c r="AG47" i="13" s="1"/>
  <c r="BW492" i="10"/>
  <c r="AG50" i="13" s="1"/>
  <c r="BW493" i="10"/>
  <c r="AG51" i="13"/>
  <c r="BW494" i="10"/>
  <c r="AG52" i="13" s="1"/>
  <c r="BA495" i="10"/>
  <c r="BW495" i="10"/>
  <c r="AG53" i="13" s="1"/>
  <c r="BA496" i="10"/>
  <c r="BW496" i="10"/>
  <c r="AG54" i="13" s="1"/>
  <c r="BA497" i="10"/>
  <c r="BW497" i="10"/>
  <c r="AG55" i="13" s="1"/>
  <c r="BA498" i="10"/>
  <c r="D56" i="13" s="1"/>
  <c r="BW502" i="10"/>
  <c r="AG60" i="13" s="1"/>
  <c r="BW503" i="10"/>
  <c r="AG61" i="13" s="1"/>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s="1"/>
  <c r="BW515" i="10"/>
  <c r="AG73" i="13"/>
  <c r="BW516" i="10"/>
  <c r="AG74" i="13" s="1"/>
  <c r="BW517" i="10"/>
  <c r="AG75" i="13"/>
  <c r="BW518" i="10"/>
  <c r="AG76" i="13"/>
  <c r="BW519" i="10"/>
  <c r="AG77" i="13" s="1"/>
  <c r="BW521" i="10"/>
  <c r="AG79" i="13" s="1"/>
  <c r="BW523" i="10"/>
  <c r="AG81" i="13" s="1"/>
  <c r="BW524" i="10"/>
  <c r="AG82" i="13" s="1"/>
  <c r="BW525" i="10"/>
  <c r="AG83" i="13" s="1"/>
  <c r="BA526" i="10"/>
  <c r="BW526" i="10"/>
  <c r="AG84" i="13" s="1"/>
  <c r="BW527" i="10"/>
  <c r="AG85" i="13" s="1"/>
  <c r="BW528" i="10"/>
  <c r="AG86" i="13" s="1"/>
  <c r="BW529" i="10"/>
  <c r="AG87" i="13" s="1"/>
  <c r="BW531" i="10"/>
  <c r="AG89" i="13"/>
  <c r="BW535" i="10"/>
  <c r="AG93" i="13" s="1"/>
  <c r="BA536" i="10"/>
  <c r="D94" i="13" s="1"/>
  <c r="BW536" i="10"/>
  <c r="AG94" i="13" s="1"/>
  <c r="BW538" i="10"/>
  <c r="AG96" i="13" s="1"/>
  <c r="BW539" i="10"/>
  <c r="AG97" i="13" s="1"/>
  <c r="BW540" i="10"/>
  <c r="AG98" i="13" s="1"/>
  <c r="BW541" i="10"/>
  <c r="AG99" i="13" s="1"/>
  <c r="BW542" i="10"/>
  <c r="AG100" i="13" s="1"/>
  <c r="BW543" i="10"/>
  <c r="AG101" i="13"/>
  <c r="BW544" i="10"/>
  <c r="AG102" i="13" s="1"/>
  <c r="BW545" i="10"/>
  <c r="AG103" i="13"/>
  <c r="BW546" i="10"/>
  <c r="AG104" i="13"/>
  <c r="BW547" i="10"/>
  <c r="AG105" i="13" s="1"/>
  <c r="BW548" i="10"/>
  <c r="AG106" i="13" s="1"/>
  <c r="BW549" i="10"/>
  <c r="AG107" i="13" s="1"/>
  <c r="BW550" i="10"/>
  <c r="AG108" i="13" s="1"/>
  <c r="BW551" i="10"/>
  <c r="AG109" i="13"/>
  <c r="BW552" i="10"/>
  <c r="AG110" i="13"/>
  <c r="BW553" i="10"/>
  <c r="AG111" i="13" s="1"/>
  <c r="BW554" i="10"/>
  <c r="AG112" i="13"/>
  <c r="BW555" i="10"/>
  <c r="AG113" i="13" s="1"/>
  <c r="BW556" i="10"/>
  <c r="AG114" i="13" s="1"/>
  <c r="BW557" i="10"/>
  <c r="AG115" i="13"/>
  <c r="BW558" i="10"/>
  <c r="AG116" i="13"/>
  <c r="BW559" i="10"/>
  <c r="AG117" i="13" s="1"/>
  <c r="BW560" i="10"/>
  <c r="AG118" i="13" s="1"/>
  <c r="BW561" i="10"/>
  <c r="AG119" i="13"/>
  <c r="BW562" i="10"/>
  <c r="AG120" i="13" s="1"/>
  <c r="BW563" i="10"/>
  <c r="AG121" i="13"/>
  <c r="BW564" i="10"/>
  <c r="AG122" i="13"/>
  <c r="BW565" i="10"/>
  <c r="AG123" i="13" s="1"/>
  <c r="BW566" i="10"/>
  <c r="AG124" i="13" s="1"/>
  <c r="BW567" i="10"/>
  <c r="AG125" i="13" s="1"/>
  <c r="BW568" i="10"/>
  <c r="AG126" i="13" s="1"/>
  <c r="BW569" i="10"/>
  <c r="AG127" i="13"/>
  <c r="BW570" i="10"/>
  <c r="AG128" i="13"/>
  <c r="BW571" i="10"/>
  <c r="AG129" i="13" s="1"/>
  <c r="BW572" i="10"/>
  <c r="AG130" i="13"/>
  <c r="BW573" i="10"/>
  <c r="AG131" i="13" s="1"/>
  <c r="BW574" i="10"/>
  <c r="AG132" i="13" s="1"/>
  <c r="BW575" i="10"/>
  <c r="AG133" i="13"/>
  <c r="BW576" i="10"/>
  <c r="AG134" i="13"/>
  <c r="BW577" i="10"/>
  <c r="AG135" i="13" s="1"/>
  <c r="BW578" i="10"/>
  <c r="AG136" i="13" s="1"/>
  <c r="BW579" i="10"/>
  <c r="AG137" i="13"/>
  <c r="BW580" i="10"/>
  <c r="AG138" i="13" s="1"/>
  <c r="BW581" i="10"/>
  <c r="AG139" i="13"/>
  <c r="BW582" i="10"/>
  <c r="AG140" i="13"/>
  <c r="BW583" i="10"/>
  <c r="AG141" i="13" s="1"/>
  <c r="BW584" i="10"/>
  <c r="AG142" i="13" s="1"/>
  <c r="BW585" i="10"/>
  <c r="AG143" i="13" s="1"/>
  <c r="BW586" i="10"/>
  <c r="AG144" i="13" s="1"/>
  <c r="BW587" i="10"/>
  <c r="AG145" i="13"/>
  <c r="BW588" i="10"/>
  <c r="AG146" i="13"/>
  <c r="BW589" i="10"/>
  <c r="AG147" i="13" s="1"/>
  <c r="BW590" i="10"/>
  <c r="AG148" i="13"/>
  <c r="BW591" i="10"/>
  <c r="AG149" i="13" s="1"/>
  <c r="BW592" i="10"/>
  <c r="AG150" i="13" s="1"/>
  <c r="BW593" i="10"/>
  <c r="AG151" i="13"/>
  <c r="BW594" i="10"/>
  <c r="AG152" i="13"/>
  <c r="BW595" i="10"/>
  <c r="AG153" i="13" s="1"/>
  <c r="BW596" i="10"/>
  <c r="AG154" i="13" s="1"/>
  <c r="BW597" i="10"/>
  <c r="AG155" i="13"/>
  <c r="BW598" i="10"/>
  <c r="AG156" i="13" s="1"/>
  <c r="BA600" i="10"/>
  <c r="BW600" i="10"/>
  <c r="AG158" i="13" s="1"/>
  <c r="BW602" i="10"/>
  <c r="AG160" i="13" s="1"/>
  <c r="BW603" i="10"/>
  <c r="AG161" i="13"/>
  <c r="BW604" i="10"/>
  <c r="AG162" i="13" s="1"/>
  <c r="BW605" i="10"/>
  <c r="AG163" i="13" s="1"/>
  <c r="BW606" i="10"/>
  <c r="AG164" i="13" s="1"/>
  <c r="BW607" i="10"/>
  <c r="AG165" i="13" s="1"/>
  <c r="BW608" i="10"/>
  <c r="AG166" i="13" s="1"/>
  <c r="BW609" i="10"/>
  <c r="AG167" i="13" s="1"/>
  <c r="BW610" i="10"/>
  <c r="AG168" i="13" s="1"/>
  <c r="BW611" i="10"/>
  <c r="AG169" i="13" s="1"/>
  <c r="BW612" i="10"/>
  <c r="AG170" i="13"/>
  <c r="BW613" i="10"/>
  <c r="AG171" i="13" s="1"/>
  <c r="BW614" i="10"/>
  <c r="AG172" i="13" s="1"/>
  <c r="BW615" i="10"/>
  <c r="AG173" i="13"/>
  <c r="BW616" i="10"/>
  <c r="AG174" i="13" s="1"/>
  <c r="BW617" i="10"/>
  <c r="AG175" i="13" s="1"/>
  <c r="BW618" i="10"/>
  <c r="AG176" i="13" s="1"/>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c r="BW635" i="10"/>
  <c r="AG193" i="13" s="1"/>
  <c r="BW636" i="10"/>
  <c r="AG194" i="13" s="1"/>
  <c r="BW637" i="10"/>
  <c r="AG195" i="13"/>
  <c r="BW638" i="10"/>
  <c r="AG196" i="13" s="1"/>
  <c r="BW639" i="10"/>
  <c r="AG197" i="13" s="1"/>
  <c r="BW640" i="10"/>
  <c r="AG198" i="13" s="1"/>
  <c r="BW641" i="10"/>
  <c r="AG199" i="13" s="1"/>
  <c r="BW642" i="10"/>
  <c r="AG200" i="13" s="1"/>
  <c r="BW643" i="10"/>
  <c r="AG201" i="13"/>
  <c r="BW644" i="10"/>
  <c r="AG202" i="13" s="1"/>
  <c r="BW645" i="10"/>
  <c r="AG203" i="13" s="1"/>
  <c r="BW646" i="10"/>
  <c r="AG204" i="13"/>
  <c r="BW647" i="10"/>
  <c r="AG205" i="13" s="1"/>
  <c r="BW648" i="10"/>
  <c r="AG206" i="13" s="1"/>
  <c r="BW649" i="10"/>
  <c r="AG207" i="13" s="1"/>
  <c r="BW650" i="10"/>
  <c r="AG208" i="13" s="1"/>
  <c r="BW651" i="10"/>
  <c r="AG209" i="13" s="1"/>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s="1"/>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s="1"/>
  <c r="BW691" i="10"/>
  <c r="AG249" i="13" s="1"/>
  <c r="BW692" i="10"/>
  <c r="AG250" i="13" s="1"/>
  <c r="BW693" i="10"/>
  <c r="AG251" i="13"/>
  <c r="BW694" i="10"/>
  <c r="AG252" i="13" s="1"/>
  <c r="BW695" i="10"/>
  <c r="AG253" i="13" s="1"/>
  <c r="BW696" i="10"/>
  <c r="AG254" i="13" s="1"/>
  <c r="BW697" i="10"/>
  <c r="AG255" i="13" s="1"/>
  <c r="BW698" i="10"/>
  <c r="AG256" i="13" s="1"/>
  <c r="BW699" i="10"/>
  <c r="AG257" i="13" s="1"/>
  <c r="BW700" i="10"/>
  <c r="AG258" i="13" s="1"/>
  <c r="BW701" i="10"/>
  <c r="AG259" i="13" s="1"/>
  <c r="BW702" i="10"/>
  <c r="AG260" i="13"/>
  <c r="BW703" i="10"/>
  <c r="AG261" i="13" s="1"/>
  <c r="BW704" i="10"/>
  <c r="AG262" i="13" s="1"/>
  <c r="BW705" i="10"/>
  <c r="AG263" i="13" s="1"/>
  <c r="BW706" i="10"/>
  <c r="AG264" i="13" s="1"/>
  <c r="BW707" i="10"/>
  <c r="AG265" i="13" s="1"/>
  <c r="BW708" i="10"/>
  <c r="AG266" i="13" s="1"/>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s="1"/>
  <c r="BW724" i="10"/>
  <c r="AG282" i="13"/>
  <c r="BA725" i="10"/>
  <c r="BW725" i="10"/>
  <c r="AG283" i="13" s="1"/>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s="1"/>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s="1"/>
  <c r="BW766" i="10"/>
  <c r="AG324" i="13"/>
  <c r="BW767" i="10"/>
  <c r="AG325" i="13" s="1"/>
  <c r="BW768" i="10"/>
  <c r="AG326" i="13" s="1"/>
  <c r="BW769" i="10"/>
  <c r="AG327" i="13" s="1"/>
  <c r="BW771" i="10"/>
  <c r="AG329" i="13" s="1"/>
  <c r="BW772" i="10"/>
  <c r="AG330" i="13"/>
  <c r="BW773" i="10"/>
  <c r="AG331" i="13" s="1"/>
  <c r="BW774" i="10"/>
  <c r="AG332" i="13"/>
  <c r="BW775" i="10"/>
  <c r="AG333" i="13"/>
  <c r="BW776" i="10"/>
  <c r="AG334" i="13" s="1"/>
  <c r="BW777" i="10"/>
  <c r="AG335" i="13" s="1"/>
  <c r="BW778" i="10"/>
  <c r="AG336" i="13" s="1"/>
  <c r="BW779" i="10"/>
  <c r="AG337" i="13" s="1"/>
  <c r="BW780" i="10"/>
  <c r="AG338" i="13" s="1"/>
  <c r="BW782" i="10"/>
  <c r="AG340" i="13" s="1"/>
  <c r="BW783" i="10"/>
  <c r="AG341" i="13" s="1"/>
  <c r="BW785" i="10"/>
  <c r="AG343" i="13" s="1"/>
  <c r="BW786" i="10"/>
  <c r="AG344" i="13" s="1"/>
  <c r="BW787" i="10"/>
  <c r="AG345" i="13"/>
  <c r="BW789" i="10"/>
  <c r="AG347" i="13" s="1"/>
  <c r="BW792" i="10"/>
  <c r="AG350" i="13" s="1"/>
  <c r="BW793" i="10"/>
  <c r="AG351" i="13"/>
  <c r="BW796" i="10"/>
  <c r="AG354" i="13" s="1"/>
  <c r="BW800" i="10"/>
  <c r="AG358" i="13" s="1"/>
  <c r="BW801" i="10"/>
  <c r="AG359" i="13" s="1"/>
  <c r="BW802" i="10"/>
  <c r="AG360" i="13" s="1"/>
  <c r="BW803" i="10"/>
  <c r="AG361" i="13" s="1"/>
  <c r="BW804" i="10"/>
  <c r="AG362" i="13"/>
  <c r="BW806" i="10"/>
  <c r="AG364" i="13" s="1"/>
  <c r="BW807" i="10"/>
  <c r="AG365" i="13" s="1"/>
  <c r="BW808" i="10"/>
  <c r="AG366" i="13" s="1"/>
  <c r="BA809" i="10"/>
  <c r="BW809" i="10"/>
  <c r="AG367" i="13"/>
  <c r="BW810" i="10"/>
  <c r="AG368" i="13"/>
  <c r="BW811" i="10"/>
  <c r="AG369" i="13" s="1"/>
  <c r="BW812" i="10"/>
  <c r="AG370" i="13"/>
  <c r="BW813" i="10"/>
  <c r="AG371" i="13" s="1"/>
  <c r="BW814" i="10"/>
  <c r="AG372" i="13"/>
  <c r="BW817" i="10"/>
  <c r="AG375" i="13" s="1"/>
  <c r="BW818" i="10"/>
  <c r="AG376" i="13" s="1"/>
  <c r="BW821" i="10"/>
  <c r="AG379" i="13" s="1"/>
  <c r="BW822" i="10"/>
  <c r="AG380" i="13" s="1"/>
  <c r="BW823" i="10"/>
  <c r="AG381" i="13" s="1"/>
  <c r="BW827" i="10"/>
  <c r="AG385" i="13" s="1"/>
  <c r="BW828" i="10"/>
  <c r="AG386" i="13" s="1"/>
  <c r="BW829" i="10"/>
  <c r="AG387" i="13"/>
  <c r="BW830" i="10"/>
  <c r="AG388" i="13" s="1"/>
  <c r="BW831" i="10"/>
  <c r="AG389" i="13" s="1"/>
  <c r="BW832" i="10"/>
  <c r="AG390" i="13"/>
  <c r="BW833" i="10"/>
  <c r="AG391" i="13" s="1"/>
  <c r="BW834" i="10"/>
  <c r="AG392" i="13"/>
  <c r="BW835" i="10"/>
  <c r="AG393" i="13"/>
  <c r="BW836" i="10"/>
  <c r="AG394" i="13" s="1"/>
  <c r="BW837" i="10"/>
  <c r="AG395" i="13" s="1"/>
  <c r="BW839" i="10"/>
  <c r="AG397" i="13" s="1"/>
  <c r="BA840" i="10"/>
  <c r="BW840" i="10"/>
  <c r="AG398" i="13"/>
  <c r="BW842" i="10"/>
  <c r="AG400" i="13" s="1"/>
  <c r="BW843" i="10"/>
  <c r="AG401" i="13" s="1"/>
  <c r="BW844" i="10"/>
  <c r="AG402" i="13" s="1"/>
  <c r="AZ446" i="10"/>
  <c r="BA446" i="10" s="1"/>
  <c r="Z69" i="10"/>
  <c r="Z200" i="10" s="1"/>
  <c r="B69" i="10"/>
  <c r="B348" i="10" s="1"/>
  <c r="Z17" i="10"/>
  <c r="Z325" i="10"/>
  <c r="B17" i="10"/>
  <c r="B325" i="10" s="1"/>
  <c r="Z140" i="10"/>
  <c r="A16" i="10"/>
  <c r="A68" i="10" s="1"/>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N535" i="10" s="1"/>
  <c r="P535" i="10" s="1"/>
  <c r="K535" i="10"/>
  <c r="H535" i="10"/>
  <c r="I535" i="10"/>
  <c r="J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I525" i="10"/>
  <c r="J525" i="10"/>
  <c r="N525" i="10" s="1"/>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BM760" i="10"/>
  <c r="P318" i="13"/>
  <c r="BM786" i="10"/>
  <c r="P344" i="13"/>
  <c r="BM772" i="10"/>
  <c r="P330" i="13"/>
  <c r="BM775" i="10"/>
  <c r="P333" i="13"/>
  <c r="BM759" i="10"/>
  <c r="P317" i="13"/>
  <c r="BM763" i="10"/>
  <c r="P321" i="13"/>
  <c r="BM779" i="10"/>
  <c r="P337" i="13"/>
  <c r="BM756" i="10"/>
  <c r="P314" i="13"/>
  <c r="BM791" i="10"/>
  <c r="P349" i="13" s="1"/>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D238" i="13"/>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7" i="13"/>
  <c r="D219" i="13"/>
  <c r="D222" i="13"/>
  <c r="BD657" i="10"/>
  <c r="G215" i="13" s="1"/>
  <c r="BV657" i="10"/>
  <c r="Y215" i="13" s="1"/>
  <c r="BV661" i="10"/>
  <c r="Y219" i="13" s="1"/>
  <c r="BU653" i="10"/>
  <c r="X211" i="13" s="1"/>
  <c r="BU655" i="10"/>
  <c r="X213" i="13" s="1"/>
  <c r="BU659" i="10"/>
  <c r="X217" i="13" s="1"/>
  <c r="BD653" i="10"/>
  <c r="G211" i="13" s="1"/>
  <c r="BD655" i="10"/>
  <c r="G213" i="13" s="1"/>
  <c r="BV655" i="10"/>
  <c r="Y213" i="13" s="1"/>
  <c r="BV659" i="10"/>
  <c r="Y217" i="13" s="1"/>
  <c r="BU664" i="10"/>
  <c r="X222"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3" i="10"/>
  <c r="U341" i="13" s="1"/>
  <c r="BR785" i="10"/>
  <c r="U343" i="13"/>
  <c r="BR787" i="10"/>
  <c r="U345" i="13"/>
  <c r="BS778" i="10"/>
  <c r="V336" i="13" s="1"/>
  <c r="BS783" i="10"/>
  <c r="V341" i="13"/>
  <c r="BS785" i="10"/>
  <c r="V343" i="13"/>
  <c r="BS787" i="10"/>
  <c r="V345" i="13"/>
  <c r="BT778" i="10"/>
  <c r="W336" i="13" s="1"/>
  <c r="BT781" i="10"/>
  <c r="W339" i="13" s="1"/>
  <c r="BT783" i="10"/>
  <c r="W341" i="13"/>
  <c r="BT785" i="10"/>
  <c r="W343" i="13"/>
  <c r="BT787" i="10"/>
  <c r="W345" i="13"/>
  <c r="BU778" i="10"/>
  <c r="X336" i="13" s="1"/>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c r="BC832" i="10"/>
  <c r="F390" i="13"/>
  <c r="BD828" i="10"/>
  <c r="G386" i="13"/>
  <c r="BD832" i="10"/>
  <c r="G390" i="13"/>
  <c r="BQ827" i="10"/>
  <c r="T385" i="13"/>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c r="BN524" i="10"/>
  <c r="Q82" i="13"/>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c r="BQ521" i="10"/>
  <c r="T79" i="13" s="1"/>
  <c r="BK521" i="10"/>
  <c r="N79" i="13" s="1"/>
  <c r="BO521" i="10"/>
  <c r="R79" i="13" s="1"/>
  <c r="BL521" i="10"/>
  <c r="O79" i="13" s="1"/>
  <c r="BM521" i="10"/>
  <c r="P79" i="13"/>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c r="BG533" i="10"/>
  <c r="J91" i="13" s="1"/>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AX446" i="10" s="1"/>
  <c r="A4" i="13" s="1"/>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s="1"/>
  <c r="BM782" i="10"/>
  <c r="P340" i="13"/>
  <c r="N340" i="13"/>
  <c r="D58" i="13"/>
  <c r="BW500" i="10"/>
  <c r="AG58" i="13" s="1"/>
  <c r="BK499" i="10"/>
  <c r="BG512" i="10"/>
  <c r="J70" i="13"/>
  <c r="BK537" i="10"/>
  <c r="N95" i="13"/>
  <c r="BL537" i="10"/>
  <c r="O95" i="13"/>
  <c r="R95" i="13"/>
  <c r="BM755" i="10"/>
  <c r="P313" i="13" s="1"/>
  <c r="D3" i="13"/>
  <c r="BW445" i="10"/>
  <c r="AG3" i="13" s="1"/>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s="1"/>
  <c r="BW733" i="10"/>
  <c r="AG291" i="13"/>
  <c r="O458" i="10"/>
  <c r="O446" i="10"/>
  <c r="O457" i="10"/>
  <c r="I21" i="12"/>
  <c r="N457" i="10"/>
  <c r="F457" i="10"/>
  <c r="BU512" i="10"/>
  <c r="X70" i="13" s="1"/>
  <c r="BV512" i="10"/>
  <c r="Y70" i="13" s="1"/>
  <c r="BU537" i="10"/>
  <c r="X95" i="13"/>
  <c r="P3" i="13"/>
  <c r="BU445" i="10"/>
  <c r="X3" i="13"/>
  <c r="BU819" i="10"/>
  <c r="X377" i="13" s="1"/>
  <c r="P457" i="10"/>
  <c r="N21" i="12"/>
  <c r="BU781" i="10" l="1"/>
  <c r="X339" i="13" s="1"/>
  <c r="BR781" i="10"/>
  <c r="U339" i="13" s="1"/>
  <c r="BV781" i="10"/>
  <c r="Y339" i="13" s="1"/>
  <c r="BA781" i="10"/>
  <c r="D339" i="13" s="1"/>
  <c r="BD781" i="10"/>
  <c r="G339" i="13" s="1"/>
  <c r="BS781" i="10"/>
  <c r="V339" i="13" s="1"/>
  <c r="BC781" i="10"/>
  <c r="F339" i="13" s="1"/>
  <c r="BW781" i="10"/>
  <c r="AG339" i="13" s="1"/>
  <c r="Q339" i="13"/>
  <c r="Z210" i="10"/>
  <c r="AX655" i="10" s="1"/>
  <c r="A213" i="13" s="1"/>
  <c r="AX521" i="10"/>
  <c r="A79" i="13" s="1"/>
  <c r="A199" i="10"/>
  <c r="Z263" i="10"/>
  <c r="BU630" i="10"/>
  <c r="X188" i="13" s="1"/>
  <c r="A262" i="10"/>
  <c r="A347" i="10"/>
  <c r="B140" i="10"/>
  <c r="Z348" i="10"/>
  <c r="Z204" i="10"/>
  <c r="AX653" i="10" s="1"/>
  <c r="A211" i="13" s="1"/>
  <c r="N219" i="10"/>
  <c r="AX631" i="10" s="1"/>
  <c r="A189" i="13" s="1"/>
  <c r="AL207" i="10"/>
  <c r="AX681" i="10" s="1"/>
  <c r="A239" i="13" s="1"/>
  <c r="A139" i="10"/>
  <c r="B200" i="10"/>
  <c r="A324" i="10"/>
  <c r="N216" i="10"/>
  <c r="AX630" i="10" s="1"/>
  <c r="A188" i="13" s="1"/>
  <c r="B263" i="10"/>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P536" i="10"/>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G41" i="12"/>
  <c r="U30" i="13"/>
  <c r="BV472" i="10"/>
  <c r="Y30" i="13" s="1"/>
  <c r="N338" i="13"/>
  <c r="BM780" i="10"/>
  <c r="P338" i="13" s="1"/>
  <c r="BM472" i="10"/>
  <c r="P30" i="13" s="1"/>
  <c r="O30" i="13"/>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S481" i="10" l="1"/>
  <c r="V39" i="13" s="1"/>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<sst xmlns="http://schemas.openxmlformats.org/spreadsheetml/2006/main" count="1103" uniqueCount="416">
  <si>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</si>
  <si>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</si>
  <si>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</si>
  <si>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</si>
  <si>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</si>
  <si>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</si>
  <si>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</si>
  <si>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</si>
  <si>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</si>
  <si>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</si>
  <si>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</si>
  <si>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</si>
  <si>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</si>
  <si>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</si>
  <si>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</si>
  <si>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</si>
  <si>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</si>
  <si>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</si>
  <si>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</si>
  <si>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</si>
  <si>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</si>
  <si>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</si>
  <si>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</si>
  <si>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</si>
  <si>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</si>
  <si>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</si>
  <si>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</si>
  <si>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</si>
  <si>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</si>
  <si>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</si>
  <si>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</si>
  <si>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</si>
  <si>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</si>
  <si>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</si>
  <si>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</si>
  <si>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</si>
  <si>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</si>
  <si>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</si>
  <si>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</si>
  <si>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</si>
  <si>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</si>
  <si>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</si>
  <si>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</si>
  <si>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</si>
  <si>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</si>
  <si>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</si>
  <si>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</si>
  <si>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</si>
  <si>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</si>
  <si>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</si>
  <si>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</si>
  <si>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</si>
  <si>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</si>
  <si>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</si>
  <si>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</si>
  <si>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</si>
  <si>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</si>
  <si>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</si>
  <si>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</si>
  <si>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</si>
  <si>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</si>
  <si>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</si>
  <si>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</si>
  <si>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</si>
  <si>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</si>
  <si>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</si>
  <si>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</si>
  <si>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</si>
  <si>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</si>
  <si>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</si>
  <si>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</si>
  <si>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</si>
  <si>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</si>
  <si>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</si>
  <si>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</si>
  <si>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</si>
  <si>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</si>
  <si>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</si>
  <si>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</si>
  <si>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</si>
  <si>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</si>
  <si>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</si>
  <si>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</si>
  <si>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</si>
  <si>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</si>
  <si>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</si>
  <si>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</si>
  <si>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</si>
  <si>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</si>
  <si>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</si>
  <si>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</si>
  <si>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</si>
  <si>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</si>
  <si>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</si>
  <si>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</si>
  <si>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</si>
  <si>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</si>
  <si>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</si>
  <si>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</si>
  <si>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</si>
  <si>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</si>
  <si>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</si>
  <si>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</si>
  <si>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</si>
  <si>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</si>
  <si>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</si>
  <si>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</si>
  <si>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</si>
  <si>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</si>
  <si>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</si>
  <si>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</si>
  <si>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</si>
  <si>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</si>
  <si>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</si>
  <si>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</si>
  <si>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</si>
  <si>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</si>
  <si>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</si>
  <si>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</si>
  <si>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</si>
  <si>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</si>
  <si>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</si>
  <si>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</si>
  <si>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</si>
  <si>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</si>
  <si>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</si>
  <si>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</si>
  <si>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</si>
  <si>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</si>
  <si>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</si>
  <si>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</si>
  <si>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</si>
  <si>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</si>
  <si>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</si>
  <si>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</si>
  <si>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</si>
  <si>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</si>
  <si>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</si>
  <si>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</si>
  <si>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</si>
  <si>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</si>
  <si>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</si>
  <si>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</si>
  <si>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</si>
  <si>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</si>
  <si>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</si>
  <si>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</si>
  <si>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</si>
  <si>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</si>
  <si>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</si>
  <si>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</si>
  <si>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</si>
  <si>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</si>
  <si>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</si>
  <si>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</si>
  <si>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</si>
  <si>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</si>
  <si>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</si>
  <si>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</si>
  <si>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</si>
  <si>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</si>
  <si>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</si>
  <si>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</si>
  <si>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</si>
  <si>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</si>
  <si>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</si>
  <si>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</si>
  <si>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</si>
  <si>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</si>
  <si>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</si>
  <si>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</si>
  <si>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</si>
  <si>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</si>
  <si>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</si>
  <si>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</si>
  <si>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</si>
  <si>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</si>
  <si>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</si>
  <si>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</si>
  <si>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</si>
  <si>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</si>
  <si>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</si>
  <si>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</si>
  <si>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</si>
  <si>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</si>
  <si>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</si>
  <si>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</si>
  <si>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</si>
  <si>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</si>
  <si>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</si>
  <si>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</si>
  <si>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</si>
  <si>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</si>
  <si>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</si>
  <si>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</si>
  <si>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</si>
  <si>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</si>
  <si>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</si>
  <si>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</si>
  <si>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</si>
  <si>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</si>
  <si>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</si>
  <si>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</si>
  <si>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</si>
  <si>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</si>
  <si>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</si>
  <si>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</si>
  <si>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</si>
  <si>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</si>
  <si>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</si>
  <si>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</si>
  <si>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</si>
  <si>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</si>
  <si>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</si>
  <si>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</si>
  <si>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</si>
  <si>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</si>
  <si>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</si>
  <si>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</si>
  <si>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</si>
  <si>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</si>
  <si>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</si>
  <si>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</si>
  <si>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</si>
  <si>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</si>
  <si>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</si>
  <si>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</si>
  <si>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</si>
  <si>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</si>
  <si>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</si>
  <si>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</si>
  <si>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</si>
  <si>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</si>
  <si>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</si>
  <si>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</si>
  <si>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</si>
  <si>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</si>
  <si>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</si>
  <si>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</si>
  <si>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</si>
  <si>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</si>
  <si>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</si>
  <si>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</si>
  <si>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</si>
  <si>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</si>
  <si>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</si>
  <si>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</si>
  <si>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</si>
  <si>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</si>
  <si>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</si>
  <si>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</si>
  <si>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</si>
  <si>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</si>
  <si>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</si>
  <si>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</si>
  <si>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</si>
  <si>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</si>
  <si>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</si>
  <si>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</si>
  <si>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</si>
  <si>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</si>
  <si>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</si>
  <si>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</si>
  <si>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</si>
  <si>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</si>
  <si>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</si>
  <si>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</si>
  <si>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</si>
  <si>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</si>
  <si>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</si>
  <si>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</si>
  <si>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</si>
  <si>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</si>
  <si>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</si>
  <si>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</si>
  <si>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</si>
  <si>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</si>
  <si>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</si>
  <si>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</si>
  <si>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</si>
  <si>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</si>
  <si>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</si>
  <si>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</si>
  <si>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</si>
  <si>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</si>
  <si>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</si>
  <si>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</si>
  <si>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</si>
  <si>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</si>
  <si>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</si>
  <si>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</si>
  <si>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</si>
  <si>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</si>
  <si>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</si>
  <si>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</si>
  <si>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</si>
  <si>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</si>
  <si>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</si>
  <si>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</si>
  <si>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</si>
  <si>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</si>
  <si>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</si>
  <si>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</si>
  <si>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</si>
  <si>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</si>
  <si>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</si>
  <si>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</si>
  <si>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</si>
  <si>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</si>
  <si>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</si>
  <si>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</si>
  <si>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</si>
  <si>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</si>
  <si>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</si>
  <si>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</si>
  <si>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</si>
  <si>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</si>
  <si>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</si>
  <si>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</si>
  <si>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</si>
  <si>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</si>
  <si>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</si>
  <si>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</si>
  <si>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</si>
  <si>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</si>
  <si>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</si>
  <si>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</si>
  <si>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</si>
  <si>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</si>
  <si>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</si>
  <si>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</si>
  <si>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</si>
  <si>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</si>
  <si>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</si>
  <si>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</si>
  <si>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</si>
  <si>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</si>
  <si>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</si>
  <si>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</si>
  <si>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</si>
  <si>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</si>
  <si>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</si>
  <si>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</si>
  <si>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</si>
  <si>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</si>
  <si>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</si>
  <si>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</si>
  <si>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</si>
  <si>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431</t>
  </si>
  <si>
    <t>Algebră şi geometrie</t>
  </si>
  <si>
    <t>Ştiinţa materialelor I</t>
  </si>
  <si>
    <t>Grafică tehnică asistată de calculator I</t>
  </si>
  <si>
    <t>Tehnologia materialelor I</t>
  </si>
  <si>
    <t>Fundamente de ing. Electrică şi electronică</t>
  </si>
  <si>
    <t>Tehnologia materialelor II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</si>
  <si>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</si>
  <si>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</si>
  <si>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</si>
  <si>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</si>
  <si>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</si>
  <si>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</si>
  <si>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</si>
  <si>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</si>
  <si>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</si>
  <si>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</si>
  <si>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</si>
  <si>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</si>
  <si>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</si>
  <si>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</si>
  <si>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</si>
  <si>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</si>
  <si>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</si>
  <si>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</si>
  <si>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</si>
  <si>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</si>
  <si>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</si>
  <si>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</si>
  <si>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</si>
  <si>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</si>
  <si>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</si>
  <si>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</si>
  <si>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10 independent Metoda elementului finit II (*)</t>
  </si>
  <si>
    <t>Opțional 10 independent  Analiza numerică a tensiunilor termomecanice</t>
  </si>
  <si>
    <t>Opțional 1-împachetat Mecanica, construcţia şi proiectarea structurilor *</t>
  </si>
  <si>
    <t>Opțional 1-împachetat Probleme speciale de rezistenţa materialelor</t>
  </si>
  <si>
    <t>Opțional 2-împachetat Statica, stabilitatea şi dinamica structurilor*</t>
  </si>
  <si>
    <t>Opțional 2-împachetat Mecanica contactului</t>
  </si>
  <si>
    <t>Opțional 4 independent Metode experimentale în ingineria mecanică (*)</t>
  </si>
  <si>
    <t>Opțional 4 independent Tehnici de măsură în inginerie</t>
  </si>
  <si>
    <t>Opțional 5 independent Maşini de ridicat şi transportat (*)</t>
  </si>
  <si>
    <t>Opțional 5 independent Sisteme şi mijloace de transport</t>
  </si>
  <si>
    <t>Opțional 6 independent  Scule, dispozitive, verificatoare  (*)</t>
  </si>
  <si>
    <t xml:space="preserve">Opțional 6 independent  Bazele sudării </t>
  </si>
  <si>
    <t>Opțional 7 independent Tratamente termice (*)</t>
  </si>
  <si>
    <t>Opțional 7 independent   Selecţia materialelor şi tehnologiilor</t>
  </si>
  <si>
    <t>Opțional 8 independent Proiectarea maşinilor şi instalaţiilor (*)</t>
  </si>
  <si>
    <t>Opțional 8 independent  Medii de proiectare ACAD, Solid, ProEng</t>
  </si>
  <si>
    <t>Opțional 9 independent Poluarea aerului și instalaţii de ardere (*)</t>
  </si>
  <si>
    <t xml:space="preserve">Opțional 9 independent Protecţia mediului </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</si>
  <si>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</si>
  <si>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</si>
  <si>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</si>
  <si>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</si>
  <si>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</si>
  <si>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</si>
  <si>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</si>
  <si>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</si>
  <si>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</si>
  <si>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</si>
  <si>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Opțional 3 independent  Acţionări hidraulice şi pneumatice II *</t>
  </si>
  <si>
    <t>Misiunea de bază a specializării „Inginerie Mecanică” este de a forma specialişti cu o pregătire
interdisciplinară, competitivi pe plan naţional şi internaţional, cu competenţe şi abilităţi specifice ingineriei
mecanice.</t>
  </si>
  <si>
    <t>Obiectivele principale ale programului de studii sunt concentrate pe obţinerea unor abilităţi generale,
caracteristice profesiei de inginer, pe dezvoltarea cunoştinţelor de bază pentru înţelegerea tehnicilor şi proceselor
din domeniul asigurării calităţii, dezvoltarea capacităţii de design şi proiectare asistată, dezvoltarea de competenţe
pentru concepţia, construcţia şi gestiunea aparatelor şi echipamentelor mecanice, pe formarea capacităţii de
gestiune a sistemelor de inginerie mecanică şi a deprinderilor de acţiune într-un domeniu productiv pentru
promovarea şi exploatarea sistemelor mecanice.</t>
  </si>
  <si>
    <t>Identificarea, definirea, utilizarea noţiunilor din ştiinţele fundamentale specifice domeniului ingineriei.                                                                                                                                                                     Utilizarea principiilor şi instrumentelor grafice pentru descrierea şi proiectarea sistemelor şi proceselor mecanice.                                                                                                                                                 Alegerea, instalarea, exploatarea şi mentenanţa sistemelor din domeniul ingineriei mecanice.                                                                                                                                                                                Aplicarea metodelor de proiectare, analiza şi testare a elementelor şi sistemelor mecanice.                                                                                                                                                                                           Interpretarea şi fundamentarea pe criterii tehnologice, funcţionale şi economice a soluţiilor sistemelor mecanice.                                                                                                                                                        Implementarea şi coordonarea sistemului de management al calităţii şi marketing.</t>
  </si>
  <si>
    <t xml:space="preserve">Respectarea principiilor, normelor şi valorilor codului de etică profesională prin abordarea unei strategii de muncă riguroasă, eficientă şi responsabilă în rezolvarea problemelor si luarea deciziilor.   Aplicarea tehnicilor de relaţionare şi muncă eficientă în echipă multidisciplinară, pe diverse paliere ierarhice, în cadrul colectivului de lucru‐managementul de proiect specific.                                              Utilizarea adecvată a metodelor şi tehnicilor eficiente de învăţare pe durata întregii vieţi; utilizarea adecvată de informaţii şi comunicarea orală şi scrisă într‐o limbă de circulaţie europeană.                </t>
  </si>
  <si>
    <t>Cod COR: 214401 / Denumire cor: inginer mecanic / Cod COR: 214435 / Denumire cor: inspector de specialitate inginer mecanic / Cod COR: 214485 / Denumire cor: inginer de cercetare in masini si instalatii mecanice</t>
  </si>
  <si>
    <t>Mecanică 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</si>
</sst>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347</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347</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410</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411</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412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413</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414</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Z28" sqref="Z28:AK29"/>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Mecanică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50</v>
      </c>
      <c r="E12" s="158" t="s">
        <v>52</v>
      </c>
      <c r="F12" s="171" t="s">
        <v>348</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2020-2023</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(2020-2021)</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(2021-2022)</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315</v>
      </c>
      <c r="O19" s="552"/>
      <c r="P19" s="552"/>
      <c r="Q19" s="552"/>
      <c r="R19" s="552"/>
      <c r="S19" s="552"/>
      <c r="T19" s="552"/>
      <c r="U19" s="552"/>
      <c r="V19" s="552"/>
      <c r="W19" s="552"/>
      <c r="X19" s="552"/>
      <c r="Y19" s="553"/>
      <c r="Z19" s="551" t="s">
        <v>353</v>
      </c>
      <c r="AA19" s="552"/>
      <c r="AB19" s="552"/>
      <c r="AC19" s="552"/>
      <c r="AD19" s="552"/>
      <c r="AE19" s="552"/>
      <c r="AF19" s="552"/>
      <c r="AG19" s="552"/>
      <c r="AH19" s="552"/>
      <c r="AI19" s="552"/>
      <c r="AJ19" s="552"/>
      <c r="AK19" s="553"/>
      <c r="AL19" s="551" t="s">
        <v>357</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L431.20.01.F1</v>
      </c>
      <c r="C21" s="549"/>
      <c r="D21" s="550"/>
      <c r="E21" s="363">
        <v>4</v>
      </c>
      <c r="F21" s="364" t="s">
        <v>5</v>
      </c>
      <c r="G21" s="365">
        <v>28</v>
      </c>
      <c r="H21" s="366">
        <v>28</v>
      </c>
      <c r="I21" s="366">
        <v>0</v>
      </c>
      <c r="J21" s="367">
        <v>0</v>
      </c>
      <c r="K21" s="364">
        <v>0</v>
      </c>
      <c r="L21" s="426" t="s">
        <v>46</v>
      </c>
      <c r="M21" s="187">
        <f>E21*25-G21-H21-I21-J21-K21</f>
        <v>44</v>
      </c>
      <c r="N21" s="548" t="str">
        <f>IF(ISBLANK(N19),"",CONCATENATE($E$12,$F$12,".",$G$12,".","0",RIGHT($N$18,1),".",RIGHT(X21,1),$A19,IF(COUNTIFS(N19,"*op?ional*")=1,"-ij","")))</f>
        <v>L431.20.02.F1</v>
      </c>
      <c r="O21" s="549"/>
      <c r="P21" s="550"/>
      <c r="Q21" s="363">
        <v>4</v>
      </c>
      <c r="R21" s="364" t="s">
        <v>295</v>
      </c>
      <c r="S21" s="365">
        <v>28</v>
      </c>
      <c r="T21" s="366">
        <v>28</v>
      </c>
      <c r="U21" s="366">
        <v>0</v>
      </c>
      <c r="V21" s="367">
        <v>0</v>
      </c>
      <c r="W21" s="364">
        <v>0</v>
      </c>
      <c r="X21" s="364" t="s">
        <v>46</v>
      </c>
      <c r="Y21" s="187">
        <f>Q21*25-S21-T21-U21-V21-W21</f>
        <v>44</v>
      </c>
      <c r="Z21" s="548" t="str">
        <f>IF(ISBLANK(Z19),"",CONCATENATE($E$12,$F$12,".",$G$12,".","0",RIGHT($Z$18,1),".",RIGHT(AJ21,1),$A19,IF(COUNTIFS(Z19,"*op?ional*")=1,"-ij","")))</f>
        <v>L431.20.03.D1</v>
      </c>
      <c r="AA21" s="549"/>
      <c r="AB21" s="550"/>
      <c r="AC21" s="363">
        <v>5</v>
      </c>
      <c r="AD21" s="364" t="s">
        <v>5</v>
      </c>
      <c r="AE21" s="365">
        <v>42</v>
      </c>
      <c r="AF21" s="366">
        <v>0</v>
      </c>
      <c r="AG21" s="366">
        <v>28</v>
      </c>
      <c r="AH21" s="367">
        <v>0</v>
      </c>
      <c r="AI21" s="364">
        <v>0</v>
      </c>
      <c r="AJ21" s="364" t="s">
        <v>54</v>
      </c>
      <c r="AK21" s="187">
        <f>AC21*25-AE21-AF21-AG21-AH21-AI21</f>
        <v>55</v>
      </c>
      <c r="AL21" s="548" t="str">
        <f>IF(ISBLANK(AL19), "",CONCATENATE($E$12,$F$12,".",$G$12,".","0",RIGHT($AL$18,1),".",RIGHT(AV21,1),$A19,IF(COUNTIFS(AL19,"*op?ional*")=1,"-ij","")))</f>
        <v>L431.20.04.D1</v>
      </c>
      <c r="AM21" s="549"/>
      <c r="AN21" s="550"/>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0" t="s">
        <v>55</v>
      </c>
      <c r="B22" s="551" t="s">
        <v>349</v>
      </c>
      <c r="C22" s="552"/>
      <c r="D22" s="552"/>
      <c r="E22" s="552"/>
      <c r="F22" s="552"/>
      <c r="G22" s="552"/>
      <c r="H22" s="552"/>
      <c r="I22" s="552"/>
      <c r="J22" s="552"/>
      <c r="K22" s="552"/>
      <c r="L22" s="552"/>
      <c r="M22" s="553"/>
      <c r="N22" s="551" t="s">
        <v>351</v>
      </c>
      <c r="O22" s="552"/>
      <c r="P22" s="552"/>
      <c r="Q22" s="552"/>
      <c r="R22" s="552"/>
      <c r="S22" s="552"/>
      <c r="T22" s="552"/>
      <c r="U22" s="552"/>
      <c r="V22" s="552"/>
      <c r="W22" s="552"/>
      <c r="X22" s="552"/>
      <c r="Y22" s="553"/>
      <c r="Z22" s="551" t="s">
        <v>337</v>
      </c>
      <c r="AA22" s="552"/>
      <c r="AB22" s="552"/>
      <c r="AC22" s="552"/>
      <c r="AD22" s="552"/>
      <c r="AE22" s="552"/>
      <c r="AF22" s="552"/>
      <c r="AG22" s="552"/>
      <c r="AH22" s="552"/>
      <c r="AI22" s="552"/>
      <c r="AJ22" s="552"/>
      <c r="AK22" s="553"/>
      <c r="AL22" s="551" t="s">
        <v>338</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L431.20.01.F2</v>
      </c>
      <c r="C24" s="549"/>
      <c r="D24" s="550"/>
      <c r="E24" s="363">
        <v>4</v>
      </c>
      <c r="F24" s="364" t="s">
        <v>5</v>
      </c>
      <c r="G24" s="365">
        <v>28</v>
      </c>
      <c r="H24" s="366">
        <v>28</v>
      </c>
      <c r="I24" s="366">
        <v>0</v>
      </c>
      <c r="J24" s="367">
        <v>0</v>
      </c>
      <c r="K24" s="364">
        <v>0</v>
      </c>
      <c r="L24" s="426" t="s">
        <v>46</v>
      </c>
      <c r="M24" s="187">
        <f>E24*25-G24-H24-I24-J24-K24</f>
        <v>44</v>
      </c>
      <c r="N24" s="548" t="str">
        <f>IF(ISBLANK(N22),"",CONCATENATE($E$12,$F$12,".",$G$12,".","0",RIGHT($N$18,1),".",RIGHT(X24,1),$A22,IF(COUNTIFS(N22,"*op?ional*")=1,"-ij","")))</f>
        <v>L431.20.02.F2</v>
      </c>
      <c r="O24" s="549"/>
      <c r="P24" s="550"/>
      <c r="Q24" s="363">
        <v>5</v>
      </c>
      <c r="R24" s="364" t="s">
        <v>5</v>
      </c>
      <c r="S24" s="365">
        <v>28</v>
      </c>
      <c r="T24" s="366">
        <v>0</v>
      </c>
      <c r="U24" s="366">
        <v>35</v>
      </c>
      <c r="V24" s="367">
        <v>0</v>
      </c>
      <c r="W24" s="364">
        <v>0</v>
      </c>
      <c r="X24" s="364" t="s">
        <v>46</v>
      </c>
      <c r="Y24" s="187">
        <f>Q24*25-S24-T24-U24-V24-W24</f>
        <v>62</v>
      </c>
      <c r="Z24" s="548" t="str">
        <f>IF(ISBLANK(Z22),"",CONCATENATE($E$12,$F$12,".",$G$12,".","0",RIGHT($Z$18,1),".",RIGHT(AJ24,1),$A22,IF(COUNTIFS(Z22,"*op?ional*")=1,"-ij","")))</f>
        <v>L431.20.03.F2</v>
      </c>
      <c r="AA24" s="549"/>
      <c r="AB24" s="550"/>
      <c r="AC24" s="363">
        <v>5</v>
      </c>
      <c r="AD24" s="364" t="s">
        <v>295</v>
      </c>
      <c r="AE24" s="365">
        <v>28</v>
      </c>
      <c r="AF24" s="366">
        <v>14</v>
      </c>
      <c r="AG24" s="366">
        <v>14</v>
      </c>
      <c r="AH24" s="367">
        <v>0</v>
      </c>
      <c r="AI24" s="364">
        <v>0</v>
      </c>
      <c r="AJ24" s="364" t="s">
        <v>46</v>
      </c>
      <c r="AK24" s="187">
        <f>AC24*25-AE24-AF24-AG24-AH24-AI24</f>
        <v>69</v>
      </c>
      <c r="AL24" s="548" t="str">
        <f>IF(ISBLANK(AL22), "",CONCATENATE($E$12,$F$12,".",$G$12,".","0",RIGHT($AL$18,1),".",RIGHT(AV24,1),$A22,IF(COUNTIFS(AL22,"*op?ional*")=1,"-ij","")))</f>
        <v>L431.20.04.C2</v>
      </c>
      <c r="AM24" s="549"/>
      <c r="AN24" s="550"/>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0" t="s">
        <v>56</v>
      </c>
      <c r="B25" s="551" t="s">
        <v>311</v>
      </c>
      <c r="C25" s="552"/>
      <c r="D25" s="552"/>
      <c r="E25" s="552"/>
      <c r="F25" s="552"/>
      <c r="G25" s="552"/>
      <c r="H25" s="552"/>
      <c r="I25" s="552"/>
      <c r="J25" s="552"/>
      <c r="K25" s="552"/>
      <c r="L25" s="552"/>
      <c r="M25" s="553"/>
      <c r="N25" s="551" t="s">
        <v>350</v>
      </c>
      <c r="O25" s="552"/>
      <c r="P25" s="552"/>
      <c r="Q25" s="552"/>
      <c r="R25" s="552"/>
      <c r="S25" s="552"/>
      <c r="T25" s="552"/>
      <c r="U25" s="552"/>
      <c r="V25" s="552"/>
      <c r="W25" s="552"/>
      <c r="X25" s="552"/>
      <c r="Y25" s="553"/>
      <c r="Z25" s="551" t="s">
        <v>354</v>
      </c>
      <c r="AA25" s="552"/>
      <c r="AB25" s="552"/>
      <c r="AC25" s="552"/>
      <c r="AD25" s="552"/>
      <c r="AE25" s="552"/>
      <c r="AF25" s="552"/>
      <c r="AG25" s="552"/>
      <c r="AH25" s="552"/>
      <c r="AI25" s="552"/>
      <c r="AJ25" s="552"/>
      <c r="AK25" s="553"/>
      <c r="AL25" s="551" t="s">
        <v>358</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L431.20.01.F3</v>
      </c>
      <c r="C27" s="549"/>
      <c r="D27" s="550"/>
      <c r="E27" s="363">
        <v>5</v>
      </c>
      <c r="F27" s="364" t="s">
        <v>5</v>
      </c>
      <c r="G27" s="365">
        <v>42</v>
      </c>
      <c r="H27" s="366">
        <v>14</v>
      </c>
      <c r="I27" s="366">
        <v>14</v>
      </c>
      <c r="J27" s="367">
        <v>0</v>
      </c>
      <c r="K27" s="364">
        <v>0</v>
      </c>
      <c r="L27" s="426" t="s">
        <v>46</v>
      </c>
      <c r="M27" s="187">
        <f>E27*25-G27-H27-I27-J27-K27</f>
        <v>55</v>
      </c>
      <c r="N27" s="548" t="str">
        <f>IF(ISBLANK(N25),"",CONCATENATE($E$12,$F$12,".",$G$12,".","0",RIGHT($N$18,1),".",RIGHT(X27,1),$A25,IF(COUNTIFS(N25,"*op?ional*")=1,"-ij","")))</f>
        <v>L431.20.02.D3</v>
      </c>
      <c r="O27" s="549"/>
      <c r="P27" s="550"/>
      <c r="Q27" s="363">
        <v>5</v>
      </c>
      <c r="R27" s="364" t="s">
        <v>5</v>
      </c>
      <c r="S27" s="365">
        <v>28</v>
      </c>
      <c r="T27" s="366">
        <v>0</v>
      </c>
      <c r="U27" s="366">
        <v>28</v>
      </c>
      <c r="V27" s="367">
        <v>0</v>
      </c>
      <c r="W27" s="364">
        <v>0</v>
      </c>
      <c r="X27" s="364" t="s">
        <v>54</v>
      </c>
      <c r="Y27" s="187">
        <f>Q27*25-S27-T27-U27-V27-W27</f>
        <v>69</v>
      </c>
      <c r="Z27" s="548" t="str">
        <f>IF(ISBLANK(Z25),"",CONCATENATE($E$12,$F$12,".",$G$12,".","0",RIGHT($Z$18,1),".",RIGHT(AJ27,1),$A25,IF(COUNTIFS(Z25,"*op?ional*")=1,"-ij","")))</f>
        <v>L431.20.03.D3</v>
      </c>
      <c r="AA27" s="549"/>
      <c r="AB27" s="550"/>
      <c r="AC27" s="363">
        <v>3</v>
      </c>
      <c r="AD27" s="364" t="s">
        <v>295</v>
      </c>
      <c r="AE27" s="365">
        <v>28</v>
      </c>
      <c r="AF27" s="366">
        <v>0</v>
      </c>
      <c r="AG27" s="366">
        <v>14</v>
      </c>
      <c r="AH27" s="367">
        <v>0</v>
      </c>
      <c r="AI27" s="364">
        <v>0</v>
      </c>
      <c r="AJ27" s="364" t="s">
        <v>54</v>
      </c>
      <c r="AK27" s="187">
        <f>AC27*25-AE27-AF27-AG27-AH27-AI27</f>
        <v>33</v>
      </c>
      <c r="AL27" s="548" t="str">
        <f>IF(ISBLANK(AL25), "",CONCATENATE($E$12,$F$12,".",$G$12,".","0",RIGHT($AL$18,1),".",RIGHT(AV27,1),$A25,IF(COUNTIFS(AL25,"*op?ional*")=1,"-ij","")))</f>
        <v>L431.20.04.D3</v>
      </c>
      <c r="AM27" s="549"/>
      <c r="AN27" s="550"/>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0" t="s">
        <v>57</v>
      </c>
      <c r="B28" s="551" t="s">
        <v>333</v>
      </c>
      <c r="C28" s="552"/>
      <c r="D28" s="552"/>
      <c r="E28" s="552"/>
      <c r="F28" s="552"/>
      <c r="G28" s="552"/>
      <c r="H28" s="552"/>
      <c r="I28" s="552"/>
      <c r="J28" s="552"/>
      <c r="K28" s="552"/>
      <c r="L28" s="552"/>
      <c r="M28" s="553"/>
      <c r="N28" s="551" t="s">
        <v>335</v>
      </c>
      <c r="O28" s="552"/>
      <c r="P28" s="552"/>
      <c r="Q28" s="552"/>
      <c r="R28" s="552"/>
      <c r="S28" s="552"/>
      <c r="T28" s="552"/>
      <c r="U28" s="552"/>
      <c r="V28" s="552"/>
      <c r="W28" s="552"/>
      <c r="X28" s="552"/>
      <c r="Y28" s="553"/>
      <c r="Z28" s="551" t="s">
        <v>415</v>
      </c>
      <c r="AA28" s="552"/>
      <c r="AB28" s="552"/>
      <c r="AC28" s="552"/>
      <c r="AD28" s="552"/>
      <c r="AE28" s="552"/>
      <c r="AF28" s="552"/>
      <c r="AG28" s="552"/>
      <c r="AH28" s="552"/>
      <c r="AI28" s="552"/>
      <c r="AJ28" s="552"/>
      <c r="AK28" s="553"/>
      <c r="AL28" s="551" t="s">
        <v>359</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L431.20.01.D4</v>
      </c>
      <c r="C30" s="549"/>
      <c r="D30" s="550"/>
      <c r="E30" s="363">
        <v>5</v>
      </c>
      <c r="F30" s="364" t="s">
        <v>295</v>
      </c>
      <c r="G30" s="365">
        <v>28</v>
      </c>
      <c r="H30" s="366">
        <v>0</v>
      </c>
      <c r="I30" s="366">
        <v>35</v>
      </c>
      <c r="J30" s="367">
        <v>0</v>
      </c>
      <c r="K30" s="364">
        <v>0</v>
      </c>
      <c r="L30" s="426" t="s">
        <v>54</v>
      </c>
      <c r="M30" s="187">
        <f>E30*25-G30-H30-I30-J30-K30</f>
        <v>62</v>
      </c>
      <c r="N30" s="548" t="str">
        <f>IF(ISBLANK(N28),"",CONCATENATE($E$12,$F$12,".",$G$12,".","0",RIGHT($N$18,1),".",RIGHT(X30,1),$A28,IF(COUNTIFS(N28,"*op?ional*")=1,"-ij","")))</f>
        <v>L431.20.02.D4</v>
      </c>
      <c r="O30" s="549"/>
      <c r="P30" s="550"/>
      <c r="Q30" s="363">
        <v>5</v>
      </c>
      <c r="R30" s="364" t="s">
        <v>5</v>
      </c>
      <c r="S30" s="365">
        <v>35</v>
      </c>
      <c r="T30" s="366">
        <v>28</v>
      </c>
      <c r="U30" s="366">
        <v>0</v>
      </c>
      <c r="V30" s="367">
        <v>0</v>
      </c>
      <c r="W30" s="364">
        <v>0</v>
      </c>
      <c r="X30" s="364" t="s">
        <v>54</v>
      </c>
      <c r="Y30" s="187">
        <f>Q30*25-S30-T30-U30-V30-W30</f>
        <v>62</v>
      </c>
      <c r="Z30" s="548" t="str">
        <f>IF(ISBLANK(Z28),"",CONCATENATE($E$12,$F$12,".",$G$12,".","0",RIGHT($Z$18,1),".",RIGHT(AJ30,1),$A28,IF(COUNTIFS(Z28,"*op?ional*")=1,"-ij","")))</f>
        <v>L431.20.03.D4</v>
      </c>
      <c r="AA30" s="549"/>
      <c r="AB30" s="550"/>
      <c r="AC30" s="363">
        <v>4</v>
      </c>
      <c r="AD30" s="364" t="s">
        <v>5</v>
      </c>
      <c r="AE30" s="365">
        <v>28</v>
      </c>
      <c r="AF30" s="366">
        <v>21</v>
      </c>
      <c r="AG30" s="366">
        <v>0</v>
      </c>
      <c r="AH30" s="367">
        <v>0</v>
      </c>
      <c r="AI30" s="364">
        <v>0</v>
      </c>
      <c r="AJ30" s="364" t="s">
        <v>54</v>
      </c>
      <c r="AK30" s="187">
        <f>AC30*25-AE30-AF30-AG30-AH30-AI30</f>
        <v>51</v>
      </c>
      <c r="AL30" s="548" t="str">
        <f>IF(ISBLANK(AL28), "",CONCATENATE($E$12,$F$12,".",$G$12,".","0",RIGHT($AL$18,1),".",RIGHT(AV30,1),$A28,IF(COUNTIFS(AL28,"*op?ional*")=1,"-ij","")))</f>
        <v>L431.20.04.D4</v>
      </c>
      <c r="AM30" s="549"/>
      <c r="AN30" s="550"/>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0" t="s">
        <v>58</v>
      </c>
      <c r="B31" s="551" t="s">
        <v>312</v>
      </c>
      <c r="C31" s="552"/>
      <c r="D31" s="552"/>
      <c r="E31" s="552"/>
      <c r="F31" s="552"/>
      <c r="G31" s="552"/>
      <c r="H31" s="552"/>
      <c r="I31" s="552"/>
      <c r="J31" s="552"/>
      <c r="K31" s="552"/>
      <c r="L31" s="552"/>
      <c r="M31" s="553"/>
      <c r="N31" s="551" t="s">
        <v>352</v>
      </c>
      <c r="O31" s="552"/>
      <c r="P31" s="552"/>
      <c r="Q31" s="552"/>
      <c r="R31" s="552"/>
      <c r="S31" s="552"/>
      <c r="T31" s="552"/>
      <c r="U31" s="552"/>
      <c r="V31" s="552"/>
      <c r="W31" s="552"/>
      <c r="X31" s="552"/>
      <c r="Y31" s="553"/>
      <c r="Z31" s="551" t="s">
        <v>318</v>
      </c>
      <c r="AA31" s="552"/>
      <c r="AB31" s="552"/>
      <c r="AC31" s="552"/>
      <c r="AD31" s="552"/>
      <c r="AE31" s="552"/>
      <c r="AF31" s="552"/>
      <c r="AG31" s="552"/>
      <c r="AH31" s="552"/>
      <c r="AI31" s="552"/>
      <c r="AJ31" s="552"/>
      <c r="AK31" s="553"/>
      <c r="AL31" s="551" t="s">
        <v>320</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L431.20.01.F5</v>
      </c>
      <c r="C33" s="549"/>
      <c r="D33" s="550"/>
      <c r="E33" s="363">
        <v>5</v>
      </c>
      <c r="F33" s="364" t="s">
        <v>295</v>
      </c>
      <c r="G33" s="365">
        <v>28</v>
      </c>
      <c r="H33" s="366">
        <v>0</v>
      </c>
      <c r="I33" s="366">
        <v>35</v>
      </c>
      <c r="J33" s="367">
        <v>0</v>
      </c>
      <c r="K33" s="364">
        <v>0</v>
      </c>
      <c r="L33" s="426" t="s">
        <v>46</v>
      </c>
      <c r="M33" s="187">
        <f>E33*25-G33-H33-I33-J33-K33</f>
        <v>62</v>
      </c>
      <c r="N33" s="548" t="str">
        <f>IF(ISBLANK(N31),"",CONCATENATE($E$12,$F$12,".",$G$12,".","0",RIGHT($N$18,1),".",RIGHT(X33,1),$A31,IF(COUNTIFS(N31,"*op?ional*")=1,"-ij","")))</f>
        <v>L431.20.02.D5</v>
      </c>
      <c r="O33" s="549"/>
      <c r="P33" s="550"/>
      <c r="Q33" s="363">
        <v>5</v>
      </c>
      <c r="R33" s="364" t="s">
        <v>5</v>
      </c>
      <c r="S33" s="365">
        <v>42</v>
      </c>
      <c r="T33" s="366">
        <v>0</v>
      </c>
      <c r="U33" s="366">
        <v>28</v>
      </c>
      <c r="V33" s="367">
        <v>0</v>
      </c>
      <c r="W33" s="364">
        <v>0</v>
      </c>
      <c r="X33" s="364" t="s">
        <v>54</v>
      </c>
      <c r="Y33" s="187">
        <f>Q33*25-S33-T33-U33-V33-W33</f>
        <v>55</v>
      </c>
      <c r="Z33" s="548" t="str">
        <f>IF(ISBLANK(Z31),"",CONCATENATE($E$12,$F$12,".",$G$12,".","0",RIGHT($Z$18,1),".",RIGHT(AJ33,1),$A31,IF(COUNTIFS(Z31,"*op?ional*")=1,"-ij","")))</f>
        <v>L431.20.03.D5</v>
      </c>
      <c r="AA33" s="549"/>
      <c r="AB33" s="550"/>
      <c r="AC33" s="363">
        <v>6</v>
      </c>
      <c r="AD33" s="364" t="s">
        <v>5</v>
      </c>
      <c r="AE33" s="365">
        <v>35</v>
      </c>
      <c r="AF33" s="366">
        <v>35</v>
      </c>
      <c r="AG33" s="366">
        <v>14</v>
      </c>
      <c r="AH33" s="367">
        <v>0</v>
      </c>
      <c r="AI33" s="364">
        <v>0</v>
      </c>
      <c r="AJ33" s="364" t="s">
        <v>54</v>
      </c>
      <c r="AK33" s="187">
        <f>AC33*25-AE33-AF33-AG33-AH33-AI33</f>
        <v>66</v>
      </c>
      <c r="AL33" s="548" t="str">
        <f>IF(ISBLANK(AL31), "",CONCATENATE($E$12,$F$12,".",$G$12,".","0",RIGHT($AL$18,1),".",RIGHT(AV33,1),$A31,IF(COUNTIFS(AL31,"*op?ional*")=1,"-ij","")))</f>
        <v>L431.20.04.D5</v>
      </c>
      <c r="AM33" s="549"/>
      <c r="AN33" s="550"/>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0" t="s">
        <v>60</v>
      </c>
      <c r="B34" s="551" t="s">
        <v>334</v>
      </c>
      <c r="C34" s="552"/>
      <c r="D34" s="552"/>
      <c r="E34" s="552"/>
      <c r="F34" s="552"/>
      <c r="G34" s="552"/>
      <c r="H34" s="552"/>
      <c r="I34" s="552"/>
      <c r="J34" s="552"/>
      <c r="K34" s="552"/>
      <c r="L34" s="552"/>
      <c r="M34" s="553"/>
      <c r="N34" s="551" t="s">
        <v>336</v>
      </c>
      <c r="O34" s="552"/>
      <c r="P34" s="552"/>
      <c r="Q34" s="552"/>
      <c r="R34" s="552"/>
      <c r="S34" s="552"/>
      <c r="T34" s="552"/>
      <c r="U34" s="552"/>
      <c r="V34" s="552"/>
      <c r="W34" s="552"/>
      <c r="X34" s="552"/>
      <c r="Y34" s="553"/>
      <c r="Z34" s="551" t="s">
        <v>355</v>
      </c>
      <c r="AA34" s="552"/>
      <c r="AB34" s="552"/>
      <c r="AC34" s="552"/>
      <c r="AD34" s="552"/>
      <c r="AE34" s="552"/>
      <c r="AF34" s="552"/>
      <c r="AG34" s="552"/>
      <c r="AH34" s="552"/>
      <c r="AI34" s="552"/>
      <c r="AJ34" s="552"/>
      <c r="AK34" s="553"/>
      <c r="AL34" s="551" t="s">
        <v>360</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L431.20.01.F6</v>
      </c>
      <c r="C36" s="549"/>
      <c r="D36" s="550"/>
      <c r="E36" s="363">
        <v>3</v>
      </c>
      <c r="F36" s="364" t="s">
        <v>5</v>
      </c>
      <c r="G36" s="365">
        <v>28</v>
      </c>
      <c r="H36" s="366">
        <v>0</v>
      </c>
      <c r="I36" s="366">
        <v>14</v>
      </c>
      <c r="J36" s="367">
        <v>0</v>
      </c>
      <c r="K36" s="364">
        <v>0</v>
      </c>
      <c r="L36" s="426" t="s">
        <v>46</v>
      </c>
      <c r="M36" s="187">
        <f>E36*25-G36-H36-I36-J36-K36</f>
        <v>33</v>
      </c>
      <c r="N36" s="548" t="str">
        <f>IF(ISBLANK(N34),"",CONCATENATE($E$12,$F$12,".",$G$12,".","0",RIGHT($N$18,1),".",RIGHT(X36,1),$A34,IF(COUNTIFS(N34,"*op?ional*")=1,"-ij","")))</f>
        <v>L431.20.02.C6</v>
      </c>
      <c r="O36" s="549"/>
      <c r="P36" s="550"/>
      <c r="Q36" s="363">
        <v>2</v>
      </c>
      <c r="R36" s="364" t="s">
        <v>295</v>
      </c>
      <c r="S36" s="365">
        <v>14</v>
      </c>
      <c r="T36" s="366">
        <v>14</v>
      </c>
      <c r="U36" s="366">
        <v>0</v>
      </c>
      <c r="V36" s="367">
        <v>0</v>
      </c>
      <c r="W36" s="364">
        <v>0</v>
      </c>
      <c r="X36" s="364" t="s">
        <v>7</v>
      </c>
      <c r="Y36" s="187">
        <f>Q36*25-S36-T36-U36-V36-W36</f>
        <v>22</v>
      </c>
      <c r="Z36" s="548" t="str">
        <f>IF(ISBLANK(Z34),"",CONCATENATE($E$12,$F$12,".",$G$12,".","0",RIGHT($Z$18,1),".",RIGHT(AJ36,1),$A34,IF(COUNTIFS(Z34,"*op?ional*")=1,"-ij","")))</f>
        <v>L431.20.03.D6</v>
      </c>
      <c r="AA36" s="549"/>
      <c r="AB36" s="550"/>
      <c r="AC36" s="363">
        <v>3</v>
      </c>
      <c r="AD36" s="364" t="s">
        <v>5</v>
      </c>
      <c r="AE36" s="365">
        <v>28</v>
      </c>
      <c r="AF36" s="366">
        <v>0</v>
      </c>
      <c r="AG36" s="366">
        <v>14</v>
      </c>
      <c r="AH36" s="367">
        <v>0</v>
      </c>
      <c r="AI36" s="364">
        <v>0</v>
      </c>
      <c r="AJ36" s="364" t="s">
        <v>54</v>
      </c>
      <c r="AK36" s="187">
        <f>AC36*25-AE36-AF36-AG36-AH36-AI36</f>
        <v>33</v>
      </c>
      <c r="AL36" s="548" t="str">
        <f>IF(ISBLANK(AL34), "",CONCATENATE($E$12,$F$12,".",$G$12,".","0",RIGHT($AL$18,1),".",RIGHT(AV36,1),$A34,IF(COUNTIFS(AL34,"*op?ional*")=1,"-ij","")))</f>
        <v>L431.20.04.D6</v>
      </c>
      <c r="AM36" s="549"/>
      <c r="AN36" s="550"/>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0" t="s">
        <v>61</v>
      </c>
      <c r="B37" s="551" t="s">
        <v>313</v>
      </c>
      <c r="C37" s="552"/>
      <c r="D37" s="552"/>
      <c r="E37" s="552"/>
      <c r="F37" s="552"/>
      <c r="G37" s="552"/>
      <c r="H37" s="552"/>
      <c r="I37" s="552"/>
      <c r="J37" s="552"/>
      <c r="K37" s="552"/>
      <c r="L37" s="552"/>
      <c r="M37" s="553"/>
      <c r="N37" s="551" t="s">
        <v>316</v>
      </c>
      <c r="O37" s="552"/>
      <c r="P37" s="552"/>
      <c r="Q37" s="552"/>
      <c r="R37" s="552"/>
      <c r="S37" s="552"/>
      <c r="T37" s="552"/>
      <c r="U37" s="552"/>
      <c r="V37" s="552"/>
      <c r="W37" s="552"/>
      <c r="X37" s="552"/>
      <c r="Y37" s="553"/>
      <c r="Z37" s="551" t="s">
        <v>356</v>
      </c>
      <c r="AA37" s="552"/>
      <c r="AB37" s="552"/>
      <c r="AC37" s="552"/>
      <c r="AD37" s="552"/>
      <c r="AE37" s="552"/>
      <c r="AF37" s="552"/>
      <c r="AG37" s="552"/>
      <c r="AH37" s="552"/>
      <c r="AI37" s="552"/>
      <c r="AJ37" s="552"/>
      <c r="AK37" s="553"/>
      <c r="AL37" s="551" t="s">
        <v>361</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L431.20.01.C7</v>
      </c>
      <c r="C39" s="549"/>
      <c r="D39" s="550"/>
      <c r="E39" s="363">
        <v>2</v>
      </c>
      <c r="F39" s="364" t="s">
        <v>295</v>
      </c>
      <c r="G39" s="365">
        <v>0</v>
      </c>
      <c r="H39" s="366">
        <v>28</v>
      </c>
      <c r="I39" s="366">
        <v>0</v>
      </c>
      <c r="J39" s="367">
        <v>0</v>
      </c>
      <c r="K39" s="364">
        <v>0</v>
      </c>
      <c r="L39" s="364" t="s">
        <v>7</v>
      </c>
      <c r="M39" s="187">
        <f>E39*25-G39-H39-I39-J39-K39</f>
        <v>22</v>
      </c>
      <c r="N39" s="548" t="str">
        <f>IF(ISBLANK(N37),"",CONCATENATE($E$12,$F$12,".",$G$12,".","0",RIGHT($N$18,1),".",RIGHT(X39,1),$A37,IF(COUNTIFS(N37,"*op?ional*")=1,"-ij","")))</f>
        <v>L431.20.02.C7</v>
      </c>
      <c r="O39" s="549"/>
      <c r="P39" s="550"/>
      <c r="Q39" s="363">
        <v>2</v>
      </c>
      <c r="R39" s="364" t="s">
        <v>295</v>
      </c>
      <c r="S39" s="365">
        <v>0</v>
      </c>
      <c r="T39" s="366">
        <v>28</v>
      </c>
      <c r="U39" s="366">
        <v>0</v>
      </c>
      <c r="V39" s="367">
        <v>0</v>
      </c>
      <c r="W39" s="364">
        <v>0</v>
      </c>
      <c r="X39" s="364" t="s">
        <v>7</v>
      </c>
      <c r="Y39" s="187">
        <f>Q39*25-S39-T39-U39-V39-W39</f>
        <v>22</v>
      </c>
      <c r="Z39" s="548" t="str">
        <f>IF(ISBLANK(Z37),"",CONCATENATE($E$12,$F$12,".",$G$12,".","0",RIGHT($Z$18,1),".",RIGHT(AJ39,1),$A37,IF(COUNTIFS(Z37,"*op?ional*")=1,"-ij","")))</f>
        <v>L431.20.03.D7</v>
      </c>
      <c r="AA39" s="549"/>
      <c r="AB39" s="550"/>
      <c r="AC39" s="363">
        <v>2</v>
      </c>
      <c r="AD39" s="364" t="s">
        <v>295</v>
      </c>
      <c r="AE39" s="365">
        <v>0</v>
      </c>
      <c r="AF39" s="366">
        <v>0</v>
      </c>
      <c r="AG39" s="366">
        <v>21</v>
      </c>
      <c r="AH39" s="367">
        <v>0</v>
      </c>
      <c r="AI39" s="364">
        <v>0</v>
      </c>
      <c r="AJ39" s="364" t="s">
        <v>54</v>
      </c>
      <c r="AK39" s="187">
        <f>AC39*25-AE39-AF39-AG39-AH39-AI39</f>
        <v>29</v>
      </c>
      <c r="AL39" s="548" t="str">
        <f>IF(ISBLANK(AL37), "",CONCATENATE($E$12,$F$12,".",$G$12,".","0",RIGHT($AL$18,1),".",RIGHT(AV39,1),$A37,IF(COUNTIFS(AL37,"*op?ional*")=1,"-ij","")))</f>
        <v>L431.20.04.D7</v>
      </c>
      <c r="AM39" s="549"/>
      <c r="AN39" s="550"/>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0" t="s">
        <v>62</v>
      </c>
      <c r="B40" s="551" t="s">
        <v>314</v>
      </c>
      <c r="C40" s="552"/>
      <c r="D40" s="552"/>
      <c r="E40" s="552"/>
      <c r="F40" s="552"/>
      <c r="G40" s="552"/>
      <c r="H40" s="552"/>
      <c r="I40" s="552"/>
      <c r="J40" s="552"/>
      <c r="K40" s="552"/>
      <c r="L40" s="552"/>
      <c r="M40" s="553"/>
      <c r="N40" s="551" t="s">
        <v>317</v>
      </c>
      <c r="O40" s="552"/>
      <c r="P40" s="552"/>
      <c r="Q40" s="552"/>
      <c r="R40" s="552"/>
      <c r="S40" s="552"/>
      <c r="T40" s="552"/>
      <c r="U40" s="552"/>
      <c r="V40" s="552"/>
      <c r="W40" s="552"/>
      <c r="X40" s="552"/>
      <c r="Y40" s="553"/>
      <c r="Z40" s="551" t="s">
        <v>319</v>
      </c>
      <c r="AA40" s="552"/>
      <c r="AB40" s="552"/>
      <c r="AC40" s="552"/>
      <c r="AD40" s="552"/>
      <c r="AE40" s="552"/>
      <c r="AF40" s="552"/>
      <c r="AG40" s="552"/>
      <c r="AH40" s="552"/>
      <c r="AI40" s="552"/>
      <c r="AJ40" s="552"/>
      <c r="AK40" s="553"/>
      <c r="AL40" s="473" t="s">
        <v>321</v>
      </c>
      <c r="AM40" s="474"/>
      <c r="AN40" s="474"/>
      <c r="AO40" s="474"/>
      <c r="AP40" s="474"/>
      <c r="AQ40" s="474"/>
      <c r="AR40" s="474"/>
      <c r="AS40" s="474"/>
      <c r="AT40" s="474"/>
      <c r="AU40" s="474"/>
      <c r="AV40" s="474"/>
      <c r="AW40" s="475"/>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476"/>
      <c r="AM41" s="477"/>
      <c r="AN41" s="477"/>
      <c r="AO41" s="477"/>
      <c r="AP41" s="477"/>
      <c r="AQ41" s="477"/>
      <c r="AR41" s="477"/>
      <c r="AS41" s="477"/>
      <c r="AT41" s="477"/>
      <c r="AU41" s="477"/>
      <c r="AV41" s="477"/>
      <c r="AW41" s="478"/>
    </row>
    <row r="42" spans="1:53" s="61" customFormat="1" ht="21" customHeight="1" thickBot="1" x14ac:dyDescent="0.3">
      <c r="A42" s="472"/>
      <c r="B42" s="548" t="str">
        <f>IF(ISBLANK(B40),"",CONCATENATE($E$12,$F$12,".",$G$12,".","0",RIGHT($B$18,1),".",RIGHT(L42,1),$A40,IF(COUNTIFS(B40,"*op?ional*")=1,"-ij","")))</f>
        <v>L431.20.01.C8</v>
      </c>
      <c r="C42" s="549"/>
      <c r="D42" s="550"/>
      <c r="E42" s="427">
        <v>2</v>
      </c>
      <c r="F42" s="364" t="s">
        <v>6</v>
      </c>
      <c r="G42" s="365">
        <v>0</v>
      </c>
      <c r="H42" s="366">
        <v>14</v>
      </c>
      <c r="I42" s="366">
        <v>0</v>
      </c>
      <c r="J42" s="367">
        <v>0</v>
      </c>
      <c r="K42" s="364">
        <v>0</v>
      </c>
      <c r="L42" s="364" t="s">
        <v>7</v>
      </c>
      <c r="M42" s="187">
        <f>E42*25-G42-H42-I42-J42-K42</f>
        <v>36</v>
      </c>
      <c r="N42" s="548" t="str">
        <f>IF(ISBLANK(N40),"",CONCATENATE($E$12,$F$12,".",$G$12,".","0",RIGHT($N$18,1),".",RIGHT(X42,1),$A40,IF(COUNTIFS(N40,"*op?ional*")=1,"-ij","")))</f>
        <v>L431.20.02.C8</v>
      </c>
      <c r="O42" s="549"/>
      <c r="P42" s="550"/>
      <c r="Q42" s="427">
        <v>2</v>
      </c>
      <c r="R42" s="364" t="s">
        <v>6</v>
      </c>
      <c r="S42" s="365">
        <v>0</v>
      </c>
      <c r="T42" s="366">
        <v>14</v>
      </c>
      <c r="U42" s="366">
        <v>0</v>
      </c>
      <c r="V42" s="367">
        <v>0</v>
      </c>
      <c r="W42" s="364">
        <v>0</v>
      </c>
      <c r="X42" s="364" t="s">
        <v>7</v>
      </c>
      <c r="Y42" s="187">
        <f>Q42*25-S42-T42-U42-V42-W42</f>
        <v>36</v>
      </c>
      <c r="Z42" s="548" t="str">
        <f>IF(ISBLANK(Z40),"",CONCATENATE($E$12,$F$12,".",$G$12,".","0",RIGHT($Z$18,1),".",RIGHT(AJ42,1),$A40,IF(COUNTIFS(Z40,"*op?ional*")=1,"-ij","")))</f>
        <v>L431.20.03.C8</v>
      </c>
      <c r="AA42" s="549"/>
      <c r="AB42" s="550"/>
      <c r="AC42" s="427">
        <v>2</v>
      </c>
      <c r="AD42" s="364" t="s">
        <v>6</v>
      </c>
      <c r="AE42" s="365">
        <v>0</v>
      </c>
      <c r="AF42" s="366">
        <v>14</v>
      </c>
      <c r="AG42" s="366">
        <v>0</v>
      </c>
      <c r="AH42" s="367">
        <v>0</v>
      </c>
      <c r="AI42" s="364">
        <v>0</v>
      </c>
      <c r="AJ42" s="364" t="s">
        <v>7</v>
      </c>
      <c r="AK42" s="187">
        <f>AC42*25-AE42-AF42-AG42-AH42-AI42</f>
        <v>36</v>
      </c>
      <c r="AL42" s="548" t="str">
        <f>IF(ISBLANK(AL40), "",CONCATENATE($E$12,$F$12,".",$G$12,".","0",RIGHT($AL$18,1),".",RIGHT(AV42,1),$A40,IF(COUNTIFS(AL40,"*op?ional*")=1,"-ij","")))</f>
        <v>L431.20.04.C8</v>
      </c>
      <c r="AM42" s="549"/>
      <c r="AN42" s="550"/>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4"/>
      <c r="F45" s="210"/>
      <c r="G45" s="205"/>
      <c r="H45" s="207"/>
      <c r="I45" s="207"/>
      <c r="J45" s="206"/>
      <c r="K45" s="209"/>
      <c r="L45" s="187"/>
      <c r="M45" s="187"/>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L431.20.04.D9</v>
      </c>
      <c r="AM45" s="549"/>
      <c r="AN45" s="550"/>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473"/>
      <c r="AM46" s="474"/>
      <c r="AN46" s="474"/>
      <c r="AO46" s="474"/>
      <c r="AP46" s="474"/>
      <c r="AQ46" s="474"/>
      <c r="AR46" s="474"/>
      <c r="AS46" s="474"/>
      <c r="AT46" s="474"/>
      <c r="AU46" s="474"/>
      <c r="AV46" s="474"/>
      <c r="AW46" s="475"/>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476"/>
      <c r="AM47" s="477"/>
      <c r="AN47" s="477"/>
      <c r="AO47" s="477"/>
      <c r="AP47" s="477"/>
      <c r="AQ47" s="477"/>
      <c r="AR47" s="477"/>
      <c r="AS47" s="477"/>
      <c r="AT47" s="477"/>
      <c r="AU47" s="477"/>
      <c r="AV47" s="477"/>
      <c r="AW47" s="478"/>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363"/>
      <c r="AP48" s="364"/>
      <c r="AQ48" s="365"/>
      <c r="AR48" s="366"/>
      <c r="AS48" s="366"/>
      <c r="AT48" s="367"/>
      <c r="AU48" s="364"/>
      <c r="AV48" s="428"/>
      <c r="AW48" s="187"/>
    </row>
    <row r="49" spans="1:63" s="61" customFormat="1" ht="21" customHeight="1" thickTop="1" x14ac:dyDescent="0.25">
      <c r="A49" s="470" t="s">
        <v>65</v>
      </c>
      <c r="B49" s="539"/>
      <c r="C49" s="540"/>
      <c r="D49" s="540"/>
      <c r="E49" s="540"/>
      <c r="F49" s="540"/>
      <c r="G49" s="540"/>
      <c r="H49" s="540"/>
      <c r="I49" s="540"/>
      <c r="J49" s="540"/>
      <c r="K49" s="540"/>
      <c r="L49" s="540"/>
      <c r="M49" s="541"/>
      <c r="N49" s="539" t="s">
        <v>344</v>
      </c>
      <c r="O49" s="540"/>
      <c r="P49" s="540"/>
      <c r="Q49" s="540"/>
      <c r="R49" s="540"/>
      <c r="S49" s="540"/>
      <c r="T49" s="540"/>
      <c r="U49" s="540"/>
      <c r="V49" s="540"/>
      <c r="W49" s="540"/>
      <c r="X49" s="540"/>
      <c r="Y49" s="541"/>
      <c r="Z49" s="539"/>
      <c r="AA49" s="540"/>
      <c r="AB49" s="540"/>
      <c r="AC49" s="540"/>
      <c r="AD49" s="540"/>
      <c r="AE49" s="540"/>
      <c r="AF49" s="540"/>
      <c r="AG49" s="540"/>
      <c r="AH49" s="540"/>
      <c r="AI49" s="540"/>
      <c r="AJ49" s="540"/>
      <c r="AK49" s="541"/>
      <c r="AL49" s="539" t="s">
        <v>344</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
      </c>
      <c r="C51" s="546"/>
      <c r="D51" s="547"/>
      <c r="E51" s="306"/>
      <c r="F51" s="307"/>
      <c r="G51" s="293"/>
      <c r="H51" s="295"/>
      <c r="I51" s="295"/>
      <c r="J51" s="294"/>
      <c r="K51" s="319"/>
      <c r="L51" s="296"/>
      <c r="M51" s="297"/>
      <c r="N51" s="545" t="str">
        <f>IF(ISBLANK(N49),"",CONCATENATE($E$12,$F$12,".",$G$12,".","0",RIGHT($N$18,1),".",RIGHT(X51,1),$A$49,"-ij"))</f>
        <v>L431.20.02.11-ij</v>
      </c>
      <c r="O51" s="546"/>
      <c r="P51" s="547"/>
      <c r="Q51" s="306"/>
      <c r="R51" s="307"/>
      <c r="S51" s="293"/>
      <c r="T51" s="295"/>
      <c r="U51" s="295"/>
      <c r="V51" s="294"/>
      <c r="W51" s="319"/>
      <c r="X51" s="297"/>
      <c r="Y51" s="297"/>
      <c r="Z51" s="545" t="str">
        <f>IF(ISBLANK(Z49),"",CONCATENATE($E$12,$F$12,".",$G$12,".","0",RIGHT($Z$18,1),".",RIGHT(AJ51,1),$A$49,"-ij"))</f>
        <v/>
      </c>
      <c r="AA51" s="546"/>
      <c r="AB51" s="547"/>
      <c r="AC51" s="306"/>
      <c r="AD51" s="307"/>
      <c r="AE51" s="293"/>
      <c r="AF51" s="295"/>
      <c r="AG51" s="295"/>
      <c r="AH51" s="294"/>
      <c r="AI51" s="319"/>
      <c r="AJ51" s="296"/>
      <c r="AK51" s="297"/>
      <c r="AL51" s="545" t="str">
        <f>IF(ISBLANK(AL49),"",CONCATENATE($E$12,$F$12,".",$G$12,".","0",RIGHT($AL$18,1),".",RIGHT(AV51,1),$A$49,"-ij"))</f>
        <v>L431.20.04.11-ij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378</v>
      </c>
      <c r="AD52" s="459"/>
      <c r="AE52" s="559" t="s">
        <v>10</v>
      </c>
      <c r="AF52" s="560"/>
      <c r="AG52" s="560"/>
      <c r="AH52" s="561"/>
      <c r="AI52" s="457">
        <f>SUM(AK21,AK24,AK27,AK30,AK33,AK36,AK39,AK42,AK45,AK48)</f>
        <v>372</v>
      </c>
      <c r="AJ52" s="458"/>
      <c r="AK52" s="459"/>
      <c r="AL52" s="455" t="s">
        <v>9</v>
      </c>
      <c r="AM52" s="456"/>
      <c r="AN52" s="159"/>
      <c r="AO52" s="458">
        <f>SUM(AQ21:AT21,AQ24:AT24,AQ27:AT27,AQ30:AT30,AQ33:AT33,AQ36:AT36,AQ39:AT39,AQ42:AT42,AQ45:AT45,AQ48:AT48)</f>
        <v>378</v>
      </c>
      <c r="AP52" s="459"/>
      <c r="AQ52" s="559" t="s">
        <v>10</v>
      </c>
      <c r="AR52" s="560"/>
      <c r="AS52" s="560"/>
      <c r="AT52" s="561"/>
      <c r="AU52" s="457">
        <f>SUM(AW21,AW24,AW27,AW30,AW33,AW36,AW39,AW42,AW45,AW48)</f>
        <v>332</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4E,4D,1C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9"/>
      <c r="L54" s="165"/>
      <c r="M54" s="160"/>
      <c r="N54" s="455" t="s">
        <v>9</v>
      </c>
      <c r="O54" s="456"/>
      <c r="P54" s="163"/>
      <c r="Q54" s="458">
        <f>SUM(S55:V55)</f>
        <v>27</v>
      </c>
      <c r="R54" s="459"/>
      <c r="S54" s="164"/>
      <c r="T54" s="165"/>
      <c r="U54" s="165"/>
      <c r="V54" s="165"/>
      <c r="W54" s="309"/>
      <c r="X54" s="165"/>
      <c r="Y54" s="160"/>
      <c r="Z54" s="455" t="s">
        <v>9</v>
      </c>
      <c r="AA54" s="456"/>
      <c r="AB54" s="163"/>
      <c r="AC54" s="458">
        <f>SUM(AE55:AH55)</f>
        <v>27</v>
      </c>
      <c r="AD54" s="459"/>
      <c r="AE54" s="164"/>
      <c r="AF54" s="165"/>
      <c r="AG54" s="165"/>
      <c r="AH54" s="165"/>
      <c r="AI54" s="309"/>
      <c r="AJ54" s="165"/>
      <c r="AK54" s="160"/>
      <c r="AL54" s="455" t="s">
        <v>9</v>
      </c>
      <c r="AM54" s="456"/>
      <c r="AN54" s="163"/>
      <c r="AO54" s="458">
        <f>SUM(AQ55:AT55)</f>
        <v>27</v>
      </c>
      <c r="AP54" s="459"/>
      <c r="AQ54" s="164"/>
      <c r="AR54" s="165"/>
      <c r="AS54" s="165"/>
      <c r="AT54" s="165"/>
      <c r="AU54" s="309"/>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3" t="s">
        <v>15</v>
      </c>
      <c r="AJ55" s="461"/>
      <c r="AK55" s="462"/>
      <c r="AL55" s="460" t="s">
        <v>14</v>
      </c>
      <c r="AM55" s="461"/>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2020-2023</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(2022-2023)</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(2023-2024)</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362</v>
      </c>
      <c r="C71" s="474"/>
      <c r="D71" s="474"/>
      <c r="E71" s="474"/>
      <c r="F71" s="474"/>
      <c r="G71" s="474"/>
      <c r="H71" s="474"/>
      <c r="I71" s="474"/>
      <c r="J71" s="474"/>
      <c r="K71" s="474"/>
      <c r="L71" s="474"/>
      <c r="M71" s="475"/>
      <c r="N71" s="473" t="s">
        <v>370</v>
      </c>
      <c r="O71" s="474"/>
      <c r="P71" s="474"/>
      <c r="Q71" s="474"/>
      <c r="R71" s="474"/>
      <c r="S71" s="474"/>
      <c r="T71" s="474"/>
      <c r="U71" s="474"/>
      <c r="V71" s="474"/>
      <c r="W71" s="474"/>
      <c r="X71" s="474"/>
      <c r="Y71" s="475"/>
      <c r="Z71" s="473" t="s">
        <v>332</v>
      </c>
      <c r="AA71" s="474"/>
      <c r="AB71" s="474"/>
      <c r="AC71" s="474"/>
      <c r="AD71" s="474"/>
      <c r="AE71" s="474"/>
      <c r="AF71" s="474"/>
      <c r="AG71" s="474"/>
      <c r="AH71" s="474"/>
      <c r="AI71" s="474"/>
      <c r="AJ71" s="474"/>
      <c r="AK71" s="475"/>
      <c r="AL71" s="473" t="s">
        <v>342</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L431.20.05.D1</v>
      </c>
      <c r="C73" s="549"/>
      <c r="D73" s="550"/>
      <c r="E73" s="363">
        <v>5</v>
      </c>
      <c r="F73" s="364" t="s">
        <v>5</v>
      </c>
      <c r="G73" s="365">
        <v>42</v>
      </c>
      <c r="H73" s="366">
        <v>0</v>
      </c>
      <c r="I73" s="366">
        <v>28</v>
      </c>
      <c r="J73" s="367">
        <v>0</v>
      </c>
      <c r="K73" s="362">
        <v>0</v>
      </c>
      <c r="L73" s="364" t="s">
        <v>54</v>
      </c>
      <c r="M73" s="187">
        <f>E73*25-G73-H73-I73-J73-K73</f>
        <v>55</v>
      </c>
      <c r="N73" s="548" t="str">
        <f>IF(ISBLANK(N71),"",CONCATENATE($E$12,$F$12,".",$G$12,".","0",RIGHT($N$70,1),".",RIGHT(X73,1),$A71,IF(COUNTIFS(N71,"*op?ional*")=1,"-ij","")))</f>
        <v>L431.20.06.D1</v>
      </c>
      <c r="O73" s="549"/>
      <c r="P73" s="550"/>
      <c r="Q73" s="363">
        <v>5</v>
      </c>
      <c r="R73" s="364" t="s">
        <v>5</v>
      </c>
      <c r="S73" s="365">
        <v>28</v>
      </c>
      <c r="T73" s="366">
        <v>0</v>
      </c>
      <c r="U73" s="366">
        <v>14</v>
      </c>
      <c r="V73" s="367">
        <v>28</v>
      </c>
      <c r="W73" s="362">
        <v>0</v>
      </c>
      <c r="X73" s="364" t="s">
        <v>54</v>
      </c>
      <c r="Y73" s="187">
        <f>Q73*25-S73-T73-U73-V73-W73</f>
        <v>55</v>
      </c>
      <c r="Z73" s="548" t="str">
        <f>IF(ISBLANK(Z71),"",CONCATENATE($E$12,$F$12,".",$G$12,".","0",RIGHT($Z$70,1),".",RIGHT(AJ73,1),$A71,IF(COUNTIFS(Z71,"*op?ional*")=1,"-ij","")))</f>
        <v>L431.20.07.C1</v>
      </c>
      <c r="AA73" s="549"/>
      <c r="AB73" s="550"/>
      <c r="AC73" s="363">
        <v>2</v>
      </c>
      <c r="AD73" s="364" t="s">
        <v>295</v>
      </c>
      <c r="AE73" s="365">
        <v>14</v>
      </c>
      <c r="AF73" s="366">
        <v>14</v>
      </c>
      <c r="AG73" s="366">
        <v>0</v>
      </c>
      <c r="AH73" s="367">
        <v>0</v>
      </c>
      <c r="AI73" s="434">
        <v>0</v>
      </c>
      <c r="AJ73" s="428" t="s">
        <v>7</v>
      </c>
      <c r="AK73" s="187">
        <f>AC73*25-AE73-AF73-AG73-AH73-AI73</f>
        <v>22</v>
      </c>
      <c r="AL73" s="548" t="str">
        <f>IF(ISBLANK(AL71), "",CONCATENATE($E$12,$F$12,".",$G$12,".","0",RIGHT($AL$70,1),".",RIGHT(AV73,1),$A71,IF(COUNTIFS(AL71,"*op?ional*")=1,"-ij","")))</f>
        <v>L431.20.08.C1</v>
      </c>
      <c r="AM73" s="549"/>
      <c r="AN73" s="550"/>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0" t="s">
        <v>55</v>
      </c>
      <c r="B74" s="473" t="s">
        <v>364</v>
      </c>
      <c r="C74" s="474"/>
      <c r="D74" s="474"/>
      <c r="E74" s="474"/>
      <c r="F74" s="474"/>
      <c r="G74" s="474"/>
      <c r="H74" s="474"/>
      <c r="I74" s="474"/>
      <c r="J74" s="474"/>
      <c r="K74" s="474"/>
      <c r="L74" s="474"/>
      <c r="M74" s="475"/>
      <c r="N74" s="473" t="s">
        <v>371</v>
      </c>
      <c r="O74" s="474"/>
      <c r="P74" s="474"/>
      <c r="Q74" s="474"/>
      <c r="R74" s="474"/>
      <c r="S74" s="474"/>
      <c r="T74" s="474"/>
      <c r="U74" s="474"/>
      <c r="V74" s="474"/>
      <c r="W74" s="474"/>
      <c r="X74" s="474"/>
      <c r="Y74" s="475"/>
      <c r="Z74" s="473" t="s">
        <v>325</v>
      </c>
      <c r="AA74" s="474"/>
      <c r="AB74" s="474"/>
      <c r="AC74" s="474"/>
      <c r="AD74" s="474"/>
      <c r="AE74" s="474"/>
      <c r="AF74" s="474"/>
      <c r="AG74" s="474"/>
      <c r="AH74" s="474"/>
      <c r="AI74" s="474"/>
      <c r="AJ74" s="474"/>
      <c r="AK74" s="475"/>
      <c r="AL74" s="473" t="s">
        <v>343</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L431.20.05.D2</v>
      </c>
      <c r="C76" s="549"/>
      <c r="D76" s="550"/>
      <c r="E76" s="363">
        <v>5</v>
      </c>
      <c r="F76" s="364" t="s">
        <v>5</v>
      </c>
      <c r="G76" s="365">
        <v>28</v>
      </c>
      <c r="H76" s="366">
        <v>21</v>
      </c>
      <c r="I76" s="366">
        <v>14</v>
      </c>
      <c r="J76" s="367">
        <v>0</v>
      </c>
      <c r="K76" s="362">
        <v>0</v>
      </c>
      <c r="L76" s="364" t="s">
        <v>54</v>
      </c>
      <c r="M76" s="187">
        <f>E76*25-G76-H76-I76-J76-K76</f>
        <v>62</v>
      </c>
      <c r="N76" s="548" t="str">
        <f>IF(ISBLANK(N74),"",CONCATENATE($E$12,$F$12,".",$G$12,".","0",RIGHT($N$70,1),".",RIGHT(X76,1),$A74,IF(COUNTIFS(N74,"*op?ional*")=1,"-ij","")))</f>
        <v>L431.20.06.D2</v>
      </c>
      <c r="O76" s="549"/>
      <c r="P76" s="550"/>
      <c r="Q76" s="363">
        <v>4</v>
      </c>
      <c r="R76" s="364" t="s">
        <v>5</v>
      </c>
      <c r="S76" s="365">
        <v>28</v>
      </c>
      <c r="T76" s="366">
        <v>21</v>
      </c>
      <c r="U76" s="366">
        <v>14</v>
      </c>
      <c r="V76" s="367">
        <v>0</v>
      </c>
      <c r="W76" s="362">
        <v>0</v>
      </c>
      <c r="X76" s="364" t="s">
        <v>54</v>
      </c>
      <c r="Y76" s="187">
        <f>Q76*25-S76-T76-U76-V76-W76</f>
        <v>37</v>
      </c>
      <c r="Z76" s="548" t="str">
        <f>IF(ISBLANK(Z74),"",CONCATENATE($E$12,$F$12,".",$G$12,".","0",RIGHT($Z$70,1),".",RIGHT(AJ76,1),$A74,IF(COUNTIFS(Z74,"*op?ional*")=1,"-ij","")))</f>
        <v>L431.20.07.S2-ij</v>
      </c>
      <c r="AA76" s="549"/>
      <c r="AB76" s="550"/>
      <c r="AC76" s="363">
        <v>4</v>
      </c>
      <c r="AD76" s="364" t="s">
        <v>5</v>
      </c>
      <c r="AE76" s="365">
        <v>28</v>
      </c>
      <c r="AF76" s="366">
        <v>0</v>
      </c>
      <c r="AG76" s="366">
        <v>14</v>
      </c>
      <c r="AH76" s="367">
        <v>0</v>
      </c>
      <c r="AI76" s="434">
        <v>0</v>
      </c>
      <c r="AJ76" s="428" t="s">
        <v>59</v>
      </c>
      <c r="AK76" s="187">
        <f>AC76*25-AE76-AF76-AG76-AH76-AI76</f>
        <v>58</v>
      </c>
      <c r="AL76" s="548" t="str">
        <f>IF(ISBLANK(AL74), "",CONCATENATE($E$12,$F$12,".",$G$12,".","0",RIGHT($AL$70,1),".",RIGHT(AV76,1),$A74,IF(COUNTIFS(AL74,"*op?ional*")=1,"-ij","")))</f>
        <v>L431.20.08.C2</v>
      </c>
      <c r="AM76" s="549"/>
      <c r="AN76" s="550"/>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470" t="s">
        <v>56</v>
      </c>
      <c r="B77" s="473" t="s">
        <v>365</v>
      </c>
      <c r="C77" s="474"/>
      <c r="D77" s="474"/>
      <c r="E77" s="474"/>
      <c r="F77" s="474"/>
      <c r="G77" s="474"/>
      <c r="H77" s="474"/>
      <c r="I77" s="474"/>
      <c r="J77" s="474"/>
      <c r="K77" s="474"/>
      <c r="L77" s="474"/>
      <c r="M77" s="475"/>
      <c r="N77" s="473" t="s">
        <v>372</v>
      </c>
      <c r="O77" s="474"/>
      <c r="P77" s="474"/>
      <c r="Q77" s="474"/>
      <c r="R77" s="474"/>
      <c r="S77" s="474"/>
      <c r="T77" s="474"/>
      <c r="U77" s="474"/>
      <c r="V77" s="474"/>
      <c r="W77" s="474"/>
      <c r="X77" s="474"/>
      <c r="Y77" s="475"/>
      <c r="Z77" s="473" t="s">
        <v>326</v>
      </c>
      <c r="AA77" s="474"/>
      <c r="AB77" s="474"/>
      <c r="AC77" s="474"/>
      <c r="AD77" s="474"/>
      <c r="AE77" s="474"/>
      <c r="AF77" s="474"/>
      <c r="AG77" s="474"/>
      <c r="AH77" s="474"/>
      <c r="AI77" s="474"/>
      <c r="AJ77" s="474"/>
      <c r="AK77" s="475"/>
      <c r="AL77" s="473" t="s">
        <v>331</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L431.20.05.D3</v>
      </c>
      <c r="C79" s="549"/>
      <c r="D79" s="550"/>
      <c r="E79" s="363">
        <v>5</v>
      </c>
      <c r="F79" s="364" t="s">
        <v>5</v>
      </c>
      <c r="G79" s="365">
        <v>28</v>
      </c>
      <c r="H79" s="366">
        <v>21</v>
      </c>
      <c r="I79" s="366">
        <v>14</v>
      </c>
      <c r="J79" s="367">
        <v>0</v>
      </c>
      <c r="K79" s="362">
        <v>0</v>
      </c>
      <c r="L79" s="364" t="s">
        <v>54</v>
      </c>
      <c r="M79" s="187">
        <f>E79*25-G79-H79-I79-J79-K79</f>
        <v>62</v>
      </c>
      <c r="N79" s="548" t="str">
        <f>IF(ISBLANK(N77),"",CONCATENATE($E$12,$F$12,".",$G$12,".","0",RIGHT($N$70,1),".",RIGHT(X79,1),$A77,IF(COUNTIFS(N77,"*op?ional*")=1,"-ij","")))</f>
        <v>L431.20.06.D3</v>
      </c>
      <c r="O79" s="549"/>
      <c r="P79" s="550"/>
      <c r="Q79" s="363">
        <v>4</v>
      </c>
      <c r="R79" s="364" t="s">
        <v>5</v>
      </c>
      <c r="S79" s="365">
        <v>28</v>
      </c>
      <c r="T79" s="366">
        <v>14</v>
      </c>
      <c r="U79" s="366">
        <v>7</v>
      </c>
      <c r="V79" s="367">
        <v>0</v>
      </c>
      <c r="W79" s="362">
        <v>0</v>
      </c>
      <c r="X79" s="364" t="s">
        <v>54</v>
      </c>
      <c r="Y79" s="187">
        <f>Q79*25-S79-T79-U79-V79-W79</f>
        <v>51</v>
      </c>
      <c r="Z79" s="548" t="str">
        <f>IF(ISBLANK(Z77),"",CONCATENATE($E$12,$F$12,".",$G$12,".","0",RIGHT($Z$70,1),".",RIGHT(AJ79,1),$A77,IF(COUNTIFS(Z77,"*op?ional*")=1,"-ij","")))</f>
        <v>L431.20.07.S3-ij</v>
      </c>
      <c r="AA79" s="549"/>
      <c r="AB79" s="550"/>
      <c r="AC79" s="363">
        <v>5</v>
      </c>
      <c r="AD79" s="364" t="s">
        <v>5</v>
      </c>
      <c r="AE79" s="365">
        <v>28</v>
      </c>
      <c r="AF79" s="366">
        <v>0</v>
      </c>
      <c r="AG79" s="366">
        <v>14</v>
      </c>
      <c r="AH79" s="367">
        <v>28</v>
      </c>
      <c r="AI79" s="434">
        <v>0</v>
      </c>
      <c r="AJ79" s="428" t="s">
        <v>59</v>
      </c>
      <c r="AK79" s="187">
        <f>AC79*25-AE79-AF79-AG79-AH79-AI79</f>
        <v>55</v>
      </c>
      <c r="AL79" s="548" t="str">
        <f>IF(ISBLANK(AL77), "",CONCATENATE($E$12,$F$12,".",$G$12,".","0",RIGHT($AL$70,1),".",RIGHT(AV79,1),$A77,IF(COUNTIFS(AL77,"*op?ional*")=1,"-ij","")))</f>
        <v>L431.20.08.S3-ij</v>
      </c>
      <c r="AM79" s="549"/>
      <c r="AN79" s="550"/>
      <c r="AO79" s="429">
        <v>4</v>
      </c>
      <c r="AP79" s="428" t="s">
        <v>5</v>
      </c>
      <c r="AQ79" s="430">
        <v>14</v>
      </c>
      <c r="AR79" s="431">
        <v>0</v>
      </c>
      <c r="AS79" s="431">
        <v>14</v>
      </c>
      <c r="AT79" s="432">
        <v>14</v>
      </c>
      <c r="AU79" s="434">
        <v>0</v>
      </c>
      <c r="AV79" s="428" t="s">
        <v>59</v>
      </c>
      <c r="AW79" s="187">
        <f>AO79*25-AQ79-AR79-AS79-AT79-AU79</f>
        <v>58</v>
      </c>
    </row>
    <row r="80" spans="1:50" s="75" customFormat="1" ht="21" customHeight="1" thickTop="1" x14ac:dyDescent="0.25">
      <c r="A80" s="470" t="s">
        <v>57</v>
      </c>
      <c r="B80" s="473" t="s">
        <v>366</v>
      </c>
      <c r="C80" s="474"/>
      <c r="D80" s="474"/>
      <c r="E80" s="474"/>
      <c r="F80" s="474"/>
      <c r="G80" s="474"/>
      <c r="H80" s="474"/>
      <c r="I80" s="474"/>
      <c r="J80" s="474"/>
      <c r="K80" s="474"/>
      <c r="L80" s="474"/>
      <c r="M80" s="475"/>
      <c r="N80" s="473" t="s">
        <v>373</v>
      </c>
      <c r="O80" s="474"/>
      <c r="P80" s="474"/>
      <c r="Q80" s="474"/>
      <c r="R80" s="474"/>
      <c r="S80" s="474"/>
      <c r="T80" s="474"/>
      <c r="U80" s="474"/>
      <c r="V80" s="474"/>
      <c r="W80" s="474"/>
      <c r="X80" s="474"/>
      <c r="Y80" s="475"/>
      <c r="Z80" s="473" t="s">
        <v>327</v>
      </c>
      <c r="AA80" s="474"/>
      <c r="AB80" s="474"/>
      <c r="AC80" s="474"/>
      <c r="AD80" s="474"/>
      <c r="AE80" s="474"/>
      <c r="AF80" s="474"/>
      <c r="AG80" s="474"/>
      <c r="AH80" s="474"/>
      <c r="AI80" s="474"/>
      <c r="AJ80" s="474"/>
      <c r="AK80" s="475"/>
      <c r="AL80" s="473" t="s">
        <v>375</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L431.20.05.D4</v>
      </c>
      <c r="C82" s="549"/>
      <c r="D82" s="550"/>
      <c r="E82" s="363">
        <v>3</v>
      </c>
      <c r="F82" s="364" t="s">
        <v>5</v>
      </c>
      <c r="G82" s="365">
        <v>28</v>
      </c>
      <c r="H82" s="366">
        <v>0</v>
      </c>
      <c r="I82" s="366">
        <v>14</v>
      </c>
      <c r="J82" s="367">
        <v>0</v>
      </c>
      <c r="K82" s="362">
        <v>0</v>
      </c>
      <c r="L82" s="364" t="s">
        <v>54</v>
      </c>
      <c r="M82" s="187">
        <f>E82*25-G82-H82-I82-J82-K82</f>
        <v>33</v>
      </c>
      <c r="N82" s="548" t="str">
        <f>IF(ISBLANK(N80),"",CONCATENATE($E$12,$F$12,".",$G$12,".","0",RIGHT($N$70,1),".",RIGHT(X82,1),$A80,IF(COUNTIFS(N80,"*op?ional*")=1,"-ij","")))</f>
        <v>L431.20.06.D4</v>
      </c>
      <c r="O82" s="549"/>
      <c r="P82" s="550"/>
      <c r="Q82" s="363">
        <v>4</v>
      </c>
      <c r="R82" s="364" t="s">
        <v>295</v>
      </c>
      <c r="S82" s="365">
        <v>28</v>
      </c>
      <c r="T82" s="366">
        <v>0</v>
      </c>
      <c r="U82" s="366">
        <v>14</v>
      </c>
      <c r="V82" s="367">
        <v>0</v>
      </c>
      <c r="W82" s="434">
        <v>0</v>
      </c>
      <c r="X82" s="428" t="s">
        <v>54</v>
      </c>
      <c r="Y82" s="187">
        <f>Q82*25-S82-T82-U82-V82-W82</f>
        <v>58</v>
      </c>
      <c r="Z82" s="548" t="str">
        <f>IF(ISBLANK(Z80),"",CONCATENATE($E$12,$F$12,".",$G$12,".","0",RIGHT($Z$70,1),".",RIGHT(AJ82,1),$A80,IF(COUNTIFS(Z80,"*op?ional*")=1,"-ij","")))</f>
        <v>L431.20.07.S4-ij</v>
      </c>
      <c r="AA82" s="549"/>
      <c r="AB82" s="550"/>
      <c r="AC82" s="363">
        <v>4</v>
      </c>
      <c r="AD82" s="364" t="s">
        <v>5</v>
      </c>
      <c r="AE82" s="365">
        <v>28</v>
      </c>
      <c r="AF82" s="366">
        <v>0</v>
      </c>
      <c r="AG82" s="366">
        <v>14</v>
      </c>
      <c r="AH82" s="367">
        <v>0</v>
      </c>
      <c r="AI82" s="434">
        <v>0</v>
      </c>
      <c r="AJ82" s="428" t="s">
        <v>59</v>
      </c>
      <c r="AK82" s="187">
        <f>AC82*25-AE82-AF82-AG82-AH82-AI82</f>
        <v>58</v>
      </c>
      <c r="AL82" s="548" t="str">
        <f>IF(ISBLANK(AL80), "",CONCATENATE($E$12,$F$12,".",$G$12,".","0",RIGHT($AL$70,1),".",RIGHT(AV82,1),$A80,IF(COUNTIFS(AL80,"*op?ional*")=1,"-ij","")))</f>
        <v>L431.20.08.S4-ij</v>
      </c>
      <c r="AM82" s="549"/>
      <c r="AN82" s="550"/>
      <c r="AO82" s="429">
        <v>4</v>
      </c>
      <c r="AP82" s="428" t="s">
        <v>5</v>
      </c>
      <c r="AQ82" s="430">
        <v>21</v>
      </c>
      <c r="AR82" s="431">
        <v>0</v>
      </c>
      <c r="AS82" s="431">
        <v>14</v>
      </c>
      <c r="AT82" s="432">
        <v>14</v>
      </c>
      <c r="AU82" s="434">
        <v>0</v>
      </c>
      <c r="AV82" s="428" t="s">
        <v>59</v>
      </c>
      <c r="AW82" s="187">
        <f>AO82*25-AQ82-AR82-AS82-AT82-AU82</f>
        <v>51</v>
      </c>
    </row>
    <row r="83" spans="1:49" s="75" customFormat="1" ht="21" customHeight="1" thickTop="1" x14ac:dyDescent="0.25">
      <c r="A83" s="470" t="s">
        <v>58</v>
      </c>
      <c r="B83" s="473" t="s">
        <v>367</v>
      </c>
      <c r="C83" s="474"/>
      <c r="D83" s="474"/>
      <c r="E83" s="474"/>
      <c r="F83" s="474"/>
      <c r="G83" s="474"/>
      <c r="H83" s="474"/>
      <c r="I83" s="474"/>
      <c r="J83" s="474"/>
      <c r="K83" s="474"/>
      <c r="L83" s="474"/>
      <c r="M83" s="475"/>
      <c r="N83" s="473" t="s">
        <v>322</v>
      </c>
      <c r="O83" s="474"/>
      <c r="P83" s="474"/>
      <c r="Q83" s="474"/>
      <c r="R83" s="474"/>
      <c r="S83" s="474"/>
      <c r="T83" s="474"/>
      <c r="U83" s="474"/>
      <c r="V83" s="474"/>
      <c r="W83" s="474"/>
      <c r="X83" s="474"/>
      <c r="Y83" s="475"/>
      <c r="Z83" s="473" t="s">
        <v>328</v>
      </c>
      <c r="AA83" s="474"/>
      <c r="AB83" s="474"/>
      <c r="AC83" s="474"/>
      <c r="AD83" s="474"/>
      <c r="AE83" s="474"/>
      <c r="AF83" s="474"/>
      <c r="AG83" s="474"/>
      <c r="AH83" s="474"/>
      <c r="AI83" s="474"/>
      <c r="AJ83" s="474"/>
      <c r="AK83" s="475"/>
      <c r="AL83" s="473" t="s">
        <v>374</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L431.20.05.D5</v>
      </c>
      <c r="C85" s="549"/>
      <c r="D85" s="550"/>
      <c r="E85" s="363">
        <v>3</v>
      </c>
      <c r="F85" s="364" t="s">
        <v>295</v>
      </c>
      <c r="G85" s="365">
        <v>14</v>
      </c>
      <c r="H85" s="366">
        <v>0</v>
      </c>
      <c r="I85" s="366">
        <v>28</v>
      </c>
      <c r="J85" s="367">
        <v>0</v>
      </c>
      <c r="K85" s="434">
        <v>0</v>
      </c>
      <c r="L85" s="428" t="s">
        <v>54</v>
      </c>
      <c r="M85" s="187">
        <f>E85*25-G85-H85-I85-J85-K85</f>
        <v>33</v>
      </c>
      <c r="N85" s="548" t="str">
        <f>IF(ISBLANK(N83),"",CONCATENATE($E$12,$F$12,".",$G$12,".","0",RIGHT($N$70,1),".",RIGHT(X85,1),$A83,IF(COUNTIFS(N83,"*op?ional*")=1,"-ij","")))</f>
        <v>L431.20.06.S5-ij</v>
      </c>
      <c r="O85" s="549"/>
      <c r="P85" s="550"/>
      <c r="Q85" s="363">
        <v>3</v>
      </c>
      <c r="R85" s="364" t="s">
        <v>5</v>
      </c>
      <c r="S85" s="365">
        <v>28</v>
      </c>
      <c r="T85" s="366">
        <v>0</v>
      </c>
      <c r="U85" s="366">
        <v>0</v>
      </c>
      <c r="V85" s="367">
        <v>14</v>
      </c>
      <c r="W85" s="434">
        <v>0</v>
      </c>
      <c r="X85" s="428" t="s">
        <v>59</v>
      </c>
      <c r="Y85" s="187">
        <f>Q85*25-S85-T85-U85-V85-W85</f>
        <v>33</v>
      </c>
      <c r="Z85" s="548" t="str">
        <f>IF(ISBLANK(Z83),"",CONCATENATE($E$12,$F$12,".",$G$12,".","0",RIGHT($Z$70,1),".",RIGHT(AJ85,1),$A83,IF(COUNTIFS(Z83,"*op?ional*")=1,"-ij","")))</f>
        <v>L431.20.07.S5-ij</v>
      </c>
      <c r="AA85" s="549"/>
      <c r="AB85" s="550"/>
      <c r="AC85" s="363">
        <v>4</v>
      </c>
      <c r="AD85" s="364" t="s">
        <v>5</v>
      </c>
      <c r="AE85" s="365">
        <v>28</v>
      </c>
      <c r="AF85" s="366">
        <v>0</v>
      </c>
      <c r="AG85" s="366">
        <v>14</v>
      </c>
      <c r="AH85" s="367">
        <v>14</v>
      </c>
      <c r="AI85" s="434">
        <v>0</v>
      </c>
      <c r="AJ85" s="428" t="s">
        <v>59</v>
      </c>
      <c r="AK85" s="187">
        <f>AC85*25-AE85-AF85-AG85-AH85-AI85</f>
        <v>44</v>
      </c>
      <c r="AL85" s="548" t="str">
        <f>IF(ISBLANK(AL83), "",CONCATENATE($E$12,$F$12,".",$G$12,".","0",RIGHT($AL$70,1),".",RIGHT(AV85,1),$A83,IF(COUNTIFS(AL83,"*op?ional*")=1,"-ij","")))</f>
        <v>L431.20.08.S5-ij</v>
      </c>
      <c r="AM85" s="549"/>
      <c r="AN85" s="550"/>
      <c r="AO85" s="429">
        <v>4</v>
      </c>
      <c r="AP85" s="428" t="s">
        <v>5</v>
      </c>
      <c r="AQ85" s="430">
        <v>21</v>
      </c>
      <c r="AR85" s="431">
        <v>0</v>
      </c>
      <c r="AS85" s="431">
        <v>28</v>
      </c>
      <c r="AT85" s="432">
        <v>0</v>
      </c>
      <c r="AU85" s="434">
        <v>0</v>
      </c>
      <c r="AV85" s="428" t="s">
        <v>59</v>
      </c>
      <c r="AW85" s="187">
        <f>AO85*25-AQ85-AR85-AS85-AT85-AU85</f>
        <v>51</v>
      </c>
    </row>
    <row r="86" spans="1:49" s="75" customFormat="1" ht="21" customHeight="1" thickTop="1" x14ac:dyDescent="0.25">
      <c r="A86" s="470" t="s">
        <v>60</v>
      </c>
      <c r="B86" s="473" t="s">
        <v>368</v>
      </c>
      <c r="C86" s="474"/>
      <c r="D86" s="474"/>
      <c r="E86" s="474"/>
      <c r="F86" s="474"/>
      <c r="G86" s="474"/>
      <c r="H86" s="474"/>
      <c r="I86" s="474"/>
      <c r="J86" s="474"/>
      <c r="K86" s="474"/>
      <c r="L86" s="474"/>
      <c r="M86" s="475"/>
      <c r="N86" s="473" t="s">
        <v>323</v>
      </c>
      <c r="O86" s="474"/>
      <c r="P86" s="474"/>
      <c r="Q86" s="474"/>
      <c r="R86" s="474"/>
      <c r="S86" s="474"/>
      <c r="T86" s="474"/>
      <c r="U86" s="474"/>
      <c r="V86" s="474"/>
      <c r="W86" s="474"/>
      <c r="X86" s="474"/>
      <c r="Y86" s="475"/>
      <c r="Z86" s="473" t="s">
        <v>329</v>
      </c>
      <c r="AA86" s="474"/>
      <c r="AB86" s="474"/>
      <c r="AC86" s="474"/>
      <c r="AD86" s="474"/>
      <c r="AE86" s="474"/>
      <c r="AF86" s="474"/>
      <c r="AG86" s="474"/>
      <c r="AH86" s="474"/>
      <c r="AI86" s="474"/>
      <c r="AJ86" s="474"/>
      <c r="AK86" s="475"/>
      <c r="AL86" s="473" t="s">
        <v>346</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L431.20.05.D6</v>
      </c>
      <c r="C88" s="549"/>
      <c r="D88" s="550"/>
      <c r="E88" s="363">
        <v>3</v>
      </c>
      <c r="F88" s="364" t="s">
        <v>295</v>
      </c>
      <c r="G88" s="365">
        <v>28</v>
      </c>
      <c r="H88" s="366">
        <v>0</v>
      </c>
      <c r="I88" s="366">
        <v>7</v>
      </c>
      <c r="J88" s="367">
        <v>7</v>
      </c>
      <c r="K88" s="434">
        <v>0</v>
      </c>
      <c r="L88" s="428" t="s">
        <v>54</v>
      </c>
      <c r="M88" s="187">
        <f>E88*25-G88-H88-I88-J88-K88</f>
        <v>33</v>
      </c>
      <c r="N88" s="548" t="str">
        <f>IF(ISBLANK(N86),"",CONCATENATE($E$12,$F$12,".",$G$12,".","0",RIGHT($N$70,1),".",RIGHT(X88,1),$A86,IF(COUNTIFS(N86,"*op?ional*")=1,"-ij","")))</f>
        <v>L431.20.06.S6-ij</v>
      </c>
      <c r="O88" s="549"/>
      <c r="P88" s="550"/>
      <c r="Q88" s="363">
        <v>3</v>
      </c>
      <c r="R88" s="364" t="s">
        <v>5</v>
      </c>
      <c r="S88" s="365">
        <v>28</v>
      </c>
      <c r="T88" s="366">
        <v>0</v>
      </c>
      <c r="U88" s="366">
        <v>14</v>
      </c>
      <c r="V88" s="367">
        <v>0</v>
      </c>
      <c r="W88" s="434">
        <v>0</v>
      </c>
      <c r="X88" s="428" t="s">
        <v>59</v>
      </c>
      <c r="Y88" s="187">
        <f>Q88*25-S88-T88-U88-V88-W88</f>
        <v>33</v>
      </c>
      <c r="Z88" s="548" t="str">
        <f>IF(ISBLANK(Z86),"",CONCATENATE($E$12,$F$12,".",$G$12,".","0",RIGHT($Z$70,1),".",RIGHT(AJ88,1),$A86,IF(COUNTIFS(Z86,"*op?ional*")=1,"-ij","")))</f>
        <v>L431.20.07.S6-ij</v>
      </c>
      <c r="AA88" s="549"/>
      <c r="AB88" s="550"/>
      <c r="AC88" s="363">
        <v>6</v>
      </c>
      <c r="AD88" s="364" t="s">
        <v>295</v>
      </c>
      <c r="AE88" s="365">
        <v>28</v>
      </c>
      <c r="AF88" s="366">
        <v>0</v>
      </c>
      <c r="AG88" s="366">
        <v>28</v>
      </c>
      <c r="AH88" s="367">
        <v>28</v>
      </c>
      <c r="AI88" s="434">
        <v>0</v>
      </c>
      <c r="AJ88" s="428" t="s">
        <v>59</v>
      </c>
      <c r="AK88" s="187">
        <f>AC88*25-AE88-AF88-AG88-AH88-AI88</f>
        <v>66</v>
      </c>
      <c r="AL88" s="548" t="str">
        <f>IF(ISBLANK(AL86), "",CONCATENATE($E$12,$F$12,".",$G$12,".","0",RIGHT($AL$70,1),".",RIGHT(AV88,1),$A86,IF(COUNTIFS(AL86,"*op?ional*")=1,"-ij","")))</f>
        <v>L431.20.08.S6</v>
      </c>
      <c r="AM88" s="549"/>
      <c r="AN88" s="550"/>
      <c r="AO88" s="363">
        <v>5</v>
      </c>
      <c r="AP88" s="364" t="s">
        <v>295</v>
      </c>
      <c r="AQ88" s="365">
        <v>0</v>
      </c>
      <c r="AR88" s="366">
        <v>0</v>
      </c>
      <c r="AS88" s="366">
        <v>0</v>
      </c>
      <c r="AT88" s="367">
        <v>182</v>
      </c>
      <c r="AU88" s="364">
        <v>0</v>
      </c>
      <c r="AV88" s="428" t="s">
        <v>59</v>
      </c>
      <c r="AW88" s="187">
        <v>0</v>
      </c>
    </row>
    <row r="89" spans="1:49" s="75" customFormat="1" ht="21" customHeight="1" thickTop="1" x14ac:dyDescent="0.25">
      <c r="A89" s="470" t="s">
        <v>61</v>
      </c>
      <c r="B89" s="473" t="s">
        <v>369</v>
      </c>
      <c r="C89" s="474"/>
      <c r="D89" s="474"/>
      <c r="E89" s="474"/>
      <c r="F89" s="474"/>
      <c r="G89" s="474"/>
      <c r="H89" s="474"/>
      <c r="I89" s="474"/>
      <c r="J89" s="474"/>
      <c r="K89" s="474"/>
      <c r="L89" s="474"/>
      <c r="M89" s="475"/>
      <c r="N89" s="473" t="s">
        <v>324</v>
      </c>
      <c r="O89" s="474"/>
      <c r="P89" s="474"/>
      <c r="Q89" s="474"/>
      <c r="R89" s="474"/>
      <c r="S89" s="474"/>
      <c r="T89" s="474"/>
      <c r="U89" s="474"/>
      <c r="V89" s="474"/>
      <c r="W89" s="474"/>
      <c r="X89" s="474"/>
      <c r="Y89" s="475"/>
      <c r="Z89" s="473" t="s">
        <v>330</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L431.20.05.D7</v>
      </c>
      <c r="C91" s="549"/>
      <c r="D91" s="550"/>
      <c r="E91" s="363">
        <v>3</v>
      </c>
      <c r="F91" s="364" t="s">
        <v>295</v>
      </c>
      <c r="G91" s="365">
        <v>28</v>
      </c>
      <c r="H91" s="366">
        <v>0</v>
      </c>
      <c r="I91" s="366">
        <v>14</v>
      </c>
      <c r="J91" s="367">
        <v>0</v>
      </c>
      <c r="K91" s="434">
        <v>0</v>
      </c>
      <c r="L91" s="428" t="s">
        <v>54</v>
      </c>
      <c r="M91" s="187">
        <f>E91*25-G91-H91-I91-J91-K91</f>
        <v>33</v>
      </c>
      <c r="N91" s="548" t="str">
        <f>IF(ISBLANK(N89),"",CONCATENATE($E$12,$F$12,".",$G$12,".","0",RIGHT($N$70,1),".",RIGHT(X91,1),$A89,IF(COUNTIFS(N89,"*op?ional*")=1,"-ij","")))</f>
        <v>L431.20.06.S7-ij</v>
      </c>
      <c r="O91" s="549"/>
      <c r="P91" s="550"/>
      <c r="Q91" s="363">
        <v>4</v>
      </c>
      <c r="R91" s="364" t="s">
        <v>295</v>
      </c>
      <c r="S91" s="365">
        <v>28</v>
      </c>
      <c r="T91" s="366">
        <v>0</v>
      </c>
      <c r="U91" s="366">
        <v>14</v>
      </c>
      <c r="V91" s="367">
        <v>14</v>
      </c>
      <c r="W91" s="434">
        <v>0</v>
      </c>
      <c r="X91" s="428" t="s">
        <v>59</v>
      </c>
      <c r="Y91" s="187">
        <f>Q91*25-S91-T91-U91-V91-W91</f>
        <v>44</v>
      </c>
      <c r="Z91" s="548" t="str">
        <f>IF(ISBLANK(Z89),"",CONCATENATE($E$12,$F$12,".",$G$12,".","0",RIGHT($Z$70,1),".",RIGHT(AJ91,1),$A89,IF(COUNTIFS(Z89,"*op?ional*")=1,"-ij","")))</f>
        <v>L431.20.07.S7-ij</v>
      </c>
      <c r="AA91" s="549"/>
      <c r="AB91" s="550"/>
      <c r="AC91" s="363">
        <v>5</v>
      </c>
      <c r="AD91" s="364" t="s">
        <v>295</v>
      </c>
      <c r="AE91" s="365">
        <v>28</v>
      </c>
      <c r="AF91" s="366">
        <v>0</v>
      </c>
      <c r="AG91" s="366">
        <v>14</v>
      </c>
      <c r="AH91" s="367">
        <v>0</v>
      </c>
      <c r="AI91" s="434">
        <v>0</v>
      </c>
      <c r="AJ91" s="428" t="s">
        <v>59</v>
      </c>
      <c r="AK91" s="187">
        <f>AC91*25-AE91-AF91-AG91-AH91-AI91</f>
        <v>83</v>
      </c>
      <c r="AL91" s="548" t="str">
        <f>IF(ISBLANK(AL89), "",CONCATENATE($E$12,$F$12,".",$G$12,".","0",RIGHT($AL$70,1),".",RIGHT(AV91,1),$A89,IF(COUNTIFS(AL89,"*op?ional*")=1,"-ij","")))</f>
        <v>L431.20.08.7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340</v>
      </c>
      <c r="C92" s="474"/>
      <c r="D92" s="474"/>
      <c r="E92" s="474"/>
      <c r="F92" s="474"/>
      <c r="G92" s="474"/>
      <c r="H92" s="474"/>
      <c r="I92" s="474"/>
      <c r="J92" s="474"/>
      <c r="K92" s="474"/>
      <c r="L92" s="474"/>
      <c r="M92" s="475"/>
      <c r="N92" s="473" t="s">
        <v>341</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L431.20.05.D8</v>
      </c>
      <c r="C94" s="549"/>
      <c r="D94" s="550"/>
      <c r="E94" s="363">
        <v>3</v>
      </c>
      <c r="F94" s="364" t="s">
        <v>6</v>
      </c>
      <c r="G94" s="365">
        <v>0</v>
      </c>
      <c r="H94" s="366">
        <v>0</v>
      </c>
      <c r="I94" s="366">
        <v>0</v>
      </c>
      <c r="J94" s="367">
        <v>0</v>
      </c>
      <c r="K94" s="364">
        <v>100</v>
      </c>
      <c r="L94" s="428" t="s">
        <v>54</v>
      </c>
      <c r="M94" s="187">
        <v>0</v>
      </c>
      <c r="N94" s="548" t="str">
        <f>IF(ISBLANK(N92),"",CONCATENATE($E$12,$F$12,".",$G$12,".","0",RIGHT($N$70,1),".",RIGHT(X94,1),$A92,IF(COUNTIFS(N92,"*op?ional*")=1,"-ij","")))</f>
        <v>L431.20.06.S8</v>
      </c>
      <c r="O94" s="549"/>
      <c r="P94" s="550"/>
      <c r="Q94" s="363">
        <v>3</v>
      </c>
      <c r="R94" s="364" t="s">
        <v>6</v>
      </c>
      <c r="S94" s="365">
        <v>0</v>
      </c>
      <c r="T94" s="366">
        <v>0</v>
      </c>
      <c r="U94" s="366">
        <v>0</v>
      </c>
      <c r="V94" s="367">
        <v>0</v>
      </c>
      <c r="W94" s="364">
        <v>100</v>
      </c>
      <c r="X94" s="428" t="s">
        <v>59</v>
      </c>
      <c r="Y94" s="210">
        <v>0</v>
      </c>
      <c r="Z94" s="548" t="str">
        <f>IF(ISBLANK(Z92),"",CONCATENATE($E$12,$F$12,".",$G$12,".","0",RIGHT($Z$70,1),".",RIGHT(AJ94,1),$A92,IF(COUNTIFS(Z92,"*op?ional*")=1,"-ij","")))</f>
        <v/>
      </c>
      <c r="AA94" s="549"/>
      <c r="AB94" s="550"/>
      <c r="AC94" s="305"/>
      <c r="AD94" s="210"/>
      <c r="AE94" s="208"/>
      <c r="AF94" s="208"/>
      <c r="AG94" s="208"/>
      <c r="AH94" s="206"/>
      <c r="AI94" s="209"/>
      <c r="AJ94" s="209"/>
      <c r="AK94" s="208"/>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4"/>
      <c r="F97" s="210"/>
      <c r="G97" s="205"/>
      <c r="H97" s="207"/>
      <c r="I97" s="207"/>
      <c r="J97" s="206"/>
      <c r="K97" s="209"/>
      <c r="L97" s="209"/>
      <c r="M97" s="210"/>
      <c r="N97" s="548" t="str">
        <f>IF(ISBLANK(N95),"",CONCATENATE($E$12,$F$12,".",$G$12,".","0",RIGHT($N$70,1),".",RIGHT(X97,1),$A95,IF(COUNTIFS(N95,"*op?ional*")=1,"-ij","")))</f>
        <v/>
      </c>
      <c r="O97" s="549"/>
      <c r="P97" s="550"/>
      <c r="Q97" s="304"/>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344</v>
      </c>
      <c r="C101" s="540"/>
      <c r="D101" s="540"/>
      <c r="E101" s="540"/>
      <c r="F101" s="540"/>
      <c r="G101" s="540"/>
      <c r="H101" s="540"/>
      <c r="I101" s="540"/>
      <c r="J101" s="540"/>
      <c r="K101" s="540"/>
      <c r="L101" s="540"/>
      <c r="M101" s="541"/>
      <c r="N101" s="539" t="s">
        <v>344</v>
      </c>
      <c r="O101" s="540"/>
      <c r="P101" s="540"/>
      <c r="Q101" s="540"/>
      <c r="R101" s="540"/>
      <c r="S101" s="540"/>
      <c r="T101" s="540"/>
      <c r="U101" s="540"/>
      <c r="V101" s="540"/>
      <c r="W101" s="540"/>
      <c r="X101" s="540"/>
      <c r="Y101" s="541"/>
      <c r="Z101" s="539" t="s">
        <v>344</v>
      </c>
      <c r="AA101" s="540"/>
      <c r="AB101" s="540"/>
      <c r="AC101" s="540"/>
      <c r="AD101" s="540"/>
      <c r="AE101" s="540"/>
      <c r="AF101" s="540"/>
      <c r="AG101" s="540"/>
      <c r="AH101" s="540"/>
      <c r="AI101" s="540"/>
      <c r="AJ101" s="540"/>
      <c r="AK101" s="541"/>
      <c r="AL101" s="539" t="s">
        <v>344</v>
      </c>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L431.20.05.11-ij</v>
      </c>
      <c r="C103" s="546"/>
      <c r="D103" s="547"/>
      <c r="E103" s="298"/>
      <c r="F103" s="296"/>
      <c r="G103" s="299"/>
      <c r="H103" s="300"/>
      <c r="I103" s="300"/>
      <c r="J103" s="301"/>
      <c r="K103" s="297"/>
      <c r="L103" s="297"/>
      <c r="M103" s="297"/>
      <c r="N103" s="545" t="str">
        <f>IF(ISBLANK(N101),"",CONCATENATE($E$12,$F$12,".",$G$12,".","0",RIGHT($N$70,1),".",RIGHT(X103,1),$A$101,"-ij"))</f>
        <v>L431.20.06.11-ij</v>
      </c>
      <c r="O103" s="546"/>
      <c r="P103" s="547"/>
      <c r="Q103" s="298"/>
      <c r="R103" s="296"/>
      <c r="S103" s="299"/>
      <c r="T103" s="300"/>
      <c r="U103" s="300"/>
      <c r="V103" s="301"/>
      <c r="W103" s="297"/>
      <c r="X103" s="296"/>
      <c r="Y103" s="297"/>
      <c r="Z103" s="545" t="str">
        <f>IF(ISBLANK(Z101),"",CONCATENATE($E$12,$F$12,".",$G$12,".","0",RIGHT($Z$70,1),".",RIGHT(AJ103,1),$A$101,"-ij"))</f>
        <v>L431.20.07.11-ij</v>
      </c>
      <c r="AA103" s="546"/>
      <c r="AB103" s="547"/>
      <c r="AC103" s="298"/>
      <c r="AD103" s="296"/>
      <c r="AE103" s="299"/>
      <c r="AF103" s="300"/>
      <c r="AG103" s="300"/>
      <c r="AH103" s="301"/>
      <c r="AI103" s="297"/>
      <c r="AJ103" s="296"/>
      <c r="AK103" s="297"/>
      <c r="AL103" s="545" t="str">
        <f>IF(ISBLANK(AL101),"",CONCATENATE($E$12,$F$12,".",$G$12,".","0",RIGHT($AL$70,1),".",RIGHT(AV103,1),$A$101,"-ij"))</f>
        <v>L431.20.08.11-ij</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378</v>
      </c>
      <c r="AP104" s="497"/>
      <c r="AQ104" s="504" t="s">
        <v>10</v>
      </c>
      <c r="AR104" s="505"/>
      <c r="AS104" s="505"/>
      <c r="AT104" s="506"/>
      <c r="AU104" s="525">
        <f>SUM(AW73,AW76,AW79,AW82,AW85,AW88,AW91,AW94,AW97,AW100)</f>
        <v>179</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4E,3D,1C</v>
      </c>
      <c r="L105" s="492"/>
      <c r="M105" s="503"/>
      <c r="N105" s="491" t="s">
        <v>11</v>
      </c>
      <c r="O105" s="492"/>
      <c r="P105" s="66"/>
      <c r="Q105" s="522">
        <f>SUM(Q73,Q76,Q79,Q82,Q85,Q88,Q91,Q94,Q97,Q100)</f>
        <v>30</v>
      </c>
      <c r="R105" s="523"/>
      <c r="S105" s="491" t="s">
        <v>12</v>
      </c>
      <c r="T105" s="492"/>
      <c r="U105" s="492"/>
      <c r="V105" s="503"/>
      <c r="W105" s="491" t="str">
        <f>BD385</f>
        <v>5E,2D,1C</v>
      </c>
      <c r="X105" s="492"/>
      <c r="Y105" s="503"/>
      <c r="Z105" s="491" t="s">
        <v>11</v>
      </c>
      <c r="AA105" s="492"/>
      <c r="AB105" s="66"/>
      <c r="AC105" s="522">
        <f>SUM(AC73,AC76,AC79,AC82,AC85,AC88,AC91,AC94,AC97,AC100)</f>
        <v>30</v>
      </c>
      <c r="AD105" s="523"/>
      <c r="AE105" s="491" t="s">
        <v>12</v>
      </c>
      <c r="AF105" s="492"/>
      <c r="AG105" s="492"/>
      <c r="AH105" s="503"/>
      <c r="AI105" s="491" t="str">
        <f>BD386</f>
        <v>4E,3D,0C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2"/>
      <c r="L106" s="64"/>
      <c r="M106" s="73"/>
      <c r="N106" s="487" t="s">
        <v>9</v>
      </c>
      <c r="O106" s="488"/>
      <c r="P106" s="67"/>
      <c r="Q106" s="526">
        <f>SUM(S107:V107)</f>
        <v>26</v>
      </c>
      <c r="R106" s="527"/>
      <c r="S106" s="68"/>
      <c r="T106" s="64"/>
      <c r="U106" s="64"/>
      <c r="V106" s="64"/>
      <c r="W106" s="312"/>
      <c r="X106" s="64"/>
      <c r="Y106" s="73"/>
      <c r="Z106" s="487" t="s">
        <v>9</v>
      </c>
      <c r="AA106" s="488"/>
      <c r="AB106" s="67"/>
      <c r="AC106" s="496">
        <f>SUM(AE107:AH107)</f>
        <v>26</v>
      </c>
      <c r="AD106" s="497"/>
      <c r="AE106" s="68"/>
      <c r="AF106" s="64"/>
      <c r="AG106" s="64"/>
      <c r="AH106" s="64"/>
      <c r="AI106" s="312"/>
      <c r="AJ106" s="64"/>
      <c r="AK106" s="73"/>
      <c r="AL106" s="487" t="s">
        <v>9</v>
      </c>
      <c r="AM106" s="488"/>
      <c r="AN106" s="67"/>
      <c r="AO106" s="526">
        <f>SUM(AQ107:AT107)</f>
        <v>27</v>
      </c>
      <c r="AP106" s="527"/>
      <c r="AQ106" s="68"/>
      <c r="AR106" s="64"/>
      <c r="AS106" s="64"/>
      <c r="AT106" s="64"/>
      <c r="AU106" s="312"/>
      <c r="AV106" s="64"/>
      <c r="AW106" s="73"/>
    </row>
    <row r="107" spans="1:49" s="78" customFormat="1" ht="21" customHeight="1" thickBot="1" x14ac:dyDescent="0.25">
      <c r="A107" s="500"/>
      <c r="B107" s="491" t="s">
        <v>14</v>
      </c>
      <c r="C107" s="492"/>
      <c r="D107" s="65"/>
      <c r="E107" s="65"/>
      <c r="F107" s="69"/>
      <c r="G107" s="70">
        <f>(G70+G73+G76+G79+G82+G85+G88+G91+G94+G97+G100)/14</f>
        <v>14</v>
      </c>
      <c r="H107" s="70">
        <f>(H70+H73+H76+H79+H82+H85+H88+H91+H94+H97+H100)/14</f>
        <v>3</v>
      </c>
      <c r="I107" s="70">
        <f>(I70+I73+I76+I79+I82+I85+I88+I91+I94+I97+I100)/14</f>
        <v>8.5</v>
      </c>
      <c r="J107" s="70">
        <f>(J70+J73+J76+J79+J82+J85+J88+J91+J94+J97+J100)/14</f>
        <v>0.5</v>
      </c>
      <c r="K107" s="580" t="s">
        <v>15</v>
      </c>
      <c r="L107" s="492"/>
      <c r="M107" s="503"/>
      <c r="N107" s="491" t="s">
        <v>14</v>
      </c>
      <c r="O107" s="492"/>
      <c r="P107" s="65"/>
      <c r="Q107" s="65"/>
      <c r="R107" s="69"/>
      <c r="S107" s="70">
        <f>(S70+S73+S76+S79+S82+S85+S88+S91+S94+S97+S100)/14</f>
        <v>14</v>
      </c>
      <c r="T107" s="70">
        <f>(T70+T73+T76+T79+T82+T85+T88+T91+T94+T97+T100)/14</f>
        <v>2.5</v>
      </c>
      <c r="U107" s="70">
        <f>(U70+U73+U76+U79+U82+U85+U88+U91+U94+U97+U100)/14</f>
        <v>5.5</v>
      </c>
      <c r="V107" s="70">
        <f>(V70+V73+V76+V79+V82+V85+V88+V91+V94+V97+V100)/14</f>
        <v>4</v>
      </c>
      <c r="W107" s="580" t="s">
        <v>15</v>
      </c>
      <c r="X107" s="492"/>
      <c r="Y107" s="503"/>
      <c r="Z107" s="491" t="s">
        <v>14</v>
      </c>
      <c r="AA107" s="492"/>
      <c r="AB107" s="65"/>
      <c r="AC107" s="65"/>
      <c r="AD107" s="69"/>
      <c r="AE107" s="70">
        <f>(AE70+AE73+AE76+AE79+AE82+AE85+AE88+AE91+AE94+AE97+AE100)/14</f>
        <v>13</v>
      </c>
      <c r="AF107" s="70">
        <f>(AF70+AF73+AF76+AF79+AF82+AF85+AF88+AF91+AF94+AF97+AF100)/14</f>
        <v>1</v>
      </c>
      <c r="AG107" s="70">
        <f>(AG70+AG73+AG76+AG79+AG82+AG85+AG88+AG91+AG94+AG97+AG100)/14</f>
        <v>7</v>
      </c>
      <c r="AH107" s="70">
        <f>(AH70+AH73+AH76+AH79+AH82+AH85+AH88+AH91+AH94+AH97+AH100)/14</f>
        <v>5</v>
      </c>
      <c r="AI107" s="580" t="s">
        <v>15</v>
      </c>
      <c r="AJ107" s="492"/>
      <c r="AK107" s="503"/>
      <c r="AL107" s="491" t="s">
        <v>14</v>
      </c>
      <c r="AM107" s="492"/>
      <c r="AN107" s="65"/>
      <c r="AO107" s="65"/>
      <c r="AP107" s="69"/>
      <c r="AQ107" s="70">
        <f>(AQ70+AQ73+AQ76+AQ79+AQ82+AQ85+AQ88+AQ91+AQ94+AQ97+AQ100)/14</f>
        <v>6</v>
      </c>
      <c r="AR107" s="70">
        <f>(AR70+AR73+AR76+AR79+AR82+AR85+AR88+AR91+AR94+AR97+AR100)/14</f>
        <v>2</v>
      </c>
      <c r="AS107" s="70">
        <f>(AS70+AS73+AS76+AS79+AS82+AS85+AS88+AS91+AS94+AS97+AS100)/14</f>
        <v>4</v>
      </c>
      <c r="AT107" s="70">
        <f>(AT70+AT73+AT76+AT79+AT82+AT85+AT88+AT91+AT94+AT97+AT100)/14</f>
        <v>15</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345</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1"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8"/>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Mecanică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2020-2023</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(2020-2021)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(2021-2022)</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8"/>
      <c r="F144" s="203"/>
      <c r="G144" s="199"/>
      <c r="H144" s="201"/>
      <c r="I144" s="201"/>
      <c r="J144" s="200"/>
      <c r="K144" s="202"/>
      <c r="L144" s="202"/>
      <c r="M144" s="203"/>
      <c r="N144" s="479" t="str">
        <f>IF(ISBLANK(N142),"",CONCATENATE(LEFT(INDEX(N$19:N$49,MATCH(LEFT(N142,11)&amp;"*",N$19:N$49,0)+2),FIND("-",INDEX(N$19:N$49,MATCH(LEFT(N142,11)&amp;"*",N$19:N$49,0)+2))),$A142))</f>
        <v/>
      </c>
      <c r="O144" s="480"/>
      <c r="P144" s="481"/>
      <c r="Q144" s="308"/>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8"/>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8"/>
      <c r="F147" s="203"/>
      <c r="G147" s="199"/>
      <c r="H147" s="201"/>
      <c r="I147" s="201"/>
      <c r="J147" s="200"/>
      <c r="K147" s="202"/>
      <c r="L147" s="202"/>
      <c r="M147" s="203"/>
      <c r="N147" s="479" t="str">
        <f>IF(ISBLANK(N145),"",CONCATENATE(LEFT(INDEX(N$19:N$49,MATCH(LEFT(N145,11)&amp;"*",N$19:N$49,0)+2),FIND("-",INDEX(N$19:N$49,MATCH(LEFT(N145,11)&amp;"*",N$19:N$49,0)+2))),$A145))</f>
        <v/>
      </c>
      <c r="O147" s="480"/>
      <c r="P147" s="481"/>
      <c r="Q147" s="308"/>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8"/>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8"/>
      <c r="F150" s="203"/>
      <c r="G150" s="199"/>
      <c r="H150" s="201"/>
      <c r="I150" s="201"/>
      <c r="J150" s="200"/>
      <c r="K150" s="202"/>
      <c r="L150" s="202"/>
      <c r="M150" s="203"/>
      <c r="N150" s="479" t="str">
        <f>IF(ISBLANK(N148),"",CONCATENATE(LEFT(INDEX(N$19:N$49,MATCH(LEFT(N148,11)&amp;"*",N$19:N$49,0)+2),FIND("-",INDEX(N$19:N$49,MATCH(LEFT(N148,11)&amp;"*",N$19:N$49,0)+2))),$A148))</f>
        <v/>
      </c>
      <c r="O150" s="480"/>
      <c r="P150" s="481"/>
      <c r="Q150" s="308"/>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8"/>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8"/>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8"/>
      <c r="F153" s="203"/>
      <c r="G153" s="199"/>
      <c r="H153" s="201"/>
      <c r="I153" s="201"/>
      <c r="J153" s="200"/>
      <c r="K153" s="202"/>
      <c r="L153" s="202"/>
      <c r="M153" s="203"/>
      <c r="N153" s="479" t="str">
        <f>IF(ISBLANK(N151),"",CONCATENATE(LEFT(INDEX(N$19:N$49,MATCH(LEFT(N151,11)&amp;"*",N$19:N$49,0)+2),FIND("-",INDEX(N$19:N$49,MATCH(LEFT(N151,11)&amp;"*",N$19:N$49,0)+2))),$A151))</f>
        <v/>
      </c>
      <c r="O153" s="480"/>
      <c r="P153" s="481"/>
      <c r="Q153" s="308"/>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8"/>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8"/>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8"/>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8"/>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8"/>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8"/>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8"/>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8"/>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8"/>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8"/>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8"/>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8"/>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8"/>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8"/>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1"/>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Mecanică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2020-2023</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(2022-2023)</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(2023-2024)</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c r="C202" s="474"/>
      <c r="D202" s="474"/>
      <c r="E202" s="474"/>
      <c r="F202" s="474"/>
      <c r="G202" s="474"/>
      <c r="H202" s="474"/>
      <c r="I202" s="474"/>
      <c r="J202" s="474"/>
      <c r="K202" s="474"/>
      <c r="L202" s="474"/>
      <c r="M202" s="475"/>
      <c r="N202" s="473" t="s">
        <v>376</v>
      </c>
      <c r="O202" s="474"/>
      <c r="P202" s="474"/>
      <c r="Q202" s="474"/>
      <c r="R202" s="474"/>
      <c r="S202" s="474"/>
      <c r="T202" s="474"/>
      <c r="U202" s="474"/>
      <c r="V202" s="474"/>
      <c r="W202" s="474"/>
      <c r="X202" s="474"/>
      <c r="Y202" s="475"/>
      <c r="Z202" s="473" t="s">
        <v>387</v>
      </c>
      <c r="AA202" s="474"/>
      <c r="AB202" s="474"/>
      <c r="AC202" s="474"/>
      <c r="AD202" s="474"/>
      <c r="AE202" s="474"/>
      <c r="AF202" s="474"/>
      <c r="AG202" s="474"/>
      <c r="AH202" s="474"/>
      <c r="AI202" s="474"/>
      <c r="AJ202" s="474"/>
      <c r="AK202" s="475"/>
      <c r="AL202" s="473" t="s">
        <v>381</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
      </c>
      <c r="C204" s="480"/>
      <c r="D204" s="481"/>
      <c r="E204" s="429"/>
      <c r="F204" s="428"/>
      <c r="G204" s="430"/>
      <c r="H204" s="431"/>
      <c r="I204" s="431"/>
      <c r="J204" s="432"/>
      <c r="K204" s="434"/>
      <c r="L204" s="428"/>
      <c r="M204" s="187"/>
      <c r="N204" s="479" t="str">
        <f>IF(ISBLANK(N202),"",CONCATENATE(LEFT(INDEX(N$71:N$102,MATCH(LEFT(N202,11)&amp;"*",N$71:N$102,0)+2),FIND("-",INDEX(N$71:N$102,MATCH(LEFT(N202,11)&amp;"*",N$71:N$102,0)+2))),$A202))</f>
        <v>L431.20.06.S5-01</v>
      </c>
      <c r="O204" s="480"/>
      <c r="P204" s="481"/>
      <c r="Q204" s="363">
        <v>3</v>
      </c>
      <c r="R204" s="364" t="s">
        <v>5</v>
      </c>
      <c r="S204" s="365">
        <v>28</v>
      </c>
      <c r="T204" s="366">
        <v>0</v>
      </c>
      <c r="U204" s="366">
        <v>0</v>
      </c>
      <c r="V204" s="367">
        <v>14</v>
      </c>
      <c r="W204" s="434">
        <v>0</v>
      </c>
      <c r="X204" s="428" t="s">
        <v>59</v>
      </c>
      <c r="Y204" s="203">
        <f>Q204*25-S204-T204-U204-V204-W204</f>
        <v>33</v>
      </c>
      <c r="Z204" s="479" t="str">
        <f>IF(ISBLANK(Z202),"",CONCATENATE(LEFT(INDEX(Z$71:Z$102,MATCH(LEFT(Z202,11)&amp;"*",Z$71:Z$102,0)+2),FIND("-",INDEX(Z$71:Z$102,MATCH(LEFT(Z202,11)&amp;"*",Z$71:Z$102,0)+2))),$A202))</f>
        <v>L431.20.07.S2-01</v>
      </c>
      <c r="AA204" s="480"/>
      <c r="AB204" s="481"/>
      <c r="AC204" s="363">
        <v>4</v>
      </c>
      <c r="AD204" s="364" t="s">
        <v>5</v>
      </c>
      <c r="AE204" s="365">
        <v>28</v>
      </c>
      <c r="AF204" s="366">
        <v>0</v>
      </c>
      <c r="AG204" s="366">
        <v>14</v>
      </c>
      <c r="AH204" s="367">
        <v>0</v>
      </c>
      <c r="AI204" s="434">
        <v>0</v>
      </c>
      <c r="AJ204" s="428" t="s">
        <v>59</v>
      </c>
      <c r="AK204" s="187">
        <f>AC204*25-AE204-AF204-AG204-AH204-AI204</f>
        <v>58</v>
      </c>
      <c r="AL204" s="479" t="str">
        <f>IF(ISBLANK(AL202),"",CONCATENATE(LEFT(INDEX(AL$71:AL$102,MATCH(LEFT(AL202,11)&amp;"*",AL$71:AL$102,0)+2),FIND("-",INDEX(AL$71:AL$102,MATCH(LEFT(AL202,11)&amp;"*",AL$71:AL$102,0)+2))),$A202))</f>
        <v>L431.20.08.S3-01</v>
      </c>
      <c r="AM204" s="480"/>
      <c r="AN204" s="481"/>
      <c r="AO204" s="429">
        <v>4</v>
      </c>
      <c r="AP204" s="428" t="s">
        <v>5</v>
      </c>
      <c r="AQ204" s="430">
        <v>14</v>
      </c>
      <c r="AR204" s="431">
        <v>0</v>
      </c>
      <c r="AS204" s="431">
        <v>14</v>
      </c>
      <c r="AT204" s="432">
        <v>14</v>
      </c>
      <c r="AU204" s="434">
        <v>0</v>
      </c>
      <c r="AV204" s="428" t="s">
        <v>59</v>
      </c>
      <c r="AW204" s="187">
        <f>AO204*25-AQ204-AR204-AS204-AT204-AU204</f>
        <v>58</v>
      </c>
    </row>
    <row r="205" spans="1:49" s="75" customFormat="1" ht="21" customHeight="1" thickTop="1" x14ac:dyDescent="0.25">
      <c r="A205" s="470" t="s">
        <v>67</v>
      </c>
      <c r="B205" s="473"/>
      <c r="C205" s="474"/>
      <c r="D205" s="474"/>
      <c r="E205" s="474"/>
      <c r="F205" s="474"/>
      <c r="G205" s="474"/>
      <c r="H205" s="474"/>
      <c r="I205" s="474"/>
      <c r="J205" s="474"/>
      <c r="K205" s="474"/>
      <c r="L205" s="474"/>
      <c r="M205" s="475"/>
      <c r="N205" s="473" t="s">
        <v>377</v>
      </c>
      <c r="O205" s="474"/>
      <c r="P205" s="474"/>
      <c r="Q205" s="474"/>
      <c r="R205" s="474"/>
      <c r="S205" s="474"/>
      <c r="T205" s="474"/>
      <c r="U205" s="474"/>
      <c r="V205" s="474"/>
      <c r="W205" s="474"/>
      <c r="X205" s="474"/>
      <c r="Y205" s="475"/>
      <c r="Z205" s="473" t="s">
        <v>388</v>
      </c>
      <c r="AA205" s="474"/>
      <c r="AB205" s="474"/>
      <c r="AC205" s="474"/>
      <c r="AD205" s="474"/>
      <c r="AE205" s="474"/>
      <c r="AF205" s="474"/>
      <c r="AG205" s="474"/>
      <c r="AH205" s="474"/>
      <c r="AI205" s="474"/>
      <c r="AJ205" s="474"/>
      <c r="AK205" s="475"/>
      <c r="AL205" s="473" t="s">
        <v>382</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
      </c>
      <c r="C207" s="480"/>
      <c r="D207" s="481"/>
      <c r="E207" s="429"/>
      <c r="F207" s="428"/>
      <c r="G207" s="430"/>
      <c r="H207" s="431"/>
      <c r="I207" s="431"/>
      <c r="J207" s="432"/>
      <c r="K207" s="434"/>
      <c r="L207" s="428"/>
      <c r="M207" s="187"/>
      <c r="N207" s="479" t="str">
        <f>IF(ISBLANK(N205),"",CONCATENATE(LEFT(INDEX(N$71:N$102,MATCH(LEFT(N205,11)&amp;"*",N$71:N$102,0)+2),FIND("-",INDEX(N$71:N$102,MATCH(LEFT(N205,11)&amp;"*",N$71:N$102,0)+2))),$A205))</f>
        <v>L431.20.06.S5-02</v>
      </c>
      <c r="O207" s="480"/>
      <c r="P207" s="481"/>
      <c r="Q207" s="363">
        <v>3</v>
      </c>
      <c r="R207" s="364" t="s">
        <v>5</v>
      </c>
      <c r="S207" s="365">
        <v>28</v>
      </c>
      <c r="T207" s="366">
        <v>0</v>
      </c>
      <c r="U207" s="366">
        <v>0</v>
      </c>
      <c r="V207" s="367">
        <v>14</v>
      </c>
      <c r="W207" s="434">
        <v>0</v>
      </c>
      <c r="X207" s="428" t="s">
        <v>59</v>
      </c>
      <c r="Y207" s="203">
        <f>Q207*25-S207-T207-U207-V207-W207</f>
        <v>33</v>
      </c>
      <c r="Z207" s="479" t="str">
        <f>IF(ISBLANK(Z205),"",CONCATENATE(LEFT(INDEX(Z$71:Z$102,MATCH(LEFT(Z205,11)&amp;"*",Z$71:Z$102,0)+2),FIND("-",INDEX(Z$71:Z$102,MATCH(LEFT(Z205,11)&amp;"*",Z$71:Z$102,0)+2))),$A205))</f>
        <v>L431.20.07.S2-02</v>
      </c>
      <c r="AA207" s="480"/>
      <c r="AB207" s="481"/>
      <c r="AC207" s="363">
        <v>4</v>
      </c>
      <c r="AD207" s="364" t="s">
        <v>5</v>
      </c>
      <c r="AE207" s="365">
        <v>28</v>
      </c>
      <c r="AF207" s="366">
        <v>0</v>
      </c>
      <c r="AG207" s="366">
        <v>14</v>
      </c>
      <c r="AH207" s="367">
        <v>0</v>
      </c>
      <c r="AI207" s="434">
        <v>0</v>
      </c>
      <c r="AJ207" s="428" t="s">
        <v>59</v>
      </c>
      <c r="AK207" s="187">
        <f>AC207*25-AE207-AF207-AG207-AH207-AI207</f>
        <v>58</v>
      </c>
      <c r="AL207" s="479" t="str">
        <f>IF(ISBLANK(AL205),"",CONCATENATE(LEFT(INDEX(AL$71:AL$102,MATCH(LEFT(AL205,11)&amp;"*",AL$71:AL$102,0)+2),FIND("-",INDEX(AL$71:AL$102,MATCH(LEFT(AL205,11)&amp;"*",AL$71:AL$102,0)+2))),$A205))</f>
        <v>L431.20.08.S3-02</v>
      </c>
      <c r="AM207" s="480"/>
      <c r="AN207" s="481"/>
      <c r="AO207" s="429">
        <v>4</v>
      </c>
      <c r="AP207" s="428" t="s">
        <v>5</v>
      </c>
      <c r="AQ207" s="430">
        <v>14</v>
      </c>
      <c r="AR207" s="431">
        <v>0</v>
      </c>
      <c r="AS207" s="431">
        <v>14</v>
      </c>
      <c r="AT207" s="432">
        <v>14</v>
      </c>
      <c r="AU207" s="434">
        <v>0</v>
      </c>
      <c r="AV207" s="428" t="s">
        <v>59</v>
      </c>
      <c r="AW207" s="187">
        <f>AO207*25-AQ207-AR207-AS207-AT207-AU207</f>
        <v>58</v>
      </c>
    </row>
    <row r="208" spans="1:49" s="75" customFormat="1" ht="21" customHeight="1" thickTop="1" x14ac:dyDescent="0.25">
      <c r="A208" s="470" t="s">
        <v>68</v>
      </c>
      <c r="B208" s="473"/>
      <c r="C208" s="474"/>
      <c r="D208" s="474"/>
      <c r="E208" s="474"/>
      <c r="F208" s="474"/>
      <c r="G208" s="474"/>
      <c r="H208" s="474"/>
      <c r="I208" s="474"/>
      <c r="J208" s="474"/>
      <c r="K208" s="474"/>
      <c r="L208" s="474"/>
      <c r="M208" s="475"/>
      <c r="N208" s="473" t="s">
        <v>378</v>
      </c>
      <c r="O208" s="474"/>
      <c r="P208" s="474"/>
      <c r="Q208" s="474"/>
      <c r="R208" s="474"/>
      <c r="S208" s="474"/>
      <c r="T208" s="474"/>
      <c r="U208" s="474"/>
      <c r="V208" s="474"/>
      <c r="W208" s="474"/>
      <c r="X208" s="474"/>
      <c r="Y208" s="475"/>
      <c r="Z208" s="473" t="s">
        <v>389</v>
      </c>
      <c r="AA208" s="474"/>
      <c r="AB208" s="474"/>
      <c r="AC208" s="474"/>
      <c r="AD208" s="474"/>
      <c r="AE208" s="474"/>
      <c r="AF208" s="474"/>
      <c r="AG208" s="474"/>
      <c r="AH208" s="474"/>
      <c r="AI208" s="474"/>
      <c r="AJ208" s="474"/>
      <c r="AK208" s="475"/>
      <c r="AL208" s="473" t="s">
        <v>383</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
      </c>
      <c r="C210" s="480"/>
      <c r="D210" s="481"/>
      <c r="E210" s="429"/>
      <c r="F210" s="428"/>
      <c r="G210" s="430"/>
      <c r="H210" s="431"/>
      <c r="I210" s="431"/>
      <c r="J210" s="432"/>
      <c r="K210" s="434"/>
      <c r="L210" s="428"/>
      <c r="M210" s="187"/>
      <c r="N210" s="479" t="str">
        <f>IF(ISBLANK(N208),"",CONCATENATE(LEFT(INDEX(N$71:N$102,MATCH(LEFT(N208,11)&amp;"*",N$71:N$102,0)+2),FIND("-",INDEX(N$71:N$102,MATCH(LEFT(N208,11)&amp;"*",N$71:N$102,0)+2))),$A208))</f>
        <v>L431.20.06.S6-03</v>
      </c>
      <c r="O210" s="480"/>
      <c r="P210" s="481"/>
      <c r="Q210" s="363">
        <v>3</v>
      </c>
      <c r="R210" s="364" t="s">
        <v>5</v>
      </c>
      <c r="S210" s="365">
        <v>28</v>
      </c>
      <c r="T210" s="366">
        <v>0</v>
      </c>
      <c r="U210" s="366">
        <v>14</v>
      </c>
      <c r="V210" s="367">
        <v>0</v>
      </c>
      <c r="W210" s="434">
        <v>0</v>
      </c>
      <c r="X210" s="428" t="s">
        <v>59</v>
      </c>
      <c r="Y210" s="187">
        <f>Q210*25-S210-T210-U210-V210-W210</f>
        <v>33</v>
      </c>
      <c r="Z210" s="479" t="str">
        <f>IF(ISBLANK(Z208),"",CONCATENATE(LEFT(INDEX(Z$71:Z$102,MATCH(LEFT(Z208,11)&amp;"*",Z$71:Z$102,0)+2),FIND("-",INDEX(Z$71:Z$102,MATCH(LEFT(Z208,11)&amp;"*",Z$71:Z$102,0)+2))),$A208))</f>
        <v>L431.20.07.S3-03</v>
      </c>
      <c r="AA210" s="480"/>
      <c r="AB210" s="481"/>
      <c r="AC210" s="363">
        <v>5</v>
      </c>
      <c r="AD210" s="364" t="s">
        <v>5</v>
      </c>
      <c r="AE210" s="365">
        <v>28</v>
      </c>
      <c r="AF210" s="366">
        <v>0</v>
      </c>
      <c r="AG210" s="366">
        <v>14</v>
      </c>
      <c r="AH210" s="367">
        <v>28</v>
      </c>
      <c r="AI210" s="434">
        <v>0</v>
      </c>
      <c r="AJ210" s="428" t="s">
        <v>59</v>
      </c>
      <c r="AK210" s="187">
        <f>AC210*25-AE210-AF210-AG210-AH210-AI210</f>
        <v>55</v>
      </c>
      <c r="AL210" s="479" t="str">
        <f>IF(ISBLANK(AL208),"",CONCATENATE(LEFT(INDEX(AL$71:AL$102,MATCH(LEFT(AL208,11)&amp;"*",AL$71:AL$102,0)+2),FIND("-",INDEX(AL$71:AL$102,MATCH(LEFT(AL208,11)&amp;"*",AL$71:AL$102,0)+2))),$A208))</f>
        <v>L431.20.08.S4-03</v>
      </c>
      <c r="AM210" s="480"/>
      <c r="AN210" s="481"/>
      <c r="AO210" s="429">
        <v>4</v>
      </c>
      <c r="AP210" s="428" t="s">
        <v>5</v>
      </c>
      <c r="AQ210" s="430">
        <v>21</v>
      </c>
      <c r="AR210" s="431">
        <v>0</v>
      </c>
      <c r="AS210" s="431">
        <v>14</v>
      </c>
      <c r="AT210" s="432">
        <v>14</v>
      </c>
      <c r="AU210" s="434">
        <v>0</v>
      </c>
      <c r="AV210" s="428" t="s">
        <v>59</v>
      </c>
      <c r="AW210" s="187">
        <f>AO210*25-AQ210-AR210-AS210-AT210-AU210</f>
        <v>51</v>
      </c>
    </row>
    <row r="211" spans="1:49" s="75" customFormat="1" ht="21" customHeight="1" thickTop="1" x14ac:dyDescent="0.25">
      <c r="A211" s="470" t="s">
        <v>69</v>
      </c>
      <c r="B211" s="473"/>
      <c r="C211" s="474"/>
      <c r="D211" s="474"/>
      <c r="E211" s="474"/>
      <c r="F211" s="474"/>
      <c r="G211" s="474"/>
      <c r="H211" s="474"/>
      <c r="I211" s="474"/>
      <c r="J211" s="474"/>
      <c r="K211" s="474"/>
      <c r="L211" s="474"/>
      <c r="M211" s="475"/>
      <c r="N211" s="473" t="s">
        <v>379</v>
      </c>
      <c r="O211" s="474"/>
      <c r="P211" s="474"/>
      <c r="Q211" s="474"/>
      <c r="R211" s="474"/>
      <c r="S211" s="474"/>
      <c r="T211" s="474"/>
      <c r="U211" s="474"/>
      <c r="V211" s="474"/>
      <c r="W211" s="474"/>
      <c r="X211" s="474"/>
      <c r="Y211" s="475"/>
      <c r="Z211" s="473" t="s">
        <v>390</v>
      </c>
      <c r="AA211" s="474"/>
      <c r="AB211" s="474"/>
      <c r="AC211" s="474"/>
      <c r="AD211" s="474"/>
      <c r="AE211" s="474"/>
      <c r="AF211" s="474"/>
      <c r="AG211" s="474"/>
      <c r="AH211" s="474"/>
      <c r="AI211" s="474"/>
      <c r="AJ211" s="474"/>
      <c r="AK211" s="475"/>
      <c r="AL211" s="473" t="s">
        <v>384</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
      </c>
      <c r="C213" s="480"/>
      <c r="D213" s="481"/>
      <c r="E213" s="429"/>
      <c r="F213" s="428"/>
      <c r="G213" s="430"/>
      <c r="H213" s="431"/>
      <c r="I213" s="431"/>
      <c r="J213" s="432"/>
      <c r="K213" s="434"/>
      <c r="L213" s="428"/>
      <c r="M213" s="187"/>
      <c r="N213" s="479" t="str">
        <f>IF(ISBLANK(N211),"",CONCATENATE(LEFT(INDEX(N$71:N$102,MATCH(LEFT(N211,11)&amp;"*",N$71:N$102,0)+2),FIND("-",INDEX(N$71:N$102,MATCH(LEFT(N211,11)&amp;"*",N$71:N$102,0)+2))),$A211))</f>
        <v>L431.20.06.S6-04</v>
      </c>
      <c r="O213" s="480"/>
      <c r="P213" s="481"/>
      <c r="Q213" s="363">
        <v>3</v>
      </c>
      <c r="R213" s="364" t="s">
        <v>5</v>
      </c>
      <c r="S213" s="365">
        <v>28</v>
      </c>
      <c r="T213" s="366">
        <v>0</v>
      </c>
      <c r="U213" s="366">
        <v>14</v>
      </c>
      <c r="V213" s="367">
        <v>0</v>
      </c>
      <c r="W213" s="434">
        <v>0</v>
      </c>
      <c r="X213" s="428" t="s">
        <v>59</v>
      </c>
      <c r="Y213" s="187">
        <f>Q213*25-S213-T213-U213-V213-W213</f>
        <v>33</v>
      </c>
      <c r="Z213" s="479" t="str">
        <f>IF(ISBLANK(Z211),"",CONCATENATE(LEFT(INDEX(Z$71:Z$102,MATCH(LEFT(Z211,11)&amp;"*",Z$71:Z$102,0)+2),FIND("-",INDEX(Z$71:Z$102,MATCH(LEFT(Z211,11)&amp;"*",Z$71:Z$102,0)+2))),$A211))</f>
        <v>L431.20.07.S3-04</v>
      </c>
      <c r="AA213" s="480"/>
      <c r="AB213" s="481"/>
      <c r="AC213" s="363">
        <v>5</v>
      </c>
      <c r="AD213" s="364" t="s">
        <v>5</v>
      </c>
      <c r="AE213" s="365">
        <v>28</v>
      </c>
      <c r="AF213" s="366">
        <v>0</v>
      </c>
      <c r="AG213" s="366">
        <v>14</v>
      </c>
      <c r="AH213" s="367">
        <v>28</v>
      </c>
      <c r="AI213" s="434">
        <v>0</v>
      </c>
      <c r="AJ213" s="428" t="s">
        <v>59</v>
      </c>
      <c r="AK213" s="187">
        <f>AC213*25-AE213-AF213-AG213-AH213-AI213</f>
        <v>55</v>
      </c>
      <c r="AL213" s="479" t="str">
        <f>IF(ISBLANK(AL211),"",CONCATENATE(LEFT(INDEX(AL$71:AL$102,MATCH(LEFT(AL211,11)&amp;"*",AL$71:AL$102,0)+2),FIND("-",INDEX(AL$71:AL$102,MATCH(LEFT(AL211,11)&amp;"*",AL$71:AL$102,0)+2))),$A211))</f>
        <v>L431.20.08.S4-04</v>
      </c>
      <c r="AM213" s="480"/>
      <c r="AN213" s="481"/>
      <c r="AO213" s="429">
        <v>4</v>
      </c>
      <c r="AP213" s="428" t="s">
        <v>5</v>
      </c>
      <c r="AQ213" s="430">
        <v>21</v>
      </c>
      <c r="AR213" s="431">
        <v>0</v>
      </c>
      <c r="AS213" s="431">
        <v>14</v>
      </c>
      <c r="AT213" s="432">
        <v>14</v>
      </c>
      <c r="AU213" s="434">
        <v>0</v>
      </c>
      <c r="AV213" s="428" t="s">
        <v>59</v>
      </c>
      <c r="AW213" s="187">
        <f>AO213*25-AQ213-AR213-AS213-AT213-AU213</f>
        <v>51</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t="s">
        <v>409</v>
      </c>
      <c r="O214" s="474"/>
      <c r="P214" s="474"/>
      <c r="Q214" s="474"/>
      <c r="R214" s="474"/>
      <c r="S214" s="474"/>
      <c r="T214" s="474"/>
      <c r="U214" s="474"/>
      <c r="V214" s="474"/>
      <c r="W214" s="474"/>
      <c r="X214" s="474"/>
      <c r="Y214" s="475"/>
      <c r="Z214" s="473" t="s">
        <v>391</v>
      </c>
      <c r="AA214" s="474"/>
      <c r="AB214" s="474"/>
      <c r="AC214" s="474"/>
      <c r="AD214" s="474"/>
      <c r="AE214" s="474"/>
      <c r="AF214" s="474"/>
      <c r="AG214" s="474"/>
      <c r="AH214" s="474"/>
      <c r="AI214" s="474"/>
      <c r="AJ214" s="474"/>
      <c r="AK214" s="475"/>
      <c r="AL214" s="473" t="s">
        <v>385</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L431.20.06.S7-05</v>
      </c>
      <c r="O216" s="480"/>
      <c r="P216" s="481"/>
      <c r="Q216" s="363">
        <v>4</v>
      </c>
      <c r="R216" s="364" t="s">
        <v>295</v>
      </c>
      <c r="S216" s="365">
        <v>28</v>
      </c>
      <c r="T216" s="366">
        <v>0</v>
      </c>
      <c r="U216" s="366">
        <v>14</v>
      </c>
      <c r="V216" s="367">
        <v>14</v>
      </c>
      <c r="W216" s="434">
        <v>0</v>
      </c>
      <c r="X216" s="428" t="s">
        <v>59</v>
      </c>
      <c r="Y216" s="187">
        <f>Q216*25-S216-T216-U216-V216-W216</f>
        <v>44</v>
      </c>
      <c r="Z216" s="479" t="str">
        <f>IF(ISBLANK(Z214),"",CONCATENATE(LEFT(INDEX(Z$71:Z$102,MATCH(LEFT(Z214,11)&amp;"*",Z$71:Z$102,0)+2),FIND("-",INDEX(Z$71:Z$102,MATCH(LEFT(Z214,11)&amp;"*",Z$71:Z$102,0)+2))),$A214))</f>
        <v>L431.20.07.S4-05</v>
      </c>
      <c r="AA216" s="480"/>
      <c r="AB216" s="481"/>
      <c r="AC216" s="363">
        <v>4</v>
      </c>
      <c r="AD216" s="364" t="s">
        <v>5</v>
      </c>
      <c r="AE216" s="365">
        <v>28</v>
      </c>
      <c r="AF216" s="366">
        <v>0</v>
      </c>
      <c r="AG216" s="366">
        <v>14</v>
      </c>
      <c r="AH216" s="367">
        <v>0</v>
      </c>
      <c r="AI216" s="434">
        <v>0</v>
      </c>
      <c r="AJ216" s="428" t="s">
        <v>59</v>
      </c>
      <c r="AK216" s="187">
        <f>AC216*25-AE216-AF216-AG216-AH216-AI216</f>
        <v>58</v>
      </c>
      <c r="AL216" s="479" t="str">
        <f>IF(ISBLANK(AL214),"",CONCATENATE(LEFT(INDEX(AL$71:AL$102,MATCH(LEFT(AL214,11)&amp;"*",AL$71:AL$102,0)+2),FIND("-",INDEX(AL$71:AL$102,MATCH(LEFT(AL214,11)&amp;"*",AL$71:AL$102,0)+2))),$A214))</f>
        <v>L431.20.08.S5-05</v>
      </c>
      <c r="AM216" s="480"/>
      <c r="AN216" s="481"/>
      <c r="AO216" s="429">
        <v>4</v>
      </c>
      <c r="AP216" s="428" t="s">
        <v>5</v>
      </c>
      <c r="AQ216" s="430">
        <v>21</v>
      </c>
      <c r="AR216" s="431">
        <v>0</v>
      </c>
      <c r="AS216" s="431">
        <v>28</v>
      </c>
      <c r="AT216" s="432">
        <v>0</v>
      </c>
      <c r="AU216" s="434">
        <v>0</v>
      </c>
      <c r="AV216" s="428" t="s">
        <v>59</v>
      </c>
      <c r="AW216" s="187">
        <f>AO216*25-AQ216-AR216-AS216-AT216-AU216</f>
        <v>51</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t="s">
        <v>380</v>
      </c>
      <c r="O217" s="474"/>
      <c r="P217" s="474"/>
      <c r="Q217" s="474"/>
      <c r="R217" s="474"/>
      <c r="S217" s="474"/>
      <c r="T217" s="474"/>
      <c r="U217" s="474"/>
      <c r="V217" s="474"/>
      <c r="W217" s="474"/>
      <c r="X217" s="474"/>
      <c r="Y217" s="475"/>
      <c r="Z217" s="473" t="s">
        <v>392</v>
      </c>
      <c r="AA217" s="474"/>
      <c r="AB217" s="474"/>
      <c r="AC217" s="474"/>
      <c r="AD217" s="474"/>
      <c r="AE217" s="474"/>
      <c r="AF217" s="474"/>
      <c r="AG217" s="474"/>
      <c r="AH217" s="474"/>
      <c r="AI217" s="474"/>
      <c r="AJ217" s="474"/>
      <c r="AK217" s="475"/>
      <c r="AL217" s="473" t="s">
        <v>386</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L431.20.06.S7-06</v>
      </c>
      <c r="O219" s="480"/>
      <c r="P219" s="481"/>
      <c r="Q219" s="363">
        <v>4</v>
      </c>
      <c r="R219" s="364" t="s">
        <v>295</v>
      </c>
      <c r="S219" s="365">
        <v>28</v>
      </c>
      <c r="T219" s="366">
        <v>0</v>
      </c>
      <c r="U219" s="366">
        <v>14</v>
      </c>
      <c r="V219" s="367">
        <v>14</v>
      </c>
      <c r="W219" s="434">
        <v>0</v>
      </c>
      <c r="X219" s="428" t="s">
        <v>59</v>
      </c>
      <c r="Y219" s="187">
        <f>Q219*25-S219-T219-U219-V219-W219</f>
        <v>44</v>
      </c>
      <c r="Z219" s="479" t="str">
        <f>IF(ISBLANK(Z217),"",CONCATENATE(LEFT(INDEX(Z$71:Z$102,MATCH(LEFT(Z217,11)&amp;"*",Z$71:Z$102,0)+2),FIND("-",INDEX(Z$71:Z$102,MATCH(LEFT(Z217,11)&amp;"*",Z$71:Z$102,0)+2))),$A217))</f>
        <v>L431.20.07.S4-06</v>
      </c>
      <c r="AA219" s="480"/>
      <c r="AB219" s="481"/>
      <c r="AC219" s="363">
        <v>4</v>
      </c>
      <c r="AD219" s="364" t="s">
        <v>5</v>
      </c>
      <c r="AE219" s="365">
        <v>28</v>
      </c>
      <c r="AF219" s="366">
        <v>0</v>
      </c>
      <c r="AG219" s="366">
        <v>14</v>
      </c>
      <c r="AH219" s="367">
        <v>0</v>
      </c>
      <c r="AI219" s="434">
        <v>0</v>
      </c>
      <c r="AJ219" s="428" t="s">
        <v>59</v>
      </c>
      <c r="AK219" s="187">
        <f>AC219*25-AE219-AF219-AG219-AH219-AI219</f>
        <v>58</v>
      </c>
      <c r="AL219" s="479" t="str">
        <f>IF(ISBLANK(AL217),"",CONCATENATE(LEFT(INDEX(AL$71:AL$102,MATCH(LEFT(AL217,11)&amp;"*",AL$71:AL$102,0)+2),FIND("-",INDEX(AL$71:AL$102,MATCH(LEFT(AL217,11)&amp;"*",AL$71:AL$102,0)+2))),$A217))</f>
        <v>L431.20.08.S5-06</v>
      </c>
      <c r="AM219" s="480"/>
      <c r="AN219" s="481"/>
      <c r="AO219" s="429">
        <v>4</v>
      </c>
      <c r="AP219" s="428" t="s">
        <v>5</v>
      </c>
      <c r="AQ219" s="430">
        <v>21</v>
      </c>
      <c r="AR219" s="431">
        <v>0</v>
      </c>
      <c r="AS219" s="431">
        <v>28</v>
      </c>
      <c r="AT219" s="432">
        <v>0</v>
      </c>
      <c r="AU219" s="434">
        <v>0</v>
      </c>
      <c r="AV219" s="428" t="s">
        <v>59</v>
      </c>
      <c r="AW219" s="187">
        <f>AO219*25-AQ219-AR219-AS219-AT219-AU219</f>
        <v>51</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t="s">
        <v>393</v>
      </c>
      <c r="AA220" s="474"/>
      <c r="AB220" s="474"/>
      <c r="AC220" s="474"/>
      <c r="AD220" s="474"/>
      <c r="AE220" s="474"/>
      <c r="AF220" s="474"/>
      <c r="AG220" s="474"/>
      <c r="AH220" s="474"/>
      <c r="AI220" s="474"/>
      <c r="AJ220" s="474"/>
      <c r="AK220" s="475"/>
      <c r="AL220" s="473"/>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L431.20.07.S5-07</v>
      </c>
      <c r="AA222" s="480"/>
      <c r="AB222" s="481"/>
      <c r="AC222" s="363">
        <v>4</v>
      </c>
      <c r="AD222" s="364" t="s">
        <v>5</v>
      </c>
      <c r="AE222" s="365">
        <v>28</v>
      </c>
      <c r="AF222" s="366">
        <v>0</v>
      </c>
      <c r="AG222" s="366">
        <v>14</v>
      </c>
      <c r="AH222" s="367">
        <v>14</v>
      </c>
      <c r="AI222" s="434">
        <v>0</v>
      </c>
      <c r="AJ222" s="428" t="s">
        <v>59</v>
      </c>
      <c r="AK222" s="187">
        <f>AC222*25-AE222-AF222-AG222-AH222-AI222</f>
        <v>44</v>
      </c>
      <c r="AL222" s="479" t="str">
        <f>IF(ISBLANK(AL220),"",CONCATENATE(LEFT(INDEX(AL$71:AL$102,MATCH(LEFT(AL220,11)&amp;"*",AL$71:AL$102,0)+2),FIND("-",INDEX(AL$71:AL$102,MATCH(LEFT(AL220,11)&amp;"*",AL$71:AL$102,0)+2))),$A220))</f>
        <v/>
      </c>
      <c r="AM222" s="480"/>
      <c r="AN222" s="481"/>
      <c r="AO222" s="429"/>
      <c r="AP222" s="428"/>
      <c r="AQ222" s="430"/>
      <c r="AR222" s="431"/>
      <c r="AS222" s="431"/>
      <c r="AT222" s="432"/>
      <c r="AU222" s="434"/>
      <c r="AV222" s="428"/>
      <c r="AW222" s="187"/>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t="s">
        <v>394</v>
      </c>
      <c r="AA223" s="474"/>
      <c r="AB223" s="474"/>
      <c r="AC223" s="474"/>
      <c r="AD223" s="474"/>
      <c r="AE223" s="474"/>
      <c r="AF223" s="474"/>
      <c r="AG223" s="474"/>
      <c r="AH223" s="474"/>
      <c r="AI223" s="474"/>
      <c r="AJ223" s="474"/>
      <c r="AK223" s="475"/>
      <c r="AL223" s="473"/>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L431.20.07.S5-08</v>
      </c>
      <c r="AA225" s="480"/>
      <c r="AB225" s="481"/>
      <c r="AC225" s="363">
        <v>4</v>
      </c>
      <c r="AD225" s="364" t="s">
        <v>5</v>
      </c>
      <c r="AE225" s="365">
        <v>28</v>
      </c>
      <c r="AF225" s="366">
        <v>0</v>
      </c>
      <c r="AG225" s="366">
        <v>14</v>
      </c>
      <c r="AH225" s="367">
        <v>14</v>
      </c>
      <c r="AI225" s="434">
        <v>0</v>
      </c>
      <c r="AJ225" s="428" t="s">
        <v>59</v>
      </c>
      <c r="AK225" s="187">
        <f>AC225*25-AE225-AF225-AG225-AH225-AI225</f>
        <v>44</v>
      </c>
      <c r="AL225" s="479" t="str">
        <f>IF(ISBLANK(AL223),"",CONCATENATE(LEFT(INDEX(AL$71:AL$102,MATCH(LEFT(AL223,11)&amp;"*",AL$71:AL$102,0)+2),FIND("-",INDEX(AL$71:AL$102,MATCH(LEFT(AL223,11)&amp;"*",AL$71:AL$102,0)+2))),$A223))</f>
        <v/>
      </c>
      <c r="AM225" s="480"/>
      <c r="AN225" s="481"/>
      <c r="AO225" s="429"/>
      <c r="AP225" s="428"/>
      <c r="AQ225" s="430"/>
      <c r="AR225" s="431"/>
      <c r="AS225" s="431"/>
      <c r="AT225" s="432"/>
      <c r="AU225" s="434"/>
      <c r="AV225" s="428"/>
      <c r="AW225" s="187"/>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395</v>
      </c>
      <c r="AA226" s="474"/>
      <c r="AB226" s="474"/>
      <c r="AC226" s="474"/>
      <c r="AD226" s="474"/>
      <c r="AE226" s="474"/>
      <c r="AF226" s="474"/>
      <c r="AG226" s="474"/>
      <c r="AH226" s="474"/>
      <c r="AI226" s="474"/>
      <c r="AJ226" s="474"/>
      <c r="AK226" s="475"/>
      <c r="AL226" s="473"/>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L431.20.07.S6-09</v>
      </c>
      <c r="AA228" s="480"/>
      <c r="AB228" s="481"/>
      <c r="AC228" s="363">
        <v>6</v>
      </c>
      <c r="AD228" s="364" t="s">
        <v>295</v>
      </c>
      <c r="AE228" s="365">
        <v>28</v>
      </c>
      <c r="AF228" s="366">
        <v>0</v>
      </c>
      <c r="AG228" s="366">
        <v>28</v>
      </c>
      <c r="AH228" s="367">
        <v>28</v>
      </c>
      <c r="AI228" s="434">
        <v>0</v>
      </c>
      <c r="AJ228" s="428" t="s">
        <v>59</v>
      </c>
      <c r="AK228" s="187">
        <f>AC228*25-AE228-AF228-AG228-AH228-AI228</f>
        <v>66</v>
      </c>
      <c r="AL228" s="479" t="str">
        <f>IF(ISBLANK(AL226),"",CONCATENATE(LEFT(INDEX(AL$71:AL$102,MATCH(LEFT(AL226,11)&amp;"*",AL$71:AL$102,0)+2),FIND("-",INDEX(AL$71:AL$102,MATCH(LEFT(AL226,11)&amp;"*",AL$71:AL$102,0)+2))),$A226))</f>
        <v/>
      </c>
      <c r="AM228" s="480"/>
      <c r="AN228" s="481"/>
      <c r="AO228" s="304"/>
      <c r="AP228" s="210"/>
      <c r="AQ228" s="205"/>
      <c r="AR228" s="207"/>
      <c r="AS228" s="207"/>
      <c r="AT228" s="206"/>
      <c r="AU228" s="209"/>
      <c r="AV228" s="187"/>
      <c r="AW228" s="187"/>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396</v>
      </c>
      <c r="AA229" s="474"/>
      <c r="AB229" s="474"/>
      <c r="AC229" s="474"/>
      <c r="AD229" s="474"/>
      <c r="AE229" s="474"/>
      <c r="AF229" s="474"/>
      <c r="AG229" s="474"/>
      <c r="AH229" s="474"/>
      <c r="AI229" s="474"/>
      <c r="AJ229" s="474"/>
      <c r="AK229" s="475"/>
      <c r="AL229" s="473"/>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L431.20.07.S6-10</v>
      </c>
      <c r="AA231" s="480"/>
      <c r="AB231" s="481"/>
      <c r="AC231" s="363">
        <v>6</v>
      </c>
      <c r="AD231" s="364" t="s">
        <v>295</v>
      </c>
      <c r="AE231" s="365">
        <v>28</v>
      </c>
      <c r="AF231" s="366">
        <v>0</v>
      </c>
      <c r="AG231" s="366">
        <v>28</v>
      </c>
      <c r="AH231" s="367">
        <v>28</v>
      </c>
      <c r="AI231" s="434">
        <v>0</v>
      </c>
      <c r="AJ231" s="428" t="s">
        <v>59</v>
      </c>
      <c r="AK231" s="187">
        <f>AC231*25-AE231-AF231-AG231-AH231-AI231</f>
        <v>66</v>
      </c>
      <c r="AL231" s="479" t="str">
        <f>IF(ISBLANK(AL229),"",CONCATENATE(LEFT(INDEX(AL$71:AL$102,MATCH(LEFT(AL229,11)&amp;"*",AL$71:AL$102,0)+2),FIND("-",INDEX(AL$71:AL$102,MATCH(LEFT(AL229,11)&amp;"*",AL$71:AL$102,0)+2))),$A229))</f>
        <v/>
      </c>
      <c r="AM231" s="480"/>
      <c r="AN231" s="481"/>
      <c r="AO231" s="304"/>
      <c r="AP231" s="210"/>
      <c r="AQ231" s="205"/>
      <c r="AR231" s="207"/>
      <c r="AS231" s="207"/>
      <c r="AT231" s="206"/>
      <c r="AU231" s="209"/>
      <c r="AV231" s="187"/>
      <c r="AW231" s="187"/>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397</v>
      </c>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L431.20.07.S7-11</v>
      </c>
      <c r="AA234" s="480"/>
      <c r="AB234" s="481"/>
      <c r="AC234" s="363">
        <v>5</v>
      </c>
      <c r="AD234" s="364" t="s">
        <v>295</v>
      </c>
      <c r="AE234" s="365">
        <v>28</v>
      </c>
      <c r="AF234" s="366">
        <v>0</v>
      </c>
      <c r="AG234" s="366">
        <v>14</v>
      </c>
      <c r="AH234" s="367">
        <v>0</v>
      </c>
      <c r="AI234" s="434">
        <v>0</v>
      </c>
      <c r="AJ234" s="428" t="s">
        <v>59</v>
      </c>
      <c r="AK234" s="187">
        <f>AC234*25-AE234-AF234-AG234-AH234-AI234</f>
        <v>83</v>
      </c>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398</v>
      </c>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L431.20.07.S7-12</v>
      </c>
      <c r="AA237" s="480"/>
      <c r="AB237" s="481"/>
      <c r="AC237" s="363">
        <v>5</v>
      </c>
      <c r="AD237" s="364" t="s">
        <v>295</v>
      </c>
      <c r="AE237" s="365">
        <v>28</v>
      </c>
      <c r="AF237" s="366">
        <v>0</v>
      </c>
      <c r="AG237" s="366">
        <v>14</v>
      </c>
      <c r="AH237" s="367">
        <v>0</v>
      </c>
      <c r="AI237" s="434">
        <v>0</v>
      </c>
      <c r="AJ237" s="428" t="s">
        <v>59</v>
      </c>
      <c r="AK237" s="187">
        <f>AC237*25-AE237-AF237-AG237-AH237-AI237</f>
        <v>83</v>
      </c>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
      </c>
      <c r="AA240" s="480"/>
      <c r="AB240" s="481"/>
      <c r="AC240" s="429"/>
      <c r="AD240" s="428"/>
      <c r="AE240" s="430"/>
      <c r="AF240" s="431"/>
      <c r="AG240" s="431"/>
      <c r="AH240" s="432"/>
      <c r="AI240" s="434"/>
      <c r="AJ240" s="428"/>
      <c r="AK240" s="187"/>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Mecanică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2020-2023</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(2022-2023)</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(2023-2024)</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8"/>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8"/>
      <c r="R267" s="203"/>
      <c r="S267" s="199"/>
      <c r="T267" s="201"/>
      <c r="U267" s="201"/>
      <c r="V267" s="200"/>
      <c r="W267" s="202"/>
      <c r="X267" s="202"/>
      <c r="Y267" s="203"/>
      <c r="Z267" s="479" t="str">
        <f>IF(ISBLANK(Z265),"",CONCATENATE(LEFT(INDEX(Z$71:Z$102,MATCH(LEFT(Z265,11)&amp;"*",Z$71:Z$102,0)+2),FIND("-",INDEX(Z$71:Z$102,MATCH(LEFT(Z265,11)&amp;"*",Z$71:Z$102,0)+2))),$A265))</f>
        <v/>
      </c>
      <c r="AA267" s="480"/>
      <c r="AB267" s="481"/>
      <c r="AC267" s="429"/>
      <c r="AD267" s="428"/>
      <c r="AE267" s="430"/>
      <c r="AF267" s="431"/>
      <c r="AG267" s="431"/>
      <c r="AH267" s="432"/>
      <c r="AI267" s="434"/>
      <c r="AJ267" s="428"/>
      <c r="AK267" s="187"/>
      <c r="AL267" s="479" t="str">
        <f>IF(ISBLANK(AL265),"",CONCATENATE(LEFT(INDEX(AL$71:AL$102,MATCH(LEFT(AL265,11)&amp;"*",AL$71:AL$102,0)+2),FIND("-",INDEX(AL$71:AL$102,MATCH(LEFT(AL265,11)&amp;"*",AL$71:AL$102,0)+2))),$A265))</f>
        <v/>
      </c>
      <c r="AM267" s="480"/>
      <c r="AN267" s="481"/>
      <c r="AO267" s="308"/>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8"/>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8"/>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8"/>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8"/>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8"/>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8"/>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8"/>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8"/>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8"/>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8"/>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8"/>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8"/>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8"/>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8"/>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8"/>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8"/>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8"/>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8"/>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8"/>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8"/>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8"/>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8"/>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8"/>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8"/>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8"/>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Mecanică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2020-2023</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(2020-2021)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(2021-2022)</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c r="C327" s="514"/>
      <c r="D327" s="514"/>
      <c r="E327" s="514"/>
      <c r="F327" s="514"/>
      <c r="G327" s="514"/>
      <c r="H327" s="514"/>
      <c r="I327" s="514"/>
      <c r="J327" s="514"/>
      <c r="K327" s="514"/>
      <c r="L327" s="514"/>
      <c r="M327" s="515"/>
      <c r="N327" s="513" t="s">
        <v>363</v>
      </c>
      <c r="O327" s="514"/>
      <c r="P327" s="514"/>
      <c r="Q327" s="514"/>
      <c r="R327" s="514"/>
      <c r="S327" s="514"/>
      <c r="T327" s="514"/>
      <c r="U327" s="514"/>
      <c r="V327" s="514"/>
      <c r="W327" s="514"/>
      <c r="X327" s="514"/>
      <c r="Y327" s="515"/>
      <c r="Z327" s="513"/>
      <c r="AA327" s="514"/>
      <c r="AB327" s="514"/>
      <c r="AC327" s="514"/>
      <c r="AD327" s="514"/>
      <c r="AE327" s="514"/>
      <c r="AF327" s="514"/>
      <c r="AG327" s="514"/>
      <c r="AH327" s="514"/>
      <c r="AI327" s="514"/>
      <c r="AJ327" s="514"/>
      <c r="AK327" s="515"/>
      <c r="AL327" s="513" t="s">
        <v>339</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
      </c>
      <c r="C329" s="568"/>
      <c r="D329" s="569"/>
      <c r="E329" s="429"/>
      <c r="F329" s="428"/>
      <c r="G329" s="430"/>
      <c r="H329" s="431"/>
      <c r="I329" s="431"/>
      <c r="J329" s="432"/>
      <c r="K329" s="362"/>
      <c r="L329" s="364"/>
      <c r="M329" s="362"/>
      <c r="N329" s="567" t="str">
        <f>IF(ISBLANK(N327),"",CONCATENATE($E$12,$F$12,".",$G$12,".","0",RIGHT($N$326,1),".",RIGHT(X329,1),$A$49,"-",A327))</f>
        <v>L431.20.02.C11-01</v>
      </c>
      <c r="O329" s="568"/>
      <c r="P329" s="569"/>
      <c r="Q329" s="363">
        <v>2</v>
      </c>
      <c r="R329" s="364" t="s">
        <v>6</v>
      </c>
      <c r="S329" s="365">
        <v>0</v>
      </c>
      <c r="T329" s="366">
        <v>0</v>
      </c>
      <c r="U329" s="366">
        <v>28</v>
      </c>
      <c r="V329" s="367">
        <v>0</v>
      </c>
      <c r="W329" s="362">
        <v>0</v>
      </c>
      <c r="X329" s="364" t="s">
        <v>7</v>
      </c>
      <c r="Y329" s="362">
        <f>Q329*25-S329-T329-U329-V329-W329</f>
        <v>22</v>
      </c>
      <c r="Z329" s="567" t="str">
        <f>IF(ISBLANK(Z327),"",CONCATENATE($E$12,$F$12,".",$G$12,".","0",RIGHT($Z$326,1),".",RIGHT(AJ329,1),$A$49,"-",A327))</f>
        <v/>
      </c>
      <c r="AA329" s="568"/>
      <c r="AB329" s="569"/>
      <c r="AC329" s="429"/>
      <c r="AD329" s="428"/>
      <c r="AE329" s="430"/>
      <c r="AF329" s="431"/>
      <c r="AG329" s="431"/>
      <c r="AH329" s="432"/>
      <c r="AI329" s="362"/>
      <c r="AJ329" s="364"/>
      <c r="AK329" s="362"/>
      <c r="AL329" s="567" t="str">
        <f>IF(ISBLANK(AL327),"",CONCATENATE($E$12,$F$12,".",$G$12,".","0",RIGHT($AL$326,1),".",RIGHT(AV329,1),$A$49,"-",A327))</f>
        <v>L431.20.04.C11-01</v>
      </c>
      <c r="AM329" s="568"/>
      <c r="AN329" s="56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c r="AA330" s="514"/>
      <c r="AB330" s="514"/>
      <c r="AC330" s="514"/>
      <c r="AD330" s="514"/>
      <c r="AE330" s="514"/>
      <c r="AF330" s="514"/>
      <c r="AG330" s="514"/>
      <c r="AH330" s="514"/>
      <c r="AI330" s="514"/>
      <c r="AJ330" s="514"/>
      <c r="AK330" s="515"/>
      <c r="AL330" s="513" t="s">
        <v>363</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3"/>
      <c r="F332" s="364"/>
      <c r="G332" s="365"/>
      <c r="H332" s="366"/>
      <c r="I332" s="366"/>
      <c r="J332" s="367"/>
      <c r="K332" s="362"/>
      <c r="L332" s="364"/>
      <c r="M332" s="362"/>
      <c r="N332" s="567" t="str">
        <f>IF(ISBLANK(N330),"",CONCATENATE($E$12,$F$12,".",$G$12,".","0",RIGHT($N$326,1),".",RIGHT(X332,1),$A$49,"-",A330))</f>
        <v/>
      </c>
      <c r="O332" s="568"/>
      <c r="P332" s="569"/>
      <c r="Q332" s="429"/>
      <c r="R332" s="428"/>
      <c r="S332" s="430"/>
      <c r="T332" s="431"/>
      <c r="U332" s="431"/>
      <c r="V332" s="432"/>
      <c r="W332" s="362"/>
      <c r="X332" s="364"/>
      <c r="Y332" s="362"/>
      <c r="Z332" s="567" t="str">
        <f>IF(ISBLANK(Z330),"",CONCATENATE($E$12,$F$12,".",$G$12,".","0",RIGHT($Z$326,1),".",RIGHT(AJ332,1),$A$49,"-",A330))</f>
        <v/>
      </c>
      <c r="AA332" s="568"/>
      <c r="AB332" s="569"/>
      <c r="AC332" s="363"/>
      <c r="AD332" s="364"/>
      <c r="AE332" s="365"/>
      <c r="AF332" s="366"/>
      <c r="AG332" s="366"/>
      <c r="AH332" s="367"/>
      <c r="AI332" s="362"/>
      <c r="AJ332" s="364"/>
      <c r="AK332" s="362"/>
      <c r="AL332" s="567" t="str">
        <f>IF(ISBLANK(AL330),"",CONCATENATE($E$12,$F$12,".",$G$12,".","0",RIGHT($AL$326,1),".",RIGHT(AV332,1),$A$49,"-",A330))</f>
        <v>L431.20.04.C11-02</v>
      </c>
      <c r="AM332" s="568"/>
      <c r="AN332" s="569"/>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c r="AA333" s="514"/>
      <c r="AB333" s="514"/>
      <c r="AC333" s="514"/>
      <c r="AD333" s="514"/>
      <c r="AE333" s="514"/>
      <c r="AF333" s="514"/>
      <c r="AG333" s="514"/>
      <c r="AH333" s="514"/>
      <c r="AI333" s="514"/>
      <c r="AJ333" s="514"/>
      <c r="AK333" s="515"/>
      <c r="AL333" s="513"/>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1"/>
      <c r="F335" s="412"/>
      <c r="G335" s="413"/>
      <c r="H335" s="414"/>
      <c r="I335" s="414"/>
      <c r="J335" s="415"/>
      <c r="K335" s="416"/>
      <c r="L335" s="416"/>
      <c r="M335" s="416"/>
      <c r="N335" s="567" t="str">
        <f>IF(ISBLANK(N333),"",CONCATENATE($E$12,$F$12,".",$G$12,".","0",RIGHT($N$326,1),".",RIGHT(X335,1),$A$49,"-",A333))</f>
        <v/>
      </c>
      <c r="O335" s="568"/>
      <c r="P335" s="569"/>
      <c r="Q335" s="411"/>
      <c r="R335" s="412"/>
      <c r="S335" s="413"/>
      <c r="T335" s="414"/>
      <c r="U335" s="414"/>
      <c r="V335" s="415"/>
      <c r="W335" s="416"/>
      <c r="X335" s="412"/>
      <c r="Y335" s="416"/>
      <c r="Z335" s="567" t="str">
        <f>IF(ISBLANK(Z333),"",CONCATENATE($E$12,$F$12,".",$G$12,".","0",RIGHT($Z$326,1),".",RIGHT(AJ335,1),$A$49,"-",A333))</f>
        <v/>
      </c>
      <c r="AA335" s="568"/>
      <c r="AB335" s="569"/>
      <c r="AC335" s="363"/>
      <c r="AD335" s="364"/>
      <c r="AE335" s="365"/>
      <c r="AF335" s="366"/>
      <c r="AG335" s="366"/>
      <c r="AH335" s="367"/>
      <c r="AI335" s="362"/>
      <c r="AJ335" s="364"/>
      <c r="AK335" s="362"/>
      <c r="AL335" s="567" t="str">
        <f>IF(ISBLANK(AL333),"",CONCATENATE($E$12,$F$12,".",$G$12,".","0",RIGHT($AL$326,1),".",RIGHT(AV335,1),$A$49,"-",A333))</f>
        <v/>
      </c>
      <c r="AM335" s="568"/>
      <c r="AN335" s="569"/>
      <c r="AO335" s="429"/>
      <c r="AP335" s="428"/>
      <c r="AQ335" s="365"/>
      <c r="AR335" s="366"/>
      <c r="AS335" s="366"/>
      <c r="AT335" s="367"/>
      <c r="AU335" s="362"/>
      <c r="AV335" s="364"/>
      <c r="AW335" s="362"/>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1"/>
      <c r="F338" s="412"/>
      <c r="G338" s="413"/>
      <c r="H338" s="414"/>
      <c r="I338" s="414"/>
      <c r="J338" s="415"/>
      <c r="K338" s="416"/>
      <c r="L338" s="416"/>
      <c r="M338" s="416"/>
      <c r="N338" s="572" t="str">
        <f>IF(ISBLANK(N336),"",CONCATENATE($E$12,$F$12,".",$G$12,".","0",RIGHT($N$326,1),".",RIGHT(X338,1),$A$49,"-",A336))</f>
        <v/>
      </c>
      <c r="O338" s="573"/>
      <c r="P338" s="574"/>
      <c r="Q338" s="411"/>
      <c r="R338" s="412"/>
      <c r="S338" s="413"/>
      <c r="T338" s="414"/>
      <c r="U338" s="414"/>
      <c r="V338" s="415"/>
      <c r="W338" s="416"/>
      <c r="X338" s="412"/>
      <c r="Y338" s="416"/>
      <c r="Z338" s="572" t="str">
        <f>IF(ISBLANK(Z336),"",CONCATENATE($E$12,$F$12,".",$G$12,".","0",RIGHT($Z$326,1),".",RIGHT(AJ338,1),$A$49,"-",A336))</f>
        <v/>
      </c>
      <c r="AA338" s="573"/>
      <c r="AB338" s="574"/>
      <c r="AC338" s="411"/>
      <c r="AD338" s="412"/>
      <c r="AE338" s="413"/>
      <c r="AF338" s="414"/>
      <c r="AG338" s="414"/>
      <c r="AH338" s="415"/>
      <c r="AI338" s="416"/>
      <c r="AJ338" s="412"/>
      <c r="AK338" s="416"/>
      <c r="AL338" s="572" t="str">
        <f>IF(ISBLANK(AL336),"",CONCATENATE($E$12,$F$12,".",$G$12,".","0",RIGHT($AL$326,1),".",RIGHT(AV338,1),$A$49,"-",A336))</f>
        <v/>
      </c>
      <c r="AM338" s="573"/>
      <c r="AN338" s="574"/>
      <c r="AO338" s="411"/>
      <c r="AP338" s="412"/>
      <c r="AQ338" s="413"/>
      <c r="AR338" s="414"/>
      <c r="AS338" s="414"/>
      <c r="AT338" s="415"/>
      <c r="AU338" s="416"/>
      <c r="AV338" s="412"/>
      <c r="AW338" s="416"/>
    </row>
    <row r="339" spans="1:49" s="15" customFormat="1" ht="21" customHeight="1" thickTop="1" x14ac:dyDescent="0.2">
      <c r="A339" s="499" t="s">
        <v>8</v>
      </c>
      <c r="B339" s="487" t="s">
        <v>9</v>
      </c>
      <c r="C339" s="488"/>
      <c r="D339" s="63"/>
      <c r="E339" s="496">
        <f>SUM(G329:J329,G332:J332,G335:J335,G338:J338)</f>
        <v>0</v>
      </c>
      <c r="F339" s="497"/>
      <c r="G339" s="525" t="s">
        <v>10</v>
      </c>
      <c r="H339" s="496"/>
      <c r="I339" s="496"/>
      <c r="J339" s="497"/>
      <c r="K339" s="525">
        <f>SUM(M329,M332,M335,M338)</f>
        <v>0</v>
      </c>
      <c r="L339" s="496"/>
      <c r="M339" s="497"/>
      <c r="N339" s="487" t="s">
        <v>9</v>
      </c>
      <c r="O339" s="488"/>
      <c r="P339" s="63"/>
      <c r="Q339" s="496">
        <f>SUM(S329:V329,S332:V332,S335:V335,S338:V338)</f>
        <v>28</v>
      </c>
      <c r="R339" s="497"/>
      <c r="S339" s="525" t="s">
        <v>10</v>
      </c>
      <c r="T339" s="496"/>
      <c r="U339" s="496"/>
      <c r="V339" s="497"/>
      <c r="W339" s="525">
        <f>SUM(Y329,Y332,Y335,Y338)</f>
        <v>22</v>
      </c>
      <c r="X339" s="496"/>
      <c r="Y339" s="497"/>
      <c r="Z339" s="487" t="s">
        <v>9</v>
      </c>
      <c r="AA339" s="488"/>
      <c r="AB339" s="63"/>
      <c r="AC339" s="496">
        <f>SUM(AE329:AH329,AE332:AH332,AE335:AH335,AE338:AH338)</f>
        <v>0</v>
      </c>
      <c r="AD339" s="497"/>
      <c r="AE339" s="525" t="s">
        <v>10</v>
      </c>
      <c r="AF339" s="496"/>
      <c r="AG339" s="496"/>
      <c r="AH339" s="497"/>
      <c r="AI339" s="525">
        <f>SUM(AK329,AK332,AK335,AK338)</f>
        <v>0</v>
      </c>
      <c r="AJ339" s="496"/>
      <c r="AK339" s="497"/>
      <c r="AL339" s="487" t="s">
        <v>9</v>
      </c>
      <c r="AM339" s="488"/>
      <c r="AN339" s="63"/>
      <c r="AO339" s="496">
        <f>SUM(AQ329:AT329,AQ332:AT332,AQ335:AT335,AQ338:AT338)</f>
        <v>84</v>
      </c>
      <c r="AP339" s="497"/>
      <c r="AQ339" s="525" t="s">
        <v>10</v>
      </c>
      <c r="AR339" s="496"/>
      <c r="AS339" s="496"/>
      <c r="AT339" s="497"/>
      <c r="AU339" s="525">
        <f>SUM(AW329,AW332,AW335,AW338)</f>
        <v>22</v>
      </c>
      <c r="AV339" s="496"/>
      <c r="AW339" s="497"/>
    </row>
    <row r="340" spans="1:49" s="15" customFormat="1" ht="21" customHeight="1" thickBot="1" x14ac:dyDescent="0.25">
      <c r="A340" s="500"/>
      <c r="B340" s="491" t="s">
        <v>11</v>
      </c>
      <c r="C340" s="492"/>
      <c r="D340" s="65"/>
      <c r="E340" s="522">
        <f>SUM(E329,E332,E335,E338)</f>
        <v>0</v>
      </c>
      <c r="F340" s="523"/>
      <c r="G340" s="491" t="s">
        <v>12</v>
      </c>
      <c r="H340" s="492"/>
      <c r="I340" s="492"/>
      <c r="J340" s="503"/>
      <c r="K340" s="491" t="str">
        <f>BD392</f>
        <v>0E,0D,0C</v>
      </c>
      <c r="L340" s="492"/>
      <c r="M340" s="503"/>
      <c r="N340" s="491" t="s">
        <v>11</v>
      </c>
      <c r="O340" s="492"/>
      <c r="P340" s="65"/>
      <c r="Q340" s="522">
        <f>SUM(Q329,Q332,Q335,Q338)</f>
        <v>2</v>
      </c>
      <c r="R340" s="523"/>
      <c r="S340" s="491" t="s">
        <v>12</v>
      </c>
      <c r="T340" s="492"/>
      <c r="U340" s="492"/>
      <c r="V340" s="503"/>
      <c r="W340" s="491" t="str">
        <f>BD393</f>
        <v>0E,0D,1C</v>
      </c>
      <c r="X340" s="492"/>
      <c r="Y340" s="503"/>
      <c r="Z340" s="491" t="s">
        <v>11</v>
      </c>
      <c r="AA340" s="492"/>
      <c r="AB340" s="65"/>
      <c r="AC340" s="522">
        <f>SUM(AC329,AC332,AC335,AC338)</f>
        <v>0</v>
      </c>
      <c r="AD340" s="523"/>
      <c r="AE340" s="491" t="s">
        <v>12</v>
      </c>
      <c r="AF340" s="492"/>
      <c r="AG340" s="492"/>
      <c r="AH340" s="503"/>
      <c r="AI340" s="491" t="str">
        <f>BD394</f>
        <v>0E,0D,0C</v>
      </c>
      <c r="AJ340" s="492"/>
      <c r="AK340" s="503"/>
      <c r="AL340" s="491" t="s">
        <v>11</v>
      </c>
      <c r="AM340" s="492"/>
      <c r="AN340" s="65"/>
      <c r="AO340" s="522">
        <f>SUM(AO329,AO332,AO335,AO338)</f>
        <v>4</v>
      </c>
      <c r="AP340" s="523"/>
      <c r="AQ340" s="491" t="s">
        <v>12</v>
      </c>
      <c r="AR340" s="492"/>
      <c r="AS340" s="492"/>
      <c r="AT340" s="503"/>
      <c r="AU340" s="491" t="str">
        <f>BD395</f>
        <v>1E,0D,1C</v>
      </c>
      <c r="AV340" s="492"/>
      <c r="AW340" s="503"/>
    </row>
    <row r="341" spans="1:49" s="15" customFormat="1" ht="21" customHeight="1" thickTop="1" x14ac:dyDescent="0.2">
      <c r="A341" s="499" t="s">
        <v>13</v>
      </c>
      <c r="B341" s="487" t="s">
        <v>9</v>
      </c>
      <c r="C341" s="488"/>
      <c r="D341" s="67"/>
      <c r="E341" s="489">
        <f>SUM(G342:J342)</f>
        <v>0</v>
      </c>
      <c r="F341" s="490"/>
      <c r="G341" s="68"/>
      <c r="H341" s="64"/>
      <c r="I341" s="64"/>
      <c r="J341" s="64"/>
      <c r="K341" s="312"/>
      <c r="L341" s="64"/>
      <c r="M341" s="73"/>
      <c r="N341" s="487" t="s">
        <v>9</v>
      </c>
      <c r="O341" s="488"/>
      <c r="P341" s="67"/>
      <c r="Q341" s="489">
        <f>SUM(S342:V342)</f>
        <v>2</v>
      </c>
      <c r="R341" s="490"/>
      <c r="S341" s="68"/>
      <c r="T341" s="64"/>
      <c r="U341" s="64"/>
      <c r="V341" s="64"/>
      <c r="W341" s="312"/>
      <c r="X341" s="64"/>
      <c r="Y341" s="73"/>
      <c r="Z341" s="487" t="s">
        <v>9</v>
      </c>
      <c r="AA341" s="488"/>
      <c r="AB341" s="67"/>
      <c r="AC341" s="489">
        <f>SUM(AE342:AH342)</f>
        <v>0</v>
      </c>
      <c r="AD341" s="490"/>
      <c r="AE341" s="68"/>
      <c r="AF341" s="64"/>
      <c r="AG341" s="64"/>
      <c r="AH341" s="64"/>
      <c r="AI341" s="312"/>
      <c r="AJ341" s="64"/>
      <c r="AK341" s="73"/>
      <c r="AL341" s="487" t="s">
        <v>9</v>
      </c>
      <c r="AM341" s="488"/>
      <c r="AN341" s="67"/>
      <c r="AO341" s="489">
        <f>SUM(AQ342:AT342)</f>
        <v>6</v>
      </c>
      <c r="AP341" s="490"/>
      <c r="AQ341" s="68"/>
      <c r="AR341" s="64"/>
      <c r="AS341" s="64"/>
      <c r="AT341" s="64"/>
      <c r="AU341" s="312"/>
      <c r="AV341" s="64"/>
      <c r="AW341" s="73"/>
    </row>
    <row r="342" spans="1:49" s="11" customFormat="1" ht="21" customHeight="1" thickBot="1" x14ac:dyDescent="0.3">
      <c r="A342" s="500"/>
      <c r="B342" s="491" t="s">
        <v>14</v>
      </c>
      <c r="C342" s="492"/>
      <c r="D342" s="65"/>
      <c r="E342" s="65"/>
      <c r="F342" s="154"/>
      <c r="G342" s="211">
        <f>(G329+G332+G335+G338)/14</f>
        <v>0</v>
      </c>
      <c r="H342" s="211">
        <f>(H329+H332+H335+H338)/14</f>
        <v>0</v>
      </c>
      <c r="I342" s="211">
        <f>(I329+I332+I335+I338)/14</f>
        <v>0</v>
      </c>
      <c r="J342" s="211">
        <f>(J329+J332+J335+J338)/14</f>
        <v>0</v>
      </c>
      <c r="K342" s="580" t="s">
        <v>15</v>
      </c>
      <c r="L342" s="492"/>
      <c r="M342" s="503"/>
      <c r="N342" s="491" t="s">
        <v>14</v>
      </c>
      <c r="O342" s="492"/>
      <c r="P342" s="65"/>
      <c r="Q342" s="65"/>
      <c r="R342" s="154"/>
      <c r="S342" s="211">
        <f>(S329+S332+S335+S338)/14</f>
        <v>0</v>
      </c>
      <c r="T342" s="211">
        <f>(T329+T332+T335+T338)/14</f>
        <v>0</v>
      </c>
      <c r="U342" s="211">
        <f>(U329+U332+U335+U338)/14</f>
        <v>2</v>
      </c>
      <c r="V342" s="211">
        <f>(V329+V332+V335+V338)/14</f>
        <v>0</v>
      </c>
      <c r="W342" s="580" t="s">
        <v>15</v>
      </c>
      <c r="X342" s="492"/>
      <c r="Y342" s="503"/>
      <c r="Z342" s="491" t="s">
        <v>14</v>
      </c>
      <c r="AA342" s="492"/>
      <c r="AB342" s="65"/>
      <c r="AC342" s="65"/>
      <c r="AD342" s="154"/>
      <c r="AE342" s="211">
        <f>(AE329+AE332+AE335+AE338)/14</f>
        <v>0</v>
      </c>
      <c r="AF342" s="211">
        <f>(AF329+AF332+AF335+AF338)/14</f>
        <v>0</v>
      </c>
      <c r="AG342" s="211">
        <f>(AG329+AG332+AG335+AG338)/14</f>
        <v>0</v>
      </c>
      <c r="AH342" s="211">
        <f>(AH329+AH332+AH335+AH338)/14</f>
        <v>0</v>
      </c>
      <c r="AI342" s="580" t="s">
        <v>15</v>
      </c>
      <c r="AJ342" s="492"/>
      <c r="AK342" s="503"/>
      <c r="AL342" s="491" t="s">
        <v>14</v>
      </c>
      <c r="AM342" s="492"/>
      <c r="AN342" s="65"/>
      <c r="AO342" s="65"/>
      <c r="AP342" s="154"/>
      <c r="AQ342" s="211">
        <f>(AQ329+AQ332+AQ335+AQ338)/14</f>
        <v>2</v>
      </c>
      <c r="AR342" s="211">
        <f>(AR329+AR332+AR335+AR338)/14</f>
        <v>2</v>
      </c>
      <c r="AS342" s="211">
        <f>(AS329+AS332+AS335+AS338)/14</f>
        <v>2</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2020-2023</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(2022-2023)</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(2023-2024)</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399</v>
      </c>
      <c r="C350" s="514"/>
      <c r="D350" s="514"/>
      <c r="E350" s="514"/>
      <c r="F350" s="514"/>
      <c r="G350" s="514"/>
      <c r="H350" s="514"/>
      <c r="I350" s="514"/>
      <c r="J350" s="514"/>
      <c r="K350" s="514"/>
      <c r="L350" s="514"/>
      <c r="M350" s="515"/>
      <c r="N350" s="513" t="s">
        <v>402</v>
      </c>
      <c r="O350" s="514"/>
      <c r="P350" s="514"/>
      <c r="Q350" s="514"/>
      <c r="R350" s="514"/>
      <c r="S350" s="514"/>
      <c r="T350" s="514"/>
      <c r="U350" s="514"/>
      <c r="V350" s="514"/>
      <c r="W350" s="514"/>
      <c r="X350" s="514"/>
      <c r="Y350" s="515"/>
      <c r="Z350" s="513" t="s">
        <v>405</v>
      </c>
      <c r="AA350" s="514"/>
      <c r="AB350" s="514"/>
      <c r="AC350" s="514"/>
      <c r="AD350" s="514"/>
      <c r="AE350" s="514"/>
      <c r="AF350" s="514"/>
      <c r="AG350" s="514"/>
      <c r="AH350" s="514"/>
      <c r="AI350" s="514"/>
      <c r="AJ350" s="514"/>
      <c r="AK350" s="515"/>
      <c r="AL350" s="513" t="s">
        <v>408</v>
      </c>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L431.20.05.D11-01</v>
      </c>
      <c r="C352" s="520"/>
      <c r="D352" s="521"/>
      <c r="E352" s="363">
        <v>4</v>
      </c>
      <c r="F352" s="364" t="s">
        <v>295</v>
      </c>
      <c r="G352" s="365">
        <v>28</v>
      </c>
      <c r="H352" s="366">
        <v>0</v>
      </c>
      <c r="I352" s="366">
        <v>28</v>
      </c>
      <c r="J352" s="367">
        <v>0</v>
      </c>
      <c r="K352" s="362">
        <v>0</v>
      </c>
      <c r="L352" s="364" t="s">
        <v>54</v>
      </c>
      <c r="M352" s="362">
        <f>E352*25-G352-H352-I352-J352-K352</f>
        <v>44</v>
      </c>
      <c r="N352" s="519" t="str">
        <f>IF(ISBLANK(N350),"",CONCATENATE($E$12,$F$12,".",$G$12,".","0",RIGHT($N$349,1),".",RIGHT(X352,1),$A$101,"-",A350))</f>
        <v>L431.20.06.D11-01</v>
      </c>
      <c r="O352" s="520"/>
      <c r="P352" s="521"/>
      <c r="Q352" s="363">
        <v>4</v>
      </c>
      <c r="R352" s="364" t="s">
        <v>295</v>
      </c>
      <c r="S352" s="365">
        <v>28</v>
      </c>
      <c r="T352" s="366">
        <v>0</v>
      </c>
      <c r="U352" s="366">
        <v>28</v>
      </c>
      <c r="V352" s="367">
        <v>0</v>
      </c>
      <c r="W352" s="362">
        <v>0</v>
      </c>
      <c r="X352" s="364" t="s">
        <v>54</v>
      </c>
      <c r="Y352" s="362">
        <f>Q352*25-S352-T352-U352-V352-W352</f>
        <v>44</v>
      </c>
      <c r="Z352" s="519" t="str">
        <f>IF(ISBLANK(Z350),"",CONCATENATE($E$12,$F$12,".",$G$12,".","0",RIGHT($Z$349,1),".",RIGHT(AJ352,1),$A$101,"-",A350))</f>
        <v>L431.20.07.C11-01</v>
      </c>
      <c r="AA352" s="520"/>
      <c r="AB352" s="521"/>
      <c r="AC352" s="363">
        <v>3</v>
      </c>
      <c r="AD352" s="364" t="s">
        <v>295</v>
      </c>
      <c r="AE352" s="365">
        <v>14</v>
      </c>
      <c r="AF352" s="366">
        <v>0</v>
      </c>
      <c r="AG352" s="366">
        <v>28</v>
      </c>
      <c r="AH352" s="367">
        <v>0</v>
      </c>
      <c r="AI352" s="362">
        <v>0</v>
      </c>
      <c r="AJ352" s="364" t="s">
        <v>7</v>
      </c>
      <c r="AK352" s="362">
        <f>AC352*25-AE352-AF352-AG352-AH352-AI352</f>
        <v>33</v>
      </c>
      <c r="AL352" s="519" t="str">
        <f>IF(ISBLANK(AL350),"",CONCATENATE($E$12,$F$12,".",$G$12,".","0",RIGHT($AL$349,1),".",RIGHT(AV352,1),$A$101,"-",A350))</f>
        <v>L431.20.08.C11-01</v>
      </c>
      <c r="AM352" s="520"/>
      <c r="AN352" s="521"/>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0" t="s">
        <v>67</v>
      </c>
      <c r="B353" s="513" t="s">
        <v>400</v>
      </c>
      <c r="C353" s="514"/>
      <c r="D353" s="514"/>
      <c r="E353" s="514"/>
      <c r="F353" s="514"/>
      <c r="G353" s="514"/>
      <c r="H353" s="514"/>
      <c r="I353" s="514"/>
      <c r="J353" s="514"/>
      <c r="K353" s="514"/>
      <c r="L353" s="514"/>
      <c r="M353" s="515"/>
      <c r="N353" s="513" t="s">
        <v>403</v>
      </c>
      <c r="O353" s="514"/>
      <c r="P353" s="514"/>
      <c r="Q353" s="514"/>
      <c r="R353" s="514"/>
      <c r="S353" s="514"/>
      <c r="T353" s="514"/>
      <c r="U353" s="514"/>
      <c r="V353" s="514"/>
      <c r="W353" s="514"/>
      <c r="X353" s="514"/>
      <c r="Y353" s="515"/>
      <c r="Z353" s="513" t="s">
        <v>406</v>
      </c>
      <c r="AA353" s="514"/>
      <c r="AB353" s="514"/>
      <c r="AC353" s="514"/>
      <c r="AD353" s="514"/>
      <c r="AE353" s="514"/>
      <c r="AF353" s="514"/>
      <c r="AG353" s="514"/>
      <c r="AH353" s="514"/>
      <c r="AI353" s="514"/>
      <c r="AJ353" s="514"/>
      <c r="AK353" s="515"/>
      <c r="AL353" s="513" t="s">
        <v>407</v>
      </c>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L431.20.05.C11-02</v>
      </c>
      <c r="C355" s="520"/>
      <c r="D355" s="521"/>
      <c r="E355" s="363">
        <v>4</v>
      </c>
      <c r="F355" s="364" t="s">
        <v>295</v>
      </c>
      <c r="G355" s="365">
        <v>28</v>
      </c>
      <c r="H355" s="366">
        <v>0</v>
      </c>
      <c r="I355" s="366">
        <v>28</v>
      </c>
      <c r="J355" s="367">
        <v>0</v>
      </c>
      <c r="K355" s="362">
        <v>0</v>
      </c>
      <c r="L355" s="364" t="s">
        <v>7</v>
      </c>
      <c r="M355" s="362">
        <f>E355*25-G355-H355-I355-J355-K355</f>
        <v>44</v>
      </c>
      <c r="N355" s="519" t="str">
        <f>IF(ISBLANK(N353),"",CONCATENATE($E$12,$F$12,".",$G$12,".","0",RIGHT($N$349,1),".",RIGHT(X355,1),$A$101,"-",A353))</f>
        <v>L431.20.06.C11-02</v>
      </c>
      <c r="O355" s="520"/>
      <c r="P355" s="521"/>
      <c r="Q355" s="363">
        <v>4</v>
      </c>
      <c r="R355" s="364" t="s">
        <v>295</v>
      </c>
      <c r="S355" s="365">
        <v>28</v>
      </c>
      <c r="T355" s="366">
        <v>0</v>
      </c>
      <c r="U355" s="366">
        <v>28</v>
      </c>
      <c r="V355" s="367">
        <v>0</v>
      </c>
      <c r="W355" s="362">
        <v>0</v>
      </c>
      <c r="X355" s="364" t="s">
        <v>7</v>
      </c>
      <c r="Y355" s="362">
        <f>Q355*25-S355-T355-U355-V355-W355</f>
        <v>44</v>
      </c>
      <c r="Z355" s="519" t="str">
        <f>IF(ISBLANK(Z353),"",CONCATENATE($E$12,$F$12,".",$G$12,".","0",RIGHT($Z$349,1),".",RIGHT(AJ355,1),$A$101,"-",A353))</f>
        <v>L431.20.07.C11-02</v>
      </c>
      <c r="AA355" s="520"/>
      <c r="AB355" s="521"/>
      <c r="AC355" s="363">
        <v>3</v>
      </c>
      <c r="AD355" s="364" t="s">
        <v>295</v>
      </c>
      <c r="AE355" s="365">
        <v>14</v>
      </c>
      <c r="AF355" s="366">
        <v>0</v>
      </c>
      <c r="AG355" s="366">
        <v>14</v>
      </c>
      <c r="AH355" s="367">
        <v>0</v>
      </c>
      <c r="AI355" s="362">
        <v>0</v>
      </c>
      <c r="AJ355" s="364" t="s">
        <v>7</v>
      </c>
      <c r="AK355" s="362">
        <f>AC355*25-AE355-AF355-AG355-AH355-AI355</f>
        <v>47</v>
      </c>
      <c r="AL355" s="519" t="str">
        <f>IF(ISBLANK(AL353),"",CONCATENATE($E$12,$F$12,".",$G$12,".","0",RIGHT($AL$349,1),".",RIGHT(AV355,1),$A$101,"-",A353))</f>
        <v>L431.20.08.C11-02</v>
      </c>
      <c r="AM355" s="520"/>
      <c r="AN355" s="521"/>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0" t="s">
        <v>68</v>
      </c>
      <c r="B356" s="513" t="s">
        <v>401</v>
      </c>
      <c r="C356" s="514"/>
      <c r="D356" s="514"/>
      <c r="E356" s="514"/>
      <c r="F356" s="514"/>
      <c r="G356" s="514"/>
      <c r="H356" s="514"/>
      <c r="I356" s="514"/>
      <c r="J356" s="514"/>
      <c r="K356" s="514"/>
      <c r="L356" s="514"/>
      <c r="M356" s="515"/>
      <c r="N356" s="513" t="s">
        <v>404</v>
      </c>
      <c r="O356" s="514"/>
      <c r="P356" s="514"/>
      <c r="Q356" s="514"/>
      <c r="R356" s="514"/>
      <c r="S356" s="514"/>
      <c r="T356" s="514"/>
      <c r="U356" s="514"/>
      <c r="V356" s="514"/>
      <c r="W356" s="514"/>
      <c r="X356" s="514"/>
      <c r="Y356" s="515"/>
      <c r="Z356" s="513" t="s">
        <v>407</v>
      </c>
      <c r="AA356" s="514"/>
      <c r="AB356" s="514"/>
      <c r="AC356" s="514"/>
      <c r="AD356" s="514"/>
      <c r="AE356" s="514"/>
      <c r="AF356" s="514"/>
      <c r="AG356" s="514"/>
      <c r="AH356" s="514"/>
      <c r="AI356" s="514"/>
      <c r="AJ356" s="514"/>
      <c r="AK356" s="515"/>
      <c r="AL356" s="513" t="s">
        <v>363</v>
      </c>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L431.20.05.C11-03</v>
      </c>
      <c r="C358" s="520"/>
      <c r="D358" s="521"/>
      <c r="E358" s="363">
        <v>4</v>
      </c>
      <c r="F358" s="364" t="s">
        <v>295</v>
      </c>
      <c r="G358" s="365">
        <v>28</v>
      </c>
      <c r="H358" s="366">
        <v>0</v>
      </c>
      <c r="I358" s="366">
        <v>28</v>
      </c>
      <c r="J358" s="367">
        <v>0</v>
      </c>
      <c r="K358" s="362">
        <v>0</v>
      </c>
      <c r="L358" s="364" t="s">
        <v>7</v>
      </c>
      <c r="M358" s="362">
        <f>E358*25-G358-H358-I358-J358-K358</f>
        <v>44</v>
      </c>
      <c r="N358" s="519" t="str">
        <f>IF(ISBLANK(N356),"",CONCATENATE($E$12,$F$12,".",$G$12,".","0",RIGHT($N$349,1),".",RIGHT(X358,1),$A$101,"-",A356))</f>
        <v>L431.20.06.C11-03</v>
      </c>
      <c r="O358" s="520"/>
      <c r="P358" s="521"/>
      <c r="Q358" s="363">
        <v>4</v>
      </c>
      <c r="R358" s="364" t="s">
        <v>295</v>
      </c>
      <c r="S358" s="365">
        <v>28</v>
      </c>
      <c r="T358" s="366">
        <v>0</v>
      </c>
      <c r="U358" s="366">
        <v>28</v>
      </c>
      <c r="V358" s="367">
        <v>0</v>
      </c>
      <c r="W358" s="362">
        <v>0</v>
      </c>
      <c r="X358" s="364" t="s">
        <v>7</v>
      </c>
      <c r="Y358" s="362">
        <f>Q358*25-S358-T358-U358-V358-W358</f>
        <v>44</v>
      </c>
      <c r="Z358" s="519" t="str">
        <f>IF(ISBLANK(Z356),"",CONCATENATE($E$12,$F$12,".",$G$12,".","0",RIGHT($Z$349,1),".",RIGHT(AJ358,1),$A$101,"-",A356))</f>
        <v>L431.20.07.C11-03</v>
      </c>
      <c r="AA358" s="520"/>
      <c r="AB358" s="521"/>
      <c r="AC358" s="363">
        <v>3</v>
      </c>
      <c r="AD358" s="364" t="s">
        <v>295</v>
      </c>
      <c r="AE358" s="365">
        <v>14</v>
      </c>
      <c r="AF358" s="366">
        <v>0</v>
      </c>
      <c r="AG358" s="366">
        <v>42</v>
      </c>
      <c r="AH358" s="367">
        <v>0</v>
      </c>
      <c r="AI358" s="362">
        <v>0</v>
      </c>
      <c r="AJ358" s="364" t="s">
        <v>7</v>
      </c>
      <c r="AK358" s="416">
        <f>AC358*25-AE358-AF358-AG358-AH358-AI358</f>
        <v>19</v>
      </c>
      <c r="AL358" s="519" t="str">
        <f>IF(ISBLANK(AL356),"",CONCATENATE($E$12,$F$12,".",$G$12,".","0",RIGHT($AL$349,1),".",RIGHT(AV358,1),$A$101,"-",A356))</f>
        <v>L431.20.08.C11-03</v>
      </c>
      <c r="AM358" s="520"/>
      <c r="AN358" s="521"/>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t="s">
        <v>363</v>
      </c>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3"/>
      <c r="F361" s="364"/>
      <c r="G361" s="365"/>
      <c r="H361" s="366"/>
      <c r="I361" s="366"/>
      <c r="J361" s="367"/>
      <c r="K361" s="362"/>
      <c r="L361" s="364"/>
      <c r="M361" s="362"/>
      <c r="N361" s="519" t="str">
        <f>IF(ISBLANK(N359),"",CONCATENATE($E$12,$F$12,".",$G$12,".","0",RIGHT($N$349,1),".",RIGHT(X361,1),$A$101,"-",A359))</f>
        <v>L431.20.06.C11-04</v>
      </c>
      <c r="O361" s="520"/>
      <c r="P361" s="521"/>
      <c r="Q361" s="363">
        <v>2</v>
      </c>
      <c r="R361" s="364" t="s">
        <v>6</v>
      </c>
      <c r="S361" s="365">
        <v>0</v>
      </c>
      <c r="T361" s="366">
        <v>0</v>
      </c>
      <c r="U361" s="366">
        <v>28</v>
      </c>
      <c r="V361" s="367">
        <v>0</v>
      </c>
      <c r="W361" s="362">
        <v>0</v>
      </c>
      <c r="X361" s="364" t="s">
        <v>7</v>
      </c>
      <c r="Y361" s="362">
        <f>Q361*25-S361-T361-U361-V361-W361</f>
        <v>22</v>
      </c>
      <c r="Z361" s="519" t="str">
        <f>IF(ISBLANK(Z359),"",CONCATENATE($E$12,$F$12,".",$G$12,".","0",RIGHT($Z$349,1),".",RIGHT(AJ361,1),$A$101,"-",A359))</f>
        <v/>
      </c>
      <c r="AA361" s="520"/>
      <c r="AB361" s="521"/>
      <c r="AC361" s="411"/>
      <c r="AD361" s="412"/>
      <c r="AE361" s="413"/>
      <c r="AF361" s="414"/>
      <c r="AG361" s="414"/>
      <c r="AH361" s="415"/>
      <c r="AI361" s="416"/>
      <c r="AJ361" s="412"/>
      <c r="AK361" s="416"/>
      <c r="AL361" s="519" t="str">
        <f>IF(ISBLANK(AL359),"",CONCATENATE($E$12,$F$12,".",$G$12,".","0",RIGHT($AL$349,1),".",RIGHT(AV361,1),$A$101,"-",A359))</f>
        <v/>
      </c>
      <c r="AM361" s="520"/>
      <c r="AN361" s="521"/>
      <c r="AO361" s="411"/>
      <c r="AP361" s="412"/>
      <c r="AQ361" s="413"/>
      <c r="AR361" s="414"/>
      <c r="AS361" s="414"/>
      <c r="AT361" s="415"/>
      <c r="AU361" s="416"/>
      <c r="AV361" s="412"/>
      <c r="AW361" s="416"/>
    </row>
    <row r="362" spans="1:49" s="88" customFormat="1" ht="21" customHeight="1" thickTop="1" x14ac:dyDescent="0.2">
      <c r="A362" s="499" t="s">
        <v>8</v>
      </c>
      <c r="B362" s="487" t="s">
        <v>9</v>
      </c>
      <c r="C362" s="488"/>
      <c r="D362" s="63"/>
      <c r="E362" s="496">
        <f>SUM(G352:J352,G355:J355,G358:J358,G361:J361,)</f>
        <v>168</v>
      </c>
      <c r="F362" s="497"/>
      <c r="G362" s="504" t="s">
        <v>10</v>
      </c>
      <c r="H362" s="505"/>
      <c r="I362" s="505"/>
      <c r="J362" s="506"/>
      <c r="K362" s="525">
        <f>SUM(M352,M355,M358,M361)</f>
        <v>132</v>
      </c>
      <c r="L362" s="496"/>
      <c r="M362" s="497"/>
      <c r="N362" s="487" t="s">
        <v>9</v>
      </c>
      <c r="O362" s="488"/>
      <c r="P362" s="63"/>
      <c r="Q362" s="496">
        <f>SUM(S352:V352,S355:V355,S358:V358,S361:V361,)</f>
        <v>196</v>
      </c>
      <c r="R362" s="497"/>
      <c r="S362" s="504" t="s">
        <v>10</v>
      </c>
      <c r="T362" s="505"/>
      <c r="U362" s="505"/>
      <c r="V362" s="506"/>
      <c r="W362" s="525">
        <f>SUM(Y352,Y355,Y358,Y361)</f>
        <v>154</v>
      </c>
      <c r="X362" s="496"/>
      <c r="Y362" s="497"/>
      <c r="Z362" s="487" t="s">
        <v>9</v>
      </c>
      <c r="AA362" s="488"/>
      <c r="AB362" s="63"/>
      <c r="AC362" s="496">
        <f>SUM(AE352:AH352,AE355:AH355,AE358:AH358,AE361:AH361,)</f>
        <v>126</v>
      </c>
      <c r="AD362" s="497"/>
      <c r="AE362" s="504" t="s">
        <v>10</v>
      </c>
      <c r="AF362" s="505"/>
      <c r="AG362" s="505"/>
      <c r="AH362" s="506"/>
      <c r="AI362" s="525">
        <f>SUM(AK352,AK355,AK358,AK361)</f>
        <v>99</v>
      </c>
      <c r="AJ362" s="496"/>
      <c r="AK362" s="497"/>
      <c r="AL362" s="487" t="s">
        <v>9</v>
      </c>
      <c r="AM362" s="488"/>
      <c r="AN362" s="63"/>
      <c r="AO362" s="496">
        <f>SUM(AQ352:AT352,AQ355:AT355,AQ358:AT358,AQ361:AT361,)</f>
        <v>120</v>
      </c>
      <c r="AP362" s="497"/>
      <c r="AQ362" s="504" t="s">
        <v>10</v>
      </c>
      <c r="AR362" s="505"/>
      <c r="AS362" s="505"/>
      <c r="AT362" s="506"/>
      <c r="AU362" s="525">
        <f>SUM(AW352,AW355,AW358,AW361)</f>
        <v>105</v>
      </c>
      <c r="AV362" s="496"/>
      <c r="AW362" s="497"/>
    </row>
    <row r="363" spans="1:49" s="88" customFormat="1" ht="21" customHeight="1" thickBot="1" x14ac:dyDescent="0.25">
      <c r="A363" s="500"/>
      <c r="B363" s="491" t="s">
        <v>11</v>
      </c>
      <c r="C363" s="492"/>
      <c r="D363" s="66"/>
      <c r="E363" s="501">
        <f>SUM(E352,E355,E358,E361)</f>
        <v>12</v>
      </c>
      <c r="F363" s="502"/>
      <c r="G363" s="491" t="s">
        <v>12</v>
      </c>
      <c r="H363" s="492"/>
      <c r="I363" s="492"/>
      <c r="J363" s="503"/>
      <c r="K363" s="491" t="str">
        <f>BD396</f>
        <v>0E,3D,0C</v>
      </c>
      <c r="L363" s="492"/>
      <c r="M363" s="503"/>
      <c r="N363" s="491" t="s">
        <v>11</v>
      </c>
      <c r="O363" s="492"/>
      <c r="P363" s="66"/>
      <c r="Q363" s="501">
        <f>SUM(Q352,Q355,Q358,Q361)</f>
        <v>14</v>
      </c>
      <c r="R363" s="502"/>
      <c r="S363" s="491" t="s">
        <v>12</v>
      </c>
      <c r="T363" s="492"/>
      <c r="U363" s="492"/>
      <c r="V363" s="503"/>
      <c r="W363" s="491" t="str">
        <f>BD397</f>
        <v>0E,3D,1C</v>
      </c>
      <c r="X363" s="492"/>
      <c r="Y363" s="503"/>
      <c r="Z363" s="491" t="s">
        <v>11</v>
      </c>
      <c r="AA363" s="492"/>
      <c r="AB363" s="66"/>
      <c r="AC363" s="501">
        <f>SUM(AC352,AC355,AC358,AC361)</f>
        <v>9</v>
      </c>
      <c r="AD363" s="502"/>
      <c r="AE363" s="491" t="s">
        <v>12</v>
      </c>
      <c r="AF363" s="492"/>
      <c r="AG363" s="492"/>
      <c r="AH363" s="503"/>
      <c r="AI363" s="491" t="str">
        <f>BD398</f>
        <v>0E,3D,0C</v>
      </c>
      <c r="AJ363" s="492"/>
      <c r="AK363" s="503"/>
      <c r="AL363" s="491" t="s">
        <v>11</v>
      </c>
      <c r="AM363" s="492"/>
      <c r="AN363" s="66"/>
      <c r="AO363" s="501">
        <f>SUM(AO352,AO355,AO358,AO361)</f>
        <v>9</v>
      </c>
      <c r="AP363" s="502"/>
      <c r="AQ363" s="491" t="s">
        <v>12</v>
      </c>
      <c r="AR363" s="492"/>
      <c r="AS363" s="492"/>
      <c r="AT363" s="503"/>
      <c r="AU363" s="491" t="str">
        <f>BD399</f>
        <v>1E,1D,1C</v>
      </c>
      <c r="AV363" s="492"/>
      <c r="AW363" s="503"/>
    </row>
    <row r="364" spans="1:49" s="88" customFormat="1" ht="21" customHeight="1" thickTop="1" x14ac:dyDescent="0.2">
      <c r="A364" s="499" t="s">
        <v>13</v>
      </c>
      <c r="B364" s="487" t="s">
        <v>9</v>
      </c>
      <c r="C364" s="488"/>
      <c r="D364" s="67"/>
      <c r="E364" s="489">
        <f>SUM(G365:J365)</f>
        <v>12</v>
      </c>
      <c r="F364" s="490"/>
      <c r="G364" s="68"/>
      <c r="H364" s="64"/>
      <c r="I364" s="64"/>
      <c r="J364" s="64"/>
      <c r="K364" s="312"/>
      <c r="L364" s="64"/>
      <c r="M364" s="73"/>
      <c r="N364" s="487" t="s">
        <v>9</v>
      </c>
      <c r="O364" s="488"/>
      <c r="P364" s="67"/>
      <c r="Q364" s="489">
        <f>SUM(S365:V365)</f>
        <v>14</v>
      </c>
      <c r="R364" s="490"/>
      <c r="S364" s="68"/>
      <c r="T364" s="64"/>
      <c r="U364" s="64"/>
      <c r="V364" s="64"/>
      <c r="W364" s="312"/>
      <c r="X364" s="64"/>
      <c r="Y364" s="73"/>
      <c r="Z364" s="487" t="s">
        <v>9</v>
      </c>
      <c r="AA364" s="488"/>
      <c r="AB364" s="67"/>
      <c r="AC364" s="489">
        <f>SUM(AE365:AH365)</f>
        <v>9</v>
      </c>
      <c r="AD364" s="490"/>
      <c r="AE364" s="68"/>
      <c r="AF364" s="64"/>
      <c r="AG364" s="64"/>
      <c r="AH364" s="64"/>
      <c r="AI364" s="312"/>
      <c r="AJ364" s="64"/>
      <c r="AK364" s="73"/>
      <c r="AL364" s="487" t="s">
        <v>9</v>
      </c>
      <c r="AM364" s="488"/>
      <c r="AN364" s="67"/>
      <c r="AO364" s="489">
        <f>SUM(AQ365:AT365)</f>
        <v>8.5714285714285712</v>
      </c>
      <c r="AP364" s="490"/>
      <c r="AQ364" s="68"/>
      <c r="AR364" s="64"/>
      <c r="AS364" s="64"/>
      <c r="AT364" s="64"/>
      <c r="AU364" s="312"/>
      <c r="AV364" s="64"/>
      <c r="AW364" s="73"/>
    </row>
    <row r="365" spans="1:49" s="78" customFormat="1" ht="21" customHeight="1" thickBot="1" x14ac:dyDescent="0.25">
      <c r="A365" s="500"/>
      <c r="B365" s="491" t="s">
        <v>14</v>
      </c>
      <c r="C365" s="492"/>
      <c r="D365" s="65"/>
      <c r="E365" s="65"/>
      <c r="F365" s="69"/>
      <c r="G365" s="211">
        <f>(G352+G355+G358+G361)/14</f>
        <v>6</v>
      </c>
      <c r="H365" s="211">
        <f>(H352+H355+H358+H361)/14</f>
        <v>0</v>
      </c>
      <c r="I365" s="211">
        <f>(I352+I355+I358+I361)/14</f>
        <v>6</v>
      </c>
      <c r="J365" s="211">
        <f>(J352+J355+J358+J361)/14</f>
        <v>0</v>
      </c>
      <c r="K365" s="580" t="s">
        <v>15</v>
      </c>
      <c r="L365" s="492"/>
      <c r="M365" s="503"/>
      <c r="N365" s="491" t="s">
        <v>14</v>
      </c>
      <c r="O365" s="492"/>
      <c r="P365" s="65"/>
      <c r="Q365" s="65"/>
      <c r="R365" s="69"/>
      <c r="S365" s="211">
        <f>(S352+S355+S358+S361)/14</f>
        <v>6</v>
      </c>
      <c r="T365" s="211">
        <f>(T352+T355+T358+T361)/14</f>
        <v>0</v>
      </c>
      <c r="U365" s="211">
        <f>(U352+U355+U358+U361)/14</f>
        <v>8</v>
      </c>
      <c r="V365" s="211">
        <f>(V352+V355+V358+V361)/14</f>
        <v>0</v>
      </c>
      <c r="W365" s="580" t="s">
        <v>15</v>
      </c>
      <c r="X365" s="492"/>
      <c r="Y365" s="503"/>
      <c r="Z365" s="491" t="s">
        <v>14</v>
      </c>
      <c r="AA365" s="492"/>
      <c r="AB365" s="65"/>
      <c r="AC365" s="65"/>
      <c r="AD365" s="69"/>
      <c r="AE365" s="211">
        <f>(AE352+AE355+AE358+AE361)/14</f>
        <v>3</v>
      </c>
      <c r="AF365" s="211">
        <f>(AF352+AF355+AF358+AF361)/14</f>
        <v>0</v>
      </c>
      <c r="AG365" s="211">
        <f>(AG352+AG355+AG358+AG361)/14</f>
        <v>6</v>
      </c>
      <c r="AH365" s="211">
        <f>(AH352+AH355+AH358+AH361)/14</f>
        <v>0</v>
      </c>
      <c r="AI365" s="580" t="s">
        <v>15</v>
      </c>
      <c r="AJ365" s="492"/>
      <c r="AK365" s="503"/>
      <c r="AL365" s="491" t="s">
        <v>14</v>
      </c>
      <c r="AM365" s="492"/>
      <c r="AN365" s="65"/>
      <c r="AO365" s="65"/>
      <c r="AP365" s="69"/>
      <c r="AQ365" s="211">
        <f>(AQ352+AQ355+AQ358+AQ361)/14</f>
        <v>2</v>
      </c>
      <c r="AR365" s="211">
        <f>(AR352+AR355+AR358+AR361)/14</f>
        <v>2</v>
      </c>
      <c r="AS365" s="211">
        <f>(AS352+AS355+AS358+AS361)/14</f>
        <v>4.5714285714285712</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Inginerie Mecanică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L431.20.01.F1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L431.20.01.F2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L431.20.01.F3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L431.20.01.D4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L431.20.01.F5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L431.20.01.F6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L431.20.01.C7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L431.20.01.C8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L431.20.02.F1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L431.20.02.F2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L431.20.02.D3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L431.20.02.D4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L431.20.02.D5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L431.20.02.C6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L431.20.02.C7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L431.20.02.C8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L431.20.02.11-ij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L431.20.03.D1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L431.20.03.F2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L431.20.03.D3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L431.20.03.D4</v>
      </c>
      <c r="AY473" s="127">
        <v>4</v>
      </c>
      <c r="AZ473" s="258" t="str">
        <f>IF(COUNTIFS($Z$28,"&lt;&gt;"&amp;"",$Z$28,"&lt;&gt;practic?*",$Z$28,"&lt;&gt;*op?ional*",$Z$28,"&lt;&gt;*Disciplin? facultativ?*", $Z$28,"&lt;&gt;*Examen de diplom?*"),$Z$28,"")</f>
        <v>Mecanică II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L431.20.03.D5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L431.20.03.D6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L431.20.03.D7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L431.20.03.C8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L431.20.04.D1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L431.20.04.C2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L431.20.04.D3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L431.20.04.D4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L431.20.04.D5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L431.20.04.D6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L431.20.04.D7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L431.20.04.C8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L431.20.04.D9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L431.20.04.11-ij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L431.20.05.D1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L431.20.05.D2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L431.20.05.D3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L431.20.05.D4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L431.20.05.D5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L431.20.05.D6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L431.20.05.D7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L431.20.05.D8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L431.20.05.11-ij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L431.20.06.D1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L431.20.06.D2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L431.20.06.D3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L431.20.06.D4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L431.20.06.S5-ij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L431.20.06.S6-ij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L431.20.06.S7-ij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L431.20.06.S8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L431.20.06.11-ij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L431.20.07.C1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2023</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L431.20.07.S2-ij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L431.20.07.S3-ij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42</v>
      </c>
      <c r="J523" s="126">
        <f t="shared" si="131"/>
        <v>70</v>
      </c>
      <c r="K523" s="310">
        <f>$AI$79</f>
        <v>0</v>
      </c>
      <c r="L523" s="369">
        <f>$AK$79</f>
        <v>55</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L431.20.07.S4-ij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L431.20.07.S5-ij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4</v>
      </c>
      <c r="G525" s="269"/>
      <c r="H525" s="369">
        <f>$AE$85</f>
        <v>28</v>
      </c>
      <c r="I525" s="368">
        <f>$AF$85+$AG$85+$AH$85</f>
        <v>28</v>
      </c>
      <c r="J525" s="126">
        <f t="shared" si="131"/>
        <v>56</v>
      </c>
      <c r="K525" s="310">
        <f>$AI$85</f>
        <v>0</v>
      </c>
      <c r="L525" s="369">
        <f>$AK$85</f>
        <v>44</v>
      </c>
      <c r="N525" s="369">
        <f t="shared" si="132"/>
        <v>100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L431.20.07.S6-ij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6</v>
      </c>
      <c r="G526" s="269"/>
      <c r="H526" s="369">
        <f>$AE$88</f>
        <v>28</v>
      </c>
      <c r="I526" s="368">
        <f>$AF$88+$AG$88+$AH$88</f>
        <v>56</v>
      </c>
      <c r="J526" s="126">
        <f t="shared" si="131"/>
        <v>84</v>
      </c>
      <c r="K526" s="310">
        <f>$AI$88</f>
        <v>0</v>
      </c>
      <c r="L526" s="369">
        <f>$AK$88</f>
        <v>66</v>
      </c>
      <c r="N526" s="369">
        <f t="shared" si="132"/>
        <v>150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L431.20.07.S7-ij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5</v>
      </c>
      <c r="G527" s="269"/>
      <c r="H527" s="127">
        <f>$AE$91</f>
        <v>28</v>
      </c>
      <c r="I527" s="368">
        <f>$AF$91+$AG$91+$AH$91</f>
        <v>14</v>
      </c>
      <c r="J527" s="126">
        <f t="shared" si="131"/>
        <v>42</v>
      </c>
      <c r="K527" s="310">
        <f>$AI$91</f>
        <v>0</v>
      </c>
      <c r="L527" s="127">
        <f>$AK$91</f>
        <v>83</v>
      </c>
      <c r="N527" s="369">
        <f t="shared" si="132"/>
        <v>125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L431.20.07.11-ij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L431.20.08.C1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2023</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L431.20.08.C2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2023</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L431.20.08.S3-ij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14</v>
      </c>
      <c r="I535" s="368">
        <f>$AR$79+$AS$79+$AT$79</f>
        <v>28</v>
      </c>
      <c r="J535" s="126">
        <f t="shared" si="148"/>
        <v>42</v>
      </c>
      <c r="K535" s="310">
        <f>$AU$79</f>
        <v>0</v>
      </c>
      <c r="L535" s="369">
        <f>$AW$79</f>
        <v>58</v>
      </c>
      <c r="N535" s="369">
        <f t="shared" si="149"/>
        <v>100</v>
      </c>
      <c r="O535" s="396" t="b">
        <f t="shared" si="150"/>
        <v>1</v>
      </c>
      <c r="P535" s="404">
        <f t="shared" si="120"/>
        <v>25</v>
      </c>
      <c r="AX535" s="124" t="str">
        <f>$AL$82</f>
        <v>L431.20.08.S4-ij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21</v>
      </c>
      <c r="I536" s="368">
        <f>$AR$82+$AS$82+$AT$82</f>
        <v>28</v>
      </c>
      <c r="J536" s="126">
        <f t="shared" si="148"/>
        <v>49</v>
      </c>
      <c r="K536" s="310">
        <f>$AU$82</f>
        <v>0</v>
      </c>
      <c r="L536" s="127">
        <f>$AW$82</f>
        <v>51</v>
      </c>
      <c r="N536" s="369">
        <f t="shared" si="149"/>
        <v>100</v>
      </c>
      <c r="O536" s="396" t="b">
        <f t="shared" si="150"/>
        <v>1</v>
      </c>
      <c r="P536" s="404">
        <f t="shared" si="120"/>
        <v>25</v>
      </c>
      <c r="AX536" s="124" t="str">
        <f>$AL$85</f>
        <v>L431.20.08.S5-ij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28</v>
      </c>
      <c r="J537" s="126">
        <f t="shared" si="148"/>
        <v>49</v>
      </c>
      <c r="K537" s="310">
        <f>$AU$85</f>
        <v>0</v>
      </c>
      <c r="L537" s="369">
        <f>$AW$85</f>
        <v>51</v>
      </c>
      <c r="N537" s="369">
        <f t="shared" si="149"/>
        <v>100</v>
      </c>
      <c r="O537" s="396" t="b">
        <f t="shared" si="150"/>
        <v>1</v>
      </c>
      <c r="P537" s="404">
        <f t="shared" si="120"/>
        <v>25</v>
      </c>
      <c r="AX537" s="124" t="str">
        <f>$AL$88</f>
        <v>L431.20.08.S6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L431.20.08.7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L431.20.08.11-ij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L431.20.06.S5-01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L431.20.06.S5-02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L431.20.06.S6-03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L431.20.06.S6-04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L431.20.06.S7-05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2022</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L431.20.06.S7-06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2022</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L431.20.07.S2-01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L431.20.07.S2-02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L431.20.07.S3-03</v>
      </c>
      <c r="AY655" s="275">
        <v>3</v>
      </c>
      <c r="AZ655" s="127" t="str">
        <f>IF(COUNTIFS($Z$208,"&lt;&gt;"&amp;""),$Z$208,"")</f>
        <v>Opțional 5 independent Maşini de ridicat şi transportat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L431.20.07.S3-04</v>
      </c>
      <c r="AY656" s="275">
        <v>4</v>
      </c>
      <c r="AZ656" s="127" t="str">
        <f>IF(COUNTIFS($Z$211,"&lt;&gt;"&amp;""),$Z$211,"")</f>
        <v>Opțional 5 independent Sisteme şi mijloace de transport</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3.9</v>
      </c>
      <c r="BR656" s="127">
        <f>IF(COUNTIFS($Z$211,"&lt;&gt;"&amp;""),IF($AK$213&lt;&gt;"",ROUND($AK$213,1),""),"")</f>
        <v>55</v>
      </c>
      <c r="BS656" s="127">
        <f>IF($AZ656="","",$AC$213)</f>
        <v>5</v>
      </c>
      <c r="BT656" s="126" t="str">
        <f>IF(COUNTIFS($Z$211,"&lt;&gt;"&amp;""),$AJ$213,"")</f>
        <v>DS</v>
      </c>
      <c r="BU656" s="126">
        <f t="shared" si="193"/>
        <v>8.9</v>
      </c>
      <c r="BV656" s="127">
        <f t="shared" si="194"/>
        <v>125</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L431.20.07.S4-05</v>
      </c>
      <c r="AY657" s="275">
        <v>5</v>
      </c>
      <c r="AZ657" s="127" t="str">
        <f>IF(COUNTIFS($Z$214,"&lt;&gt;"&amp;""),$Z$214,"")</f>
        <v>Opțional 6 independent  Scule, dispozitive, verificatoare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5"/>
      <c r="BL657" s="127"/>
      <c r="BM657" s="127"/>
      <c r="BN657" s="275"/>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L431.20.07.S4-06</v>
      </c>
      <c r="AY658" s="275">
        <v>6</v>
      </c>
      <c r="AZ658" s="127" t="str">
        <f>IF(COUNTIFS($Z$217,"&lt;&gt;"&amp;""),$Z$217,"")</f>
        <v xml:space="preserve">Opțional 6 independent  Bazele sudării </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L431.20.07.S5-07</v>
      </c>
      <c r="AY659" s="275">
        <v>7</v>
      </c>
      <c r="AZ659" s="127" t="str">
        <f>IF(COUNTIFS($Z$220,"&lt;&gt;"&amp;""),$Z$220,"")</f>
        <v>Opțional 7 independent Tratamente termice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5"/>
      <c r="BL659" s="127"/>
      <c r="BM659" s="127"/>
      <c r="BN659" s="275"/>
      <c r="BO659" s="127"/>
      <c r="BP659" s="127"/>
      <c r="BQ659" s="127">
        <f>IF(COUNTIFS($Z$220,"&lt;&gt;"&amp;""),IF($AK$222&lt;&gt;"",ROUND($AK$222/14,1),""),"")</f>
        <v>3.1</v>
      </c>
      <c r="BR659" s="127">
        <f>IF(COUNTIFS($Z$220,"&lt;&gt;"&amp;""),IF($AK$222&lt;&gt;"",ROUND($AK$222,1),""),"")</f>
        <v>44</v>
      </c>
      <c r="BS659" s="127">
        <f>IF($AZ659="","",$AC$222)</f>
        <v>4</v>
      </c>
      <c r="BT659" s="126" t="str">
        <f>IF(COUNTIFS($Z$220,"&lt;&gt;"&amp;""),$AJ$222,"")</f>
        <v>DS</v>
      </c>
      <c r="BU659" s="126">
        <f t="shared" si="193"/>
        <v>7.1</v>
      </c>
      <c r="BV659" s="127">
        <f t="shared" si="194"/>
        <v>100</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L431.20.07.S5-08</v>
      </c>
      <c r="AY660" s="275">
        <v>8</v>
      </c>
      <c r="AZ660" s="127" t="str">
        <f>IF(COUNTIFS($Z$223,"&lt;&gt;"&amp;""),$Z$223,"")</f>
        <v>Opțional 7 independent   Selecţia materialelor şi tehnologiilor</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5"/>
      <c r="BL660" s="127"/>
      <c r="BM660" s="127"/>
      <c r="BN660" s="275"/>
      <c r="BO660" s="127"/>
      <c r="BP660" s="127"/>
      <c r="BQ660" s="127">
        <f>IF(COUNTIFS($Z$223,"&lt;&gt;"&amp;""),IF($AK$225&lt;&gt;"",ROUND($AK$225/14,1),""),"")</f>
        <v>3.1</v>
      </c>
      <c r="BR660" s="127">
        <f>IF(COUNTIFS($Z$223,"&lt;&gt;"&amp;""),IF($AK$225&lt;&gt;"",ROUND($AK$225,1),""),"")</f>
        <v>44</v>
      </c>
      <c r="BS660" s="127">
        <f>IF($AZ660="","",$AC$225)</f>
        <v>4</v>
      </c>
      <c r="BT660" s="126" t="str">
        <f>IF(COUNTIFS($Z$223,"&lt;&gt;"&amp;""),$AJ$225,"")</f>
        <v>DS</v>
      </c>
      <c r="BU660" s="126">
        <f t="shared" si="193"/>
        <v>7.1</v>
      </c>
      <c r="BV660" s="127">
        <f t="shared" si="194"/>
        <v>100</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L431.20.07.S6-09</v>
      </c>
      <c r="AY661" s="275">
        <v>9</v>
      </c>
      <c r="AZ661" s="127" t="str">
        <f>IF(COUNTIFS($Z$226,"&lt;&gt;"&amp;""),$Z$226,"")</f>
        <v>Opțional 8 independent Proiectarea maşinilor şi instalaţiilor (*)</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4</v>
      </c>
      <c r="BG661" s="127">
        <f>IF(COUNTIFS($Z$226,"&lt;&gt;"&amp;""),ROUND(($AE$228+$AF$228+$AG$228+$AH$228)/14,1),"")</f>
        <v>6</v>
      </c>
      <c r="BH661" s="127">
        <f>IF(COUNTIFS($Z$226,"&lt;&gt;"&amp;""),ROUND($AE$228,1),"")</f>
        <v>28</v>
      </c>
      <c r="BI661" s="127">
        <f>IF(COUNTIFS($Z$226,"&lt;&gt;"&amp;""),ROUND(($AF$228+$AG$228+$AH$228),1),"")</f>
        <v>56</v>
      </c>
      <c r="BJ661" s="127">
        <f>IF(COUNTIFS($Z$226,"&lt;&gt;"&amp;""),ROUND(($AE$228+$AF$228+$AG$228+$AH$228),1),"")</f>
        <v>84</v>
      </c>
      <c r="BK661" s="275"/>
      <c r="BL661" s="127"/>
      <c r="BM661" s="127"/>
      <c r="BN661" s="275"/>
      <c r="BO661" s="127"/>
      <c r="BP661" s="127"/>
      <c r="BQ661" s="127">
        <f>IF(COUNTIFS($Z$226,"&lt;&gt;"&amp;""),IF($AK$228&lt;&gt;"",ROUND($AK$228/14,1),""),"")</f>
        <v>4.7</v>
      </c>
      <c r="BR661" s="127">
        <f>IF(COUNTIFS($Z$226,"&lt;&gt;"&amp;""),IF($AK$228&lt;&gt;"",ROUND($AK$228,1),""),"")</f>
        <v>66</v>
      </c>
      <c r="BS661" s="127">
        <f>IF($AZ661="","",$AC$228)</f>
        <v>6</v>
      </c>
      <c r="BT661" s="126" t="str">
        <f>IF(COUNTIFS($Z$226,"&lt;&gt;"&amp;""),$AJ$228,"")</f>
        <v>DS</v>
      </c>
      <c r="BU661" s="126">
        <f t="shared" si="193"/>
        <v>10.7</v>
      </c>
      <c r="BV661" s="127">
        <f t="shared" si="194"/>
        <v>150</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L431.20.07.S6-10</v>
      </c>
      <c r="AY662" s="275">
        <v>10</v>
      </c>
      <c r="AZ662" s="127" t="str">
        <f>IF(COUNTIFS($Z$229,"&lt;&gt;"&amp;""),$Z$229,"")</f>
        <v>Opțional 8 independent  Medii de proiectare ACAD, Solid, ProEng</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4</v>
      </c>
      <c r="BG662" s="127">
        <f>IF(COUNTIFS($Z$229,"&lt;&gt;"&amp;""),ROUND(($AE$231+$AF$231+$AG$231+$AH$231)/14,1),"")</f>
        <v>6</v>
      </c>
      <c r="BH662" s="127">
        <f>IF(COUNTIFS($Z$229,"&lt;&gt;"&amp;""),ROUND($AE$231,1),"")</f>
        <v>28</v>
      </c>
      <c r="BI662" s="127">
        <f>IF(COUNTIFS($Z$229,"&lt;&gt;"&amp;""),ROUND(($AF$231+$AG$231+$AH$231),1),"")</f>
        <v>56</v>
      </c>
      <c r="BJ662" s="127">
        <f>IF(COUNTIFS($Z$229,"&lt;&gt;"&amp;""),ROUND(($AE$231+$AF$231+$AG$231+$AH$231),1),"")</f>
        <v>84</v>
      </c>
      <c r="BK662" s="275"/>
      <c r="BL662" s="127"/>
      <c r="BM662" s="127"/>
      <c r="BN662" s="275"/>
      <c r="BO662" s="127"/>
      <c r="BP662" s="127"/>
      <c r="BQ662" s="127">
        <f>IF(COUNTIFS($Z$229,"&lt;&gt;"&amp;""),IF($AK$231&lt;&gt;"",ROUND($AK$231/14,1),""),"")</f>
        <v>4.7</v>
      </c>
      <c r="BR662" s="127">
        <f>IF(COUNTIFS($Z$229,"&lt;&gt;"&amp;""),IF($AK$231&lt;&gt;"",ROUND($AK$231,1),""),"")</f>
        <v>66</v>
      </c>
      <c r="BS662" s="127">
        <f>IF($AZ662="","",$AC$231)</f>
        <v>6</v>
      </c>
      <c r="BT662" s="126" t="str">
        <f>IF(COUNTIFS($Z$229,"&lt;&gt;"&amp;""),$AJ$231,"")</f>
        <v>DS</v>
      </c>
      <c r="BU662" s="126">
        <f t="shared" si="193"/>
        <v>10.7</v>
      </c>
      <c r="BV662" s="127">
        <f t="shared" si="194"/>
        <v>150</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L431.20.07.S7-11</v>
      </c>
      <c r="AY663" s="275">
        <v>11</v>
      </c>
      <c r="AZ663" s="127" t="str">
        <f>IF(COUNTIFS($Z$232,"&lt;&gt;"&amp;""),$Z$232,"")</f>
        <v>Opțional 9 independent Poluarea aerului și instalaţii de ardere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5.9</v>
      </c>
      <c r="BR663" s="127">
        <f>IF(COUNTIFS($Z$232,"&lt;&gt;"&amp;""),IF($AK$234&lt;&gt;"",ROUND($AK$234,1),""),"")</f>
        <v>83</v>
      </c>
      <c r="BS663" s="127">
        <f>IF($AZ663="","",$AC$234)</f>
        <v>5</v>
      </c>
      <c r="BT663" s="126" t="str">
        <f>IF(COUNTIFS($Z$232,"&lt;&gt;"&amp;""),$AJ$234,"")</f>
        <v>DS</v>
      </c>
      <c r="BU663" s="126">
        <f t="shared" si="193"/>
        <v>8.9</v>
      </c>
      <c r="BV663" s="127">
        <f t="shared" si="194"/>
        <v>125</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L431.20.07.S7-12</v>
      </c>
      <c r="AY664" s="275">
        <v>12</v>
      </c>
      <c r="AZ664" s="127" t="str">
        <f>IF(COUNTIFS($Z$235,"&lt;&gt;"&amp;""),$Z$235,"")</f>
        <v xml:space="preserve">Opțional 9 independent Protecţia mediului </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5.9</v>
      </c>
      <c r="BR664" s="127">
        <f>IF(COUNTIFS($Z$235,"&lt;&gt;"&amp;""),IF($AK$237&lt;&gt;"",ROUND($AK$237,1),""),"")</f>
        <v>83</v>
      </c>
      <c r="BS664" s="127">
        <f>IF($AZ664="","",$AC$237)</f>
        <v>5</v>
      </c>
      <c r="BT664" s="126" t="str">
        <f>IF(COUNTIFS($Z$235,"&lt;&gt;"&amp;""),$AJ$237,"")</f>
        <v>DS</v>
      </c>
      <c r="BU664" s="126">
        <f t="shared" si="193"/>
        <v>8.9</v>
      </c>
      <c r="BV664" s="127">
        <f t="shared" si="194"/>
        <v>125</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L431.20.08.S3-01</v>
      </c>
      <c r="AY680" s="127">
        <v>1</v>
      </c>
      <c r="AZ680" s="127" t="str">
        <f>IF(COUNTIFS($AL$202,"&lt;&gt;"&amp;""),$AL$202,"")</f>
        <v>Opțional 10 independent Metoda elementului finit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1</v>
      </c>
      <c r="BF680" s="127">
        <f>IF(COUNTIFS($AL$202,"&lt;&gt;"&amp;""),ROUND(($AR$204+$AS$204+$AT$204)/14,1),"")</f>
        <v>2</v>
      </c>
      <c r="BG680" s="127">
        <f>IF(COUNTIFS($AL$202,"&lt;&gt;"&amp;""),ROUND(($AQ$204+$AR$204+$AS$204+$AT$204)/14,1),"")</f>
        <v>3</v>
      </c>
      <c r="BH680" s="127">
        <f>IF(COUNTIFS($AL$202,"&lt;&gt;"&amp;""),ROUND($AQ$204,1),"")</f>
        <v>14</v>
      </c>
      <c r="BI680" s="127">
        <f>IF(COUNTIFS($AL$202,"&lt;&gt;"&amp;""),ROUND(($AR$204+$AS$204+$AT$204),1),"")</f>
        <v>28</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L431.20.08.S3-02</v>
      </c>
      <c r="AY681" s="275">
        <v>2</v>
      </c>
      <c r="AZ681" s="127" t="str">
        <f>IF(COUNTIFS($AL$205,"&lt;&gt;"&amp;""),$AL$205,"")</f>
        <v>Opțional 10 independent  Analiza numerică a tensiunilor termomecanice</v>
      </c>
      <c r="BA681" s="127">
        <f t="shared" si="198"/>
        <v>4</v>
      </c>
      <c r="BB681" s="127" t="str">
        <f t="shared" si="199"/>
        <v>8</v>
      </c>
      <c r="BC681" s="127" t="str">
        <f>IF($AZ681="","",$AP$207)</f>
        <v>E</v>
      </c>
      <c r="BD681" s="127" t="str">
        <f t="shared" ref="BD681:BD691" si="200">IF($AZ681="","","DO")</f>
        <v>DO</v>
      </c>
      <c r="BE681" s="127">
        <f>IF(COUNTIFS($AL$205,"&lt;&gt;"&amp;""),ROUND($AQ$207/14,1),"")</f>
        <v>1</v>
      </c>
      <c r="BF681" s="127">
        <f>IF(COUNTIFS($AL$205,"&lt;&gt;"&amp;""),ROUND(($AR$207+$AS$207+$AT$207)/14,1),"")</f>
        <v>2</v>
      </c>
      <c r="BG681" s="127">
        <f>IF(COUNTIFS($AL$205,"&lt;&gt;"&amp;""),ROUND(($AQ$207+$AR$207+$AS$207+$AT$207)/14,1),"")</f>
        <v>3</v>
      </c>
      <c r="BH681" s="127">
        <f>IF(COUNTIFS($AL$205,"&lt;&gt;"&amp;""),ROUND($AQ$207,1),"")</f>
        <v>14</v>
      </c>
      <c r="BI681" s="127">
        <f>IF(COUNTIFS($AL$205,"&lt;&gt;"&amp;""),ROUND(($AR$207+$AS$207+$AT$207),1),"")</f>
        <v>28</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L431.20.08.S4-03</v>
      </c>
      <c r="AY682" s="275">
        <v>3</v>
      </c>
      <c r="AZ682" s="127" t="str">
        <f>IF(COUNTIFS($AL$208,"&lt;&gt;"&amp;""),$AL$208,"")</f>
        <v>Opțional 1-împachetat Mecanica, construcţia şi proiectarea structurilor *</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2</v>
      </c>
      <c r="BG682" s="127">
        <f>IF(COUNTIFS($AL$208,"&lt;&gt;"&amp;""),ROUND(($AQ$210+$AR$210+$AS$210+$AT$210)/14,1),"")</f>
        <v>3.5</v>
      </c>
      <c r="BH682" s="127">
        <f>IF(COUNTIFS($AL$208,"&lt;&gt;"&amp;""),ROUND($AQ$210,1),"")</f>
        <v>21</v>
      </c>
      <c r="BI682" s="127">
        <f>IF(COUNTIFS($AL$208,"&lt;&gt;"&amp;""),ROUND(($AR$210+$AS$210+$AT$210),1),"")</f>
        <v>28</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L431.20.08.S4-04</v>
      </c>
      <c r="AY683" s="275">
        <v>4</v>
      </c>
      <c r="AZ683" s="127" t="str">
        <f>IF(COUNTIFS($AL$211,"&lt;&gt;"&amp;""),$AL$211,"")</f>
        <v>Opțional 1-împachetat Probleme speciale de rezistenţa materialelor</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2</v>
      </c>
      <c r="BG683" s="127">
        <f>IF(COUNTIFS($AL$211,"&lt;&gt;"&amp;""),ROUND(($AQ$213+$AR$213+$AS$213+$AT$213)/14,1),"")</f>
        <v>3.5</v>
      </c>
      <c r="BH683" s="127">
        <f>IF(COUNTIFS($AL$211,"&lt;&gt;"&amp;""),ROUND($AQ$213,1),"")</f>
        <v>21</v>
      </c>
      <c r="BI683" s="127">
        <f>IF(COUNTIFS($AL$211,"&lt;&gt;"&amp;""),ROUND(($AR$213+$AS$213+$AT$213),1),"")</f>
        <v>28</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L431.20.08.S5-05</v>
      </c>
      <c r="AY684" s="275">
        <v>5</v>
      </c>
      <c r="AZ684" s="127" t="str">
        <f>IF(COUNTIFS($AL$214,"&lt;&gt;"&amp;""),$AL$214,"")</f>
        <v>Opțional 2-împachetat Statica, stabilitatea şi dinamica structurilor*</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2</v>
      </c>
      <c r="BG684" s="127">
        <f>IF(COUNTIFS($AL$214,"&lt;&gt;"&amp;""),ROUND(($AQ$216+$AR$216+$AS$216+$AT$216)/14,1),"")</f>
        <v>3.5</v>
      </c>
      <c r="BH684" s="127">
        <f>IF(COUNTIFS($AL$214,"&lt;&gt;"&amp;""),ROUND($AQ$216,1),"")</f>
        <v>21</v>
      </c>
      <c r="BI684" s="127">
        <f>IF(COUNTIFS($AL$214,"&lt;&gt;"&amp;""),ROUND(($AR$216+$AS$216+$AT$216),1),"")</f>
        <v>28</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L431.20.08.S5-06</v>
      </c>
      <c r="AY685" s="275">
        <v>6</v>
      </c>
      <c r="AZ685" s="127" t="str">
        <f>IF(COUNTIFS($AL$217,"&lt;&gt;"&amp;""),$AL$217,"")</f>
        <v>Opțional 2-împachetat Mecanica contactului</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2</v>
      </c>
      <c r="BG685" s="127">
        <f>IF(COUNTIFS($AL$217,"&lt;&gt;"&amp;""),ROUND(($AQ$219+$AR$219+$AS$219+$AT$219)/14,1),"")</f>
        <v>3.5</v>
      </c>
      <c r="BH685" s="127">
        <f>IF(COUNTIFS($AL$217,"&lt;&gt;"&amp;""),ROUND($AQ$219,1),"")</f>
        <v>21</v>
      </c>
      <c r="BI685" s="127">
        <f>IF(COUNTIFS($AL$217,"&lt;&gt;"&amp;""),ROUND(($AR$219+$AS$219+$AT$219),1),"")</f>
        <v>28</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L431.20.02.C11-01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L431.20.04.C11-01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L431.20.04.C11-02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L431.20.05.D11-01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L431.20.05.C11-02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L431.20.05.C11-03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2022</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L431.20.06.D11-01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L431.20.06.C11-02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L431.20.06.C11-03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L431.20.06.C11-04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2022</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L431.20.07.C11-01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L431.20.07.C11-02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2023</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L431.20.07.C11-03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2023</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L431.20.08.C11-01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L431.20.08.C11-02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2023</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L431.20.08.C11-03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2023</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9"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L431.20.04.D9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L431.20.05.D8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L431.20.06.S8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Mecanică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3"/>
      <c r="M19" s="591" t="s">
        <v>105</v>
      </c>
      <c r="N19" s="599"/>
      <c r="O19" s="600"/>
    </row>
    <row r="20" spans="1:20" s="103" customFormat="1" ht="24" thickBot="1" x14ac:dyDescent="0.4">
      <c r="B20" s="592"/>
      <c r="C20" s="354" t="s">
        <v>111</v>
      </c>
      <c r="D20" s="359" t="s">
        <v>112</v>
      </c>
      <c r="E20" s="360" t="s">
        <v>140</v>
      </c>
      <c r="H20" s="592"/>
      <c r="I20" s="338" t="s">
        <v>111</v>
      </c>
      <c r="J20" s="339" t="s">
        <v>112</v>
      </c>
      <c r="L20" s="118"/>
      <c r="M20" s="59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3"/>
    </row>
    <row r="30" spans="1:20" s="103" customFormat="1" ht="45" customHeight="1" thickBot="1" x14ac:dyDescent="0.4">
      <c r="A30" s="58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0.86899563318777295</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L431.20.01.F1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Inginerie Mecanică</v>
      </c>
      <c r="AD3">
        <f>PLANURI!A$12</f>
        <v>20</v>
      </c>
      <c r="AE3">
        <f>PLANURI!B$12</f>
        <v>70</v>
      </c>
      <c r="AF3">
        <f>PLANURI!D$12</f>
        <v>50</v>
      </c>
      <c r="AG3" t="str">
        <f>PLANURI!BW445</f>
        <v>2020</v>
      </c>
    </row>
    <row r="4" spans="1:33" x14ac:dyDescent="0.2">
      <c r="A4" t="str">
        <f>PLANURI!AX446</f>
        <v>L431.20.01.F2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Inginerie Mecanică</v>
      </c>
      <c r="AD4">
        <f>PLANURI!A$12</f>
        <v>20</v>
      </c>
      <c r="AE4">
        <f>PLANURI!B$12</f>
        <v>70</v>
      </c>
      <c r="AF4">
        <f>PLANURI!D$12</f>
        <v>50</v>
      </c>
      <c r="AG4" t="str">
        <f>PLANURI!BW446</f>
        <v>2020</v>
      </c>
    </row>
    <row r="5" spans="1:33" x14ac:dyDescent="0.2">
      <c r="A5" t="str">
        <f>PLANURI!AX447</f>
        <v>L431.20.01.F3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Inginerie Mecanică</v>
      </c>
      <c r="AD5">
        <f>PLANURI!A$12</f>
        <v>20</v>
      </c>
      <c r="AE5">
        <f>PLANURI!B$12</f>
        <v>70</v>
      </c>
      <c r="AF5">
        <f>PLANURI!D$12</f>
        <v>50</v>
      </c>
      <c r="AG5" t="str">
        <f>PLANURI!BW447</f>
        <v>2020</v>
      </c>
    </row>
    <row r="6" spans="1:33" x14ac:dyDescent="0.2">
      <c r="A6" t="str">
        <f>PLANURI!AX448</f>
        <v>L431.20.01.D4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Inginerie Mecanică</v>
      </c>
      <c r="AD6">
        <f>PLANURI!A$12</f>
        <v>20</v>
      </c>
      <c r="AE6">
        <f>PLANURI!B$12</f>
        <v>70</v>
      </c>
      <c r="AF6">
        <f>PLANURI!D$12</f>
        <v>50</v>
      </c>
      <c r="AG6" t="str">
        <f>PLANURI!BW448</f>
        <v>2020</v>
      </c>
    </row>
    <row r="7" spans="1:33" x14ac:dyDescent="0.2">
      <c r="A7" t="str">
        <f>PLANURI!AX449</f>
        <v>L431.20.01.F5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Inginerie Mecanică</v>
      </c>
      <c r="AD7">
        <f>PLANURI!A$12</f>
        <v>20</v>
      </c>
      <c r="AE7">
        <f>PLANURI!B$12</f>
        <v>70</v>
      </c>
      <c r="AF7">
        <f>PLANURI!D$12</f>
        <v>50</v>
      </c>
      <c r="AG7" t="str">
        <f>PLANURI!BW449</f>
        <v>2020</v>
      </c>
    </row>
    <row r="8" spans="1:33" x14ac:dyDescent="0.2">
      <c r="A8" t="str">
        <f>PLANURI!AX450</f>
        <v>L431.20.01.F6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Inginerie Mecanică</v>
      </c>
      <c r="AD8">
        <f>PLANURI!A$12</f>
        <v>20</v>
      </c>
      <c r="AE8">
        <f>PLANURI!B$12</f>
        <v>70</v>
      </c>
      <c r="AF8">
        <f>PLANURI!D$12</f>
        <v>50</v>
      </c>
      <c r="AG8" t="str">
        <f>PLANURI!BW450</f>
        <v>2020</v>
      </c>
    </row>
    <row r="9" spans="1:33" x14ac:dyDescent="0.2">
      <c r="A9" t="str">
        <f>PLANURI!AX451</f>
        <v>L431.20.01.C7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Inginerie Mecanică</v>
      </c>
      <c r="AD9">
        <f>PLANURI!A$12</f>
        <v>20</v>
      </c>
      <c r="AE9">
        <f>PLANURI!B$12</f>
        <v>70</v>
      </c>
      <c r="AF9">
        <f>PLANURI!D$12</f>
        <v>50</v>
      </c>
      <c r="AG9" t="str">
        <f>PLANURI!BW451</f>
        <v>2020</v>
      </c>
    </row>
    <row r="10" spans="1:33" x14ac:dyDescent="0.2">
      <c r="A10" t="str">
        <f>PLANURI!AX452</f>
        <v>L431.20.01.C8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Inginerie Mecanică</v>
      </c>
      <c r="AD10">
        <f>PLANURI!A$12</f>
        <v>20</v>
      </c>
      <c r="AE10">
        <f>PLANURI!B$12</f>
        <v>70</v>
      </c>
      <c r="AF10">
        <f>PLANURI!D$12</f>
        <v>50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Inginerie Mecanică</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Inginerie Mecanică</v>
      </c>
      <c r="AD12">
        <f>PLANURI!A$12</f>
        <v>20</v>
      </c>
      <c r="AE12">
        <f>PLANURI!B$12</f>
        <v>70</v>
      </c>
      <c r="AF12">
        <f>PLANURI!D$12</f>
        <v>50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Inginerie Mecanică</v>
      </c>
      <c r="AD13">
        <f>PLANURI!A$12</f>
        <v>20</v>
      </c>
      <c r="AE13">
        <f>PLANURI!B$12</f>
        <v>70</v>
      </c>
      <c r="AF13">
        <f>PLANURI!D$12</f>
        <v>50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Inginerie Mecanică</v>
      </c>
      <c r="AD14">
        <f>PLANURI!A$12</f>
        <v>20</v>
      </c>
      <c r="AE14">
        <f>PLANURI!B$12</f>
        <v>70</v>
      </c>
      <c r="AF14">
        <f>PLANURI!D$12</f>
        <v>50</v>
      </c>
      <c r="AG14" t="str">
        <f>PLANURI!BW456</f>
        <v/>
      </c>
    </row>
    <row r="15" spans="1:33" x14ac:dyDescent="0.2">
      <c r="A15" t="str">
        <f>PLANURI!AX457</f>
        <v>L431.20.02.F1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Inginerie Mecanică</v>
      </c>
      <c r="AD15">
        <f>PLANURI!A$12</f>
        <v>20</v>
      </c>
      <c r="AE15">
        <f>PLANURI!B$12</f>
        <v>70</v>
      </c>
      <c r="AF15">
        <f>PLANURI!D$12</f>
        <v>50</v>
      </c>
      <c r="AG15" t="str">
        <f>PLANURI!BW457</f>
        <v>2020</v>
      </c>
    </row>
    <row r="16" spans="1:33" x14ac:dyDescent="0.2">
      <c r="A16" t="str">
        <f>PLANURI!AX458</f>
        <v>L431.20.02.F2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Inginerie Mecanică</v>
      </c>
      <c r="AD16">
        <f>PLANURI!A$12</f>
        <v>20</v>
      </c>
      <c r="AE16">
        <f>PLANURI!B$12</f>
        <v>70</v>
      </c>
      <c r="AF16">
        <f>PLANURI!D$12</f>
        <v>50</v>
      </c>
      <c r="AG16" t="str">
        <f>PLANURI!BW458</f>
        <v>2020</v>
      </c>
    </row>
    <row r="17" spans="1:33" x14ac:dyDescent="0.2">
      <c r="A17" t="str">
        <f>PLANURI!AX459</f>
        <v>L431.20.02.D3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Inginerie Mecanică</v>
      </c>
      <c r="AD17">
        <f>PLANURI!A$12</f>
        <v>20</v>
      </c>
      <c r="AE17">
        <f>PLANURI!B$12</f>
        <v>70</v>
      </c>
      <c r="AF17">
        <f>PLANURI!D$12</f>
        <v>50</v>
      </c>
      <c r="AG17" t="str">
        <f>PLANURI!BW459</f>
        <v>2020</v>
      </c>
    </row>
    <row r="18" spans="1:33" x14ac:dyDescent="0.2">
      <c r="A18" t="str">
        <f>PLANURI!AX460</f>
        <v>L431.20.02.D4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Inginerie Mecanică</v>
      </c>
      <c r="AD18">
        <f>PLANURI!A$12</f>
        <v>20</v>
      </c>
      <c r="AE18">
        <f>PLANURI!B$12</f>
        <v>70</v>
      </c>
      <c r="AF18">
        <f>PLANURI!D$12</f>
        <v>50</v>
      </c>
      <c r="AG18" t="str">
        <f>PLANURI!BW460</f>
        <v>2020</v>
      </c>
    </row>
    <row r="19" spans="1:33" x14ac:dyDescent="0.2">
      <c r="A19" t="str">
        <f>PLANURI!AX461</f>
        <v>L431.20.02.D5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Inginerie Mecanică</v>
      </c>
      <c r="AD19">
        <f>PLANURI!A$12</f>
        <v>20</v>
      </c>
      <c r="AE19">
        <f>PLANURI!B$12</f>
        <v>70</v>
      </c>
      <c r="AF19">
        <f>PLANURI!D$12</f>
        <v>50</v>
      </c>
      <c r="AG19" t="str">
        <f>PLANURI!BW461</f>
        <v>2020</v>
      </c>
    </row>
    <row r="20" spans="1:33" x14ac:dyDescent="0.2">
      <c r="A20" t="str">
        <f>PLANURI!AX462</f>
        <v>L431.20.02.C6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Inginerie Mecanică</v>
      </c>
      <c r="AD20">
        <f>PLANURI!A$12</f>
        <v>20</v>
      </c>
      <c r="AE20">
        <f>PLANURI!B$12</f>
        <v>70</v>
      </c>
      <c r="AF20">
        <f>PLANURI!D$12</f>
        <v>50</v>
      </c>
      <c r="AG20" t="str">
        <f>PLANURI!BW462</f>
        <v>2020</v>
      </c>
    </row>
    <row r="21" spans="1:33" x14ac:dyDescent="0.2">
      <c r="A21" t="str">
        <f>PLANURI!AX463</f>
        <v>L431.20.02.C7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Inginerie Mecanică</v>
      </c>
      <c r="AD21">
        <f>PLANURI!A$12</f>
        <v>20</v>
      </c>
      <c r="AE21">
        <f>PLANURI!B$12</f>
        <v>70</v>
      </c>
      <c r="AF21">
        <f>PLANURI!D$12</f>
        <v>50</v>
      </c>
      <c r="AG21" t="str">
        <f>PLANURI!BW463</f>
        <v>2020</v>
      </c>
    </row>
    <row r="22" spans="1:33" x14ac:dyDescent="0.2">
      <c r="A22" t="str">
        <f>PLANURI!AX464</f>
        <v>L431.20.02.C8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Inginerie Mecanică</v>
      </c>
      <c r="AD22">
        <f>PLANURI!A$12</f>
        <v>20</v>
      </c>
      <c r="AE22">
        <f>PLANURI!B$12</f>
        <v>70</v>
      </c>
      <c r="AF22">
        <f>PLANURI!D$12</f>
        <v>50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Inginerie Mecanică</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Inginerie Mecanică</v>
      </c>
      <c r="AD24">
        <f>PLANURI!A$12</f>
        <v>20</v>
      </c>
      <c r="AE24">
        <f>PLANURI!B$12</f>
        <v>70</v>
      </c>
      <c r="AF24">
        <f>PLANURI!D$12</f>
        <v>50</v>
      </c>
      <c r="AG24" t="str">
        <f>PLANURI!BW466</f>
        <v/>
      </c>
    </row>
    <row r="25" spans="1:33" x14ac:dyDescent="0.2">
      <c r="A25" t="str">
        <f>PLANURI!AX467</f>
        <v>L431.20.02.11-ij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Inginerie Mecanică</v>
      </c>
      <c r="AD25">
        <f>PLANURI!A$12</f>
        <v>20</v>
      </c>
      <c r="AE25">
        <f>PLANURI!B$12</f>
        <v>70</v>
      </c>
      <c r="AF25">
        <f>PLANURI!D$12</f>
        <v>50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Inginerie Mecanică</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Inginerie Mecanică</v>
      </c>
      <c r="AD27">
        <f>PLANURI!A$12</f>
        <v>20</v>
      </c>
      <c r="AE27">
        <f>PLANURI!B$12</f>
        <v>70</v>
      </c>
      <c r="AF27">
        <f>PLANURI!D$12</f>
        <v>50</v>
      </c>
      <c r="AG27" t="e">
        <f>PLANURI!BW469</f>
        <v>#VALUE!</v>
      </c>
    </row>
    <row r="28" spans="1:33" x14ac:dyDescent="0.2">
      <c r="A28" t="str">
        <f>PLANURI!AX470</f>
        <v>L431.20.03.D1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Inginerie Mecanică</v>
      </c>
      <c r="AD28">
        <f>PLANURI!A$12</f>
        <v>20</v>
      </c>
      <c r="AE28">
        <f>PLANURI!B$12</f>
        <v>70</v>
      </c>
      <c r="AF28">
        <f>PLANURI!D$12</f>
        <v>50</v>
      </c>
      <c r="AG28" t="str">
        <f>PLANURI!BW470</f>
        <v>2021</v>
      </c>
    </row>
    <row r="29" spans="1:33" x14ac:dyDescent="0.2">
      <c r="A29" t="str">
        <f>PLANURI!AX471</f>
        <v>L431.20.03.F2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Inginerie Mecanică</v>
      </c>
      <c r="AD29">
        <f>PLANURI!A$12</f>
        <v>20</v>
      </c>
      <c r="AE29">
        <f>PLANURI!B$12</f>
        <v>70</v>
      </c>
      <c r="AF29">
        <f>PLANURI!D$12</f>
        <v>50</v>
      </c>
      <c r="AG29" t="str">
        <f>PLANURI!BW471</f>
        <v>2021</v>
      </c>
    </row>
    <row r="30" spans="1:33" x14ac:dyDescent="0.2">
      <c r="A30" t="str">
        <f>PLANURI!AX472</f>
        <v>L431.20.03.D3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Inginerie Mecanică</v>
      </c>
      <c r="AD30">
        <f>PLANURI!A$12</f>
        <v>20</v>
      </c>
      <c r="AE30">
        <f>PLANURI!B$12</f>
        <v>70</v>
      </c>
      <c r="AF30">
        <f>PLANURI!D$12</f>
        <v>50</v>
      </c>
      <c r="AG30" t="str">
        <f>PLANURI!BW472</f>
        <v>2021</v>
      </c>
    </row>
    <row r="31" spans="1:33" x14ac:dyDescent="0.2">
      <c r="A31" t="str">
        <f>PLANURI!AX473</f>
        <v>L431.20.03.D4</v>
      </c>
      <c r="B31">
        <f>PLANURI!AY473</f>
        <v>4</v>
      </c>
      <c r="C31" t="str">
        <f>PLANURI!AZ473</f>
        <v>Mecanică II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Inginerie Mecanică</v>
      </c>
      <c r="AD31">
        <f>PLANURI!A$12</f>
        <v>20</v>
      </c>
      <c r="AE31">
        <f>PLANURI!B$12</f>
        <v>70</v>
      </c>
      <c r="AF31">
        <f>PLANURI!D$12</f>
        <v>50</v>
      </c>
      <c r="AG31" t="str">
        <f>PLANURI!BW473</f>
        <v>2021</v>
      </c>
    </row>
    <row r="32" spans="1:33" x14ac:dyDescent="0.2">
      <c r="A32" t="str">
        <f>PLANURI!AX474</f>
        <v>L431.20.03.D5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Inginerie Mecanică</v>
      </c>
      <c r="AD32">
        <f>PLANURI!A$12</f>
        <v>20</v>
      </c>
      <c r="AE32">
        <f>PLANURI!B$12</f>
        <v>70</v>
      </c>
      <c r="AF32">
        <f>PLANURI!D$12</f>
        <v>50</v>
      </c>
      <c r="AG32" t="str">
        <f>PLANURI!BW474</f>
        <v>2021</v>
      </c>
    </row>
    <row r="33" spans="1:33" x14ac:dyDescent="0.2">
      <c r="A33" t="str">
        <f>PLANURI!AX475</f>
        <v>L431.20.03.D6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Inginerie Mecanică</v>
      </c>
      <c r="AD33">
        <f>PLANURI!A$12</f>
        <v>20</v>
      </c>
      <c r="AE33">
        <f>PLANURI!B$12</f>
        <v>70</v>
      </c>
      <c r="AF33">
        <f>PLANURI!D$12</f>
        <v>50</v>
      </c>
      <c r="AG33" t="str">
        <f>PLANURI!BW475</f>
        <v>2021</v>
      </c>
    </row>
    <row r="34" spans="1:33" x14ac:dyDescent="0.2">
      <c r="A34" t="str">
        <f>PLANURI!AX476</f>
        <v>L431.20.03.D7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Inginerie Mecanică</v>
      </c>
      <c r="AD34">
        <f>PLANURI!A$12</f>
        <v>20</v>
      </c>
      <c r="AE34">
        <f>PLANURI!B$12</f>
        <v>70</v>
      </c>
      <c r="AF34">
        <f>PLANURI!D$12</f>
        <v>50</v>
      </c>
      <c r="AG34" t="str">
        <f>PLANURI!BW476</f>
        <v>2021</v>
      </c>
    </row>
    <row r="35" spans="1:33" x14ac:dyDescent="0.2">
      <c r="A35" t="str">
        <f>PLANURI!AX477</f>
        <v>L431.20.03.C8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Inginerie Mecanică</v>
      </c>
      <c r="AD35">
        <f>PLANURI!A$12</f>
        <v>20</v>
      </c>
      <c r="AE35">
        <f>PLANURI!B$12</f>
        <v>70</v>
      </c>
      <c r="AF35">
        <f>PLANURI!D$12</f>
        <v>50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Inginerie Mecanică</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Inginerie Mecanică</v>
      </c>
      <c r="AD37">
        <f>PLANURI!A$12</f>
        <v>20</v>
      </c>
      <c r="AE37">
        <f>PLANURI!B$12</f>
        <v>70</v>
      </c>
      <c r="AF37">
        <f>PLANURI!D$12</f>
        <v>50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Inginerie Mecanică</v>
      </c>
      <c r="AD38">
        <f>PLANURI!A$12</f>
        <v>20</v>
      </c>
      <c r="AE38">
        <f>PLANURI!B$12</f>
        <v>70</v>
      </c>
      <c r="AF38">
        <f>PLANURI!D$12</f>
        <v>50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Inginerie Mecanică</v>
      </c>
      <c r="AD39">
        <f>PLANURI!A$12</f>
        <v>20</v>
      </c>
      <c r="AE39">
        <f>PLANURI!B$12</f>
        <v>70</v>
      </c>
      <c r="AF39">
        <f>PLANURI!D$12</f>
        <v>50</v>
      </c>
      <c r="AG39" t="str">
        <f>PLANURI!BW481</f>
        <v/>
      </c>
    </row>
    <row r="40" spans="1:33" x14ac:dyDescent="0.2">
      <c r="A40" t="str">
        <f>PLANURI!AX482</f>
        <v>L431.20.04.D1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Inginerie Mecanică</v>
      </c>
      <c r="AD40">
        <f>PLANURI!A$12</f>
        <v>20</v>
      </c>
      <c r="AE40">
        <f>PLANURI!B$12</f>
        <v>70</v>
      </c>
      <c r="AF40">
        <f>PLANURI!D$12</f>
        <v>50</v>
      </c>
      <c r="AG40" t="str">
        <f>PLANURI!BW482</f>
        <v>2021</v>
      </c>
    </row>
    <row r="41" spans="1:33" x14ac:dyDescent="0.2">
      <c r="A41" t="str">
        <f>PLANURI!AX483</f>
        <v>L431.20.04.C2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Inginerie Mecanică</v>
      </c>
      <c r="AD41">
        <f>PLANURI!A$12</f>
        <v>20</v>
      </c>
      <c r="AE41">
        <f>PLANURI!B$12</f>
        <v>70</v>
      </c>
      <c r="AF41">
        <f>PLANURI!D$12</f>
        <v>50</v>
      </c>
      <c r="AG41" t="str">
        <f>PLANURI!BW483</f>
        <v>2021</v>
      </c>
    </row>
    <row r="42" spans="1:33" x14ac:dyDescent="0.2">
      <c r="A42" t="str">
        <f>PLANURI!AX484</f>
        <v>L431.20.04.D3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Inginerie Mecanică</v>
      </c>
      <c r="AD42">
        <f>PLANURI!A$12</f>
        <v>20</v>
      </c>
      <c r="AE42">
        <f>PLANURI!B$12</f>
        <v>70</v>
      </c>
      <c r="AF42">
        <f>PLANURI!D$12</f>
        <v>50</v>
      </c>
      <c r="AG42" t="str">
        <f>PLANURI!BW484</f>
        <v>2021</v>
      </c>
    </row>
    <row r="43" spans="1:33" x14ac:dyDescent="0.2">
      <c r="A43" t="str">
        <f>PLANURI!AX485</f>
        <v>L431.20.04.D4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Inginerie Mecanică</v>
      </c>
      <c r="AD43">
        <f>PLANURI!A$12</f>
        <v>20</v>
      </c>
      <c r="AE43">
        <f>PLANURI!B$12</f>
        <v>70</v>
      </c>
      <c r="AF43">
        <f>PLANURI!D$12</f>
        <v>50</v>
      </c>
      <c r="AG43" t="str">
        <f>PLANURI!BW485</f>
        <v>2021</v>
      </c>
    </row>
    <row r="44" spans="1:33" x14ac:dyDescent="0.2">
      <c r="A44" t="str">
        <f>PLANURI!AX486</f>
        <v>L431.20.04.D5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Inginerie Mecanică</v>
      </c>
      <c r="AD44">
        <f>PLANURI!A$12</f>
        <v>20</v>
      </c>
      <c r="AE44">
        <f>PLANURI!B$12</f>
        <v>70</v>
      </c>
      <c r="AF44">
        <f>PLANURI!D$12</f>
        <v>50</v>
      </c>
      <c r="AG44" t="str">
        <f>PLANURI!BW486</f>
        <v>2021</v>
      </c>
    </row>
    <row r="45" spans="1:33" x14ac:dyDescent="0.2">
      <c r="A45" t="str">
        <f>PLANURI!AX487</f>
        <v>L431.20.04.D6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Inginerie Mecanică</v>
      </c>
      <c r="AD45">
        <f>PLANURI!A$12</f>
        <v>20</v>
      </c>
      <c r="AE45">
        <f>PLANURI!B$12</f>
        <v>70</v>
      </c>
      <c r="AF45">
        <f>PLANURI!D$12</f>
        <v>50</v>
      </c>
      <c r="AG45" t="str">
        <f>PLANURI!BW487</f>
        <v>2021</v>
      </c>
    </row>
    <row r="46" spans="1:33" x14ac:dyDescent="0.2">
      <c r="A46" t="str">
        <f>PLANURI!AX488</f>
        <v>L431.20.04.D7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Inginerie Mecanică</v>
      </c>
      <c r="AD46">
        <f>PLANURI!A$12</f>
        <v>20</v>
      </c>
      <c r="AE46">
        <f>PLANURI!B$12</f>
        <v>70</v>
      </c>
      <c r="AF46">
        <f>PLANURI!D$12</f>
        <v>50</v>
      </c>
      <c r="AG46" t="str">
        <f>PLANURI!BW488</f>
        <v>2021</v>
      </c>
    </row>
    <row r="47" spans="1:33" x14ac:dyDescent="0.2">
      <c r="A47" t="str">
        <f>PLANURI!AX489</f>
        <v>L431.20.04.C8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Inginerie Mecanică</v>
      </c>
      <c r="AD47">
        <f>PLANURI!A$12</f>
        <v>20</v>
      </c>
      <c r="AE47">
        <f>PLANURI!B$12</f>
        <v>70</v>
      </c>
      <c r="AF47">
        <f>PLANURI!D$12</f>
        <v>50</v>
      </c>
      <c r="AG47" t="str">
        <f>PLANURI!BW489</f>
        <v>2021</v>
      </c>
    </row>
    <row r="48" spans="1:33" x14ac:dyDescent="0.2">
      <c r="A48" t="str">
        <f>PLANURI!AX490</f>
        <v>L431.20.04.D9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Inginerie Mecanică</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Inginerie Mecanică</v>
      </c>
      <c r="AD49">
        <f>PLANURI!A$12</f>
        <v>20</v>
      </c>
      <c r="AE49">
        <f>PLANURI!B$12</f>
        <v>70</v>
      </c>
      <c r="AF49">
        <f>PLANURI!D$12</f>
        <v>50</v>
      </c>
      <c r="AG49" t="str">
        <f>PLANURI!BW491</f>
        <v/>
      </c>
    </row>
    <row r="50" spans="1:33" x14ac:dyDescent="0.2">
      <c r="A50" t="str">
        <f>PLANURI!AX492</f>
        <v>L431.20.04.11-ij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Inginerie Mecanică</v>
      </c>
      <c r="AD50">
        <f>PLANURI!A$12</f>
        <v>20</v>
      </c>
      <c r="AE50">
        <f>PLANURI!B$12</f>
        <v>70</v>
      </c>
      <c r="AF50">
        <f>PLANURI!D$12</f>
        <v>50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Inginerie Mecanică</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Inginerie Mecanică</v>
      </c>
      <c r="AD52">
        <f>PLANURI!A$12</f>
        <v>20</v>
      </c>
      <c r="AE52">
        <f>PLANURI!B$12</f>
        <v>70</v>
      </c>
      <c r="AF52">
        <f>PLANURI!D$12</f>
        <v>50</v>
      </c>
      <c r="AG52" t="e">
        <f>PLANURI!BW494</f>
        <v>#VALUE!</v>
      </c>
    </row>
    <row r="53" spans="1:33" x14ac:dyDescent="0.2">
      <c r="A53" t="str">
        <f>PLANURI!AX495</f>
        <v>L431.20.05.D1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Inginerie Mecanică</v>
      </c>
      <c r="AD53">
        <f>PLANURI!A$12</f>
        <v>20</v>
      </c>
      <c r="AE53">
        <f>PLANURI!B$12</f>
        <v>70</v>
      </c>
      <c r="AF53">
        <f>PLANURI!D$12</f>
        <v>50</v>
      </c>
      <c r="AG53" t="str">
        <f>PLANURI!BW495</f>
        <v>2022</v>
      </c>
    </row>
    <row r="54" spans="1:33" x14ac:dyDescent="0.2">
      <c r="A54" t="str">
        <f>PLANURI!AX496</f>
        <v>L431.20.05.D2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Inginerie Mecanică</v>
      </c>
      <c r="AD54">
        <f>PLANURI!A$12</f>
        <v>20</v>
      </c>
      <c r="AE54">
        <f>PLANURI!B$12</f>
        <v>70</v>
      </c>
      <c r="AF54">
        <f>PLANURI!D$12</f>
        <v>50</v>
      </c>
      <c r="AG54" t="str">
        <f>PLANURI!BW496</f>
        <v>2022</v>
      </c>
    </row>
    <row r="55" spans="1:33" x14ac:dyDescent="0.2">
      <c r="A55" t="str">
        <f>PLANURI!AX497</f>
        <v>L431.20.05.D3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Inginerie Mecanică</v>
      </c>
      <c r="AD55">
        <f>PLANURI!A$12</f>
        <v>20</v>
      </c>
      <c r="AE55">
        <f>PLANURI!B$12</f>
        <v>70</v>
      </c>
      <c r="AF55">
        <f>PLANURI!D$12</f>
        <v>50</v>
      </c>
      <c r="AG55" t="str">
        <f>PLANURI!BW497</f>
        <v>2022</v>
      </c>
    </row>
    <row r="56" spans="1:33" x14ac:dyDescent="0.2">
      <c r="A56" t="str">
        <f>PLANURI!AX498</f>
        <v>L431.20.05.D4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Inginerie Mecanică</v>
      </c>
      <c r="AD56">
        <f>PLANURI!A$12</f>
        <v>20</v>
      </c>
      <c r="AE56">
        <f>PLANURI!B$12</f>
        <v>70</v>
      </c>
      <c r="AF56">
        <f>PLANURI!D$12</f>
        <v>50</v>
      </c>
      <c r="AG56" t="str">
        <f>PLANURI!BW498</f>
        <v>2022</v>
      </c>
    </row>
    <row r="57" spans="1:33" x14ac:dyDescent="0.2">
      <c r="A57" t="str">
        <f>PLANURI!AX499</f>
        <v>L431.20.05.D5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Inginerie Mecanică</v>
      </c>
      <c r="AD57">
        <f>PLANURI!A$12</f>
        <v>20</v>
      </c>
      <c r="AE57">
        <f>PLANURI!B$12</f>
        <v>70</v>
      </c>
      <c r="AF57">
        <f>PLANURI!D$12</f>
        <v>50</v>
      </c>
      <c r="AG57" t="str">
        <f>PLANURI!BW499</f>
        <v>2022</v>
      </c>
    </row>
    <row r="58" spans="1:33" x14ac:dyDescent="0.2">
      <c r="A58" t="str">
        <f>PLANURI!AX500</f>
        <v>L431.20.05.D6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Inginerie Mecanică</v>
      </c>
      <c r="AD58">
        <f>PLANURI!A$12</f>
        <v>20</v>
      </c>
      <c r="AE58">
        <f>PLANURI!B$12</f>
        <v>70</v>
      </c>
      <c r="AF58">
        <f>PLANURI!D$12</f>
        <v>50</v>
      </c>
      <c r="AG58" t="str">
        <f>PLANURI!BW500</f>
        <v>2022</v>
      </c>
    </row>
    <row r="59" spans="1:33" x14ac:dyDescent="0.2">
      <c r="A59" t="str">
        <f>PLANURI!AX501</f>
        <v>L431.20.05.D7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Inginerie Mecanică</v>
      </c>
      <c r="AD59">
        <f>PLANURI!A$12</f>
        <v>20</v>
      </c>
      <c r="AE59">
        <f>PLANURI!B$12</f>
        <v>70</v>
      </c>
      <c r="AF59">
        <f>PLANURI!D$12</f>
        <v>50</v>
      </c>
      <c r="AG59" t="str">
        <f>PLANURI!BW501</f>
        <v>2022</v>
      </c>
    </row>
    <row r="60" spans="1:33" x14ac:dyDescent="0.2">
      <c r="A60" t="str">
        <f>PLANURI!AX502</f>
        <v>L431.20.05.D8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Inginerie Mecanică</v>
      </c>
      <c r="AD60">
        <f>PLANURI!A$12</f>
        <v>20</v>
      </c>
      <c r="AE60">
        <f>PLANURI!B$12</f>
        <v>70</v>
      </c>
      <c r="AF60">
        <f>PLANURI!D$12</f>
        <v>50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Inginerie Mecanică</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Inginerie Mecanică</v>
      </c>
      <c r="AD62">
        <f>PLANURI!A$12</f>
        <v>20</v>
      </c>
      <c r="AE62">
        <f>PLANURI!B$12</f>
        <v>70</v>
      </c>
      <c r="AF62">
        <f>PLANURI!D$12</f>
        <v>50</v>
      </c>
      <c r="AG62" t="str">
        <f>PLANURI!BW504</f>
        <v/>
      </c>
    </row>
    <row r="63" spans="1:33" x14ac:dyDescent="0.2">
      <c r="A63" t="str">
        <f>PLANURI!AX505</f>
        <v>L431.20.05.11-ij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Inginerie Mecanică</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Inginerie Mecanică</v>
      </c>
      <c r="AD64">
        <f>PLANURI!A$12</f>
        <v>20</v>
      </c>
      <c r="AE64">
        <f>PLANURI!B$12</f>
        <v>70</v>
      </c>
      <c r="AF64">
        <f>PLANURI!D$12</f>
        <v>50</v>
      </c>
      <c r="AG64" t="str">
        <f>PLANURI!BW506</f>
        <v/>
      </c>
    </row>
    <row r="65" spans="1:33" x14ac:dyDescent="0.2">
      <c r="A65" t="str">
        <f>PLANURI!AX507</f>
        <v>L431.20.06.D1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Inginerie Mecanică</v>
      </c>
      <c r="AD65">
        <f>PLANURI!A$12</f>
        <v>20</v>
      </c>
      <c r="AE65">
        <f>PLANURI!B$12</f>
        <v>70</v>
      </c>
      <c r="AF65">
        <f>PLANURI!D$12</f>
        <v>50</v>
      </c>
      <c r="AG65" t="str">
        <f>PLANURI!BW507</f>
        <v>2022</v>
      </c>
    </row>
    <row r="66" spans="1:33" x14ac:dyDescent="0.2">
      <c r="A66" t="str">
        <f>PLANURI!AX508</f>
        <v>L431.20.06.D2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Inginerie Mecanică</v>
      </c>
      <c r="AD66">
        <f>PLANURI!A$12</f>
        <v>20</v>
      </c>
      <c r="AE66">
        <f>PLANURI!B$12</f>
        <v>70</v>
      </c>
      <c r="AF66">
        <f>PLANURI!D$12</f>
        <v>50</v>
      </c>
      <c r="AG66" t="str">
        <f>PLANURI!BW508</f>
        <v>2022</v>
      </c>
    </row>
    <row r="67" spans="1:33" x14ac:dyDescent="0.2">
      <c r="A67" t="str">
        <f>PLANURI!AX509</f>
        <v>L431.20.06.D3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Inginerie Mecanică</v>
      </c>
      <c r="AD67">
        <f>PLANURI!A$12</f>
        <v>20</v>
      </c>
      <c r="AE67">
        <f>PLANURI!B$12</f>
        <v>70</v>
      </c>
      <c r="AF67">
        <f>PLANURI!D$12</f>
        <v>50</v>
      </c>
      <c r="AG67" t="str">
        <f>PLANURI!BW509</f>
        <v>2022</v>
      </c>
    </row>
    <row r="68" spans="1:33" x14ac:dyDescent="0.2">
      <c r="A68" t="str">
        <f>PLANURI!AX510</f>
        <v>L431.20.06.D4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Inginerie Mecanică</v>
      </c>
      <c r="AD68">
        <f>PLANURI!A$12</f>
        <v>20</v>
      </c>
      <c r="AE68">
        <f>PLANURI!B$12</f>
        <v>70</v>
      </c>
      <c r="AF68">
        <f>PLANURI!D$12</f>
        <v>50</v>
      </c>
      <c r="AG68" t="str">
        <f>PLANURI!BW510</f>
        <v>2022</v>
      </c>
    </row>
    <row r="69" spans="1:33" x14ac:dyDescent="0.2">
      <c r="A69" t="str">
        <f>PLANURI!AX511</f>
        <v>L431.20.06.S5-ij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Inginerie Mecanică</v>
      </c>
      <c r="AD69">
        <f>PLANURI!A$12</f>
        <v>20</v>
      </c>
      <c r="AE69">
        <f>PLANURI!B$12</f>
        <v>70</v>
      </c>
      <c r="AF69">
        <f>PLANURI!D$12</f>
        <v>50</v>
      </c>
      <c r="AG69" t="str">
        <f>PLANURI!BW511</f>
        <v/>
      </c>
    </row>
    <row r="70" spans="1:33" x14ac:dyDescent="0.2">
      <c r="A70" t="str">
        <f>PLANURI!AX512</f>
        <v>L431.20.06.S6-ij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Inginerie Mecanică</v>
      </c>
      <c r="AD70">
        <f>PLANURI!A$12</f>
        <v>20</v>
      </c>
      <c r="AE70">
        <f>PLANURI!B$12</f>
        <v>70</v>
      </c>
      <c r="AF70">
        <f>PLANURI!D$12</f>
        <v>50</v>
      </c>
      <c r="AG70" t="str">
        <f>PLANURI!BW512</f>
        <v/>
      </c>
    </row>
    <row r="71" spans="1:33" x14ac:dyDescent="0.2">
      <c r="A71" t="str">
        <f>PLANURI!AX513</f>
        <v>L431.20.06.S7-ij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Inginerie Mecanică</v>
      </c>
      <c r="AD71">
        <f>PLANURI!A$12</f>
        <v>20</v>
      </c>
      <c r="AE71">
        <f>PLANURI!B$12</f>
        <v>70</v>
      </c>
      <c r="AF71">
        <f>PLANURI!D$12</f>
        <v>50</v>
      </c>
      <c r="AG71" t="str">
        <f>PLANURI!BW513</f>
        <v/>
      </c>
    </row>
    <row r="72" spans="1:33" x14ac:dyDescent="0.2">
      <c r="A72" t="str">
        <f>PLANURI!AX514</f>
        <v>L431.20.06.S8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Inginerie Mecanică</v>
      </c>
      <c r="AD72">
        <f>PLANURI!A$12</f>
        <v>20</v>
      </c>
      <c r="AE72">
        <f>PLANURI!B$12</f>
        <v>70</v>
      </c>
      <c r="AF72">
        <f>PLANURI!D$12</f>
        <v>50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Inginerie Mecanică</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Inginerie Mecanică</v>
      </c>
      <c r="AD74">
        <f>PLANURI!A$12</f>
        <v>20</v>
      </c>
      <c r="AE74">
        <f>PLANURI!B$12</f>
        <v>70</v>
      </c>
      <c r="AF74">
        <f>PLANURI!D$12</f>
        <v>50</v>
      </c>
      <c r="AG74" t="str">
        <f>PLANURI!BW516</f>
        <v/>
      </c>
    </row>
    <row r="75" spans="1:33" x14ac:dyDescent="0.2">
      <c r="A75" t="str">
        <f>PLANURI!AX517</f>
        <v>L431.20.06.11-ij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Inginerie Mecanică</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Inginerie Mecanică</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Inginerie Mecanică</v>
      </c>
      <c r="AD77">
        <f>PLANURI!A$12</f>
        <v>20</v>
      </c>
      <c r="AE77">
        <f>PLANURI!B$12</f>
        <v>70</v>
      </c>
      <c r="AF77">
        <f>PLANURI!D$12</f>
        <v>50</v>
      </c>
      <c r="AG77" t="e">
        <f>PLANURI!BW519</f>
        <v>#VALUE!</v>
      </c>
    </row>
    <row r="78" spans="1:33" x14ac:dyDescent="0.2">
      <c r="A78" t="str">
        <f>PLANURI!AX520</f>
        <v>L431.20.07.C1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Inginerie Mecanică</v>
      </c>
      <c r="AD78">
        <f>PLANURI!A$12</f>
        <v>20</v>
      </c>
      <c r="AE78">
        <f>PLANURI!B$12</f>
        <v>70</v>
      </c>
      <c r="AF78">
        <f>PLANURI!D$12</f>
        <v>50</v>
      </c>
      <c r="AG78" t="str">
        <f>PLANURI!BW520</f>
        <v>2023</v>
      </c>
    </row>
    <row r="79" spans="1:33" x14ac:dyDescent="0.2">
      <c r="A79" t="str">
        <f>PLANURI!AX521</f>
        <v>L431.20.07.S2-ij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Inginerie Mecanică</v>
      </c>
      <c r="AD79">
        <f>PLANURI!A$12</f>
        <v>20</v>
      </c>
      <c r="AE79">
        <f>PLANURI!B$12</f>
        <v>70</v>
      </c>
      <c r="AF79">
        <f>PLANURI!D$12</f>
        <v>50</v>
      </c>
      <c r="AG79" t="str">
        <f>PLANURI!BW521</f>
        <v/>
      </c>
    </row>
    <row r="80" spans="1:33" x14ac:dyDescent="0.2">
      <c r="A80" t="str">
        <f>PLANURI!AX522</f>
        <v>L431.20.07.S3-ij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Inginerie Mecanică</v>
      </c>
      <c r="AD80">
        <f>PLANURI!A$12</f>
        <v>20</v>
      </c>
      <c r="AE80">
        <f>PLANURI!B$12</f>
        <v>70</v>
      </c>
      <c r="AF80">
        <f>PLANURI!D$12</f>
        <v>50</v>
      </c>
      <c r="AG80" t="str">
        <f>PLANURI!BW522</f>
        <v/>
      </c>
    </row>
    <row r="81" spans="1:33" x14ac:dyDescent="0.2">
      <c r="A81" t="str">
        <f>PLANURI!AX523</f>
        <v>L431.20.07.S4-ij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Inginerie Mecanică</v>
      </c>
      <c r="AD81">
        <f>PLANURI!A$12</f>
        <v>20</v>
      </c>
      <c r="AE81">
        <f>PLANURI!B$12</f>
        <v>70</v>
      </c>
      <c r="AF81">
        <f>PLANURI!D$12</f>
        <v>50</v>
      </c>
      <c r="AG81" t="str">
        <f>PLANURI!BW523</f>
        <v/>
      </c>
    </row>
    <row r="82" spans="1:33" x14ac:dyDescent="0.2">
      <c r="A82" t="str">
        <f>PLANURI!AX524</f>
        <v>L431.20.07.S5-ij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Inginerie Mecanică</v>
      </c>
      <c r="AD82">
        <f>PLANURI!A$12</f>
        <v>20</v>
      </c>
      <c r="AE82">
        <f>PLANURI!B$12</f>
        <v>70</v>
      </c>
      <c r="AF82">
        <f>PLANURI!D$12</f>
        <v>50</v>
      </c>
      <c r="AG82" t="str">
        <f>PLANURI!BW524</f>
        <v/>
      </c>
    </row>
    <row r="83" spans="1:33" x14ac:dyDescent="0.2">
      <c r="A83" t="str">
        <f>PLANURI!AX525</f>
        <v>L431.20.07.S6-ij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Inginerie Mecanică</v>
      </c>
      <c r="AD83">
        <f>PLANURI!A$12</f>
        <v>20</v>
      </c>
      <c r="AE83">
        <f>PLANURI!B$12</f>
        <v>70</v>
      </c>
      <c r="AF83">
        <f>PLANURI!D$12</f>
        <v>50</v>
      </c>
      <c r="AG83" t="str">
        <f>PLANURI!BW525</f>
        <v/>
      </c>
    </row>
    <row r="84" spans="1:33" x14ac:dyDescent="0.2">
      <c r="A84" t="str">
        <f>PLANURI!AX526</f>
        <v>L431.20.07.S7-ij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Inginerie Mecanică</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Inginerie Mecanică</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Inginerie Mecanică</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Inginerie Mecanică</v>
      </c>
      <c r="AD87">
        <f>PLANURI!A$12</f>
        <v>20</v>
      </c>
      <c r="AE87">
        <f>PLANURI!B$12</f>
        <v>70</v>
      </c>
      <c r="AF87">
        <f>PLANURI!D$12</f>
        <v>50</v>
      </c>
      <c r="AG87" t="str">
        <f>PLANURI!BW529</f>
        <v/>
      </c>
    </row>
    <row r="88" spans="1:33" x14ac:dyDescent="0.2">
      <c r="A88" t="str">
        <f>PLANURI!AX530</f>
        <v>L431.20.07.11-ij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Inginerie Mecanică</v>
      </c>
      <c r="AD88">
        <f>PLANURI!A$12</f>
        <v>20</v>
      </c>
      <c r="AE88">
        <f>PLANURI!B$12</f>
        <v>70</v>
      </c>
      <c r="AF88">
        <f>PLANURI!D$12</f>
        <v>50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Inginerie Mecanică</v>
      </c>
      <c r="AD89">
        <f>PLANURI!A$12</f>
        <v>20</v>
      </c>
      <c r="AE89">
        <f>PLANURI!B$12</f>
        <v>70</v>
      </c>
      <c r="AF89">
        <f>PLANURI!D$12</f>
        <v>50</v>
      </c>
      <c r="AG89" t="str">
        <f>PLANURI!BW531</f>
        <v/>
      </c>
    </row>
    <row r="90" spans="1:33" x14ac:dyDescent="0.2">
      <c r="A90" t="str">
        <f>PLANURI!AX532</f>
        <v>L431.20.08.C1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Inginerie Mecanică</v>
      </c>
      <c r="AD90">
        <f>PLANURI!A$12</f>
        <v>20</v>
      </c>
      <c r="AE90">
        <f>PLANURI!B$12</f>
        <v>70</v>
      </c>
      <c r="AF90">
        <f>PLANURI!D$12</f>
        <v>50</v>
      </c>
      <c r="AG90" t="str">
        <f>PLANURI!BW532</f>
        <v>2023</v>
      </c>
    </row>
    <row r="91" spans="1:33" x14ac:dyDescent="0.2">
      <c r="A91" t="str">
        <f>PLANURI!AX533</f>
        <v>L431.20.08.C2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Inginerie Mecanică</v>
      </c>
      <c r="AD91">
        <f>PLANURI!A$12</f>
        <v>20</v>
      </c>
      <c r="AE91">
        <f>PLANURI!B$12</f>
        <v>70</v>
      </c>
      <c r="AF91">
        <f>PLANURI!D$12</f>
        <v>50</v>
      </c>
      <c r="AG91" t="str">
        <f>PLANURI!BW533</f>
        <v>2023</v>
      </c>
    </row>
    <row r="92" spans="1:33" x14ac:dyDescent="0.2">
      <c r="A92" t="str">
        <f>PLANURI!AX534</f>
        <v>L431.20.08.S3-ij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Inginerie Mecanică</v>
      </c>
      <c r="AD92">
        <f>PLANURI!A$12</f>
        <v>20</v>
      </c>
      <c r="AE92">
        <f>PLANURI!B$12</f>
        <v>70</v>
      </c>
      <c r="AF92">
        <f>PLANURI!D$12</f>
        <v>50</v>
      </c>
      <c r="AG92" t="str">
        <f>PLANURI!BW534</f>
        <v/>
      </c>
    </row>
    <row r="93" spans="1:33" x14ac:dyDescent="0.2">
      <c r="A93" t="str">
        <f>PLANURI!AX535</f>
        <v>L431.20.08.S4-ij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Inginerie Mecanică</v>
      </c>
      <c r="AD93">
        <f>PLANURI!A$12</f>
        <v>20</v>
      </c>
      <c r="AE93">
        <f>PLANURI!B$12</f>
        <v>70</v>
      </c>
      <c r="AF93">
        <f>PLANURI!D$12</f>
        <v>50</v>
      </c>
      <c r="AG93" t="str">
        <f>PLANURI!BW535</f>
        <v/>
      </c>
    </row>
    <row r="94" spans="1:33" x14ac:dyDescent="0.2">
      <c r="A94" t="str">
        <f>PLANURI!AX536</f>
        <v>L431.20.08.S5-ij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Inginerie Mecanică</v>
      </c>
      <c r="AD94">
        <f>PLANURI!A$12</f>
        <v>20</v>
      </c>
      <c r="AE94">
        <f>PLANURI!B$12</f>
        <v>70</v>
      </c>
      <c r="AF94">
        <f>PLANURI!D$12</f>
        <v>50</v>
      </c>
      <c r="AG94" t="str">
        <f>PLANURI!BW536</f>
        <v/>
      </c>
    </row>
    <row r="95" spans="1:33" x14ac:dyDescent="0.2">
      <c r="A95" t="str">
        <f>PLANURI!AX537</f>
        <v>L431.20.08.S6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Inginerie Mecanică</v>
      </c>
      <c r="AD95">
        <f>PLANURI!A$12</f>
        <v>20</v>
      </c>
      <c r="AE95">
        <f>PLANURI!B$12</f>
        <v>70</v>
      </c>
      <c r="AF95">
        <f>PLANURI!D$12</f>
        <v>50</v>
      </c>
      <c r="AG95" t="str">
        <f>PLANURI!BW537</f>
        <v>2023</v>
      </c>
    </row>
    <row r="96" spans="1:33" x14ac:dyDescent="0.2">
      <c r="A96" t="str">
        <f>PLANURI!AX538</f>
        <v>L431.20.08.7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Inginerie Mecanică</v>
      </c>
      <c r="AD96">
        <f>PLANURI!A$12</f>
        <v>20</v>
      </c>
      <c r="AE96">
        <f>PLANURI!B$12</f>
        <v>70</v>
      </c>
      <c r="AF96">
        <f>PLANURI!D$12</f>
        <v>50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Inginerie Mecanică</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Inginerie Mecanică</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Inginerie Mecanică</v>
      </c>
      <c r="AD99">
        <f>PLANURI!A$12</f>
        <v>20</v>
      </c>
      <c r="AE99">
        <f>PLANURI!B$12</f>
        <v>70</v>
      </c>
      <c r="AF99">
        <f>PLANURI!D$12</f>
        <v>50</v>
      </c>
      <c r="AG99" t="str">
        <f>PLANURI!BW541</f>
        <v/>
      </c>
    </row>
    <row r="100" spans="1:33" x14ac:dyDescent="0.2">
      <c r="A100" t="str">
        <f>PLANURI!AX542</f>
        <v>L431.20.08.11-ij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Inginerie Mecanică</v>
      </c>
      <c r="AD100">
        <f>PLANURI!A$12</f>
        <v>20</v>
      </c>
      <c r="AE100">
        <f>PLANURI!B$12</f>
        <v>70</v>
      </c>
      <c r="AF100">
        <f>PLANURI!D$12</f>
        <v>50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Inginerie Mecanică</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Inginerie Mecanică</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Inginerie Mecanică</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Inginerie Mecanică</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Inginerie Mecanică</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Inginerie Mecanică</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Inginerie Mecanică</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Inginerie Mecanică</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Inginerie Mecanică</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Inginerie Mecanică</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Inginerie Mecanică</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Inginerie Mecanică</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Inginerie Mecanică</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Inginerie Mecanică</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Inginerie Mecanică</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Inginerie Mecanică</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Inginerie Mecanică</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Inginerie Mecanică</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Inginerie Mecanică</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Inginerie Mecanică</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Inginerie Mecanică</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Inginerie Mecanică</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Inginerie Mecanică</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Inginerie Mecanică</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Inginerie Mecanică</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Inginerie Mecanică</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Inginerie Mecanică</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Inginerie Mecanică</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Inginerie Mecanică</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Inginerie Mecanică</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Inginerie Mecanică</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Inginerie Mecanică</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Inginerie Mecanică</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Inginerie Mecanică</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Inginerie Mecanică</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Inginerie Mecanică</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Inginerie Mecanică</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Inginerie Mecanică</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Inginerie Mecanică</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Inginerie Mecanică</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Inginerie Mecanică</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Inginerie Mecanică</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Inginerie Mecanică</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Inginerie Mecanică</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Inginerie Mecanică</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Inginerie Mecanică</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Inginerie Mecanică</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Inginerie Mecanică</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Inginerie Mecanică</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Inginerie Mecanică</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Inginerie Mecanică</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Inginerie Mecanică</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Inginerie Mecanică</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Inginerie Mecanică</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Inginerie Mecanică</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Inginerie Mecanică</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Inginerie Mecanică</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Inginerie Mecanică</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Inginerie Mecanică</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Inginerie Mecanică</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Inginerie Mecanică</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Inginerie Mecanică</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Inginerie Mecanică</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Inginerie Mecanică</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Inginerie Mecanică</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Inginerie Mecanică</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Inginerie Mecanică</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Inginerie Mecanică</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Inginerie Mecanică</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Inginerie Mecanică</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Inginerie Mecanică</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Inginerie Mecanică</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Inginerie Mecanică</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Inginerie Mecanică</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Inginerie Mecanică</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Inginerie Mecanică</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Inginerie Mecanică</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Inginerie Mecanică</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Inginerie Mecanică</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Inginerie Mecanică</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Inginerie Mecanică</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Inginerie Mecanică</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Inginerie Mecanică</v>
      </c>
      <c r="AD183">
        <f>PLANURI!A$12</f>
        <v>20</v>
      </c>
      <c r="AE183">
        <f>PLANURI!B$12</f>
        <v>70</v>
      </c>
      <c r="AF183">
        <f>PLANURI!D$12</f>
        <v>50</v>
      </c>
      <c r="AG183" t="str">
        <f>PLANURI!BW625</f>
        <v/>
      </c>
    </row>
    <row r="184" spans="1:33" x14ac:dyDescent="0.2">
      <c r="A184" t="str">
        <f>PLANURI!AX626</f>
        <v>L431.20.06.S5-01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Inginerie Mecanică</v>
      </c>
      <c r="AD184">
        <f>PLANURI!A$12</f>
        <v>20</v>
      </c>
      <c r="AE184">
        <f>PLANURI!B$12</f>
        <v>70</v>
      </c>
      <c r="AF184">
        <f>PLANURI!D$12</f>
        <v>50</v>
      </c>
      <c r="AG184" t="str">
        <f>PLANURI!BW626</f>
        <v>2022</v>
      </c>
    </row>
    <row r="185" spans="1:33" x14ac:dyDescent="0.2">
      <c r="A185" t="str">
        <f>PLANURI!AX627</f>
        <v>L431.20.06.S5-02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Inginerie Mecanică</v>
      </c>
      <c r="AD185">
        <f>PLANURI!A$12</f>
        <v>20</v>
      </c>
      <c r="AE185">
        <f>PLANURI!B$12</f>
        <v>70</v>
      </c>
      <c r="AF185">
        <f>PLANURI!D$12</f>
        <v>50</v>
      </c>
      <c r="AG185" t="str">
        <f>PLANURI!BW627</f>
        <v>2022</v>
      </c>
    </row>
    <row r="186" spans="1:33" x14ac:dyDescent="0.2">
      <c r="A186" t="str">
        <f>PLANURI!AX628</f>
        <v>L431.20.06.S6-03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Inginerie Mecanică</v>
      </c>
      <c r="AD186">
        <f>PLANURI!A$12</f>
        <v>20</v>
      </c>
      <c r="AE186">
        <f>PLANURI!B$12</f>
        <v>70</v>
      </c>
      <c r="AF186">
        <f>PLANURI!D$12</f>
        <v>50</v>
      </c>
      <c r="AG186" t="str">
        <f>PLANURI!BW628</f>
        <v>2022</v>
      </c>
    </row>
    <row r="187" spans="1:33" x14ac:dyDescent="0.2">
      <c r="A187" t="str">
        <f>PLANURI!AX629</f>
        <v>L431.20.06.S6-04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Inginerie Mecanică</v>
      </c>
      <c r="AD187">
        <f>PLANURI!A$12</f>
        <v>20</v>
      </c>
      <c r="AE187">
        <f>PLANURI!B$12</f>
        <v>70</v>
      </c>
      <c r="AF187">
        <f>PLANURI!D$12</f>
        <v>50</v>
      </c>
      <c r="AG187" t="str">
        <f>PLANURI!BW629</f>
        <v>2022</v>
      </c>
    </row>
    <row r="188" spans="1:33" x14ac:dyDescent="0.2">
      <c r="A188" t="str">
        <f>PLANURI!AX630</f>
        <v>L431.20.06.S7-05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Inginerie Mecanică</v>
      </c>
      <c r="AD188">
        <f>PLANURI!A$12</f>
        <v>20</v>
      </c>
      <c r="AE188">
        <f>PLANURI!B$12</f>
        <v>70</v>
      </c>
      <c r="AF188">
        <f>PLANURI!D$12</f>
        <v>50</v>
      </c>
      <c r="AG188" t="str">
        <f>PLANURI!BW630</f>
        <v>2022</v>
      </c>
    </row>
    <row r="189" spans="1:33" x14ac:dyDescent="0.2">
      <c r="A189" t="str">
        <f>PLANURI!AX631</f>
        <v>L431.20.06.S7-06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Inginerie Mecanică</v>
      </c>
      <c r="AD189">
        <f>PLANURI!A$12</f>
        <v>20</v>
      </c>
      <c r="AE189">
        <f>PLANURI!B$12</f>
        <v>70</v>
      </c>
      <c r="AF189">
        <f>PLANURI!D$12</f>
        <v>50</v>
      </c>
      <c r="AG189" t="str">
        <f>PLANURI!BW631</f>
        <v>2022</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Inginerie Mecanică</v>
      </c>
      <c r="AD190">
        <f>PLANURI!A$12</f>
        <v>20</v>
      </c>
      <c r="AE190">
        <f>PLANURI!B$12</f>
        <v>70</v>
      </c>
      <c r="AF190">
        <f>PLANURI!D$12</f>
        <v>50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Inginerie Mecanică</v>
      </c>
      <c r="AD191">
        <f>PLANURI!A$12</f>
        <v>20</v>
      </c>
      <c r="AE191">
        <f>PLANURI!B$12</f>
        <v>70</v>
      </c>
      <c r="AF191">
        <f>PLANURI!D$12</f>
        <v>50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Inginerie Mecanică</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Inginerie Mecanică</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Inginerie Mecanică</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Inginerie Mecanică</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Inginerie Mecanică</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Inginerie Mecanică</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Inginerie Mecanică</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Inginerie Mecanică</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Inginerie Mecanică</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Inginerie Mecanică</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Inginerie Mecanică</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Inginerie Mecanică</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Inginerie Mecanică</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Inginerie Mecanică</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Inginerie Mecanică</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Inginerie Mecanică</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Inginerie Mecanică</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Inginerie Mecanică</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Inginerie Mecanică</v>
      </c>
      <c r="AD210">
        <f>PLANURI!A$12</f>
        <v>20</v>
      </c>
      <c r="AE210">
        <f>PLANURI!B$12</f>
        <v>70</v>
      </c>
      <c r="AF210">
        <f>PLANURI!D$12</f>
        <v>50</v>
      </c>
      <c r="AG210" t="str">
        <f>PLANURI!BW652</f>
        <v/>
      </c>
    </row>
    <row r="211" spans="1:33" x14ac:dyDescent="0.2">
      <c r="A211" t="str">
        <f>PLANURI!AX653</f>
        <v>L431.20.07.S2-01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Inginerie Mecanică</v>
      </c>
      <c r="AD211">
        <f>PLANURI!A$12</f>
        <v>20</v>
      </c>
      <c r="AE211">
        <f>PLANURI!B$12</f>
        <v>70</v>
      </c>
      <c r="AF211">
        <f>PLANURI!D$12</f>
        <v>50</v>
      </c>
      <c r="AG211" t="str">
        <f>PLANURI!BW653</f>
        <v>2023</v>
      </c>
    </row>
    <row r="212" spans="1:33" x14ac:dyDescent="0.2">
      <c r="A212" t="str">
        <f>PLANURI!AX654</f>
        <v>L431.20.07.S2-02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Inginerie Mecanică</v>
      </c>
      <c r="AD212">
        <f>PLANURI!A$12</f>
        <v>20</v>
      </c>
      <c r="AE212">
        <f>PLANURI!B$12</f>
        <v>70</v>
      </c>
      <c r="AF212">
        <f>PLANURI!D$12</f>
        <v>50</v>
      </c>
      <c r="AG212" t="str">
        <f>PLANURI!BW654</f>
        <v>2023</v>
      </c>
    </row>
    <row r="213" spans="1:33" x14ac:dyDescent="0.2">
      <c r="A213" t="str">
        <f>PLANURI!AX655</f>
        <v>L431.20.07.S3-03</v>
      </c>
      <c r="B213">
        <f>PLANURI!AY655</f>
        <v>3</v>
      </c>
      <c r="C213" t="str">
        <f>PLANURI!AZ655</f>
        <v>Opțional 5 independent Maşini de ridicat şi transportat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Inginerie Mecanică</v>
      </c>
      <c r="AD213">
        <f>PLANURI!A$12</f>
        <v>20</v>
      </c>
      <c r="AE213">
        <f>PLANURI!B$12</f>
        <v>70</v>
      </c>
      <c r="AF213">
        <f>PLANURI!D$12</f>
        <v>50</v>
      </c>
      <c r="AG213" t="str">
        <f>PLANURI!BW655</f>
        <v>2023</v>
      </c>
    </row>
    <row r="214" spans="1:33" x14ac:dyDescent="0.2">
      <c r="A214" t="str">
        <f>PLANURI!AX656</f>
        <v>L431.20.07.S3-04</v>
      </c>
      <c r="B214">
        <f>PLANURI!AY656</f>
        <v>4</v>
      </c>
      <c r="C214" t="str">
        <f>PLANURI!AZ656</f>
        <v>Opțional 5 independent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Inginerie Mecanică</v>
      </c>
      <c r="AD214">
        <f>PLANURI!A$12</f>
        <v>20</v>
      </c>
      <c r="AE214">
        <f>PLANURI!B$12</f>
        <v>70</v>
      </c>
      <c r="AF214">
        <f>PLANURI!D$12</f>
        <v>50</v>
      </c>
      <c r="AG214" t="str">
        <f>PLANURI!BW656</f>
        <v>2023</v>
      </c>
    </row>
    <row r="215" spans="1:33" x14ac:dyDescent="0.2">
      <c r="A215" t="str">
        <f>PLANURI!AX657</f>
        <v>L431.20.07.S4-05</v>
      </c>
      <c r="B215">
        <f>PLANURI!AY657</f>
        <v>5</v>
      </c>
      <c r="C215" t="str">
        <f>PLANURI!AZ657</f>
        <v>Opțional 6 independent  Scule, dispozitive, verificatoare  (*)</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Inginerie Mecanică</v>
      </c>
      <c r="AD215">
        <f>PLANURI!A$12</f>
        <v>20</v>
      </c>
      <c r="AE215">
        <f>PLANURI!B$12</f>
        <v>70</v>
      </c>
      <c r="AF215">
        <f>PLANURI!D$12</f>
        <v>50</v>
      </c>
      <c r="AG215" t="str">
        <f>PLANURI!BW657</f>
        <v>2023</v>
      </c>
    </row>
    <row r="216" spans="1:33" x14ac:dyDescent="0.2">
      <c r="A216" t="str">
        <f>PLANURI!AX658</f>
        <v>L431.20.07.S4-06</v>
      </c>
      <c r="B216">
        <f>PLANURI!AY658</f>
        <v>6</v>
      </c>
      <c r="C216" t="str">
        <f>PLANURI!AZ658</f>
        <v xml:space="preserve">Opțional 6 independent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Inginerie Mecanică</v>
      </c>
      <c r="AD216">
        <f>PLANURI!A$12</f>
        <v>20</v>
      </c>
      <c r="AE216">
        <f>PLANURI!B$12</f>
        <v>70</v>
      </c>
      <c r="AF216">
        <f>PLANURI!D$12</f>
        <v>50</v>
      </c>
      <c r="AG216" t="str">
        <f>PLANURI!BW658</f>
        <v>2023</v>
      </c>
    </row>
    <row r="217" spans="1:33" x14ac:dyDescent="0.2">
      <c r="A217" t="str">
        <f>PLANURI!AX659</f>
        <v>L431.20.07.S5-07</v>
      </c>
      <c r="B217">
        <f>PLANURI!AY659</f>
        <v>7</v>
      </c>
      <c r="C217" t="str">
        <f>PLANURI!AZ659</f>
        <v>Opțional 7 independent Tratamente termice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3.1</v>
      </c>
      <c r="U217">
        <f>PLANURI!BR659</f>
        <v>44</v>
      </c>
      <c r="V217">
        <f>PLANURI!BS659</f>
        <v>4</v>
      </c>
      <c r="W217" t="str">
        <f>PLANURI!BT659</f>
        <v>DS</v>
      </c>
      <c r="X217">
        <f>PLANURI!BU659</f>
        <v>7.1</v>
      </c>
      <c r="Y217">
        <f>PLANURI!BV659</f>
        <v>100</v>
      </c>
      <c r="Z217" t="str">
        <f>PLANURI!A$4</f>
        <v>Facultatea de Mecanică</v>
      </c>
      <c r="AA217" t="str">
        <f>PLANURI!H$6</f>
        <v xml:space="preserve"> Ştiinţe inginereşti</v>
      </c>
      <c r="AB217">
        <f>PLANURI!C$12</f>
        <v>180</v>
      </c>
      <c r="AC217" t="str">
        <f>PLANURI!H$9</f>
        <v>Inginerie Mecanică</v>
      </c>
      <c r="AD217">
        <f>PLANURI!A$12</f>
        <v>20</v>
      </c>
      <c r="AE217">
        <f>PLANURI!B$12</f>
        <v>70</v>
      </c>
      <c r="AF217">
        <f>PLANURI!D$12</f>
        <v>50</v>
      </c>
      <c r="AG217" t="str">
        <f>PLANURI!BW659</f>
        <v>2023</v>
      </c>
    </row>
    <row r="218" spans="1:33" x14ac:dyDescent="0.2">
      <c r="A218" t="str">
        <f>PLANURI!AX660</f>
        <v>L431.20.07.S5-08</v>
      </c>
      <c r="B218">
        <f>PLANURI!AY660</f>
        <v>8</v>
      </c>
      <c r="C218" t="str">
        <f>PLANURI!AZ660</f>
        <v>Opțional 7 independent   Selecţia materialelor şi tehnologiilor</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DS</v>
      </c>
      <c r="X218">
        <f>PLANURI!BU660</f>
        <v>7.1</v>
      </c>
      <c r="Y218">
        <f>PLANURI!BV660</f>
        <v>100</v>
      </c>
      <c r="Z218" t="str">
        <f>PLANURI!A$4</f>
        <v>Facultatea de Mecanică</v>
      </c>
      <c r="AA218" t="str">
        <f>PLANURI!H$6</f>
        <v xml:space="preserve"> Ştiinţe inginereşti</v>
      </c>
      <c r="AB218">
        <f>PLANURI!C$12</f>
        <v>180</v>
      </c>
      <c r="AC218" t="str">
        <f>PLANURI!H$9</f>
        <v>Inginerie Mecanică</v>
      </c>
      <c r="AD218">
        <f>PLANURI!A$12</f>
        <v>20</v>
      </c>
      <c r="AE218">
        <f>PLANURI!B$12</f>
        <v>70</v>
      </c>
      <c r="AF218">
        <f>PLANURI!D$12</f>
        <v>50</v>
      </c>
      <c r="AG218" t="str">
        <f>PLANURI!BW660</f>
        <v>2023</v>
      </c>
    </row>
    <row r="219" spans="1:33" x14ac:dyDescent="0.2">
      <c r="A219" t="str">
        <f>PLANURI!AX661</f>
        <v>L431.20.07.S6-09</v>
      </c>
      <c r="B219">
        <f>PLANURI!AY661</f>
        <v>9</v>
      </c>
      <c r="C219" t="str">
        <f>PLANURI!AZ661</f>
        <v>Opțional 8 independent Proiectarea maşinilor şi instalaţiilor (*)</v>
      </c>
      <c r="D219">
        <f>PLANURI!BA661</f>
        <v>4</v>
      </c>
      <c r="E219" t="str">
        <f>PLANURI!BB661</f>
        <v>7</v>
      </c>
      <c r="F219" t="str">
        <f>PLANURI!BC661</f>
        <v>D</v>
      </c>
      <c r="G219" t="str">
        <f>PLANURI!BD661</f>
        <v>DO</v>
      </c>
      <c r="H219">
        <f>PLANURI!BE661</f>
        <v>2</v>
      </c>
      <c r="I219">
        <f>PLANURI!BF661</f>
        <v>4</v>
      </c>
      <c r="J219">
        <f>PLANURI!BG661</f>
        <v>6</v>
      </c>
      <c r="K219">
        <f>PLANURI!BH661</f>
        <v>28</v>
      </c>
      <c r="L219">
        <f>PLANURI!BI661</f>
        <v>56</v>
      </c>
      <c r="M219">
        <f>PLANURI!BJ661</f>
        <v>84</v>
      </c>
      <c r="N219">
        <f>PLANURI!BK661</f>
        <v>0</v>
      </c>
      <c r="O219">
        <f>PLANURI!BL661</f>
        <v>0</v>
      </c>
      <c r="P219">
        <f>PLANURI!BM661</f>
        <v>0</v>
      </c>
      <c r="Q219">
        <f>PLANURI!BN661</f>
        <v>0</v>
      </c>
      <c r="R219">
        <f>PLANURI!BO661</f>
        <v>0</v>
      </c>
      <c r="S219">
        <f>PLANURI!BP661</f>
        <v>0</v>
      </c>
      <c r="T219">
        <f>PLANURI!BQ661</f>
        <v>4.7</v>
      </c>
      <c r="U219">
        <f>PLANURI!BR661</f>
        <v>66</v>
      </c>
      <c r="V219">
        <f>PLANURI!BS661</f>
        <v>6</v>
      </c>
      <c r="W219" t="str">
        <f>PLANURI!BT661</f>
        <v>DS</v>
      </c>
      <c r="X219">
        <f>PLANURI!BU661</f>
        <v>10.7</v>
      </c>
      <c r="Y219">
        <f>PLANURI!BV661</f>
        <v>150</v>
      </c>
      <c r="Z219" t="str">
        <f>PLANURI!A$4</f>
        <v>Facultatea de Mecanică</v>
      </c>
      <c r="AA219" t="str">
        <f>PLANURI!H$6</f>
        <v xml:space="preserve"> Ştiinţe inginereşti</v>
      </c>
      <c r="AB219">
        <f>PLANURI!C$12</f>
        <v>180</v>
      </c>
      <c r="AC219" t="str">
        <f>PLANURI!H$9</f>
        <v>Inginerie Mecanică</v>
      </c>
      <c r="AD219">
        <f>PLANURI!A$12</f>
        <v>20</v>
      </c>
      <c r="AE219">
        <f>PLANURI!B$12</f>
        <v>70</v>
      </c>
      <c r="AF219">
        <f>PLANURI!D$12</f>
        <v>50</v>
      </c>
      <c r="AG219" t="str">
        <f>PLANURI!BW661</f>
        <v>2023</v>
      </c>
    </row>
    <row r="220" spans="1:33" x14ac:dyDescent="0.2">
      <c r="A220" t="str">
        <f>PLANURI!AX662</f>
        <v>L431.20.07.S6-10</v>
      </c>
      <c r="B220">
        <f>PLANURI!AY662</f>
        <v>10</v>
      </c>
      <c r="C220" t="str">
        <f>PLANURI!AZ662</f>
        <v>Opțional 8 independent  Medii de proiectare ACAD, Solid, ProEng</v>
      </c>
      <c r="D220">
        <f>PLANURI!BA662</f>
        <v>4</v>
      </c>
      <c r="E220" t="str">
        <f>PLANURI!BB662</f>
        <v>7</v>
      </c>
      <c r="F220" t="str">
        <f>PLANURI!BC662</f>
        <v>D</v>
      </c>
      <c r="G220" t="str">
        <f>PLANURI!BD662</f>
        <v>DO</v>
      </c>
      <c r="H220">
        <f>PLANURI!WL662</f>
        <v>0</v>
      </c>
      <c r="I220">
        <f>PLANURI!BF662</f>
        <v>4</v>
      </c>
      <c r="J220">
        <f>PLANURI!BG662</f>
        <v>6</v>
      </c>
      <c r="K220">
        <f>PLANURI!BH662</f>
        <v>28</v>
      </c>
      <c r="L220">
        <f>PLANURI!BI662</f>
        <v>56</v>
      </c>
      <c r="M220">
        <f>PLANURI!BJ662</f>
        <v>84</v>
      </c>
      <c r="N220">
        <f>PLANURI!BK662</f>
        <v>0</v>
      </c>
      <c r="O220">
        <f>PLANURI!BL662</f>
        <v>0</v>
      </c>
      <c r="P220">
        <f>PLANURI!BM662</f>
        <v>0</v>
      </c>
      <c r="Q220">
        <f>PLANURI!BN662</f>
        <v>0</v>
      </c>
      <c r="R220">
        <f>PLANURI!BO662</f>
        <v>0</v>
      </c>
      <c r="S220">
        <f>PLANURI!BP662</f>
        <v>0</v>
      </c>
      <c r="T220">
        <f>PLANURI!BQ662</f>
        <v>4.7</v>
      </c>
      <c r="U220">
        <f>PLANURI!BR662</f>
        <v>66</v>
      </c>
      <c r="V220">
        <f>PLANURI!BS662</f>
        <v>6</v>
      </c>
      <c r="W220" t="str">
        <f>PLANURI!BT662</f>
        <v>DS</v>
      </c>
      <c r="X220">
        <f>PLANURI!BU662</f>
        <v>10.7</v>
      </c>
      <c r="Y220">
        <f>PLANURI!BV662</f>
        <v>150</v>
      </c>
      <c r="Z220" t="str">
        <f>PLANURI!A$4</f>
        <v>Facultatea de Mecanică</v>
      </c>
      <c r="AA220" t="str">
        <f>PLANURI!H$6</f>
        <v xml:space="preserve"> Ştiinţe inginereşti</v>
      </c>
      <c r="AB220">
        <f>PLANURI!C$12</f>
        <v>180</v>
      </c>
      <c r="AC220" t="str">
        <f>PLANURI!H$9</f>
        <v>Inginerie Mecanică</v>
      </c>
      <c r="AD220">
        <f>PLANURI!A$12</f>
        <v>20</v>
      </c>
      <c r="AE220">
        <f>PLANURI!B$12</f>
        <v>70</v>
      </c>
      <c r="AF220">
        <f>PLANURI!D$12</f>
        <v>50</v>
      </c>
      <c r="AG220" t="str">
        <f>PLANURI!BW662</f>
        <v>2023</v>
      </c>
    </row>
    <row r="221" spans="1:33" x14ac:dyDescent="0.2">
      <c r="A221" t="str">
        <f>PLANURI!AX663</f>
        <v>L431.20.07.S7-11</v>
      </c>
      <c r="B221">
        <f>PLANURI!AY663</f>
        <v>11</v>
      </c>
      <c r="C221" t="str">
        <f>PLANURI!AZ663</f>
        <v>Opțional 9 independent Poluarea aerului și instalaţii de ardere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5.9</v>
      </c>
      <c r="U221">
        <f>PLANURI!BR663</f>
        <v>83</v>
      </c>
      <c r="V221">
        <f>PLANURI!BS663</f>
        <v>5</v>
      </c>
      <c r="W221" t="str">
        <f>PLANURI!BT663</f>
        <v>DS</v>
      </c>
      <c r="X221">
        <f>PLANURI!BU663</f>
        <v>8.9</v>
      </c>
      <c r="Y221">
        <f>PLANURI!BV663</f>
        <v>125</v>
      </c>
      <c r="Z221" t="str">
        <f>PLANURI!A$4</f>
        <v>Facultatea de Mecanică</v>
      </c>
      <c r="AA221" t="str">
        <f>PLANURI!H$6</f>
        <v xml:space="preserve"> Ştiinţe inginereşti</v>
      </c>
      <c r="AB221">
        <f>PLANURI!C$12</f>
        <v>180</v>
      </c>
      <c r="AC221" t="str">
        <f>PLANURI!H$9</f>
        <v>Inginerie Mecanică</v>
      </c>
      <c r="AD221">
        <f>PLANURI!A$12</f>
        <v>20</v>
      </c>
      <c r="AE221">
        <f>PLANURI!B$12</f>
        <v>70</v>
      </c>
      <c r="AF221">
        <f>PLANURI!D$12</f>
        <v>50</v>
      </c>
      <c r="AG221" t="str">
        <f>PLANURI!BW663</f>
        <v>2023</v>
      </c>
    </row>
    <row r="222" spans="1:33" x14ac:dyDescent="0.2">
      <c r="A222" t="str">
        <f>PLANURI!AX664</f>
        <v>L431.20.07.S7-12</v>
      </c>
      <c r="B222">
        <f>PLANURI!AY664</f>
        <v>12</v>
      </c>
      <c r="C222" t="str">
        <f>PLANURI!AZ664</f>
        <v xml:space="preserve">Opțional 9 independent Protecţia mediului </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5.9</v>
      </c>
      <c r="U222">
        <f>PLANURI!BR664</f>
        <v>83</v>
      </c>
      <c r="V222">
        <f>PLANURI!BS664</f>
        <v>5</v>
      </c>
      <c r="W222" t="str">
        <f>PLANURI!BT664</f>
        <v>DS</v>
      </c>
      <c r="X222">
        <f>PLANURI!BU664</f>
        <v>8.9</v>
      </c>
      <c r="Y222">
        <f>PLANURI!BV664</f>
        <v>125</v>
      </c>
      <c r="Z222" t="str">
        <f>PLANURI!A$4</f>
        <v>Facultatea de Mecanică</v>
      </c>
      <c r="AA222" t="str">
        <f>PLANURI!H$6</f>
        <v xml:space="preserve"> Ştiinţe inginereşti</v>
      </c>
      <c r="AB222">
        <f>PLANURI!C$12</f>
        <v>180</v>
      </c>
      <c r="AC222" t="str">
        <f>PLANURI!H$9</f>
        <v>Inginerie Mecanică</v>
      </c>
      <c r="AD222">
        <f>PLANURI!A$12</f>
        <v>20</v>
      </c>
      <c r="AE222">
        <f>PLANURI!B$12</f>
        <v>70</v>
      </c>
      <c r="AF222">
        <f>PLANURI!D$12</f>
        <v>50</v>
      </c>
      <c r="AG222" t="str">
        <f>PLANURI!BW664</f>
        <v>2023</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Inginerie Mecanică</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Inginerie Mecanică</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Inginerie Mecanică</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Inginerie Mecanică</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Inginerie Mecanică</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Inginerie Mecanică</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Inginerie Mecanică</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Inginerie Mecanică</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Inginerie Mecanică</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Inginerie Mecanică</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Inginerie Mecanică</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Inginerie Mecanică</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Inginerie Mecanică</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Inginerie Mecanică</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Inginerie Mecanică</v>
      </c>
      <c r="AD237">
        <f>PLANURI!A$12</f>
        <v>20</v>
      </c>
      <c r="AE237">
        <f>PLANURI!B$12</f>
        <v>70</v>
      </c>
      <c r="AF237">
        <f>PLANURI!D$12</f>
        <v>50</v>
      </c>
      <c r="AG237" t="str">
        <f>PLANURI!BW679</f>
        <v/>
      </c>
    </row>
    <row r="238" spans="1:33" x14ac:dyDescent="0.2">
      <c r="A238" t="str">
        <f>PLANURI!AX680</f>
        <v>L431.20.08.S3-01</v>
      </c>
      <c r="B238">
        <f>PLANURI!AY680</f>
        <v>1</v>
      </c>
      <c r="C238" t="str">
        <f>PLANURI!AZ680</f>
        <v>Opțional 10 independent Metoda elementului finit II (*)</v>
      </c>
      <c r="D238">
        <f>PLANURI!BA680</f>
        <v>4</v>
      </c>
      <c r="E238" t="str">
        <f>PLANURI!BB680</f>
        <v>8</v>
      </c>
      <c r="F238" t="str">
        <f>PLANURI!BC680</f>
        <v>E</v>
      </c>
      <c r="G238" t="str">
        <f>PLANURI!BD680</f>
        <v>DO</v>
      </c>
      <c r="H238">
        <f>PLANURI!WL680</f>
        <v>0</v>
      </c>
      <c r="I238">
        <f>PLANURI!BF680</f>
        <v>2</v>
      </c>
      <c r="J238">
        <f>PLANURI!BG680</f>
        <v>3</v>
      </c>
      <c r="K238">
        <f>PLANURI!BH680</f>
        <v>14</v>
      </c>
      <c r="L238">
        <f>PLANURI!BI680</f>
        <v>28</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Inginerie Mecanică</v>
      </c>
      <c r="AD238">
        <f>PLANURI!A$12</f>
        <v>20</v>
      </c>
      <c r="AE238">
        <f>PLANURI!B$12</f>
        <v>70</v>
      </c>
      <c r="AF238">
        <f>PLANURI!D$12</f>
        <v>50</v>
      </c>
      <c r="AG238" t="str">
        <f>PLANURI!BW680</f>
        <v>2023</v>
      </c>
    </row>
    <row r="239" spans="1:33" x14ac:dyDescent="0.2">
      <c r="A239" t="str">
        <f>PLANURI!AX681</f>
        <v>L431.20.08.S3-02</v>
      </c>
      <c r="B239">
        <f>PLANURI!AY681</f>
        <v>2</v>
      </c>
      <c r="C239" t="str">
        <f>PLANURI!AZ681</f>
        <v>Opțional 10 independent  Analiza numerică a tensiunilor termomecanice</v>
      </c>
      <c r="D239">
        <f>PLANURI!BA681</f>
        <v>4</v>
      </c>
      <c r="E239" t="str">
        <f>PLANURI!BB681</f>
        <v>8</v>
      </c>
      <c r="F239" t="str">
        <f>PLANURI!BC681</f>
        <v>E</v>
      </c>
      <c r="G239" t="str">
        <f>PLANURI!BD681</f>
        <v>DO</v>
      </c>
      <c r="H239">
        <f>PLANURI!BE681</f>
        <v>1</v>
      </c>
      <c r="I239">
        <f>PLANURI!BF681</f>
        <v>2</v>
      </c>
      <c r="J239">
        <f>PLANURI!BG681</f>
        <v>3</v>
      </c>
      <c r="K239">
        <f>PLANURI!BH681</f>
        <v>14</v>
      </c>
      <c r="L239">
        <f>PLANURI!BI681</f>
        <v>28</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Inginerie Mecanică</v>
      </c>
      <c r="AD239">
        <f>PLANURI!A$12</f>
        <v>20</v>
      </c>
      <c r="AE239">
        <f>PLANURI!B$12</f>
        <v>70</v>
      </c>
      <c r="AF239">
        <f>PLANURI!D$12</f>
        <v>50</v>
      </c>
      <c r="AG239" t="str">
        <f>PLANURI!BW681</f>
        <v>2023</v>
      </c>
    </row>
    <row r="240" spans="1:33" x14ac:dyDescent="0.2">
      <c r="A240" t="str">
        <f>PLANURI!AX682</f>
        <v>L431.20.08.S4-03</v>
      </c>
      <c r="B240">
        <f>PLANURI!AY682</f>
        <v>3</v>
      </c>
      <c r="C240" t="str">
        <f>PLANURI!AZ682</f>
        <v>Opțional 1-împachetat Mecanica, construcţia şi proiectarea structurilor *</v>
      </c>
      <c r="D240">
        <f>PLANURI!BA682</f>
        <v>4</v>
      </c>
      <c r="E240" t="str">
        <f>PLANURI!BB682</f>
        <v>8</v>
      </c>
      <c r="F240" t="str">
        <f>PLANURI!BC682</f>
        <v>E</v>
      </c>
      <c r="G240" t="str">
        <f>PLANURI!BD682</f>
        <v>DO</v>
      </c>
      <c r="H240">
        <f>PLANURI!WL682</f>
        <v>0</v>
      </c>
      <c r="I240">
        <f>PLANURI!BF682</f>
        <v>2</v>
      </c>
      <c r="J240">
        <f>PLANURI!BG682</f>
        <v>3.5</v>
      </c>
      <c r="K240">
        <f>PLANURI!BH682</f>
        <v>21</v>
      </c>
      <c r="L240">
        <f>PLANURI!BI682</f>
        <v>28</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Inginerie Mecanică</v>
      </c>
      <c r="AD240">
        <f>PLANURI!A$12</f>
        <v>20</v>
      </c>
      <c r="AE240">
        <f>PLANURI!B$12</f>
        <v>70</v>
      </c>
      <c r="AF240">
        <f>PLANURI!D$12</f>
        <v>50</v>
      </c>
      <c r="AG240" t="str">
        <f>PLANURI!BW682</f>
        <v>2023</v>
      </c>
    </row>
    <row r="241" spans="1:33" x14ac:dyDescent="0.2">
      <c r="A241" t="str">
        <f>PLANURI!AX683</f>
        <v>L431.20.08.S4-04</v>
      </c>
      <c r="B241">
        <f>PLANURI!AY683</f>
        <v>4</v>
      </c>
      <c r="C241" t="str">
        <f>PLANURI!AZ683</f>
        <v>Opțional 1-împachetat Probleme speciale de rezistenţa materialelor</v>
      </c>
      <c r="D241">
        <f>PLANURI!BA683</f>
        <v>4</v>
      </c>
      <c r="E241" t="str">
        <f>PLANURI!BB683</f>
        <v>8</v>
      </c>
      <c r="F241" t="str">
        <f>PLANURI!BC683</f>
        <v>E</v>
      </c>
      <c r="G241" t="str">
        <f>PLANURI!BD683</f>
        <v>DO</v>
      </c>
      <c r="H241">
        <f>PLANURI!BE683</f>
        <v>1.5</v>
      </c>
      <c r="I241">
        <f>PLANURI!BF683</f>
        <v>2</v>
      </c>
      <c r="J241">
        <f>PLANURI!BG683</f>
        <v>3.5</v>
      </c>
      <c r="K241">
        <f>PLANURI!BH683</f>
        <v>21</v>
      </c>
      <c r="L241">
        <f>PLANURI!BI683</f>
        <v>28</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Inginerie Mecanică</v>
      </c>
      <c r="AD241">
        <f>PLANURI!A$12</f>
        <v>20</v>
      </c>
      <c r="AE241">
        <f>PLANURI!B$12</f>
        <v>70</v>
      </c>
      <c r="AF241">
        <f>PLANURI!D$12</f>
        <v>50</v>
      </c>
      <c r="AG241" t="str">
        <f>PLANURI!BW683</f>
        <v>2023</v>
      </c>
    </row>
    <row r="242" spans="1:33" x14ac:dyDescent="0.2">
      <c r="A242" t="str">
        <f>PLANURI!AX684</f>
        <v>L431.20.08.S5-05</v>
      </c>
      <c r="B242">
        <f>PLANURI!AY684</f>
        <v>5</v>
      </c>
      <c r="C242" t="str">
        <f>PLANURI!AZ684</f>
        <v>Opțional 2-împachetat Statica, stabilitatea şi dinamica structurilor*</v>
      </c>
      <c r="D242">
        <f>PLANURI!BA684</f>
        <v>4</v>
      </c>
      <c r="E242" t="str">
        <f>PLANURI!BB684</f>
        <v>8</v>
      </c>
      <c r="F242" t="str">
        <f>PLANURI!BC684</f>
        <v>E</v>
      </c>
      <c r="G242" t="str">
        <f>PLANURI!BD684</f>
        <v>DO</v>
      </c>
      <c r="H242">
        <f>PLANURI!WL684</f>
        <v>0</v>
      </c>
      <c r="I242">
        <f>PLANURI!BF684</f>
        <v>2</v>
      </c>
      <c r="J242">
        <f>PLANURI!BG684</f>
        <v>3.5</v>
      </c>
      <c r="K242">
        <f>PLANURI!BH684</f>
        <v>21</v>
      </c>
      <c r="L242">
        <f>PLANURI!BI684</f>
        <v>28</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Inginerie Mecanică</v>
      </c>
      <c r="AD242">
        <f>PLANURI!A$12</f>
        <v>20</v>
      </c>
      <c r="AE242">
        <f>PLANURI!B$12</f>
        <v>70</v>
      </c>
      <c r="AF242">
        <f>PLANURI!D$12</f>
        <v>50</v>
      </c>
      <c r="AG242" t="str">
        <f>PLANURI!BW684</f>
        <v>2023</v>
      </c>
    </row>
    <row r="243" spans="1:33" x14ac:dyDescent="0.2">
      <c r="A243" t="str">
        <f>PLANURI!AX685</f>
        <v>L431.20.08.S5-06</v>
      </c>
      <c r="B243">
        <f>PLANURI!AY685</f>
        <v>6</v>
      </c>
      <c r="C243" t="str">
        <f>PLANURI!AZ685</f>
        <v>Opțional 2-împachetat Mecanica contactului</v>
      </c>
      <c r="D243">
        <f>PLANURI!BA685</f>
        <v>4</v>
      </c>
      <c r="E243" t="str">
        <f>PLANURI!BB685</f>
        <v>8</v>
      </c>
      <c r="F243" t="str">
        <f>PLANURI!BC685</f>
        <v>E</v>
      </c>
      <c r="G243" t="str">
        <f>PLANURI!BD685</f>
        <v>DO</v>
      </c>
      <c r="H243">
        <f>PLANURI!BE685</f>
        <v>1.5</v>
      </c>
      <c r="I243">
        <f>PLANURI!BF685</f>
        <v>2</v>
      </c>
      <c r="J243">
        <f>PLANURI!BG685</f>
        <v>3.5</v>
      </c>
      <c r="K243">
        <f>PLANURI!BH685</f>
        <v>21</v>
      </c>
      <c r="L243">
        <f>PLANURI!BI685</f>
        <v>28</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Inginerie Mecanică</v>
      </c>
      <c r="AD243">
        <f>PLANURI!A$12</f>
        <v>20</v>
      </c>
      <c r="AE243">
        <f>PLANURI!B$12</f>
        <v>70</v>
      </c>
      <c r="AF243">
        <f>PLANURI!D$12</f>
        <v>50</v>
      </c>
      <c r="AG243" t="str">
        <f>PLANURI!BW685</f>
        <v>2023</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Inginerie Mecanică</v>
      </c>
      <c r="AD244">
        <f>PLANURI!A$12</f>
        <v>20</v>
      </c>
      <c r="AE244">
        <f>PLANURI!B$12</f>
        <v>70</v>
      </c>
      <c r="AF244">
        <f>PLANURI!D$12</f>
        <v>50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Inginerie Mecanică</v>
      </c>
      <c r="AD245">
        <f>PLANURI!A$12</f>
        <v>20</v>
      </c>
      <c r="AE245">
        <f>PLANURI!B$12</f>
        <v>70</v>
      </c>
      <c r="AF245">
        <f>PLANURI!D$12</f>
        <v>50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Inginerie Mecanică</v>
      </c>
      <c r="AD246">
        <f>PLANURI!A$12</f>
        <v>20</v>
      </c>
      <c r="AE246">
        <f>PLANURI!B$12</f>
        <v>70</v>
      </c>
      <c r="AF246">
        <f>PLANURI!D$12</f>
        <v>50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Inginerie Mecanică</v>
      </c>
      <c r="AD247">
        <f>PLANURI!A$12</f>
        <v>20</v>
      </c>
      <c r="AE247">
        <f>PLANURI!B$12</f>
        <v>70</v>
      </c>
      <c r="AF247">
        <f>PLANURI!D$12</f>
        <v>50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Inginerie Mecanică</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Inginerie Mecanică</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Inginerie Mecanică</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Inginerie Mecanică</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Inginerie Mecanică</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Inginerie Mecanică</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Inginerie Mecanică</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Inginerie Mecanică</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Inginerie Mecanică</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Inginerie Mecanică</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Inginerie Mecanică</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Inginerie Mecanică</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Inginerie Mecanică</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Inginerie Mecanică</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Inginerie Mecanică</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Inginerie Mecanică</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Inginerie Mecanică</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Inginerie Mecanică</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Inginerie Mecanică</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Inginerie Mecanică</v>
      </c>
      <c r="AD267">
        <f>PLANURI!A$12</f>
        <v>20</v>
      </c>
      <c r="AE267">
        <f>PLANURI!B$12</f>
        <v>70</v>
      </c>
      <c r="AF267">
        <f>PLANURI!D$12</f>
        <v>50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Inginerie Mecanică</v>
      </c>
      <c r="AD268">
        <f>PLANURI!A$12</f>
        <v>20</v>
      </c>
      <c r="AE268">
        <f>PLANURI!B$12</f>
        <v>70</v>
      </c>
      <c r="AF268">
        <f>PLANURI!D$12</f>
        <v>50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Inginerie Mecanică</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Inginerie Mecanică</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Inginerie Mecanică</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Inginerie Mecanică</v>
      </c>
      <c r="AD272">
        <f>PLANURI!A$12</f>
        <v>20</v>
      </c>
      <c r="AE272">
        <f>PLANURI!B$12</f>
        <v>70</v>
      </c>
      <c r="AF272">
        <f>PLANURI!D$12</f>
        <v>50</v>
      </c>
      <c r="AG272" t="str">
        <f>PLANURI!BW714</f>
        <v/>
      </c>
    </row>
    <row r="273" spans="1:33" x14ac:dyDescent="0.2">
      <c r="A273" t="str">
        <f>PLANURI!AX715</f>
        <v>L431.20.02.C11-01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Inginerie Mecanică</v>
      </c>
      <c r="AD273">
        <f>PLANURI!A$12</f>
        <v>20</v>
      </c>
      <c r="AE273">
        <f>PLANURI!B$12</f>
        <v>70</v>
      </c>
      <c r="AF273">
        <f>PLANURI!D$12</f>
        <v>50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Inginerie Mecanică</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Inginerie Mecanică</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Inginerie Mecanică</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Inginerie Mecanică</v>
      </c>
      <c r="AD277">
        <f>PLANURI!A$12</f>
        <v>20</v>
      </c>
      <c r="AE277">
        <f>PLANURI!B$12</f>
        <v>70</v>
      </c>
      <c r="AF277">
        <f>PLANURI!D$12</f>
        <v>50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Inginerie Mecanică</v>
      </c>
      <c r="AD278">
        <f>PLANURI!A$12</f>
        <v>20</v>
      </c>
      <c r="AE278">
        <f>PLANURI!B$12</f>
        <v>70</v>
      </c>
      <c r="AF278">
        <f>PLANURI!D$12</f>
        <v>50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Inginerie Mecanică</v>
      </c>
      <c r="AD279">
        <f>PLANURI!A$12</f>
        <v>20</v>
      </c>
      <c r="AE279">
        <f>PLANURI!B$12</f>
        <v>70</v>
      </c>
      <c r="AF279">
        <f>PLANURI!D$12</f>
        <v>50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Inginerie Mecanică</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Inginerie Mecanică</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Inginerie Mecanică</v>
      </c>
      <c r="AD282">
        <f>PLANURI!A$12</f>
        <v>20</v>
      </c>
      <c r="AE282">
        <f>PLANURI!B$12</f>
        <v>70</v>
      </c>
      <c r="AF282">
        <f>PLANURI!D$12</f>
        <v>50</v>
      </c>
      <c r="AG282" t="str">
        <f>PLANURI!BW724</f>
        <v/>
      </c>
    </row>
    <row r="283" spans="1:33" x14ac:dyDescent="0.2">
      <c r="A283" t="str">
        <f>PLANURI!AX725</f>
        <v>L431.20.04.C11-01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Inginerie Mecanică</v>
      </c>
      <c r="AD283">
        <f>PLANURI!A$12</f>
        <v>20</v>
      </c>
      <c r="AE283">
        <f>PLANURI!B$12</f>
        <v>70</v>
      </c>
      <c r="AF283">
        <f>PLANURI!D$12</f>
        <v>50</v>
      </c>
      <c r="AG283" t="str">
        <f>PLANURI!BW725</f>
        <v>2021</v>
      </c>
    </row>
    <row r="284" spans="1:33" x14ac:dyDescent="0.2">
      <c r="A284" t="str">
        <f>PLANURI!AX726</f>
        <v>L431.20.04.C11-02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Inginerie Mecanică</v>
      </c>
      <c r="AD284">
        <f>PLANURI!A$12</f>
        <v>20</v>
      </c>
      <c r="AE284">
        <f>PLANURI!B$12</f>
        <v>70</v>
      </c>
      <c r="AF284">
        <f>PLANURI!D$12</f>
        <v>50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Inginerie Mecanică</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Inginerie Mecanică</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Inginerie Mecanică</v>
      </c>
      <c r="AD287">
        <f>PLANURI!A$12</f>
        <v>20</v>
      </c>
      <c r="AE287">
        <f>PLANURI!B$12</f>
        <v>70</v>
      </c>
      <c r="AF287">
        <f>PLANURI!D$12</f>
        <v>50</v>
      </c>
      <c r="AG287" t="str">
        <f>PLANURI!BW729</f>
        <v/>
      </c>
    </row>
    <row r="288" spans="1:33" x14ac:dyDescent="0.2">
      <c r="A288" t="str">
        <f>PLANURI!AX730</f>
        <v>L431.20.05.D11-01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Inginerie Mecanică</v>
      </c>
      <c r="AD288">
        <f>PLANURI!A$12</f>
        <v>20</v>
      </c>
      <c r="AE288">
        <f>PLANURI!B$12</f>
        <v>70</v>
      </c>
      <c r="AF288">
        <f>PLANURI!D$12</f>
        <v>50</v>
      </c>
      <c r="AG288" t="str">
        <f>PLANURI!BW730</f>
        <v>2022</v>
      </c>
    </row>
    <row r="289" spans="1:33" x14ac:dyDescent="0.2">
      <c r="A289" t="str">
        <f>PLANURI!AX731</f>
        <v>L431.20.05.C11-02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Inginerie Mecanică</v>
      </c>
      <c r="AD289">
        <f>PLANURI!A$12</f>
        <v>20</v>
      </c>
      <c r="AE289">
        <f>PLANURI!B$12</f>
        <v>70</v>
      </c>
      <c r="AF289">
        <f>PLANURI!D$12</f>
        <v>50</v>
      </c>
      <c r="AG289" t="str">
        <f>PLANURI!BW731</f>
        <v>2022</v>
      </c>
    </row>
    <row r="290" spans="1:33" x14ac:dyDescent="0.2">
      <c r="A290" t="str">
        <f>PLANURI!AX732</f>
        <v>L431.20.05.C11-03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Inginerie Mecanică</v>
      </c>
      <c r="AD290">
        <f>PLANURI!A$12</f>
        <v>20</v>
      </c>
      <c r="AE290">
        <f>PLANURI!B$12</f>
        <v>70</v>
      </c>
      <c r="AF290">
        <f>PLANURI!D$12</f>
        <v>50</v>
      </c>
      <c r="AG290" t="str">
        <f>PLANURI!BW732</f>
        <v>2022</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Inginerie Mecanică</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Inginerie Mecanică</v>
      </c>
      <c r="AD292">
        <f>PLANURI!A$12</f>
        <v>20</v>
      </c>
      <c r="AE292">
        <f>PLANURI!B$12</f>
        <v>70</v>
      </c>
      <c r="AF292">
        <f>PLANURI!D$12</f>
        <v>50</v>
      </c>
      <c r="AG292" t="str">
        <f>PLANURI!BW734</f>
        <v/>
      </c>
    </row>
    <row r="293" spans="1:33" x14ac:dyDescent="0.2">
      <c r="A293" t="str">
        <f>PLANURI!AX735</f>
        <v>L431.20.06.D11-01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Inginerie Mecanică</v>
      </c>
      <c r="AD293">
        <f>PLANURI!A$12</f>
        <v>20</v>
      </c>
      <c r="AE293">
        <f>PLANURI!B$12</f>
        <v>70</v>
      </c>
      <c r="AF293">
        <f>PLANURI!D$12</f>
        <v>50</v>
      </c>
      <c r="AG293" t="str">
        <f>PLANURI!BW735</f>
        <v>2022</v>
      </c>
    </row>
    <row r="294" spans="1:33" x14ac:dyDescent="0.2">
      <c r="A294" t="str">
        <f>PLANURI!AX736</f>
        <v>L431.20.06.C11-02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Inginerie Mecanică</v>
      </c>
      <c r="AD294">
        <f>PLANURI!A$12</f>
        <v>20</v>
      </c>
      <c r="AE294">
        <f>PLANURI!B$12</f>
        <v>70</v>
      </c>
      <c r="AF294">
        <f>PLANURI!D$12</f>
        <v>50</v>
      </c>
      <c r="AG294" t="str">
        <f>PLANURI!BW736</f>
        <v>2022</v>
      </c>
    </row>
    <row r="295" spans="1:33" x14ac:dyDescent="0.2">
      <c r="A295" t="str">
        <f>PLANURI!AX737</f>
        <v>L431.20.06.C11-03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Inginerie Mecanică</v>
      </c>
      <c r="AD295">
        <f>PLANURI!A$12</f>
        <v>20</v>
      </c>
      <c r="AE295">
        <f>PLANURI!B$12</f>
        <v>70</v>
      </c>
      <c r="AF295">
        <f>PLANURI!D$12</f>
        <v>50</v>
      </c>
      <c r="AG295" t="str">
        <f>PLANURI!BW737</f>
        <v>2022</v>
      </c>
    </row>
    <row r="296" spans="1:33" x14ac:dyDescent="0.2">
      <c r="A296" t="str">
        <f>PLANURI!AX738</f>
        <v>L431.20.06.C11-04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Inginerie Mecanică</v>
      </c>
      <c r="AD296">
        <f>PLANURI!A$12</f>
        <v>20</v>
      </c>
      <c r="AE296">
        <f>PLANURI!B$12</f>
        <v>70</v>
      </c>
      <c r="AF296">
        <f>PLANURI!D$12</f>
        <v>50</v>
      </c>
      <c r="AG296" t="str">
        <f>PLANURI!BW738</f>
        <v>2022</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Inginerie Mecanică</v>
      </c>
      <c r="AD297">
        <f>PLANURI!A$12</f>
        <v>20</v>
      </c>
      <c r="AE297">
        <f>PLANURI!B$12</f>
        <v>70</v>
      </c>
      <c r="AF297">
        <f>PLANURI!D$12</f>
        <v>50</v>
      </c>
      <c r="AG297" t="str">
        <f>PLANURI!BW739</f>
        <v/>
      </c>
    </row>
    <row r="298" spans="1:33" x14ac:dyDescent="0.2">
      <c r="A298" t="str">
        <f>PLANURI!AX740</f>
        <v>L431.20.07.C11-01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Inginerie Mecanică</v>
      </c>
      <c r="AD298">
        <f>PLANURI!A$12</f>
        <v>20</v>
      </c>
      <c r="AE298">
        <f>PLANURI!B$12</f>
        <v>70</v>
      </c>
      <c r="AF298">
        <f>PLANURI!D$12</f>
        <v>50</v>
      </c>
      <c r="AG298" t="str">
        <f>PLANURI!BW740</f>
        <v>2023</v>
      </c>
    </row>
    <row r="299" spans="1:33" x14ac:dyDescent="0.2">
      <c r="A299" t="str">
        <f>PLANURI!AX741</f>
        <v>L431.20.07.C11-02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Inginerie Mecanică</v>
      </c>
      <c r="AD299">
        <f>PLANURI!A$12</f>
        <v>20</v>
      </c>
      <c r="AE299">
        <f>PLANURI!B$12</f>
        <v>70</v>
      </c>
      <c r="AF299">
        <f>PLANURI!D$12</f>
        <v>50</v>
      </c>
      <c r="AG299" t="str">
        <f>PLANURI!BW741</f>
        <v>2023</v>
      </c>
    </row>
    <row r="300" spans="1:33" x14ac:dyDescent="0.2">
      <c r="A300" t="str">
        <f>PLANURI!AX742</f>
        <v>L431.20.07.C11-03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Inginerie Mecanică</v>
      </c>
      <c r="AD300">
        <f>PLANURI!A$12</f>
        <v>20</v>
      </c>
      <c r="AE300">
        <f>PLANURI!B$12</f>
        <v>70</v>
      </c>
      <c r="AF300">
        <f>PLANURI!D$12</f>
        <v>50</v>
      </c>
      <c r="AG300" t="str">
        <f>PLANURI!BW742</f>
        <v>2023</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Inginerie Mecanică</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Inginerie Mecanică</v>
      </c>
      <c r="AD302">
        <f>PLANURI!A$12</f>
        <v>20</v>
      </c>
      <c r="AE302">
        <f>PLANURI!B$12</f>
        <v>70</v>
      </c>
      <c r="AF302">
        <f>PLANURI!D$12</f>
        <v>50</v>
      </c>
      <c r="AG302" t="str">
        <f>PLANURI!BW744</f>
        <v/>
      </c>
    </row>
    <row r="303" spans="1:33" x14ac:dyDescent="0.2">
      <c r="A303" t="str">
        <f>PLANURI!AX745</f>
        <v>L431.20.08.C11-01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Inginerie Mecanică</v>
      </c>
      <c r="AD303">
        <f>PLANURI!A$12</f>
        <v>20</v>
      </c>
      <c r="AE303">
        <f>PLANURI!B$12</f>
        <v>70</v>
      </c>
      <c r="AF303">
        <f>PLANURI!D$12</f>
        <v>50</v>
      </c>
      <c r="AG303" t="str">
        <f>PLANURI!BW745</f>
        <v>2023</v>
      </c>
    </row>
    <row r="304" spans="1:33" x14ac:dyDescent="0.2">
      <c r="A304" t="str">
        <f>PLANURI!AX746</f>
        <v>L431.20.08.C11-02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Inginerie Mecanică</v>
      </c>
      <c r="AD304">
        <f>PLANURI!A$12</f>
        <v>20</v>
      </c>
      <c r="AE304">
        <f>PLANURI!B$12</f>
        <v>70</v>
      </c>
      <c r="AF304">
        <f>PLANURI!D$12</f>
        <v>50</v>
      </c>
      <c r="AG304" t="str">
        <f>PLANURI!BW746</f>
        <v>2023</v>
      </c>
    </row>
    <row r="305" spans="1:33" x14ac:dyDescent="0.2">
      <c r="A305" t="str">
        <f>PLANURI!AX747</f>
        <v>L431.20.08.C11-03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Inginerie Mecanică</v>
      </c>
      <c r="AD305">
        <f>PLANURI!A$12</f>
        <v>20</v>
      </c>
      <c r="AE305">
        <f>PLANURI!B$12</f>
        <v>70</v>
      </c>
      <c r="AF305">
        <f>PLANURI!D$12</f>
        <v>50</v>
      </c>
      <c r="AG305" t="str">
        <f>PLANURI!BW747</f>
        <v>2023</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Inginerie Mecanică</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Inginerie Mecanică</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Inginerie Mecanică</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Inginerie Mecanică</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Inginerie Mecanică</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Inginerie Mecanică</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Inginerie Mecanică</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Inginerie Mecanică</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Inginerie Mecanică</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Inginerie Mecanică</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Inginerie Mecanică</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Inginerie Mecanică</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Inginerie Mecanică</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Inginerie Mecanică</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Inginerie Mecanică</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Inginerie Mecanică</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Inginerie Mecanică</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Inginerie Mecanică</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Inginerie Mecanică</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Inginerie Mecanică</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Inginerie Mecanică</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Inginerie Mecanică</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Inginerie Mecanică</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Inginerie Mecanică</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Inginerie Mecanică</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Inginerie Mecanică</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Inginerie Mecanică</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Inginerie Mecanică</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Inginerie Mecanică</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Inginerie Mecanică</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Inginerie Mecanică</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Inginerie Mecanică</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Inginerie Mecanică</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Inginerie Mecanică</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Inginerie Mecanică</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Inginerie Mecanică</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Inginerie Mecanică</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Inginerie Mecanică</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Inginerie Mecanică</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Inginerie Mecanică</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Inginerie Mecanică</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Inginerie Mecanică</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Inginerie Mecanică</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Inginerie Mecanică</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Inginerie Mecanică</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Inginerie Mecanică</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Inginerie Mecanică</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Inginerie Mecanică</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Inginerie Mecanică</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Inginerie Mecanică</v>
      </c>
      <c r="AD355">
        <f>PLANURI!A$12</f>
        <v>20</v>
      </c>
      <c r="AE355">
        <f>PLANURI!B$12</f>
        <v>70</v>
      </c>
      <c r="AF355">
        <f>PLANURI!D$12</f>
        <v>50</v>
      </c>
      <c r="AG355" t="str">
        <f>PLANURI!BW797</f>
        <v/>
      </c>
    </row>
    <row r="356" spans="1:33" x14ac:dyDescent="0.2">
      <c r="A356" t="str">
        <f>PLANURI!AX798</f>
        <v>L431.20.04.D9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Inginerie Mecanică</v>
      </c>
      <c r="AD356">
        <f>PLANURI!A$12</f>
        <v>20</v>
      </c>
      <c r="AE356">
        <f>PLANURI!B$12</f>
        <v>70</v>
      </c>
      <c r="AF356">
        <f>PLANURI!D$12</f>
        <v>50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Inginerie Mecanică</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Inginerie Mecanică</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Inginerie Mecanică</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Inginerie Mecanică</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Inginerie Mecanică</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Inginerie Mecanică</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Inginerie Mecanică</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Inginerie Mecanică</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Inginerie Mecanică</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Inginerie Mecanică</v>
      </c>
      <c r="AD366">
        <f>PLANURI!A$12</f>
        <v>20</v>
      </c>
      <c r="AE366">
        <f>PLANURI!B$12</f>
        <v>70</v>
      </c>
      <c r="AF366">
        <f>PLANURI!D$12</f>
        <v>50</v>
      </c>
      <c r="AG366" t="str">
        <f>PLANURI!BW808</f>
        <v/>
      </c>
    </row>
    <row r="367" spans="1:33" x14ac:dyDescent="0.2">
      <c r="A367" t="str">
        <f>PLANURI!AX809</f>
        <v>L431.20.05.D8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Inginerie Mecanică</v>
      </c>
      <c r="AD367">
        <f>PLANURI!A$12</f>
        <v>20</v>
      </c>
      <c r="AE367">
        <f>PLANURI!B$12</f>
        <v>70</v>
      </c>
      <c r="AF367">
        <f>PLANURI!D$12</f>
        <v>50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Inginerie Mecanică</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Inginerie Mecanică</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Inginerie Mecanică</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Inginerie Mecanică</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Inginerie Mecanică</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Inginerie Mecanică</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Inginerie Mecanică</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Inginerie Mecanică</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Inginerie Mecanică</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Inginerie Mecanică</v>
      </c>
      <c r="AD377">
        <f>PLANURI!A$12</f>
        <v>20</v>
      </c>
      <c r="AE377">
        <f>PLANURI!B$12</f>
        <v>70</v>
      </c>
      <c r="AF377">
        <f>PLANURI!D$12</f>
        <v>50</v>
      </c>
      <c r="AG377" t="str">
        <f>PLANURI!BW819</f>
        <v/>
      </c>
    </row>
    <row r="378" spans="1:33" x14ac:dyDescent="0.2">
      <c r="A378" t="str">
        <f>PLANURI!AX820</f>
        <v>L431.20.06.S8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Inginerie Mecanică</v>
      </c>
      <c r="AD378">
        <f>PLANURI!A$12</f>
        <v>20</v>
      </c>
      <c r="AE378">
        <f>PLANURI!B$12</f>
        <v>70</v>
      </c>
      <c r="AF378">
        <f>PLANURI!D$12</f>
        <v>50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Inginerie Mecanică</v>
      </c>
      <c r="AD379">
        <f>PLANURI!A$12</f>
        <v>20</v>
      </c>
      <c r="AE379">
        <f>PLANURI!B$12</f>
        <v>70</v>
      </c>
      <c r="AF379">
        <f>PLANURI!D$12</f>
        <v>50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Inginerie Mecanică</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Inginerie Mecanică</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Inginerie Mecanică</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Inginerie Mecanică</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Inginerie Mecanică</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Inginerie Mecanică</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Inginerie Mecanică</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Inginerie Mecanică</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Inginerie Mecanică</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Inginerie Mecanică</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Inginerie Mecanică</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Inginerie Mecanică</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Inginerie Mecanică</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Inginerie Mecanică</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Inginerie Mecanică</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Inginerie Mecanică</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Inginerie Mecanică</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Inginerie Mecanică</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Inginerie Mecanică</v>
      </c>
      <c r="AD398">
        <f>PLANURI!A$12</f>
        <v>20</v>
      </c>
      <c r="AE398">
        <f>PLANURI!B$12</f>
        <v>70</v>
      </c>
      <c r="AF398">
        <f>PLANURI!D$12</f>
        <v>50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Inginerie Mecanică</v>
      </c>
      <c r="AD399">
        <f>PLANURI!A$12</f>
        <v>20</v>
      </c>
      <c r="AE399">
        <f>PLANURI!B$12</f>
        <v>70</v>
      </c>
      <c r="AF399">
        <f>PLANURI!D$12</f>
        <v>50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Inginerie Mecanică</v>
      </c>
      <c r="AD400">
        <f>PLANURI!A$12</f>
        <v>20</v>
      </c>
      <c r="AE400">
        <f>PLANURI!B$12</f>
        <v>70</v>
      </c>
      <c r="AF400">
        <f>PLANURI!D$12</f>
        <v>50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Inginerie Mecanică</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Inginerie Mecanică</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2021-10-19T07:53:31Z</dcterms:modified>
</cp:coreProperties>
</file>