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2021-2022\Mec_L_PI_21-22_format nou\Seria 2020-2024_an II\"/>
    </mc:Choice>
  </mc:AlternateContent>
  <workbookProtection workbookAlgorithmName="SHA-512" workbookHashValue="38FBQKPFOC7C5JYRloOM9IKEtNDkeCj3uspMMmSxePM/PtuwjS4tIcp5sV+u44TqQmb7BhGOmeuVioq0dByHrA==" workbookSaltValue="k+b7SmeJeNxUkOudtzU2qw==" workbookSpinCount="100000" lockStructure="1"/>
  <bookViews>
    <workbookView xWindow="0" yWindow="0" windowWidth="28800" windowHeight="12435"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concurrentCalc="0"/>
</workbook>
</file>

<file path=xl/calcChain.xml><?xml version="1.0" encoding="utf-8"?>
<calcChain xmlns="http://schemas.openxmlformats.org/spreadsheetml/2006/main">
  <c r="AK94" i="10" l="1"/>
  <c r="AK352" i="10"/>
  <c r="AW338" i="10"/>
  <c r="AW335" i="10"/>
  <c r="AK335" i="10"/>
  <c r="AK332" i="10"/>
  <c r="Y225" i="10"/>
  <c r="Y222" i="10"/>
  <c r="AW225" i="10"/>
  <c r="AW222" i="10"/>
  <c r="AW219" i="10"/>
  <c r="AW216" i="10"/>
  <c r="AW213" i="10"/>
  <c r="AW210" i="10"/>
  <c r="AW207" i="10"/>
  <c r="AW204" i="10"/>
  <c r="Y355" i="10"/>
  <c r="Y352" i="10"/>
  <c r="M352" i="10"/>
  <c r="AK219" i="10"/>
  <c r="AK216" i="10"/>
  <c r="AK213" i="10"/>
  <c r="AK210" i="10"/>
  <c r="AK207" i="10"/>
  <c r="AK204" i="10"/>
  <c r="Y219" i="10"/>
  <c r="Y216" i="10"/>
  <c r="Y213" i="10"/>
  <c r="Y210" i="10"/>
  <c r="Y207" i="10"/>
  <c r="Y204" i="10"/>
  <c r="AW332" i="10"/>
  <c r="AK329" i="10"/>
  <c r="Y332" i="10"/>
  <c r="Y329" i="10"/>
  <c r="M329" i="10"/>
  <c r="AW45" i="10"/>
  <c r="M42" i="10"/>
  <c r="M39" i="10"/>
  <c r="AW82" i="10"/>
  <c r="AW79" i="10"/>
  <c r="AW76" i="10"/>
  <c r="AW73" i="10"/>
  <c r="AK91" i="10"/>
  <c r="AK88" i="10"/>
  <c r="AK85" i="10"/>
  <c r="AK82" i="10"/>
  <c r="AK79" i="10"/>
  <c r="AK76" i="10"/>
  <c r="AK73" i="10"/>
  <c r="Y91" i="10"/>
  <c r="Y88" i="10"/>
  <c r="Y85" i="10"/>
  <c r="Y82" i="10"/>
  <c r="Y79" i="10"/>
  <c r="Y76" i="10"/>
  <c r="M91" i="10"/>
  <c r="M88" i="10"/>
  <c r="M85" i="10"/>
  <c r="M82" i="10"/>
  <c r="M79" i="10"/>
  <c r="M76" i="10"/>
  <c r="M73" i="10"/>
  <c r="AW42" i="10"/>
  <c r="AW39" i="10"/>
  <c r="AW36" i="10"/>
  <c r="AW33" i="10"/>
  <c r="AW30" i="10"/>
  <c r="AW27" i="10"/>
  <c r="AW24" i="10"/>
  <c r="AW21" i="10"/>
  <c r="AK42" i="10"/>
  <c r="AK39" i="10"/>
  <c r="AK36" i="10"/>
  <c r="AK33" i="10"/>
  <c r="AK30" i="10"/>
  <c r="AK27" i="10"/>
  <c r="AK24" i="10"/>
  <c r="AK21" i="10"/>
  <c r="Y42" i="10"/>
  <c r="Y39" i="10"/>
  <c r="Y36" i="10"/>
  <c r="Y33" i="10"/>
  <c r="Y30" i="10"/>
  <c r="Y27" i="10"/>
  <c r="Y24" i="10"/>
  <c r="Y21" i="10"/>
  <c r="M36" i="10"/>
  <c r="M33" i="10"/>
  <c r="M30" i="10"/>
  <c r="M27" i="10"/>
  <c r="M24" i="10"/>
  <c r="M21" i="10"/>
  <c r="AX839" i="10"/>
  <c r="A397" i="13"/>
  <c r="B397" i="13"/>
  <c r="AZ839" i="10"/>
  <c r="C397" i="13"/>
  <c r="H397" i="13"/>
  <c r="I397" i="13"/>
  <c r="J397" i="13"/>
  <c r="K397" i="13"/>
  <c r="L397" i="13"/>
  <c r="M397" i="13"/>
  <c r="O397" i="13"/>
  <c r="BN839" i="10"/>
  <c r="Q397" i="13"/>
  <c r="R397" i="13"/>
  <c r="A4" i="10"/>
  <c r="Z397" i="13"/>
  <c r="H6" i="10"/>
  <c r="AA397" i="13"/>
  <c r="AB397" i="13"/>
  <c r="H9" i="10"/>
  <c r="AC397" i="13"/>
  <c r="AD397" i="13"/>
  <c r="AE397" i="13"/>
  <c r="AF397" i="13"/>
  <c r="AL88" i="10"/>
  <c r="AX840" i="10"/>
  <c r="A398" i="13"/>
  <c r="B398" i="13"/>
  <c r="AZ840" i="10"/>
  <c r="C398" i="13"/>
  <c r="H398" i="13"/>
  <c r="I398" i="13"/>
  <c r="J398" i="13"/>
  <c r="K398" i="13"/>
  <c r="L398" i="13"/>
  <c r="M398" i="13"/>
  <c r="O398" i="13"/>
  <c r="BN840" i="10"/>
  <c r="Q398" i="13"/>
  <c r="R398" i="13"/>
  <c r="Z398" i="13"/>
  <c r="AA398" i="13"/>
  <c r="AB398" i="13"/>
  <c r="AC398" i="13"/>
  <c r="AD398" i="13"/>
  <c r="AE398" i="13"/>
  <c r="AF398" i="13"/>
  <c r="AL91" i="10"/>
  <c r="AX841" i="10"/>
  <c r="A399" i="13"/>
  <c r="B399" i="13"/>
  <c r="AZ841" i="10"/>
  <c r="C399" i="13"/>
  <c r="H399" i="13"/>
  <c r="I399" i="13"/>
  <c r="J399" i="13"/>
  <c r="K399" i="13"/>
  <c r="L399" i="13"/>
  <c r="M399" i="13"/>
  <c r="O399" i="13"/>
  <c r="BN841" i="10"/>
  <c r="Q399" i="13"/>
  <c r="R399" i="13"/>
  <c r="Z399" i="13"/>
  <c r="AA399" i="13"/>
  <c r="AB399" i="13"/>
  <c r="AC399" i="13"/>
  <c r="AD399" i="13"/>
  <c r="AE399" i="13"/>
  <c r="AF399" i="13"/>
  <c r="AX842" i="10"/>
  <c r="A400" i="13"/>
  <c r="B400" i="13"/>
  <c r="AZ842" i="10"/>
  <c r="C400" i="13"/>
  <c r="H400" i="13"/>
  <c r="I400" i="13"/>
  <c r="J400" i="13"/>
  <c r="K400" i="13"/>
  <c r="L400" i="13"/>
  <c r="M400" i="13"/>
  <c r="O400" i="13"/>
  <c r="BN842" i="10"/>
  <c r="Q400" i="13"/>
  <c r="R400" i="13"/>
  <c r="Z400" i="13"/>
  <c r="AA400" i="13"/>
  <c r="AB400" i="13"/>
  <c r="AC400" i="13"/>
  <c r="AD400" i="13"/>
  <c r="AE400" i="13"/>
  <c r="AF400" i="13"/>
  <c r="AX843" i="10"/>
  <c r="A401" i="13"/>
  <c r="B401" i="13"/>
  <c r="C401" i="13"/>
  <c r="H401" i="13"/>
  <c r="I401" i="13"/>
  <c r="J401" i="13"/>
  <c r="K401" i="13"/>
  <c r="L401" i="13"/>
  <c r="M401" i="13"/>
  <c r="O401" i="13"/>
  <c r="Q401" i="13"/>
  <c r="R401" i="13"/>
  <c r="Z401" i="13"/>
  <c r="AA401" i="13"/>
  <c r="AB401" i="13"/>
  <c r="AC401" i="13"/>
  <c r="AD401" i="13"/>
  <c r="AE401" i="13"/>
  <c r="AF401" i="13"/>
  <c r="AX844" i="10"/>
  <c r="A402" i="13"/>
  <c r="B402" i="13"/>
  <c r="C402" i="13"/>
  <c r="H402" i="13"/>
  <c r="I402" i="13"/>
  <c r="J402" i="13"/>
  <c r="K402" i="13"/>
  <c r="L402" i="13"/>
  <c r="M402" i="13"/>
  <c r="O402" i="13"/>
  <c r="Q402" i="13"/>
  <c r="R402" i="13"/>
  <c r="Z402" i="13"/>
  <c r="AA402" i="13"/>
  <c r="AB402" i="13"/>
  <c r="AC402" i="13"/>
  <c r="AD402" i="13"/>
  <c r="AE402" i="13"/>
  <c r="AF402" i="13"/>
  <c r="Z30" i="10"/>
  <c r="AX473" i="10"/>
  <c r="A31" i="13"/>
  <c r="B31" i="13"/>
  <c r="AZ473" i="10"/>
  <c r="C31" i="13"/>
  <c r="BH473" i="10"/>
  <c r="K31" i="13"/>
  <c r="BI473" i="10"/>
  <c r="L31" i="13"/>
  <c r="BR473" i="10"/>
  <c r="U31" i="13"/>
  <c r="BT473" i="10"/>
  <c r="W31" i="13"/>
  <c r="Z31" i="13"/>
  <c r="AA31" i="13"/>
  <c r="AB31" i="13"/>
  <c r="AC31" i="13"/>
  <c r="AD31" i="13"/>
  <c r="AE31" i="13"/>
  <c r="AF31" i="13"/>
  <c r="Z33" i="10"/>
  <c r="AX474" i="10"/>
  <c r="A32" i="13"/>
  <c r="B32" i="13"/>
  <c r="AZ474" i="10"/>
  <c r="C32" i="13"/>
  <c r="H32" i="13"/>
  <c r="BH474" i="10"/>
  <c r="K32" i="13"/>
  <c r="BI474" i="10"/>
  <c r="L32" i="13"/>
  <c r="BR474" i="10"/>
  <c r="U32" i="13"/>
  <c r="BT474" i="10"/>
  <c r="W32" i="13"/>
  <c r="Z32" i="13"/>
  <c r="AA32" i="13"/>
  <c r="AB32" i="13"/>
  <c r="AC32" i="13"/>
  <c r="AD32" i="13"/>
  <c r="AE32" i="13"/>
  <c r="AF32" i="13"/>
  <c r="Z36" i="10"/>
  <c r="AX475" i="10"/>
  <c r="A33" i="13"/>
  <c r="B33" i="13"/>
  <c r="AZ475" i="10"/>
  <c r="C33" i="13"/>
  <c r="BH475" i="10"/>
  <c r="K33" i="13"/>
  <c r="BI475" i="10"/>
  <c r="L33" i="13"/>
  <c r="BR475" i="10"/>
  <c r="U33" i="13"/>
  <c r="BT475" i="10"/>
  <c r="W33" i="13"/>
  <c r="Z33" i="13"/>
  <c r="AA33" i="13"/>
  <c r="AB33" i="13"/>
  <c r="AC33" i="13"/>
  <c r="AD33" i="13"/>
  <c r="AE33" i="13"/>
  <c r="AF33" i="13"/>
  <c r="Z39" i="10"/>
  <c r="AX476" i="10"/>
  <c r="A34" i="13"/>
  <c r="B34" i="13"/>
  <c r="AZ476" i="10"/>
  <c r="C34" i="13"/>
  <c r="H34" i="13"/>
  <c r="BH476" i="10"/>
  <c r="K34" i="13"/>
  <c r="BI476" i="10"/>
  <c r="L34" i="13"/>
  <c r="BR476" i="10"/>
  <c r="U34" i="13"/>
  <c r="BT476" i="10"/>
  <c r="W34" i="13"/>
  <c r="Z34" i="13"/>
  <c r="AA34" i="13"/>
  <c r="AB34" i="13"/>
  <c r="AC34" i="13"/>
  <c r="AD34" i="13"/>
  <c r="AE34" i="13"/>
  <c r="AF34" i="13"/>
  <c r="Z42" i="10"/>
  <c r="AX477" i="10"/>
  <c r="A35" i="13"/>
  <c r="B35" i="13"/>
  <c r="AZ477" i="10"/>
  <c r="C35" i="13"/>
  <c r="BH477" i="10"/>
  <c r="K35" i="13"/>
  <c r="BI477" i="10"/>
  <c r="L35" i="13"/>
  <c r="BR477" i="10"/>
  <c r="U35" i="13"/>
  <c r="BT477" i="10"/>
  <c r="W35" i="13"/>
  <c r="Z35" i="13"/>
  <c r="AA35" i="13"/>
  <c r="AB35" i="13"/>
  <c r="AC35" i="13"/>
  <c r="AD35" i="13"/>
  <c r="AE35" i="13"/>
  <c r="AF35" i="13"/>
  <c r="Z45" i="10"/>
  <c r="AX478" i="10"/>
  <c r="A36" i="13"/>
  <c r="B36" i="13"/>
  <c r="C36" i="13"/>
  <c r="H36" i="13"/>
  <c r="K36" i="13"/>
  <c r="L36" i="13"/>
  <c r="U36" i="13"/>
  <c r="W36" i="13"/>
  <c r="Z36" i="13"/>
  <c r="AA36" i="13"/>
  <c r="AB36" i="13"/>
  <c r="AC36" i="13"/>
  <c r="AD36" i="13"/>
  <c r="AE36" i="13"/>
  <c r="AF36" i="13"/>
  <c r="Z48" i="10"/>
  <c r="AX479" i="10"/>
  <c r="A37" i="13"/>
  <c r="B37" i="13"/>
  <c r="C37" i="13"/>
  <c r="K37" i="13"/>
  <c r="L37" i="13"/>
  <c r="U37" i="13"/>
  <c r="W37" i="13"/>
  <c r="Z37" i="13"/>
  <c r="AA37" i="13"/>
  <c r="AB37" i="13"/>
  <c r="AC37" i="13"/>
  <c r="AD37" i="13"/>
  <c r="AE37" i="13"/>
  <c r="AF37" i="13"/>
  <c r="Z51" i="10"/>
  <c r="AX480" i="10"/>
  <c r="A38" i="13"/>
  <c r="B38" i="13"/>
  <c r="AZ480" i="10"/>
  <c r="C38" i="13"/>
  <c r="H38" i="13"/>
  <c r="BH480" i="10"/>
  <c r="K38" i="13"/>
  <c r="BI480" i="10"/>
  <c r="L38" i="13"/>
  <c r="BR480" i="10"/>
  <c r="U38" i="13"/>
  <c r="BT480" i="10"/>
  <c r="W38" i="13"/>
  <c r="Z38" i="13"/>
  <c r="AA38" i="13"/>
  <c r="AB38" i="13"/>
  <c r="AC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Z39" i="13"/>
  <c r="AA39" i="13"/>
  <c r="AB39" i="13"/>
  <c r="AC39" i="13"/>
  <c r="AD39" i="13"/>
  <c r="AE39" i="13"/>
  <c r="AF39" i="13"/>
  <c r="AL21" i="10"/>
  <c r="AX482" i="10"/>
  <c r="A40" i="13"/>
  <c r="B40" i="13"/>
  <c r="AZ482" i="10"/>
  <c r="C40" i="13"/>
  <c r="H40" i="13"/>
  <c r="BH482" i="10"/>
  <c r="K40" i="13"/>
  <c r="BI482" i="10"/>
  <c r="L40" i="13"/>
  <c r="BR482" i="10"/>
  <c r="U40" i="13"/>
  <c r="BT482" i="10"/>
  <c r="W40" i="13"/>
  <c r="Z40" i="13"/>
  <c r="AA40" i="13"/>
  <c r="AB40" i="13"/>
  <c r="AC40" i="13"/>
  <c r="AD40" i="13"/>
  <c r="AE40" i="13"/>
  <c r="AF40" i="13"/>
  <c r="B41" i="13"/>
  <c r="Z41" i="13"/>
  <c r="AA41" i="13"/>
  <c r="AB41" i="13"/>
  <c r="AC41" i="13"/>
  <c r="AD41" i="13"/>
  <c r="AE41" i="13"/>
  <c r="AF41" i="13"/>
  <c r="AL27" i="10"/>
  <c r="AX484" i="10"/>
  <c r="A42" i="13"/>
  <c r="B42" i="13"/>
  <c r="AZ484" i="10"/>
  <c r="C42" i="13"/>
  <c r="H42" i="13"/>
  <c r="BH484" i="10"/>
  <c r="K42" i="13"/>
  <c r="BI484" i="10"/>
  <c r="L42" i="13"/>
  <c r="BR484" i="10"/>
  <c r="U42" i="13"/>
  <c r="BT484" i="10"/>
  <c r="W42" i="13"/>
  <c r="Z42" i="13"/>
  <c r="AA42" i="13"/>
  <c r="AB42" i="13"/>
  <c r="AC42" i="13"/>
  <c r="AD42" i="13"/>
  <c r="AE42" i="13"/>
  <c r="AF42" i="13"/>
  <c r="AL30" i="10"/>
  <c r="AX485" i="10"/>
  <c r="A43" i="13"/>
  <c r="B43" i="13"/>
  <c r="AZ485" i="10"/>
  <c r="C43" i="13"/>
  <c r="BH485" i="10"/>
  <c r="K43" i="13"/>
  <c r="BI485" i="10"/>
  <c r="L43" i="13"/>
  <c r="BR485" i="10"/>
  <c r="U43" i="13"/>
  <c r="BT485" i="10"/>
  <c r="W43" i="13"/>
  <c r="Z43" i="13"/>
  <c r="AA43" i="13"/>
  <c r="AB43" i="13"/>
  <c r="AC43" i="13"/>
  <c r="AD43" i="13"/>
  <c r="AE43" i="13"/>
  <c r="AF43" i="13"/>
  <c r="AL33" i="10"/>
  <c r="AX486" i="10"/>
  <c r="A44" i="13"/>
  <c r="B44" i="13"/>
  <c r="AZ486" i="10"/>
  <c r="C44" i="13"/>
  <c r="H44" i="13"/>
  <c r="BH486" i="10"/>
  <c r="K44" i="13"/>
  <c r="BI486" i="10"/>
  <c r="L44" i="13"/>
  <c r="BR486" i="10"/>
  <c r="U44" i="13"/>
  <c r="BT486" i="10"/>
  <c r="W44" i="13"/>
  <c r="Z44" i="13"/>
  <c r="AA44" i="13"/>
  <c r="AB44" i="13"/>
  <c r="AC44" i="13"/>
  <c r="AD44" i="13"/>
  <c r="AE44" i="13"/>
  <c r="AF44" i="13"/>
  <c r="AL36" i="10"/>
  <c r="AX487" i="10"/>
  <c r="A45" i="13"/>
  <c r="B45" i="13"/>
  <c r="AZ487" i="10"/>
  <c r="C45" i="13"/>
  <c r="BH487" i="10"/>
  <c r="K45" i="13"/>
  <c r="BI487" i="10"/>
  <c r="L45" i="13"/>
  <c r="BR487" i="10"/>
  <c r="U45" i="13"/>
  <c r="BT487" i="10"/>
  <c r="W45" i="13"/>
  <c r="Z45" i="13"/>
  <c r="AA45" i="13"/>
  <c r="AB45" i="13"/>
  <c r="AC45" i="13"/>
  <c r="AD45" i="13"/>
  <c r="AE45" i="13"/>
  <c r="AF45" i="13"/>
  <c r="AL39" i="10"/>
  <c r="AX488" i="10"/>
  <c r="A46" i="13"/>
  <c r="B46" i="13"/>
  <c r="AZ488" i="10"/>
  <c r="C46" i="13"/>
  <c r="H46" i="13"/>
  <c r="BH488" i="10"/>
  <c r="K46" i="13"/>
  <c r="BI488" i="10"/>
  <c r="L46" i="13"/>
  <c r="BR488" i="10"/>
  <c r="U46" i="13"/>
  <c r="BT488" i="10"/>
  <c r="W46" i="13"/>
  <c r="Z46" i="13"/>
  <c r="AA46" i="13"/>
  <c r="AB46" i="13"/>
  <c r="AC46" i="13"/>
  <c r="AD46" i="13"/>
  <c r="AE46" i="13"/>
  <c r="AF46" i="13"/>
  <c r="AL42" i="10"/>
  <c r="AX489" i="10"/>
  <c r="A47" i="13"/>
  <c r="B47" i="13"/>
  <c r="AZ489" i="10"/>
  <c r="C47" i="13"/>
  <c r="BH489" i="10"/>
  <c r="K47" i="13"/>
  <c r="BI489" i="10"/>
  <c r="L47" i="13"/>
  <c r="BR489" i="10"/>
  <c r="U47" i="13"/>
  <c r="BT489" i="10"/>
  <c r="W47" i="13"/>
  <c r="Z47" i="13"/>
  <c r="AA47" i="13"/>
  <c r="AB47" i="13"/>
  <c r="AC47" i="13"/>
  <c r="AD47" i="13"/>
  <c r="AE47" i="13"/>
  <c r="AF47" i="13"/>
  <c r="AL45" i="10"/>
  <c r="AX490" i="10"/>
  <c r="A48" i="13"/>
  <c r="B48" i="13"/>
  <c r="AZ490" i="10"/>
  <c r="C48" i="13"/>
  <c r="H48" i="13"/>
  <c r="BH490" i="10"/>
  <c r="K48" i="13"/>
  <c r="BI490" i="10"/>
  <c r="L48" i="13"/>
  <c r="BR490" i="10"/>
  <c r="U48" i="13"/>
  <c r="BT490" i="10"/>
  <c r="W48" i="13"/>
  <c r="Z48" i="13"/>
  <c r="AA48" i="13"/>
  <c r="AB48" i="13"/>
  <c r="AC48" i="13"/>
  <c r="AD48" i="13"/>
  <c r="AE48" i="13"/>
  <c r="AF48" i="13"/>
  <c r="AL48" i="10"/>
  <c r="AX491" i="10"/>
  <c r="A49" i="13"/>
  <c r="B49" i="13"/>
  <c r="C49" i="13"/>
  <c r="K49" i="13"/>
  <c r="L49" i="13"/>
  <c r="U49" i="13"/>
  <c r="W49" i="13"/>
  <c r="Z49" i="13"/>
  <c r="AA49" i="13"/>
  <c r="AB49" i="13"/>
  <c r="AC49" i="13"/>
  <c r="AD49" i="13"/>
  <c r="AE49" i="13"/>
  <c r="AF49" i="13"/>
  <c r="AL51" i="10"/>
  <c r="AX492" i="10"/>
  <c r="A50" i="13"/>
  <c r="B50" i="13"/>
  <c r="AZ492" i="10"/>
  <c r="C50" i="13"/>
  <c r="H50" i="13"/>
  <c r="BH492" i="10"/>
  <c r="K50" i="13"/>
  <c r="BI492" i="10"/>
  <c r="L50" i="13"/>
  <c r="BR492" i="10"/>
  <c r="U50" i="13"/>
  <c r="BT492" i="10"/>
  <c r="W50" i="13"/>
  <c r="Z50" i="13"/>
  <c r="AA50" i="13"/>
  <c r="AB50" i="13"/>
  <c r="AC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Z51" i="13"/>
  <c r="AA51" i="13"/>
  <c r="AB51" i="13"/>
  <c r="AC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Z52" i="13"/>
  <c r="AA52" i="13"/>
  <c r="AB52" i="13"/>
  <c r="AC52" i="13"/>
  <c r="AD52" i="13"/>
  <c r="AE52" i="13"/>
  <c r="AF52" i="13"/>
  <c r="B73" i="10"/>
  <c r="AX495" i="10"/>
  <c r="A53" i="13"/>
  <c r="B53" i="13"/>
  <c r="AZ495" i="10"/>
  <c r="C53" i="13"/>
  <c r="BH495" i="10"/>
  <c r="K53" i="13"/>
  <c r="BI495" i="10"/>
  <c r="L53" i="13"/>
  <c r="BR495" i="10"/>
  <c r="U53" i="13"/>
  <c r="BT495" i="10"/>
  <c r="W53" i="13"/>
  <c r="Z53" i="13"/>
  <c r="AA53" i="13"/>
  <c r="AB53" i="13"/>
  <c r="AC53" i="13"/>
  <c r="AD53" i="13"/>
  <c r="AE53" i="13"/>
  <c r="AF53" i="13"/>
  <c r="B76" i="10"/>
  <c r="AX496" i="10"/>
  <c r="A54" i="13"/>
  <c r="B54" i="13"/>
  <c r="AZ496" i="10"/>
  <c r="C54" i="13"/>
  <c r="H54" i="13"/>
  <c r="BH496" i="10"/>
  <c r="K54" i="13"/>
  <c r="BI496" i="10"/>
  <c r="L54" i="13"/>
  <c r="BR496" i="10"/>
  <c r="U54" i="13"/>
  <c r="BT496" i="10"/>
  <c r="W54" i="13"/>
  <c r="Z54" i="13"/>
  <c r="AA54" i="13"/>
  <c r="AB54" i="13"/>
  <c r="AC54" i="13"/>
  <c r="AD54" i="13"/>
  <c r="AE54" i="13"/>
  <c r="AF54" i="13"/>
  <c r="B79" i="10"/>
  <c r="AX497" i="10"/>
  <c r="A55" i="13"/>
  <c r="B55" i="13"/>
  <c r="AZ497" i="10"/>
  <c r="C55" i="13"/>
  <c r="BH497" i="10"/>
  <c r="K55" i="13"/>
  <c r="BI497" i="10"/>
  <c r="L55" i="13"/>
  <c r="BR497" i="10"/>
  <c r="U55" i="13"/>
  <c r="BT497" i="10"/>
  <c r="W55" i="13"/>
  <c r="Z55" i="13"/>
  <c r="AA55" i="13"/>
  <c r="AB55" i="13"/>
  <c r="AC55" i="13"/>
  <c r="AD55" i="13"/>
  <c r="AE55" i="13"/>
  <c r="AF55" i="13"/>
  <c r="B82" i="10"/>
  <c r="AX498" i="10"/>
  <c r="A56" i="13"/>
  <c r="B56" i="13"/>
  <c r="AZ498" i="10"/>
  <c r="C56" i="13"/>
  <c r="H56" i="13"/>
  <c r="BH498" i="10"/>
  <c r="K56" i="13"/>
  <c r="BI498" i="10"/>
  <c r="L56" i="13"/>
  <c r="BR498" i="10"/>
  <c r="U56" i="13"/>
  <c r="BT498" i="10"/>
  <c r="W56" i="13"/>
  <c r="Z56" i="13"/>
  <c r="AA56" i="13"/>
  <c r="AB56" i="13"/>
  <c r="AC56" i="13"/>
  <c r="AD56" i="13"/>
  <c r="AE56" i="13"/>
  <c r="AF56" i="13"/>
  <c r="B85" i="10"/>
  <c r="AX499" i="10"/>
  <c r="A57" i="13"/>
  <c r="B57" i="13"/>
  <c r="AZ499" i="10"/>
  <c r="C57" i="13"/>
  <c r="BH499" i="10"/>
  <c r="K57" i="13"/>
  <c r="BI499" i="10"/>
  <c r="L57" i="13"/>
  <c r="BR499" i="10"/>
  <c r="U57" i="13"/>
  <c r="BT499" i="10"/>
  <c r="W57" i="13"/>
  <c r="Z57" i="13"/>
  <c r="AA57" i="13"/>
  <c r="AB57" i="13"/>
  <c r="AC57" i="13"/>
  <c r="AD57" i="13"/>
  <c r="AE57" i="13"/>
  <c r="AF57" i="13"/>
  <c r="B88" i="10"/>
  <c r="AX500" i="10"/>
  <c r="A58" i="13"/>
  <c r="B58" i="13"/>
  <c r="AZ500" i="10"/>
  <c r="C58" i="13"/>
  <c r="H58" i="13"/>
  <c r="BH500" i="10"/>
  <c r="K58" i="13"/>
  <c r="BI500" i="10"/>
  <c r="L58" i="13"/>
  <c r="BR500" i="10"/>
  <c r="U58" i="13"/>
  <c r="BT500" i="10"/>
  <c r="W58" i="13"/>
  <c r="Z58" i="13"/>
  <c r="AA58" i="13"/>
  <c r="AB58" i="13"/>
  <c r="AC58" i="13"/>
  <c r="AD58" i="13"/>
  <c r="AE58" i="13"/>
  <c r="AF58" i="13"/>
  <c r="B91" i="10"/>
  <c r="AX501" i="10"/>
  <c r="A59" i="13"/>
  <c r="B59" i="13"/>
  <c r="AZ501" i="10"/>
  <c r="C59" i="13"/>
  <c r="BH501" i="10"/>
  <c r="K59" i="13"/>
  <c r="BI501" i="10"/>
  <c r="L59" i="13"/>
  <c r="BR501" i="10"/>
  <c r="U59" i="13"/>
  <c r="BT501" i="10"/>
  <c r="W59" i="13"/>
  <c r="Z59" i="13"/>
  <c r="AA59" i="13"/>
  <c r="AB59" i="13"/>
  <c r="AC59" i="13"/>
  <c r="AD59" i="13"/>
  <c r="AE59" i="13"/>
  <c r="AF59" i="13"/>
  <c r="B94" i="10"/>
  <c r="AX502" i="10"/>
  <c r="A60" i="13"/>
  <c r="B60" i="13"/>
  <c r="AZ502" i="10"/>
  <c r="C60" i="13"/>
  <c r="H60" i="13"/>
  <c r="BH502" i="10"/>
  <c r="K60" i="13"/>
  <c r="BI502" i="10"/>
  <c r="L60" i="13"/>
  <c r="BR502" i="10"/>
  <c r="U60" i="13"/>
  <c r="BT502" i="10"/>
  <c r="W60" i="13"/>
  <c r="Z60" i="13"/>
  <c r="AA60" i="13"/>
  <c r="AB60" i="13"/>
  <c r="AC60" i="13"/>
  <c r="AD60" i="13"/>
  <c r="AE60" i="13"/>
  <c r="AF60" i="13"/>
  <c r="B97" i="10"/>
  <c r="AX503" i="10"/>
  <c r="A61" i="13"/>
  <c r="B61" i="13"/>
  <c r="C61" i="13"/>
  <c r="K61" i="13"/>
  <c r="L61" i="13"/>
  <c r="U61" i="13"/>
  <c r="W61" i="13"/>
  <c r="Z61" i="13"/>
  <c r="AA61" i="13"/>
  <c r="AB61" i="13"/>
  <c r="AC61" i="13"/>
  <c r="AD61" i="13"/>
  <c r="AE61" i="13"/>
  <c r="AF61" i="13"/>
  <c r="B100" i="10"/>
  <c r="AX504" i="10"/>
  <c r="A62" i="13"/>
  <c r="B62" i="13"/>
  <c r="C62" i="13"/>
  <c r="H62" i="13"/>
  <c r="K62" i="13"/>
  <c r="L62" i="13"/>
  <c r="U62" i="13"/>
  <c r="W62" i="13"/>
  <c r="Z62" i="13"/>
  <c r="AA62" i="13"/>
  <c r="AB62" i="13"/>
  <c r="AC62" i="13"/>
  <c r="AD62" i="13"/>
  <c r="AE62" i="13"/>
  <c r="AF62" i="13"/>
  <c r="B103" i="10"/>
  <c r="AX505" i="10"/>
  <c r="A63" i="13"/>
  <c r="B63" i="13"/>
  <c r="AZ505" i="10"/>
  <c r="C63" i="13"/>
  <c r="BH505" i="10"/>
  <c r="K63" i="13"/>
  <c r="BI505" i="10"/>
  <c r="L63" i="13"/>
  <c r="BR505" i="10"/>
  <c r="U63" i="13"/>
  <c r="BT505" i="10"/>
  <c r="W63" i="13"/>
  <c r="Z63" i="13"/>
  <c r="AA63" i="13"/>
  <c r="AB63" i="13"/>
  <c r="AC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Z64" i="13"/>
  <c r="AA64" i="13"/>
  <c r="AB64" i="13"/>
  <c r="AC64" i="13"/>
  <c r="AD64" i="13"/>
  <c r="AE64" i="13"/>
  <c r="AF64" i="13"/>
  <c r="N73" i="10"/>
  <c r="AX507" i="10"/>
  <c r="A65" i="13"/>
  <c r="B65" i="13"/>
  <c r="AZ507" i="10"/>
  <c r="C65" i="13"/>
  <c r="BH507" i="10"/>
  <c r="K65" i="13"/>
  <c r="BI507" i="10"/>
  <c r="L65" i="13"/>
  <c r="BR507" i="10"/>
  <c r="U65" i="13"/>
  <c r="BT507" i="10"/>
  <c r="W65" i="13"/>
  <c r="Z65" i="13"/>
  <c r="AA65" i="13"/>
  <c r="AB65" i="13"/>
  <c r="AC65" i="13"/>
  <c r="AD65" i="13"/>
  <c r="AE65" i="13"/>
  <c r="AF65" i="13"/>
  <c r="N76" i="10"/>
  <c r="AX508" i="10"/>
  <c r="A66" i="13"/>
  <c r="B66" i="13"/>
  <c r="AZ508" i="10"/>
  <c r="C66" i="13"/>
  <c r="H66" i="13"/>
  <c r="BH508" i="10"/>
  <c r="K66" i="13"/>
  <c r="BI508" i="10"/>
  <c r="L66" i="13"/>
  <c r="BR508" i="10"/>
  <c r="U66" i="13"/>
  <c r="BT508" i="10"/>
  <c r="W66" i="13"/>
  <c r="Z66" i="13"/>
  <c r="AA66" i="13"/>
  <c r="AB66" i="13"/>
  <c r="AC66" i="13"/>
  <c r="AD66" i="13"/>
  <c r="AE66" i="13"/>
  <c r="AF66" i="13"/>
  <c r="N79" i="10"/>
  <c r="AX509" i="10"/>
  <c r="A67" i="13"/>
  <c r="B67" i="13"/>
  <c r="AZ509" i="10"/>
  <c r="C67" i="13"/>
  <c r="BH509" i="10"/>
  <c r="K67" i="13"/>
  <c r="BI509" i="10"/>
  <c r="L67" i="13"/>
  <c r="BR509" i="10"/>
  <c r="U67" i="13"/>
  <c r="BT509" i="10"/>
  <c r="W67" i="13"/>
  <c r="Z67" i="13"/>
  <c r="AA67" i="13"/>
  <c r="AB67" i="13"/>
  <c r="AC67" i="13"/>
  <c r="AD67" i="13"/>
  <c r="AE67" i="13"/>
  <c r="AF67" i="13"/>
  <c r="N82" i="10"/>
  <c r="AX510" i="10"/>
  <c r="A68" i="13"/>
  <c r="B68" i="13"/>
  <c r="AZ510" i="10"/>
  <c r="C68" i="13"/>
  <c r="H68" i="13"/>
  <c r="BH510" i="10"/>
  <c r="K68" i="13"/>
  <c r="BI510" i="10"/>
  <c r="L68" i="13"/>
  <c r="BR510" i="10"/>
  <c r="U68" i="13"/>
  <c r="BT510" i="10"/>
  <c r="W68" i="13"/>
  <c r="Z68" i="13"/>
  <c r="AA68" i="13"/>
  <c r="AB68" i="13"/>
  <c r="AC68" i="13"/>
  <c r="AD68" i="13"/>
  <c r="AE68" i="13"/>
  <c r="AF68" i="13"/>
  <c r="N85" i="10"/>
  <c r="AX511" i="10"/>
  <c r="A69" i="13"/>
  <c r="B69" i="13"/>
  <c r="AZ511" i="10"/>
  <c r="C69" i="13"/>
  <c r="BH511" i="10"/>
  <c r="K69" i="13"/>
  <c r="BI511" i="10"/>
  <c r="L69" i="13"/>
  <c r="BR511" i="10"/>
  <c r="U69" i="13"/>
  <c r="BT511" i="10"/>
  <c r="W69" i="13"/>
  <c r="Z69" i="13"/>
  <c r="AA69" i="13"/>
  <c r="AB69" i="13"/>
  <c r="AC69" i="13"/>
  <c r="AD69" i="13"/>
  <c r="AE69" i="13"/>
  <c r="AF69" i="13"/>
  <c r="N88" i="10"/>
  <c r="AX512" i="10"/>
  <c r="A70" i="13"/>
  <c r="B70" i="13"/>
  <c r="AZ512" i="10"/>
  <c r="C70" i="13"/>
  <c r="H70" i="13"/>
  <c r="BH512" i="10"/>
  <c r="K70" i="13"/>
  <c r="BI512" i="10"/>
  <c r="L70" i="13"/>
  <c r="BR512" i="10"/>
  <c r="U70" i="13"/>
  <c r="BT512" i="10"/>
  <c r="W70" i="13"/>
  <c r="Z70" i="13"/>
  <c r="AA70" i="13"/>
  <c r="AB70" i="13"/>
  <c r="AC70" i="13"/>
  <c r="AD70" i="13"/>
  <c r="AE70" i="13"/>
  <c r="AF70" i="13"/>
  <c r="N91" i="10"/>
  <c r="AX513" i="10"/>
  <c r="A71" i="13"/>
  <c r="B71" i="13"/>
  <c r="AZ513" i="10"/>
  <c r="C71" i="13"/>
  <c r="BH513" i="10"/>
  <c r="K71" i="13"/>
  <c r="BI513" i="10"/>
  <c r="L71" i="13"/>
  <c r="BR513" i="10"/>
  <c r="U71" i="13"/>
  <c r="BT513" i="10"/>
  <c r="W71" i="13"/>
  <c r="Z71" i="13"/>
  <c r="AA71" i="13"/>
  <c r="AB71" i="13"/>
  <c r="AC71" i="13"/>
  <c r="AD71" i="13"/>
  <c r="AE71" i="13"/>
  <c r="AF71" i="13"/>
  <c r="N94" i="10"/>
  <c r="AX514" i="10"/>
  <c r="A72" i="13"/>
  <c r="B72" i="13"/>
  <c r="AZ514" i="10"/>
  <c r="C72" i="13"/>
  <c r="H72" i="13"/>
  <c r="BH514" i="10"/>
  <c r="K72" i="13"/>
  <c r="BI514" i="10"/>
  <c r="L72" i="13"/>
  <c r="BR514" i="10"/>
  <c r="U72" i="13"/>
  <c r="BT514" i="10"/>
  <c r="W72" i="13"/>
  <c r="Z72" i="13"/>
  <c r="AA72" i="13"/>
  <c r="AB72" i="13"/>
  <c r="AC72" i="13"/>
  <c r="AD72" i="13"/>
  <c r="AE72" i="13"/>
  <c r="AF72" i="13"/>
  <c r="N97" i="10"/>
  <c r="AX515" i="10"/>
  <c r="A73" i="13"/>
  <c r="B73" i="13"/>
  <c r="C73" i="13"/>
  <c r="K73" i="13"/>
  <c r="L73" i="13"/>
  <c r="U73" i="13"/>
  <c r="W73" i="13"/>
  <c r="Z73" i="13"/>
  <c r="AA73" i="13"/>
  <c r="AB73" i="13"/>
  <c r="AC73" i="13"/>
  <c r="AD73" i="13"/>
  <c r="AE73" i="13"/>
  <c r="AF73" i="13"/>
  <c r="N100" i="10"/>
  <c r="AX516" i="10"/>
  <c r="A74" i="13"/>
  <c r="B74" i="13"/>
  <c r="C74" i="13"/>
  <c r="H74" i="13"/>
  <c r="K74" i="13"/>
  <c r="L74" i="13"/>
  <c r="U74" i="13"/>
  <c r="W74" i="13"/>
  <c r="Z74" i="13"/>
  <c r="AA74" i="13"/>
  <c r="AB74" i="13"/>
  <c r="AC74" i="13"/>
  <c r="AD74" i="13"/>
  <c r="AE74" i="13"/>
  <c r="AF74" i="13"/>
  <c r="N103" i="10"/>
  <c r="AX517" i="10"/>
  <c r="A75" i="13"/>
  <c r="B75" i="13"/>
  <c r="AZ517" i="10"/>
  <c r="C75" i="13"/>
  <c r="BH517" i="10"/>
  <c r="K75" i="13"/>
  <c r="BI517" i="10"/>
  <c r="L75" i="13"/>
  <c r="BR517" i="10"/>
  <c r="U75" i="13"/>
  <c r="BT517" i="10"/>
  <c r="W75" i="13"/>
  <c r="Z75" i="13"/>
  <c r="AA75" i="13"/>
  <c r="AB75" i="13"/>
  <c r="AC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Z76" i="13"/>
  <c r="AA76" i="13"/>
  <c r="AB76" i="13"/>
  <c r="AC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Z77" i="13"/>
  <c r="AA77" i="13"/>
  <c r="AB77" i="13"/>
  <c r="AC77" i="13"/>
  <c r="AD77" i="13"/>
  <c r="AE77" i="13"/>
  <c r="AF77" i="13"/>
  <c r="Z73" i="10"/>
  <c r="AX520" i="10"/>
  <c r="A78" i="13"/>
  <c r="B78" i="13"/>
  <c r="AZ520" i="10"/>
  <c r="C78" i="13"/>
  <c r="H78" i="13"/>
  <c r="BH520" i="10"/>
  <c r="K78" i="13"/>
  <c r="BI520" i="10"/>
  <c r="L78" i="13"/>
  <c r="BR520" i="10"/>
  <c r="U78" i="13"/>
  <c r="BT520" i="10"/>
  <c r="W78" i="13"/>
  <c r="Z78" i="13"/>
  <c r="AA78" i="13"/>
  <c r="AB78" i="13"/>
  <c r="AC78" i="13"/>
  <c r="AD78" i="13"/>
  <c r="AE78" i="13"/>
  <c r="AF78" i="13"/>
  <c r="Z76" i="10"/>
  <c r="AX521" i="10"/>
  <c r="A79" i="13"/>
  <c r="B79" i="13"/>
  <c r="AZ521" i="10"/>
  <c r="C79" i="13"/>
  <c r="BH521" i="10"/>
  <c r="K79" i="13"/>
  <c r="BI521" i="10"/>
  <c r="L79" i="13"/>
  <c r="BR521" i="10"/>
  <c r="U79" i="13"/>
  <c r="BT521" i="10"/>
  <c r="W79" i="13"/>
  <c r="Z79" i="13"/>
  <c r="AA79" i="13"/>
  <c r="AB79" i="13"/>
  <c r="AC79" i="13"/>
  <c r="AD79" i="13"/>
  <c r="AE79" i="13"/>
  <c r="AF79" i="13"/>
  <c r="Z79" i="10"/>
  <c r="AX522" i="10"/>
  <c r="A80" i="13"/>
  <c r="B80" i="13"/>
  <c r="AZ522" i="10"/>
  <c r="C80" i="13"/>
  <c r="H80" i="13"/>
  <c r="BH522" i="10"/>
  <c r="K80" i="13"/>
  <c r="BI522" i="10"/>
  <c r="L80" i="13"/>
  <c r="BR522" i="10"/>
  <c r="U80" i="13"/>
  <c r="BT522" i="10"/>
  <c r="W80" i="13"/>
  <c r="Z80" i="13"/>
  <c r="AA80" i="13"/>
  <c r="AB80" i="13"/>
  <c r="AC80" i="13"/>
  <c r="AD80" i="13"/>
  <c r="AE80" i="13"/>
  <c r="AF80" i="13"/>
  <c r="Z82" i="10"/>
  <c r="AX523" i="10"/>
  <c r="A81" i="13"/>
  <c r="B81" i="13"/>
  <c r="AZ523" i="10"/>
  <c r="C81" i="13"/>
  <c r="BH523" i="10"/>
  <c r="K81" i="13"/>
  <c r="BI523" i="10"/>
  <c r="L81" i="13"/>
  <c r="BR523" i="10"/>
  <c r="U81" i="13"/>
  <c r="BT523" i="10"/>
  <c r="W81" i="13"/>
  <c r="Z81" i="13"/>
  <c r="AA81" i="13"/>
  <c r="AB81" i="13"/>
  <c r="AC81" i="13"/>
  <c r="AD81" i="13"/>
  <c r="AE81" i="13"/>
  <c r="AF81" i="13"/>
  <c r="Z85" i="10"/>
  <c r="AX524" i="10"/>
  <c r="A82" i="13"/>
  <c r="B82" i="13"/>
  <c r="AZ524" i="10"/>
  <c r="C82" i="13"/>
  <c r="H82" i="13"/>
  <c r="BH524" i="10"/>
  <c r="K82" i="13"/>
  <c r="BI524" i="10"/>
  <c r="L82" i="13"/>
  <c r="BR524" i="10"/>
  <c r="U82" i="13"/>
  <c r="BT524" i="10"/>
  <c r="W82" i="13"/>
  <c r="Z82" i="13"/>
  <c r="AA82" i="13"/>
  <c r="AB82" i="13"/>
  <c r="AC82" i="13"/>
  <c r="AD82" i="13"/>
  <c r="AE82" i="13"/>
  <c r="AF82" i="13"/>
  <c r="Z88" i="10"/>
  <c r="AX525" i="10"/>
  <c r="A83" i="13"/>
  <c r="B83" i="13"/>
  <c r="AZ525" i="10"/>
  <c r="C83" i="13"/>
  <c r="BH525" i="10"/>
  <c r="K83" i="13"/>
  <c r="BI525" i="10"/>
  <c r="L83" i="13"/>
  <c r="BR525" i="10"/>
  <c r="U83" i="13"/>
  <c r="BT525" i="10"/>
  <c r="W83" i="13"/>
  <c r="Z83" i="13"/>
  <c r="AA83" i="13"/>
  <c r="AB83" i="13"/>
  <c r="AC83" i="13"/>
  <c r="AD83" i="13"/>
  <c r="AE83" i="13"/>
  <c r="AF83" i="13"/>
  <c r="Z91" i="10"/>
  <c r="AX526" i="10"/>
  <c r="A84" i="13"/>
  <c r="B84" i="13"/>
  <c r="AZ526" i="10"/>
  <c r="C84" i="13"/>
  <c r="H84" i="13"/>
  <c r="BH526" i="10"/>
  <c r="K84" i="13"/>
  <c r="BI526" i="10"/>
  <c r="L84" i="13"/>
  <c r="BR526" i="10"/>
  <c r="U84" i="13"/>
  <c r="BT526" i="10"/>
  <c r="W84" i="13"/>
  <c r="Z84" i="13"/>
  <c r="AA84" i="13"/>
  <c r="AB84" i="13"/>
  <c r="AC84" i="13"/>
  <c r="AD84" i="13"/>
  <c r="AE84" i="13"/>
  <c r="AF84" i="13"/>
  <c r="Z94" i="10"/>
  <c r="AX527" i="10"/>
  <c r="A85" i="13"/>
  <c r="B85" i="13"/>
  <c r="AZ527" i="10"/>
  <c r="C85" i="13"/>
  <c r="BH527" i="10"/>
  <c r="K85" i="13"/>
  <c r="BI527" i="10"/>
  <c r="L85" i="13"/>
  <c r="BR527" i="10"/>
  <c r="U85" i="13"/>
  <c r="BT527" i="10"/>
  <c r="W85" i="13"/>
  <c r="Z85" i="13"/>
  <c r="AA85" i="13"/>
  <c r="AB85" i="13"/>
  <c r="AC85" i="13"/>
  <c r="AD85" i="13"/>
  <c r="AE85" i="13"/>
  <c r="AF85" i="13"/>
  <c r="Z97" i="10"/>
  <c r="AX528" i="10"/>
  <c r="A86" i="13"/>
  <c r="B86" i="13"/>
  <c r="C86" i="13"/>
  <c r="H86" i="13"/>
  <c r="K86" i="13"/>
  <c r="L86" i="13"/>
  <c r="U86" i="13"/>
  <c r="W86" i="13"/>
  <c r="Z86" i="13"/>
  <c r="AA86" i="13"/>
  <c r="AB86" i="13"/>
  <c r="AC86" i="13"/>
  <c r="AD86" i="13"/>
  <c r="AE86" i="13"/>
  <c r="AF86" i="13"/>
  <c r="Z100" i="10"/>
  <c r="AX529" i="10"/>
  <c r="A87" i="13"/>
  <c r="B87" i="13"/>
  <c r="C87" i="13"/>
  <c r="K87" i="13"/>
  <c r="L87" i="13"/>
  <c r="U87" i="13"/>
  <c r="W87" i="13"/>
  <c r="Z87" i="13"/>
  <c r="AA87" i="13"/>
  <c r="AB87" i="13"/>
  <c r="AC87" i="13"/>
  <c r="AD87" i="13"/>
  <c r="AE87" i="13"/>
  <c r="AF87" i="13"/>
  <c r="Z103" i="10"/>
  <c r="AX530" i="10"/>
  <c r="A88" i="13"/>
  <c r="B88" i="13"/>
  <c r="AZ530" i="10"/>
  <c r="C88" i="13"/>
  <c r="H88" i="13"/>
  <c r="BH530" i="10"/>
  <c r="K88" i="13"/>
  <c r="BI530" i="10"/>
  <c r="L88" i="13"/>
  <c r="BR530" i="10"/>
  <c r="U88" i="13"/>
  <c r="BT530" i="10"/>
  <c r="W88" i="13"/>
  <c r="Z88" i="13"/>
  <c r="AA88" i="13"/>
  <c r="AB88" i="13"/>
  <c r="AC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Z89" i="13"/>
  <c r="AA89" i="13"/>
  <c r="AB89" i="13"/>
  <c r="AC89" i="13"/>
  <c r="AD89" i="13"/>
  <c r="AE89" i="13"/>
  <c r="AF89" i="13"/>
  <c r="AL73" i="10"/>
  <c r="AX532" i="10"/>
  <c r="A90" i="13"/>
  <c r="B90" i="13"/>
  <c r="AZ532" i="10"/>
  <c r="C90" i="13"/>
  <c r="H90" i="13"/>
  <c r="BH532" i="10"/>
  <c r="K90" i="13"/>
  <c r="BI532" i="10"/>
  <c r="L90" i="13"/>
  <c r="BR532" i="10"/>
  <c r="U90" i="13"/>
  <c r="BT532" i="10"/>
  <c r="W90" i="13"/>
  <c r="Z90" i="13"/>
  <c r="AA90" i="13"/>
  <c r="AB90" i="13"/>
  <c r="AC90" i="13"/>
  <c r="AD90" i="13"/>
  <c r="AE90" i="13"/>
  <c r="AF90" i="13"/>
  <c r="AL76" i="10"/>
  <c r="AX533" i="10"/>
  <c r="A91" i="13"/>
  <c r="B91" i="13"/>
  <c r="AZ533" i="10"/>
  <c r="C91" i="13"/>
  <c r="BH533" i="10"/>
  <c r="K91" i="13"/>
  <c r="BI533" i="10"/>
  <c r="L91" i="13"/>
  <c r="BR533" i="10"/>
  <c r="U91" i="13"/>
  <c r="BT533" i="10"/>
  <c r="W91" i="13"/>
  <c r="Z91" i="13"/>
  <c r="AA91" i="13"/>
  <c r="AB91" i="13"/>
  <c r="AC91" i="13"/>
  <c r="AD91" i="13"/>
  <c r="AE91" i="13"/>
  <c r="AF91" i="13"/>
  <c r="AL79" i="10"/>
  <c r="AX534" i="10"/>
  <c r="A92" i="13"/>
  <c r="B92" i="13"/>
  <c r="AZ534" i="10"/>
  <c r="C92" i="13"/>
  <c r="H92" i="13"/>
  <c r="BH534" i="10"/>
  <c r="K92" i="13"/>
  <c r="BI534" i="10"/>
  <c r="L92" i="13"/>
  <c r="BR534" i="10"/>
  <c r="U92" i="13"/>
  <c r="BT534" i="10"/>
  <c r="W92" i="13"/>
  <c r="Z92" i="13"/>
  <c r="AA92" i="13"/>
  <c r="AB92" i="13"/>
  <c r="AC92" i="13"/>
  <c r="AD92" i="13"/>
  <c r="AE92" i="13"/>
  <c r="AF92" i="13"/>
  <c r="AL82" i="10"/>
  <c r="AX535" i="10"/>
  <c r="A93" i="13"/>
  <c r="B93" i="13"/>
  <c r="AZ535" i="10"/>
  <c r="C93" i="13"/>
  <c r="BH535" i="10"/>
  <c r="K93" i="13"/>
  <c r="BI535" i="10"/>
  <c r="L93" i="13"/>
  <c r="BR535" i="10"/>
  <c r="U93" i="13"/>
  <c r="BT535" i="10"/>
  <c r="W93" i="13"/>
  <c r="Z93" i="13"/>
  <c r="AA93" i="13"/>
  <c r="AB93" i="13"/>
  <c r="AC93" i="13"/>
  <c r="AD93" i="13"/>
  <c r="AE93" i="13"/>
  <c r="AF93" i="13"/>
  <c r="AL85" i="10"/>
  <c r="AX536" i="10"/>
  <c r="A94" i="13"/>
  <c r="B94" i="13"/>
  <c r="AZ536" i="10"/>
  <c r="C94" i="13"/>
  <c r="H94" i="13"/>
  <c r="BH536" i="10"/>
  <c r="K94" i="13"/>
  <c r="BI536" i="10"/>
  <c r="L94" i="13"/>
  <c r="BR536" i="10"/>
  <c r="U94" i="13"/>
  <c r="BT536" i="10"/>
  <c r="W94" i="13"/>
  <c r="Z94" i="13"/>
  <c r="AA94" i="13"/>
  <c r="AB94" i="13"/>
  <c r="AC94" i="13"/>
  <c r="AD94" i="13"/>
  <c r="AE94" i="13"/>
  <c r="AF94" i="13"/>
  <c r="AX537" i="10"/>
  <c r="A95" i="13"/>
  <c r="B95" i="13"/>
  <c r="AZ537" i="10"/>
  <c r="C95" i="13"/>
  <c r="BH537" i="10"/>
  <c r="K95" i="13"/>
  <c r="BI537" i="10"/>
  <c r="L95" i="13"/>
  <c r="BR537" i="10"/>
  <c r="U95" i="13"/>
  <c r="BT537" i="10"/>
  <c r="W95" i="13"/>
  <c r="Z95" i="13"/>
  <c r="AA95" i="13"/>
  <c r="AB95" i="13"/>
  <c r="AC95" i="13"/>
  <c r="AD95" i="13"/>
  <c r="AE95" i="13"/>
  <c r="AF95" i="13"/>
  <c r="AX538" i="10"/>
  <c r="A96" i="13"/>
  <c r="B96" i="13"/>
  <c r="AZ538" i="10"/>
  <c r="C96" i="13"/>
  <c r="H96" i="13"/>
  <c r="BH538" i="10"/>
  <c r="K96" i="13"/>
  <c r="BI538" i="10"/>
  <c r="L96" i="13"/>
  <c r="BR538" i="10"/>
  <c r="U96" i="13"/>
  <c r="BT538" i="10"/>
  <c r="W96" i="13"/>
  <c r="Z96" i="13"/>
  <c r="AA96" i="13"/>
  <c r="AB96" i="13"/>
  <c r="AC96" i="13"/>
  <c r="AD96" i="13"/>
  <c r="AE96" i="13"/>
  <c r="AF96" i="13"/>
  <c r="AL94" i="10"/>
  <c r="AX539" i="10"/>
  <c r="A97" i="13"/>
  <c r="B97" i="13"/>
  <c r="AZ539" i="10"/>
  <c r="C97" i="13"/>
  <c r="BH539" i="10"/>
  <c r="K97" i="13"/>
  <c r="BI539" i="10"/>
  <c r="L97" i="13"/>
  <c r="BR539" i="10"/>
  <c r="U97" i="13"/>
  <c r="BT539" i="10"/>
  <c r="W97" i="13"/>
  <c r="Z97" i="13"/>
  <c r="AA97" i="13"/>
  <c r="AB97" i="13"/>
  <c r="AC97" i="13"/>
  <c r="AD97" i="13"/>
  <c r="AE97" i="13"/>
  <c r="AF97" i="13"/>
  <c r="AL97" i="10"/>
  <c r="AX540" i="10"/>
  <c r="A98" i="13"/>
  <c r="B98" i="13"/>
  <c r="C98" i="13"/>
  <c r="H98" i="13"/>
  <c r="K98" i="13"/>
  <c r="L98" i="13"/>
  <c r="U98" i="13"/>
  <c r="W98" i="13"/>
  <c r="Z98" i="13"/>
  <c r="AA98" i="13"/>
  <c r="AB98" i="13"/>
  <c r="AC98" i="13"/>
  <c r="AD98" i="13"/>
  <c r="AE98" i="13"/>
  <c r="AF98" i="13"/>
  <c r="AL100" i="10"/>
  <c r="AX541" i="10"/>
  <c r="A99" i="13"/>
  <c r="B99" i="13"/>
  <c r="C99" i="13"/>
  <c r="K99" i="13"/>
  <c r="L99" i="13"/>
  <c r="U99" i="13"/>
  <c r="W99" i="13"/>
  <c r="Z99" i="13"/>
  <c r="AA99" i="13"/>
  <c r="AB99" i="13"/>
  <c r="AC99" i="13"/>
  <c r="AD99" i="13"/>
  <c r="AE99" i="13"/>
  <c r="AF99" i="13"/>
  <c r="AL103" i="10"/>
  <c r="AX542" i="10"/>
  <c r="A100" i="13"/>
  <c r="B100" i="13"/>
  <c r="AZ542" i="10"/>
  <c r="C100" i="13"/>
  <c r="H100" i="13"/>
  <c r="BH542" i="10"/>
  <c r="K100" i="13"/>
  <c r="BI542" i="10"/>
  <c r="L100" i="13"/>
  <c r="BR542" i="10"/>
  <c r="U100" i="13"/>
  <c r="BT542" i="10"/>
  <c r="W100" i="13"/>
  <c r="Z100" i="13"/>
  <c r="AA100" i="13"/>
  <c r="AB100" i="13"/>
  <c r="AC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Z101" i="13"/>
  <c r="AA101" i="13"/>
  <c r="AB101" i="13"/>
  <c r="AC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Z102" i="13"/>
  <c r="AA102" i="13"/>
  <c r="AB102" i="13"/>
  <c r="AC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Z103" i="13"/>
  <c r="AA103" i="13"/>
  <c r="AB103" i="13"/>
  <c r="AC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Z104" i="13"/>
  <c r="AA104" i="13"/>
  <c r="AB104" i="13"/>
  <c r="AC104" i="13"/>
  <c r="AD104" i="13"/>
  <c r="AE104" i="13"/>
  <c r="AF104" i="13"/>
  <c r="B144" i="10"/>
  <c r="AX547" i="10"/>
  <c r="A105" i="13"/>
  <c r="B105" i="13"/>
  <c r="C105" i="13"/>
  <c r="H105" i="13"/>
  <c r="I105" i="13"/>
  <c r="J105" i="13"/>
  <c r="K105" i="13"/>
  <c r="L105" i="13"/>
  <c r="M105" i="13"/>
  <c r="N105" i="13"/>
  <c r="O105" i="13"/>
  <c r="P105" i="13"/>
  <c r="Q105" i="13"/>
  <c r="R105" i="13"/>
  <c r="S105" i="13"/>
  <c r="T105" i="13"/>
  <c r="U105" i="13"/>
  <c r="W105" i="13"/>
  <c r="Z105" i="13"/>
  <c r="AA105" i="13"/>
  <c r="AB105" i="13"/>
  <c r="AC105" i="13"/>
  <c r="AD105" i="13"/>
  <c r="AE105" i="13"/>
  <c r="AF105" i="13"/>
  <c r="B147" i="10"/>
  <c r="AX548" i="10"/>
  <c r="A106" i="13"/>
  <c r="B106" i="13"/>
  <c r="C106" i="13"/>
  <c r="H106" i="13"/>
  <c r="I106" i="13"/>
  <c r="J106" i="13"/>
  <c r="K106" i="13"/>
  <c r="L106" i="13"/>
  <c r="M106" i="13"/>
  <c r="N106" i="13"/>
  <c r="O106" i="13"/>
  <c r="P106" i="13"/>
  <c r="Q106" i="13"/>
  <c r="R106" i="13"/>
  <c r="S106" i="13"/>
  <c r="T106" i="13"/>
  <c r="U106" i="13"/>
  <c r="W106" i="13"/>
  <c r="Z106" i="13"/>
  <c r="AA106" i="13"/>
  <c r="AB106" i="13"/>
  <c r="AC106" i="13"/>
  <c r="AD106" i="13"/>
  <c r="AE106" i="13"/>
  <c r="AF106" i="13"/>
  <c r="B150" i="10"/>
  <c r="AX549" i="10"/>
  <c r="A107" i="13"/>
  <c r="B107" i="13"/>
  <c r="C107" i="13"/>
  <c r="H107" i="13"/>
  <c r="I107" i="13"/>
  <c r="J107" i="13"/>
  <c r="K107" i="13"/>
  <c r="L107" i="13"/>
  <c r="M107" i="13"/>
  <c r="N107" i="13"/>
  <c r="O107" i="13"/>
  <c r="P107" i="13"/>
  <c r="Q107" i="13"/>
  <c r="R107" i="13"/>
  <c r="S107" i="13"/>
  <c r="T107" i="13"/>
  <c r="U107" i="13"/>
  <c r="W107" i="13"/>
  <c r="Z107" i="13"/>
  <c r="AA107" i="13"/>
  <c r="AB107" i="13"/>
  <c r="AC107" i="13"/>
  <c r="AD107" i="13"/>
  <c r="AE107" i="13"/>
  <c r="AF107" i="13"/>
  <c r="B153" i="10"/>
  <c r="AX550" i="10"/>
  <c r="A108" i="13"/>
  <c r="B108" i="13"/>
  <c r="C108" i="13"/>
  <c r="H108" i="13"/>
  <c r="I108" i="13"/>
  <c r="J108" i="13"/>
  <c r="K108" i="13"/>
  <c r="L108" i="13"/>
  <c r="M108" i="13"/>
  <c r="N108" i="13"/>
  <c r="O108" i="13"/>
  <c r="P108" i="13"/>
  <c r="Q108" i="13"/>
  <c r="R108" i="13"/>
  <c r="S108" i="13"/>
  <c r="T108" i="13"/>
  <c r="U108" i="13"/>
  <c r="W108" i="13"/>
  <c r="Z108" i="13"/>
  <c r="AA108" i="13"/>
  <c r="AB108" i="13"/>
  <c r="AC108" i="13"/>
  <c r="AD108" i="13"/>
  <c r="AE108" i="13"/>
  <c r="AF108" i="13"/>
  <c r="B156" i="10"/>
  <c r="AX551" i="10"/>
  <c r="A109" i="13"/>
  <c r="B109" i="13"/>
  <c r="C109" i="13"/>
  <c r="H109" i="13"/>
  <c r="I109" i="13"/>
  <c r="J109" i="13"/>
  <c r="K109" i="13"/>
  <c r="L109" i="13"/>
  <c r="M109" i="13"/>
  <c r="N109" i="13"/>
  <c r="O109" i="13"/>
  <c r="P109" i="13"/>
  <c r="Q109" i="13"/>
  <c r="R109" i="13"/>
  <c r="S109" i="13"/>
  <c r="T109" i="13"/>
  <c r="U109" i="13"/>
  <c r="W109" i="13"/>
  <c r="Z109" i="13"/>
  <c r="AA109" i="13"/>
  <c r="AB109" i="13"/>
  <c r="AC109" i="13"/>
  <c r="AD109" i="13"/>
  <c r="AE109" i="13"/>
  <c r="AF109" i="13"/>
  <c r="B159" i="10"/>
  <c r="AX552" i="10"/>
  <c r="A110" i="13"/>
  <c r="B110" i="13"/>
  <c r="C110" i="13"/>
  <c r="H110" i="13"/>
  <c r="I110" i="13"/>
  <c r="J110" i="13"/>
  <c r="K110" i="13"/>
  <c r="L110" i="13"/>
  <c r="M110" i="13"/>
  <c r="N110" i="13"/>
  <c r="O110" i="13"/>
  <c r="P110" i="13"/>
  <c r="Q110" i="13"/>
  <c r="R110" i="13"/>
  <c r="S110" i="13"/>
  <c r="T110" i="13"/>
  <c r="U110" i="13"/>
  <c r="W110" i="13"/>
  <c r="Z110" i="13"/>
  <c r="AA110" i="13"/>
  <c r="AB110" i="13"/>
  <c r="AC110" i="13"/>
  <c r="AD110" i="13"/>
  <c r="AE110" i="13"/>
  <c r="AF110" i="13"/>
  <c r="B162" i="10"/>
  <c r="AX553" i="10"/>
  <c r="A111" i="13"/>
  <c r="B111" i="13"/>
  <c r="C111" i="13"/>
  <c r="H111" i="13"/>
  <c r="I111" i="13"/>
  <c r="J111" i="13"/>
  <c r="K111" i="13"/>
  <c r="L111" i="13"/>
  <c r="M111" i="13"/>
  <c r="N111" i="13"/>
  <c r="O111" i="13"/>
  <c r="P111" i="13"/>
  <c r="Q111" i="13"/>
  <c r="R111" i="13"/>
  <c r="S111" i="13"/>
  <c r="T111" i="13"/>
  <c r="U111" i="13"/>
  <c r="W111" i="13"/>
  <c r="Z111" i="13"/>
  <c r="AA111" i="13"/>
  <c r="AB111" i="13"/>
  <c r="AC111" i="13"/>
  <c r="AD111" i="13"/>
  <c r="AE111" i="13"/>
  <c r="AF111" i="13"/>
  <c r="B165" i="10"/>
  <c r="AX554" i="10"/>
  <c r="A112" i="13"/>
  <c r="B112" i="13"/>
  <c r="C112" i="13"/>
  <c r="H112" i="13"/>
  <c r="I112" i="13"/>
  <c r="J112" i="13"/>
  <c r="K112" i="13"/>
  <c r="L112" i="13"/>
  <c r="M112" i="13"/>
  <c r="N112" i="13"/>
  <c r="O112" i="13"/>
  <c r="P112" i="13"/>
  <c r="Q112" i="13"/>
  <c r="R112" i="13"/>
  <c r="S112" i="13"/>
  <c r="T112" i="13"/>
  <c r="U112" i="13"/>
  <c r="W112" i="13"/>
  <c r="Z112" i="13"/>
  <c r="AA112" i="13"/>
  <c r="AB112" i="13"/>
  <c r="AC112" i="13"/>
  <c r="AD112" i="13"/>
  <c r="AE112" i="13"/>
  <c r="AF112" i="13"/>
  <c r="B168" i="10"/>
  <c r="AX555" i="10"/>
  <c r="A113" i="13"/>
  <c r="B113" i="13"/>
  <c r="C113" i="13"/>
  <c r="H113" i="13"/>
  <c r="I113" i="13"/>
  <c r="J113" i="13"/>
  <c r="K113" i="13"/>
  <c r="L113" i="13"/>
  <c r="M113" i="13"/>
  <c r="N113" i="13"/>
  <c r="O113" i="13"/>
  <c r="P113" i="13"/>
  <c r="Q113" i="13"/>
  <c r="R113" i="13"/>
  <c r="S113" i="13"/>
  <c r="T113" i="13"/>
  <c r="U113" i="13"/>
  <c r="W113" i="13"/>
  <c r="Z113" i="13"/>
  <c r="AA113" i="13"/>
  <c r="AB113" i="13"/>
  <c r="AC113" i="13"/>
  <c r="AD113" i="13"/>
  <c r="AE113" i="13"/>
  <c r="AF113" i="13"/>
  <c r="B171" i="10"/>
  <c r="AX556" i="10"/>
  <c r="A114" i="13"/>
  <c r="B114" i="13"/>
  <c r="C114" i="13"/>
  <c r="H114" i="13"/>
  <c r="I114" i="13"/>
  <c r="J114" i="13"/>
  <c r="K114" i="13"/>
  <c r="L114" i="13"/>
  <c r="M114" i="13"/>
  <c r="N114" i="13"/>
  <c r="O114" i="13"/>
  <c r="P114" i="13"/>
  <c r="Q114" i="13"/>
  <c r="R114" i="13"/>
  <c r="S114" i="13"/>
  <c r="T114" i="13"/>
  <c r="U114" i="13"/>
  <c r="W114" i="13"/>
  <c r="Z114" i="13"/>
  <c r="AA114" i="13"/>
  <c r="AB114" i="13"/>
  <c r="AC114" i="13"/>
  <c r="AD114" i="13"/>
  <c r="AE114" i="13"/>
  <c r="AF114" i="13"/>
  <c r="B174" i="10"/>
  <c r="AX557" i="10"/>
  <c r="A115" i="13"/>
  <c r="B115" i="13"/>
  <c r="C115" i="13"/>
  <c r="H115" i="13"/>
  <c r="I115" i="13"/>
  <c r="J115" i="13"/>
  <c r="K115" i="13"/>
  <c r="L115" i="13"/>
  <c r="M115" i="13"/>
  <c r="N115" i="13"/>
  <c r="O115" i="13"/>
  <c r="P115" i="13"/>
  <c r="Q115" i="13"/>
  <c r="R115" i="13"/>
  <c r="S115" i="13"/>
  <c r="T115" i="13"/>
  <c r="U115" i="13"/>
  <c r="W115" i="13"/>
  <c r="Z115" i="13"/>
  <c r="AA115" i="13"/>
  <c r="AB115" i="13"/>
  <c r="AC115" i="13"/>
  <c r="AD115" i="13"/>
  <c r="AE115" i="13"/>
  <c r="AF115" i="13"/>
  <c r="B177" i="10"/>
  <c r="AX558" i="10"/>
  <c r="A116" i="13"/>
  <c r="B116" i="13"/>
  <c r="C116" i="13"/>
  <c r="H116" i="13"/>
  <c r="I116" i="13"/>
  <c r="J116" i="13"/>
  <c r="K116" i="13"/>
  <c r="L116" i="13"/>
  <c r="M116" i="13"/>
  <c r="N116" i="13"/>
  <c r="O116" i="13"/>
  <c r="P116" i="13"/>
  <c r="Q116" i="13"/>
  <c r="R116" i="13"/>
  <c r="S116" i="13"/>
  <c r="T116" i="13"/>
  <c r="U116" i="13"/>
  <c r="W116" i="13"/>
  <c r="Z116" i="13"/>
  <c r="AA116" i="13"/>
  <c r="AB116" i="13"/>
  <c r="AC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Z117" i="13"/>
  <c r="AA117" i="13"/>
  <c r="AB117" i="13"/>
  <c r="AC117" i="13"/>
  <c r="AD117" i="13"/>
  <c r="AE117" i="13"/>
  <c r="AF117" i="13"/>
  <c r="N144" i="10"/>
  <c r="AX560" i="10"/>
  <c r="A118" i="13"/>
  <c r="B118" i="13"/>
  <c r="C118" i="13"/>
  <c r="H118" i="13"/>
  <c r="I118" i="13"/>
  <c r="J118" i="13"/>
  <c r="K118" i="13"/>
  <c r="L118" i="13"/>
  <c r="M118" i="13"/>
  <c r="N118" i="13"/>
  <c r="O118" i="13"/>
  <c r="P118" i="13"/>
  <c r="Q118" i="13"/>
  <c r="R118" i="13"/>
  <c r="S118" i="13"/>
  <c r="T118" i="13"/>
  <c r="U118" i="13"/>
  <c r="W118" i="13"/>
  <c r="Z118" i="13"/>
  <c r="AA118" i="13"/>
  <c r="AB118" i="13"/>
  <c r="AC118" i="13"/>
  <c r="AD118" i="13"/>
  <c r="AE118" i="13"/>
  <c r="AF118" i="13"/>
  <c r="N147" i="10"/>
  <c r="AX561" i="10"/>
  <c r="A119" i="13"/>
  <c r="B119" i="13"/>
  <c r="C119" i="13"/>
  <c r="H119" i="13"/>
  <c r="I119" i="13"/>
  <c r="J119" i="13"/>
  <c r="K119" i="13"/>
  <c r="L119" i="13"/>
  <c r="M119" i="13"/>
  <c r="N119" i="13"/>
  <c r="O119" i="13"/>
  <c r="P119" i="13"/>
  <c r="Q119" i="13"/>
  <c r="R119" i="13"/>
  <c r="S119" i="13"/>
  <c r="T119" i="13"/>
  <c r="U119" i="13"/>
  <c r="W119" i="13"/>
  <c r="Z119" i="13"/>
  <c r="AA119" i="13"/>
  <c r="AB119" i="13"/>
  <c r="AC119" i="13"/>
  <c r="AD119" i="13"/>
  <c r="AE119" i="13"/>
  <c r="AF119" i="13"/>
  <c r="N150" i="10"/>
  <c r="AX562" i="10"/>
  <c r="A120" i="13"/>
  <c r="B120" i="13"/>
  <c r="C120" i="13"/>
  <c r="H120" i="13"/>
  <c r="I120" i="13"/>
  <c r="J120" i="13"/>
  <c r="K120" i="13"/>
  <c r="L120" i="13"/>
  <c r="M120" i="13"/>
  <c r="N120" i="13"/>
  <c r="O120" i="13"/>
  <c r="P120" i="13"/>
  <c r="Q120" i="13"/>
  <c r="R120" i="13"/>
  <c r="S120" i="13"/>
  <c r="T120" i="13"/>
  <c r="U120" i="13"/>
  <c r="W120" i="13"/>
  <c r="Z120" i="13"/>
  <c r="AA120" i="13"/>
  <c r="AB120" i="13"/>
  <c r="AC120" i="13"/>
  <c r="AD120" i="13"/>
  <c r="AE120" i="13"/>
  <c r="AF120" i="13"/>
  <c r="N153" i="10"/>
  <c r="AX563" i="10"/>
  <c r="A121" i="13"/>
  <c r="B121" i="13"/>
  <c r="C121" i="13"/>
  <c r="H121" i="13"/>
  <c r="I121" i="13"/>
  <c r="J121" i="13"/>
  <c r="K121" i="13"/>
  <c r="L121" i="13"/>
  <c r="M121" i="13"/>
  <c r="N121" i="13"/>
  <c r="O121" i="13"/>
  <c r="P121" i="13"/>
  <c r="Q121" i="13"/>
  <c r="R121" i="13"/>
  <c r="S121" i="13"/>
  <c r="T121" i="13"/>
  <c r="U121" i="13"/>
  <c r="W121" i="13"/>
  <c r="Z121" i="13"/>
  <c r="AA121" i="13"/>
  <c r="AB121" i="13"/>
  <c r="AC121" i="13"/>
  <c r="AD121" i="13"/>
  <c r="AE121" i="13"/>
  <c r="AF121" i="13"/>
  <c r="N156" i="10"/>
  <c r="AX564" i="10"/>
  <c r="A122" i="13"/>
  <c r="B122" i="13"/>
  <c r="C122" i="13"/>
  <c r="H122" i="13"/>
  <c r="I122" i="13"/>
  <c r="J122" i="13"/>
  <c r="K122" i="13"/>
  <c r="L122" i="13"/>
  <c r="M122" i="13"/>
  <c r="N122" i="13"/>
  <c r="O122" i="13"/>
  <c r="P122" i="13"/>
  <c r="Q122" i="13"/>
  <c r="R122" i="13"/>
  <c r="S122" i="13"/>
  <c r="T122" i="13"/>
  <c r="U122" i="13"/>
  <c r="W122" i="13"/>
  <c r="Z122" i="13"/>
  <c r="AA122" i="13"/>
  <c r="AB122" i="13"/>
  <c r="AC122" i="13"/>
  <c r="AD122" i="13"/>
  <c r="AE122" i="13"/>
  <c r="AF122" i="13"/>
  <c r="N159" i="10"/>
  <c r="AX565" i="10"/>
  <c r="A123" i="13"/>
  <c r="B123" i="13"/>
  <c r="C123" i="13"/>
  <c r="H123" i="13"/>
  <c r="I123" i="13"/>
  <c r="J123" i="13"/>
  <c r="K123" i="13"/>
  <c r="L123" i="13"/>
  <c r="M123" i="13"/>
  <c r="N123" i="13"/>
  <c r="O123" i="13"/>
  <c r="P123" i="13"/>
  <c r="Q123" i="13"/>
  <c r="R123" i="13"/>
  <c r="S123" i="13"/>
  <c r="T123" i="13"/>
  <c r="U123" i="13"/>
  <c r="W123" i="13"/>
  <c r="Z123" i="13"/>
  <c r="AA123" i="13"/>
  <c r="AB123" i="13"/>
  <c r="AC123" i="13"/>
  <c r="AD123" i="13"/>
  <c r="AE123" i="13"/>
  <c r="AF123" i="13"/>
  <c r="N162" i="10"/>
  <c r="AX566" i="10"/>
  <c r="A124" i="13"/>
  <c r="B124" i="13"/>
  <c r="C124" i="13"/>
  <c r="H124" i="13"/>
  <c r="I124" i="13"/>
  <c r="J124" i="13"/>
  <c r="K124" i="13"/>
  <c r="L124" i="13"/>
  <c r="M124" i="13"/>
  <c r="N124" i="13"/>
  <c r="O124" i="13"/>
  <c r="P124" i="13"/>
  <c r="Q124" i="13"/>
  <c r="R124" i="13"/>
  <c r="S124" i="13"/>
  <c r="T124" i="13"/>
  <c r="U124" i="13"/>
  <c r="W124" i="13"/>
  <c r="Z124" i="13"/>
  <c r="AA124" i="13"/>
  <c r="AB124" i="13"/>
  <c r="AC124" i="13"/>
  <c r="AD124" i="13"/>
  <c r="AE124" i="13"/>
  <c r="AF124" i="13"/>
  <c r="N165" i="10"/>
  <c r="AX567" i="10"/>
  <c r="A125" i="13"/>
  <c r="B125" i="13"/>
  <c r="C125" i="13"/>
  <c r="H125" i="13"/>
  <c r="I125" i="13"/>
  <c r="J125" i="13"/>
  <c r="K125" i="13"/>
  <c r="L125" i="13"/>
  <c r="M125" i="13"/>
  <c r="N125" i="13"/>
  <c r="O125" i="13"/>
  <c r="P125" i="13"/>
  <c r="Q125" i="13"/>
  <c r="R125" i="13"/>
  <c r="S125" i="13"/>
  <c r="T125" i="13"/>
  <c r="U125" i="13"/>
  <c r="W125" i="13"/>
  <c r="Z125" i="13"/>
  <c r="AA125" i="13"/>
  <c r="AB125" i="13"/>
  <c r="AC125" i="13"/>
  <c r="AD125" i="13"/>
  <c r="AE125" i="13"/>
  <c r="AF125" i="13"/>
  <c r="N168" i="10"/>
  <c r="AX568" i="10"/>
  <c r="A126" i="13"/>
  <c r="B126" i="13"/>
  <c r="C126" i="13"/>
  <c r="H126" i="13"/>
  <c r="I126" i="13"/>
  <c r="J126" i="13"/>
  <c r="K126" i="13"/>
  <c r="L126" i="13"/>
  <c r="M126" i="13"/>
  <c r="N126" i="13"/>
  <c r="O126" i="13"/>
  <c r="P126" i="13"/>
  <c r="Q126" i="13"/>
  <c r="R126" i="13"/>
  <c r="S126" i="13"/>
  <c r="T126" i="13"/>
  <c r="U126" i="13"/>
  <c r="W126" i="13"/>
  <c r="Z126" i="13"/>
  <c r="AA126" i="13"/>
  <c r="AB126" i="13"/>
  <c r="AC126" i="13"/>
  <c r="AD126" i="13"/>
  <c r="AE126" i="13"/>
  <c r="AF126" i="13"/>
  <c r="N171" i="10"/>
  <c r="AX569" i="10"/>
  <c r="A127" i="13"/>
  <c r="B127" i="13"/>
  <c r="C127" i="13"/>
  <c r="H127" i="13"/>
  <c r="I127" i="13"/>
  <c r="J127" i="13"/>
  <c r="K127" i="13"/>
  <c r="L127" i="13"/>
  <c r="M127" i="13"/>
  <c r="N127" i="13"/>
  <c r="O127" i="13"/>
  <c r="P127" i="13"/>
  <c r="Q127" i="13"/>
  <c r="R127" i="13"/>
  <c r="S127" i="13"/>
  <c r="T127" i="13"/>
  <c r="U127" i="13"/>
  <c r="W127" i="13"/>
  <c r="Z127" i="13"/>
  <c r="AA127" i="13"/>
  <c r="AB127" i="13"/>
  <c r="AC127" i="13"/>
  <c r="AD127" i="13"/>
  <c r="AE127" i="13"/>
  <c r="AF127" i="13"/>
  <c r="N174" i="10"/>
  <c r="AX570" i="10"/>
  <c r="A128" i="13"/>
  <c r="B128" i="13"/>
  <c r="C128" i="13"/>
  <c r="H128" i="13"/>
  <c r="I128" i="13"/>
  <c r="J128" i="13"/>
  <c r="K128" i="13"/>
  <c r="L128" i="13"/>
  <c r="M128" i="13"/>
  <c r="N128" i="13"/>
  <c r="O128" i="13"/>
  <c r="P128" i="13"/>
  <c r="Q128" i="13"/>
  <c r="R128" i="13"/>
  <c r="S128" i="13"/>
  <c r="T128" i="13"/>
  <c r="U128" i="13"/>
  <c r="W128" i="13"/>
  <c r="Z128" i="13"/>
  <c r="AA128" i="13"/>
  <c r="AB128" i="13"/>
  <c r="AC128" i="13"/>
  <c r="AD128" i="13"/>
  <c r="AE128" i="13"/>
  <c r="AF128" i="13"/>
  <c r="N177" i="10"/>
  <c r="AX571" i="10"/>
  <c r="A129" i="13"/>
  <c r="B129" i="13"/>
  <c r="C129" i="13"/>
  <c r="H129" i="13"/>
  <c r="I129" i="13"/>
  <c r="J129" i="13"/>
  <c r="K129" i="13"/>
  <c r="L129" i="13"/>
  <c r="M129" i="13"/>
  <c r="N129" i="13"/>
  <c r="O129" i="13"/>
  <c r="P129" i="13"/>
  <c r="Q129" i="13"/>
  <c r="R129" i="13"/>
  <c r="S129" i="13"/>
  <c r="T129" i="13"/>
  <c r="U129" i="13"/>
  <c r="W129" i="13"/>
  <c r="Z129" i="13"/>
  <c r="AA129" i="13"/>
  <c r="AB129" i="13"/>
  <c r="AC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Z130" i="13"/>
  <c r="AA130" i="13"/>
  <c r="AB130" i="13"/>
  <c r="AC130" i="13"/>
  <c r="AD130" i="13"/>
  <c r="AE130" i="13"/>
  <c r="AF130" i="13"/>
  <c r="Z144" i="10"/>
  <c r="AX573" i="10"/>
  <c r="A131" i="13"/>
  <c r="B131" i="13"/>
  <c r="C131" i="13"/>
  <c r="H131" i="13"/>
  <c r="I131" i="13"/>
  <c r="J131" i="13"/>
  <c r="K131" i="13"/>
  <c r="L131" i="13"/>
  <c r="M131" i="13"/>
  <c r="N131" i="13"/>
  <c r="O131" i="13"/>
  <c r="P131" i="13"/>
  <c r="Q131" i="13"/>
  <c r="R131" i="13"/>
  <c r="S131" i="13"/>
  <c r="T131" i="13"/>
  <c r="U131" i="13"/>
  <c r="W131" i="13"/>
  <c r="Z131" i="13"/>
  <c r="AA131" i="13"/>
  <c r="AB131" i="13"/>
  <c r="AC131" i="13"/>
  <c r="AD131" i="13"/>
  <c r="AE131" i="13"/>
  <c r="AF131" i="13"/>
  <c r="Z147" i="10"/>
  <c r="AX574" i="10"/>
  <c r="A132" i="13"/>
  <c r="B132" i="13"/>
  <c r="C132" i="13"/>
  <c r="H132" i="13"/>
  <c r="I132" i="13"/>
  <c r="J132" i="13"/>
  <c r="K132" i="13"/>
  <c r="L132" i="13"/>
  <c r="M132" i="13"/>
  <c r="N132" i="13"/>
  <c r="O132" i="13"/>
  <c r="P132" i="13"/>
  <c r="Q132" i="13"/>
  <c r="R132" i="13"/>
  <c r="S132" i="13"/>
  <c r="T132" i="13"/>
  <c r="U132" i="13"/>
  <c r="W132" i="13"/>
  <c r="Z132" i="13"/>
  <c r="AA132" i="13"/>
  <c r="AB132" i="13"/>
  <c r="AC132" i="13"/>
  <c r="AD132" i="13"/>
  <c r="AE132" i="13"/>
  <c r="AF132" i="13"/>
  <c r="Z150" i="10"/>
  <c r="AX575" i="10"/>
  <c r="A133" i="13"/>
  <c r="B133" i="13"/>
  <c r="C133" i="13"/>
  <c r="H133" i="13"/>
  <c r="I133" i="13"/>
  <c r="J133" i="13"/>
  <c r="K133" i="13"/>
  <c r="L133" i="13"/>
  <c r="M133" i="13"/>
  <c r="N133" i="13"/>
  <c r="O133" i="13"/>
  <c r="P133" i="13"/>
  <c r="Q133" i="13"/>
  <c r="R133" i="13"/>
  <c r="S133" i="13"/>
  <c r="T133" i="13"/>
  <c r="U133" i="13"/>
  <c r="W133" i="13"/>
  <c r="Z133" i="13"/>
  <c r="AA133" i="13"/>
  <c r="AB133" i="13"/>
  <c r="AC133" i="13"/>
  <c r="AD133" i="13"/>
  <c r="AE133" i="13"/>
  <c r="AF133" i="13"/>
  <c r="Z153" i="10"/>
  <c r="AX576" i="10"/>
  <c r="A134" i="13"/>
  <c r="B134" i="13"/>
  <c r="C134" i="13"/>
  <c r="H134" i="13"/>
  <c r="I134" i="13"/>
  <c r="J134" i="13"/>
  <c r="K134" i="13"/>
  <c r="L134" i="13"/>
  <c r="M134" i="13"/>
  <c r="N134" i="13"/>
  <c r="O134" i="13"/>
  <c r="P134" i="13"/>
  <c r="Q134" i="13"/>
  <c r="R134" i="13"/>
  <c r="S134" i="13"/>
  <c r="T134" i="13"/>
  <c r="U134" i="13"/>
  <c r="W134" i="13"/>
  <c r="Z134" i="13"/>
  <c r="AA134" i="13"/>
  <c r="AB134" i="13"/>
  <c r="AC134" i="13"/>
  <c r="AD134" i="13"/>
  <c r="AE134" i="13"/>
  <c r="AF134" i="13"/>
  <c r="Z156" i="10"/>
  <c r="AX577" i="10"/>
  <c r="A135" i="13"/>
  <c r="B135" i="13"/>
  <c r="C135" i="13"/>
  <c r="H135" i="13"/>
  <c r="I135" i="13"/>
  <c r="J135" i="13"/>
  <c r="K135" i="13"/>
  <c r="L135" i="13"/>
  <c r="M135" i="13"/>
  <c r="N135" i="13"/>
  <c r="O135" i="13"/>
  <c r="P135" i="13"/>
  <c r="Q135" i="13"/>
  <c r="R135" i="13"/>
  <c r="S135" i="13"/>
  <c r="T135" i="13"/>
  <c r="U135" i="13"/>
  <c r="W135" i="13"/>
  <c r="Z135" i="13"/>
  <c r="AA135" i="13"/>
  <c r="AB135" i="13"/>
  <c r="AC135" i="13"/>
  <c r="AD135" i="13"/>
  <c r="AE135" i="13"/>
  <c r="AF135" i="13"/>
  <c r="Z159" i="10"/>
  <c r="AX578" i="10"/>
  <c r="A136" i="13"/>
  <c r="B136" i="13"/>
  <c r="C136" i="13"/>
  <c r="H136" i="13"/>
  <c r="I136" i="13"/>
  <c r="J136" i="13"/>
  <c r="K136" i="13"/>
  <c r="L136" i="13"/>
  <c r="M136" i="13"/>
  <c r="N136" i="13"/>
  <c r="O136" i="13"/>
  <c r="P136" i="13"/>
  <c r="Q136" i="13"/>
  <c r="R136" i="13"/>
  <c r="S136" i="13"/>
  <c r="T136" i="13"/>
  <c r="U136" i="13"/>
  <c r="W136" i="13"/>
  <c r="Z136" i="13"/>
  <c r="AA136" i="13"/>
  <c r="AB136" i="13"/>
  <c r="AC136" i="13"/>
  <c r="AD136" i="13"/>
  <c r="AE136" i="13"/>
  <c r="AF136" i="13"/>
  <c r="Z162" i="10"/>
  <c r="AX579" i="10"/>
  <c r="A137" i="13"/>
  <c r="B137" i="13"/>
  <c r="C137" i="13"/>
  <c r="H137" i="13"/>
  <c r="I137" i="13"/>
  <c r="J137" i="13"/>
  <c r="K137" i="13"/>
  <c r="L137" i="13"/>
  <c r="M137" i="13"/>
  <c r="N137" i="13"/>
  <c r="O137" i="13"/>
  <c r="P137" i="13"/>
  <c r="Q137" i="13"/>
  <c r="R137" i="13"/>
  <c r="S137" i="13"/>
  <c r="T137" i="13"/>
  <c r="U137" i="13"/>
  <c r="W137" i="13"/>
  <c r="Z137" i="13"/>
  <c r="AA137" i="13"/>
  <c r="AB137" i="13"/>
  <c r="AC137" i="13"/>
  <c r="AD137" i="13"/>
  <c r="AE137" i="13"/>
  <c r="AF137" i="13"/>
  <c r="Z165" i="10"/>
  <c r="AX580" i="10"/>
  <c r="A138" i="13"/>
  <c r="B138" i="13"/>
  <c r="C138" i="13"/>
  <c r="H138" i="13"/>
  <c r="I138" i="13"/>
  <c r="J138" i="13"/>
  <c r="K138" i="13"/>
  <c r="L138" i="13"/>
  <c r="M138" i="13"/>
  <c r="N138" i="13"/>
  <c r="O138" i="13"/>
  <c r="P138" i="13"/>
  <c r="Q138" i="13"/>
  <c r="R138" i="13"/>
  <c r="S138" i="13"/>
  <c r="T138" i="13"/>
  <c r="U138" i="13"/>
  <c r="W138" i="13"/>
  <c r="Z138" i="13"/>
  <c r="AA138" i="13"/>
  <c r="AB138" i="13"/>
  <c r="AC138" i="13"/>
  <c r="AD138" i="13"/>
  <c r="AE138" i="13"/>
  <c r="AF138" i="13"/>
  <c r="Z168" i="10"/>
  <c r="AX581" i="10"/>
  <c r="A139" i="13"/>
  <c r="B139" i="13"/>
  <c r="C139" i="13"/>
  <c r="H139" i="13"/>
  <c r="I139" i="13"/>
  <c r="J139" i="13"/>
  <c r="K139" i="13"/>
  <c r="L139" i="13"/>
  <c r="M139" i="13"/>
  <c r="N139" i="13"/>
  <c r="O139" i="13"/>
  <c r="P139" i="13"/>
  <c r="Q139" i="13"/>
  <c r="R139" i="13"/>
  <c r="S139" i="13"/>
  <c r="T139" i="13"/>
  <c r="U139" i="13"/>
  <c r="W139" i="13"/>
  <c r="Z139" i="13"/>
  <c r="AA139" i="13"/>
  <c r="AB139" i="13"/>
  <c r="AC139" i="13"/>
  <c r="AD139" i="13"/>
  <c r="AE139" i="13"/>
  <c r="AF139" i="13"/>
  <c r="Z171" i="10"/>
  <c r="AX582" i="10"/>
  <c r="A140" i="13"/>
  <c r="B140" i="13"/>
  <c r="C140" i="13"/>
  <c r="H140" i="13"/>
  <c r="I140" i="13"/>
  <c r="J140" i="13"/>
  <c r="K140" i="13"/>
  <c r="L140" i="13"/>
  <c r="M140" i="13"/>
  <c r="N140" i="13"/>
  <c r="O140" i="13"/>
  <c r="P140" i="13"/>
  <c r="Q140" i="13"/>
  <c r="R140" i="13"/>
  <c r="S140" i="13"/>
  <c r="T140" i="13"/>
  <c r="U140" i="13"/>
  <c r="W140" i="13"/>
  <c r="Z140" i="13"/>
  <c r="AA140" i="13"/>
  <c r="AB140" i="13"/>
  <c r="AC140" i="13"/>
  <c r="AD140" i="13"/>
  <c r="AE140" i="13"/>
  <c r="AF140" i="13"/>
  <c r="Z174" i="10"/>
  <c r="AX583" i="10"/>
  <c r="A141" i="13"/>
  <c r="B141" i="13"/>
  <c r="C141" i="13"/>
  <c r="H141" i="13"/>
  <c r="I141" i="13"/>
  <c r="J141" i="13"/>
  <c r="K141" i="13"/>
  <c r="L141" i="13"/>
  <c r="M141" i="13"/>
  <c r="N141" i="13"/>
  <c r="O141" i="13"/>
  <c r="P141" i="13"/>
  <c r="Q141" i="13"/>
  <c r="R141" i="13"/>
  <c r="S141" i="13"/>
  <c r="T141" i="13"/>
  <c r="U141" i="13"/>
  <c r="W141" i="13"/>
  <c r="Z141" i="13"/>
  <c r="AA141" i="13"/>
  <c r="AB141" i="13"/>
  <c r="AC141" i="13"/>
  <c r="AD141" i="13"/>
  <c r="AE141" i="13"/>
  <c r="AF141" i="13"/>
  <c r="Z177" i="10"/>
  <c r="AX584" i="10"/>
  <c r="A142" i="13"/>
  <c r="B142" i="13"/>
  <c r="C142" i="13"/>
  <c r="H142" i="13"/>
  <c r="I142" i="13"/>
  <c r="J142" i="13"/>
  <c r="K142" i="13"/>
  <c r="L142" i="13"/>
  <c r="M142" i="13"/>
  <c r="N142" i="13"/>
  <c r="O142" i="13"/>
  <c r="P142" i="13"/>
  <c r="Q142" i="13"/>
  <c r="R142" i="13"/>
  <c r="S142" i="13"/>
  <c r="T142" i="13"/>
  <c r="U142" i="13"/>
  <c r="W142" i="13"/>
  <c r="Z142" i="13"/>
  <c r="AA142" i="13"/>
  <c r="AB142" i="13"/>
  <c r="AC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Z143" i="13"/>
  <c r="AA143" i="13"/>
  <c r="AB143" i="13"/>
  <c r="AC143" i="13"/>
  <c r="AD143" i="13"/>
  <c r="AE143" i="13"/>
  <c r="AF143" i="13"/>
  <c r="B144" i="13"/>
  <c r="C144" i="13"/>
  <c r="H144" i="13"/>
  <c r="I144" i="13"/>
  <c r="J144" i="13"/>
  <c r="K144" i="13"/>
  <c r="L144" i="13"/>
  <c r="M144" i="13"/>
  <c r="N144" i="13"/>
  <c r="O144" i="13"/>
  <c r="P144" i="13"/>
  <c r="Q144" i="13"/>
  <c r="R144" i="13"/>
  <c r="S144" i="13"/>
  <c r="T144" i="13"/>
  <c r="U144" i="13"/>
  <c r="W144" i="13"/>
  <c r="Z144" i="13"/>
  <c r="AA144" i="13"/>
  <c r="AB144" i="13"/>
  <c r="AC144" i="13"/>
  <c r="AD144" i="13"/>
  <c r="AE144" i="13"/>
  <c r="AF144" i="13"/>
  <c r="B145" i="13"/>
  <c r="C145" i="13"/>
  <c r="H145" i="13"/>
  <c r="I145" i="13"/>
  <c r="J145" i="13"/>
  <c r="K145" i="13"/>
  <c r="L145" i="13"/>
  <c r="M145" i="13"/>
  <c r="N145" i="13"/>
  <c r="O145" i="13"/>
  <c r="P145" i="13"/>
  <c r="Q145" i="13"/>
  <c r="R145" i="13"/>
  <c r="S145" i="13"/>
  <c r="T145" i="13"/>
  <c r="U145" i="13"/>
  <c r="W145" i="13"/>
  <c r="Z145" i="13"/>
  <c r="AA145" i="13"/>
  <c r="AB145" i="13"/>
  <c r="AC145" i="13"/>
  <c r="AD145" i="13"/>
  <c r="AE145" i="13"/>
  <c r="AF145" i="13"/>
  <c r="B146" i="13"/>
  <c r="C146" i="13"/>
  <c r="H146" i="13"/>
  <c r="I146" i="13"/>
  <c r="J146" i="13"/>
  <c r="K146" i="13"/>
  <c r="L146" i="13"/>
  <c r="M146" i="13"/>
  <c r="N146" i="13"/>
  <c r="O146" i="13"/>
  <c r="P146" i="13"/>
  <c r="Q146" i="13"/>
  <c r="R146" i="13"/>
  <c r="S146" i="13"/>
  <c r="T146" i="13"/>
  <c r="U146" i="13"/>
  <c r="W146" i="13"/>
  <c r="Z146" i="13"/>
  <c r="AA146" i="13"/>
  <c r="AB146" i="13"/>
  <c r="AC146" i="13"/>
  <c r="AD146" i="13"/>
  <c r="AE146" i="13"/>
  <c r="AF146" i="13"/>
  <c r="B147" i="13"/>
  <c r="C147" i="13"/>
  <c r="H147" i="13"/>
  <c r="I147" i="13"/>
  <c r="J147" i="13"/>
  <c r="K147" i="13"/>
  <c r="L147" i="13"/>
  <c r="M147" i="13"/>
  <c r="N147" i="13"/>
  <c r="O147" i="13"/>
  <c r="P147" i="13"/>
  <c r="Q147" i="13"/>
  <c r="R147" i="13"/>
  <c r="S147" i="13"/>
  <c r="T147" i="13"/>
  <c r="U147" i="13"/>
  <c r="W147" i="13"/>
  <c r="Z147" i="13"/>
  <c r="AA147" i="13"/>
  <c r="AB147" i="13"/>
  <c r="AC147" i="13"/>
  <c r="AD147" i="13"/>
  <c r="AE147" i="13"/>
  <c r="AF147" i="13"/>
  <c r="B148" i="13"/>
  <c r="C148" i="13"/>
  <c r="H148" i="13"/>
  <c r="I148" i="13"/>
  <c r="J148" i="13"/>
  <c r="K148" i="13"/>
  <c r="L148" i="13"/>
  <c r="M148" i="13"/>
  <c r="N148" i="13"/>
  <c r="O148" i="13"/>
  <c r="P148" i="13"/>
  <c r="Q148" i="13"/>
  <c r="R148" i="13"/>
  <c r="S148" i="13"/>
  <c r="T148" i="13"/>
  <c r="U148" i="13"/>
  <c r="W148" i="13"/>
  <c r="Z148" i="13"/>
  <c r="AA148" i="13"/>
  <c r="AB148" i="13"/>
  <c r="AC148" i="13"/>
  <c r="AD148" i="13"/>
  <c r="AE148" i="13"/>
  <c r="AF148" i="13"/>
  <c r="B149" i="13"/>
  <c r="C149" i="13"/>
  <c r="H149" i="13"/>
  <c r="I149" i="13"/>
  <c r="J149" i="13"/>
  <c r="K149" i="13"/>
  <c r="L149" i="13"/>
  <c r="M149" i="13"/>
  <c r="N149" i="13"/>
  <c r="O149" i="13"/>
  <c r="P149" i="13"/>
  <c r="Q149" i="13"/>
  <c r="R149" i="13"/>
  <c r="S149" i="13"/>
  <c r="T149" i="13"/>
  <c r="U149" i="13"/>
  <c r="W149" i="13"/>
  <c r="Z149" i="13"/>
  <c r="AA149" i="13"/>
  <c r="AB149" i="13"/>
  <c r="AC149" i="13"/>
  <c r="AD149" i="13"/>
  <c r="AE149" i="13"/>
  <c r="AF149" i="13"/>
  <c r="B150" i="13"/>
  <c r="C150" i="13"/>
  <c r="H150" i="13"/>
  <c r="I150" i="13"/>
  <c r="J150" i="13"/>
  <c r="K150" i="13"/>
  <c r="L150" i="13"/>
  <c r="M150" i="13"/>
  <c r="N150" i="13"/>
  <c r="O150" i="13"/>
  <c r="P150" i="13"/>
  <c r="Q150" i="13"/>
  <c r="R150" i="13"/>
  <c r="S150" i="13"/>
  <c r="T150" i="13"/>
  <c r="U150" i="13"/>
  <c r="W150" i="13"/>
  <c r="Z150" i="13"/>
  <c r="AA150" i="13"/>
  <c r="AB150" i="13"/>
  <c r="AC150" i="13"/>
  <c r="AD150" i="13"/>
  <c r="AE150" i="13"/>
  <c r="AF150" i="13"/>
  <c r="B151" i="13"/>
  <c r="C151" i="13"/>
  <c r="H151" i="13"/>
  <c r="I151" i="13"/>
  <c r="J151" i="13"/>
  <c r="K151" i="13"/>
  <c r="L151" i="13"/>
  <c r="M151" i="13"/>
  <c r="N151" i="13"/>
  <c r="O151" i="13"/>
  <c r="P151" i="13"/>
  <c r="Q151" i="13"/>
  <c r="R151" i="13"/>
  <c r="S151" i="13"/>
  <c r="T151" i="13"/>
  <c r="U151" i="13"/>
  <c r="W151" i="13"/>
  <c r="Z151" i="13"/>
  <c r="AA151" i="13"/>
  <c r="AB151" i="13"/>
  <c r="AC151" i="13"/>
  <c r="AD151" i="13"/>
  <c r="AE151" i="13"/>
  <c r="AF151" i="13"/>
  <c r="B152" i="13"/>
  <c r="C152" i="13"/>
  <c r="H152" i="13"/>
  <c r="I152" i="13"/>
  <c r="J152" i="13"/>
  <c r="K152" i="13"/>
  <c r="L152" i="13"/>
  <c r="M152" i="13"/>
  <c r="N152" i="13"/>
  <c r="O152" i="13"/>
  <c r="P152" i="13"/>
  <c r="Q152" i="13"/>
  <c r="R152" i="13"/>
  <c r="S152" i="13"/>
  <c r="T152" i="13"/>
  <c r="U152" i="13"/>
  <c r="W152" i="13"/>
  <c r="Z152" i="13"/>
  <c r="AA152" i="13"/>
  <c r="AB152" i="13"/>
  <c r="AC152" i="13"/>
  <c r="AD152" i="13"/>
  <c r="AE152" i="13"/>
  <c r="AF152" i="13"/>
  <c r="B153" i="13"/>
  <c r="C153" i="13"/>
  <c r="H153" i="13"/>
  <c r="I153" i="13"/>
  <c r="J153" i="13"/>
  <c r="K153" i="13"/>
  <c r="L153" i="13"/>
  <c r="M153" i="13"/>
  <c r="N153" i="13"/>
  <c r="O153" i="13"/>
  <c r="P153" i="13"/>
  <c r="Q153" i="13"/>
  <c r="R153" i="13"/>
  <c r="S153" i="13"/>
  <c r="T153" i="13"/>
  <c r="U153" i="13"/>
  <c r="W153" i="13"/>
  <c r="Z153" i="13"/>
  <c r="AA153" i="13"/>
  <c r="AB153" i="13"/>
  <c r="AC153" i="13"/>
  <c r="AD153" i="13"/>
  <c r="AE153" i="13"/>
  <c r="AF153" i="13"/>
  <c r="B154" i="13"/>
  <c r="C154" i="13"/>
  <c r="H154" i="13"/>
  <c r="I154" i="13"/>
  <c r="J154" i="13"/>
  <c r="K154" i="13"/>
  <c r="L154" i="13"/>
  <c r="M154" i="13"/>
  <c r="N154" i="13"/>
  <c r="O154" i="13"/>
  <c r="P154" i="13"/>
  <c r="Q154" i="13"/>
  <c r="R154" i="13"/>
  <c r="S154" i="13"/>
  <c r="T154" i="13"/>
  <c r="U154" i="13"/>
  <c r="W154" i="13"/>
  <c r="Z154" i="13"/>
  <c r="AA154" i="13"/>
  <c r="AB154" i="13"/>
  <c r="AC154" i="13"/>
  <c r="AD154" i="13"/>
  <c r="AE154" i="13"/>
  <c r="AF154" i="13"/>
  <c r="B155" i="13"/>
  <c r="C155" i="13"/>
  <c r="H155" i="13"/>
  <c r="I155" i="13"/>
  <c r="J155" i="13"/>
  <c r="K155" i="13"/>
  <c r="L155" i="13"/>
  <c r="M155" i="13"/>
  <c r="N155" i="13"/>
  <c r="O155" i="13"/>
  <c r="P155" i="13"/>
  <c r="Q155" i="13"/>
  <c r="R155" i="13"/>
  <c r="S155" i="13"/>
  <c r="T155" i="13"/>
  <c r="U155" i="13"/>
  <c r="W155" i="13"/>
  <c r="Z155" i="13"/>
  <c r="AA155" i="13"/>
  <c r="AB155" i="13"/>
  <c r="AC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Z156" i="13"/>
  <c r="AA156" i="13"/>
  <c r="AB156" i="13"/>
  <c r="AC156" i="13"/>
  <c r="AD156" i="13"/>
  <c r="AE156" i="13"/>
  <c r="AF156" i="13"/>
  <c r="B204" i="10"/>
  <c r="AX599" i="10"/>
  <c r="A157" i="13"/>
  <c r="B157" i="13"/>
  <c r="AZ599" i="10"/>
  <c r="C157" i="13"/>
  <c r="BE599" i="10"/>
  <c r="H157" i="13"/>
  <c r="BF599" i="10"/>
  <c r="I157" i="13"/>
  <c r="BG599" i="10"/>
  <c r="J157" i="13"/>
  <c r="BH599" i="10"/>
  <c r="K157" i="13"/>
  <c r="BI599" i="10"/>
  <c r="L157" i="13"/>
  <c r="BJ599" i="10"/>
  <c r="M157" i="13"/>
  <c r="N157" i="13"/>
  <c r="O157" i="13"/>
  <c r="P157" i="13"/>
  <c r="Q157" i="13"/>
  <c r="R157" i="13"/>
  <c r="S157" i="13"/>
  <c r="BQ599" i="10"/>
  <c r="T157" i="13"/>
  <c r="BR599" i="10"/>
  <c r="U157" i="13"/>
  <c r="BT599" i="10"/>
  <c r="W157" i="13"/>
  <c r="Z157" i="13"/>
  <c r="AA157" i="13"/>
  <c r="AB157" i="13"/>
  <c r="AC157" i="13"/>
  <c r="AD157" i="13"/>
  <c r="AE157" i="13"/>
  <c r="AF157" i="13"/>
  <c r="B207" i="10"/>
  <c r="AX600" i="10"/>
  <c r="A158" i="13"/>
  <c r="B158" i="13"/>
  <c r="AZ600" i="10"/>
  <c r="C158" i="13"/>
  <c r="H158" i="13"/>
  <c r="BF600" i="10"/>
  <c r="I158" i="13"/>
  <c r="BG600" i="10"/>
  <c r="J158" i="13"/>
  <c r="BH600" i="10"/>
  <c r="K158" i="13"/>
  <c r="BI600" i="10"/>
  <c r="L158" i="13"/>
  <c r="BJ600" i="10"/>
  <c r="M158" i="13"/>
  <c r="N158" i="13"/>
  <c r="O158" i="13"/>
  <c r="P158" i="13"/>
  <c r="Q158" i="13"/>
  <c r="R158" i="13"/>
  <c r="S158" i="13"/>
  <c r="BQ600" i="10"/>
  <c r="T158" i="13"/>
  <c r="BR600" i="10"/>
  <c r="U158" i="13"/>
  <c r="BT600" i="10"/>
  <c r="W158" i="13"/>
  <c r="Z158" i="13"/>
  <c r="AA158" i="13"/>
  <c r="AB158" i="13"/>
  <c r="AC158" i="13"/>
  <c r="AD158" i="13"/>
  <c r="AE158" i="13"/>
  <c r="AF158" i="13"/>
  <c r="B210" i="10"/>
  <c r="AX601" i="10"/>
  <c r="A159" i="13"/>
  <c r="B159" i="13"/>
  <c r="AZ601" i="10"/>
  <c r="C159" i="13"/>
  <c r="BE601" i="10"/>
  <c r="H159" i="13"/>
  <c r="BF601" i="10"/>
  <c r="I159" i="13"/>
  <c r="BG601" i="10"/>
  <c r="J159" i="13"/>
  <c r="BH601" i="10"/>
  <c r="K159" i="13"/>
  <c r="BI601" i="10"/>
  <c r="L159" i="13"/>
  <c r="BJ601" i="10"/>
  <c r="M159" i="13"/>
  <c r="N159" i="13"/>
  <c r="O159" i="13"/>
  <c r="P159" i="13"/>
  <c r="Q159" i="13"/>
  <c r="R159" i="13"/>
  <c r="S159" i="13"/>
  <c r="BQ601" i="10"/>
  <c r="T159" i="13"/>
  <c r="BR601" i="10"/>
  <c r="U159" i="13"/>
  <c r="BT601" i="10"/>
  <c r="W159" i="13"/>
  <c r="Z159" i="13"/>
  <c r="AA159" i="13"/>
  <c r="AB159" i="13"/>
  <c r="AC159" i="13"/>
  <c r="AD159" i="13"/>
  <c r="AE159" i="13"/>
  <c r="AF159" i="13"/>
  <c r="B213" i="10"/>
  <c r="AX602" i="10"/>
  <c r="A160" i="13"/>
  <c r="B160" i="13"/>
  <c r="AZ602" i="10"/>
  <c r="C160" i="13"/>
  <c r="H160" i="13"/>
  <c r="BF602" i="10"/>
  <c r="I160" i="13"/>
  <c r="BG602" i="10"/>
  <c r="J160" i="13"/>
  <c r="BH602" i="10"/>
  <c r="K160" i="13"/>
  <c r="BI602" i="10"/>
  <c r="L160" i="13"/>
  <c r="BJ602" i="10"/>
  <c r="M160" i="13"/>
  <c r="N160" i="13"/>
  <c r="O160" i="13"/>
  <c r="P160" i="13"/>
  <c r="Q160" i="13"/>
  <c r="R160" i="13"/>
  <c r="S160" i="13"/>
  <c r="BQ602" i="10"/>
  <c r="T160" i="13"/>
  <c r="BR602" i="10"/>
  <c r="U160" i="13"/>
  <c r="BT602" i="10"/>
  <c r="W160" i="13"/>
  <c r="Z160" i="13"/>
  <c r="AA160" i="13"/>
  <c r="AB160" i="13"/>
  <c r="AC160" i="13"/>
  <c r="AD160" i="13"/>
  <c r="AE160" i="13"/>
  <c r="AF160" i="13"/>
  <c r="B216" i="10"/>
  <c r="AX603" i="10"/>
  <c r="A161" i="13"/>
  <c r="B161" i="13"/>
  <c r="C161" i="13"/>
  <c r="H161" i="13"/>
  <c r="I161" i="13"/>
  <c r="J161" i="13"/>
  <c r="K161" i="13"/>
  <c r="L161" i="13"/>
  <c r="M161" i="13"/>
  <c r="N161" i="13"/>
  <c r="O161" i="13"/>
  <c r="P161" i="13"/>
  <c r="Q161" i="13"/>
  <c r="R161" i="13"/>
  <c r="S161" i="13"/>
  <c r="T161" i="13"/>
  <c r="U161" i="13"/>
  <c r="W161" i="13"/>
  <c r="Z161" i="13"/>
  <c r="AA161" i="13"/>
  <c r="AB161" i="13"/>
  <c r="AC161" i="13"/>
  <c r="AD161" i="13"/>
  <c r="AE161" i="13"/>
  <c r="AF161" i="13"/>
  <c r="B219" i="10"/>
  <c r="AX604" i="10"/>
  <c r="A162" i="13"/>
  <c r="B162" i="13"/>
  <c r="C162" i="13"/>
  <c r="H162" i="13"/>
  <c r="I162" i="13"/>
  <c r="J162" i="13"/>
  <c r="K162" i="13"/>
  <c r="L162" i="13"/>
  <c r="M162" i="13"/>
  <c r="N162" i="13"/>
  <c r="O162" i="13"/>
  <c r="P162" i="13"/>
  <c r="Q162" i="13"/>
  <c r="R162" i="13"/>
  <c r="S162" i="13"/>
  <c r="T162" i="13"/>
  <c r="U162" i="13"/>
  <c r="W162" i="13"/>
  <c r="Z162" i="13"/>
  <c r="AA162" i="13"/>
  <c r="AB162" i="13"/>
  <c r="AC162" i="13"/>
  <c r="AD162" i="13"/>
  <c r="AE162" i="13"/>
  <c r="AF162" i="13"/>
  <c r="B222" i="10"/>
  <c r="AX605" i="10"/>
  <c r="A163" i="13"/>
  <c r="B163" i="13"/>
  <c r="C163" i="13"/>
  <c r="H163" i="13"/>
  <c r="I163" i="13"/>
  <c r="J163" i="13"/>
  <c r="K163" i="13"/>
  <c r="L163" i="13"/>
  <c r="M163" i="13"/>
  <c r="N163" i="13"/>
  <c r="O163" i="13"/>
  <c r="P163" i="13"/>
  <c r="Q163" i="13"/>
  <c r="R163" i="13"/>
  <c r="S163" i="13"/>
  <c r="T163" i="13"/>
  <c r="U163" i="13"/>
  <c r="W163" i="13"/>
  <c r="Z163" i="13"/>
  <c r="AA163" i="13"/>
  <c r="AB163" i="13"/>
  <c r="AC163" i="13"/>
  <c r="AD163" i="13"/>
  <c r="AE163" i="13"/>
  <c r="AF163" i="13"/>
  <c r="B225" i="10"/>
  <c r="AX606" i="10"/>
  <c r="A164" i="13"/>
  <c r="B164" i="13"/>
  <c r="C164" i="13"/>
  <c r="H164" i="13"/>
  <c r="I164" i="13"/>
  <c r="J164" i="13"/>
  <c r="K164" i="13"/>
  <c r="L164" i="13"/>
  <c r="M164" i="13"/>
  <c r="N164" i="13"/>
  <c r="O164" i="13"/>
  <c r="P164" i="13"/>
  <c r="Q164" i="13"/>
  <c r="R164" i="13"/>
  <c r="S164" i="13"/>
  <c r="T164" i="13"/>
  <c r="U164" i="13"/>
  <c r="W164" i="13"/>
  <c r="Z164" i="13"/>
  <c r="AA164" i="13"/>
  <c r="AB164" i="13"/>
  <c r="AC164" i="13"/>
  <c r="AD164" i="13"/>
  <c r="AE164" i="13"/>
  <c r="AF164" i="13"/>
  <c r="B228" i="10"/>
  <c r="AX607" i="10"/>
  <c r="A165" i="13"/>
  <c r="B165" i="13"/>
  <c r="C165" i="13"/>
  <c r="H165" i="13"/>
  <c r="I165" i="13"/>
  <c r="J165" i="13"/>
  <c r="K165" i="13"/>
  <c r="L165" i="13"/>
  <c r="M165" i="13"/>
  <c r="N165" i="13"/>
  <c r="O165" i="13"/>
  <c r="P165" i="13"/>
  <c r="Q165" i="13"/>
  <c r="R165" i="13"/>
  <c r="S165" i="13"/>
  <c r="T165" i="13"/>
  <c r="U165" i="13"/>
  <c r="W165" i="13"/>
  <c r="Z165" i="13"/>
  <c r="AA165" i="13"/>
  <c r="AB165" i="13"/>
  <c r="AC165" i="13"/>
  <c r="AD165" i="13"/>
  <c r="AE165" i="13"/>
  <c r="AF165" i="13"/>
  <c r="B231" i="10"/>
  <c r="AX608" i="10"/>
  <c r="A166" i="13"/>
  <c r="B166" i="13"/>
  <c r="C166" i="13"/>
  <c r="H166" i="13"/>
  <c r="I166" i="13"/>
  <c r="J166" i="13"/>
  <c r="K166" i="13"/>
  <c r="L166" i="13"/>
  <c r="M166" i="13"/>
  <c r="N166" i="13"/>
  <c r="O166" i="13"/>
  <c r="P166" i="13"/>
  <c r="Q166" i="13"/>
  <c r="R166" i="13"/>
  <c r="S166" i="13"/>
  <c r="T166" i="13"/>
  <c r="U166" i="13"/>
  <c r="W166" i="13"/>
  <c r="Z166" i="13"/>
  <c r="AA166" i="13"/>
  <c r="AB166" i="13"/>
  <c r="AC166" i="13"/>
  <c r="AD166" i="13"/>
  <c r="AE166" i="13"/>
  <c r="AF166" i="13"/>
  <c r="B234" i="10"/>
  <c r="AX609" i="10"/>
  <c r="A167" i="13"/>
  <c r="B167" i="13"/>
  <c r="C167" i="13"/>
  <c r="H167" i="13"/>
  <c r="I167" i="13"/>
  <c r="J167" i="13"/>
  <c r="K167" i="13"/>
  <c r="L167" i="13"/>
  <c r="M167" i="13"/>
  <c r="N167" i="13"/>
  <c r="O167" i="13"/>
  <c r="P167" i="13"/>
  <c r="Q167" i="13"/>
  <c r="R167" i="13"/>
  <c r="S167" i="13"/>
  <c r="T167" i="13"/>
  <c r="U167" i="13"/>
  <c r="W167" i="13"/>
  <c r="Z167" i="13"/>
  <c r="AA167" i="13"/>
  <c r="AB167" i="13"/>
  <c r="AC167" i="13"/>
  <c r="AD167" i="13"/>
  <c r="AE167" i="13"/>
  <c r="AF167" i="13"/>
  <c r="B237" i="10"/>
  <c r="AX610" i="10"/>
  <c r="A168" i="13"/>
  <c r="B168" i="13"/>
  <c r="C168" i="13"/>
  <c r="H168" i="13"/>
  <c r="I168" i="13"/>
  <c r="J168" i="13"/>
  <c r="K168" i="13"/>
  <c r="L168" i="13"/>
  <c r="M168" i="13"/>
  <c r="N168" i="13"/>
  <c r="O168" i="13"/>
  <c r="P168" i="13"/>
  <c r="Q168" i="13"/>
  <c r="R168" i="13"/>
  <c r="S168" i="13"/>
  <c r="T168" i="13"/>
  <c r="U168" i="13"/>
  <c r="W168" i="13"/>
  <c r="Z168" i="13"/>
  <c r="AA168" i="13"/>
  <c r="AB168" i="13"/>
  <c r="AC168" i="13"/>
  <c r="AD168" i="13"/>
  <c r="AE168" i="13"/>
  <c r="AF168" i="13"/>
  <c r="B240" i="10"/>
  <c r="AX611" i="10"/>
  <c r="A169" i="13"/>
  <c r="B169" i="13"/>
  <c r="C169" i="13"/>
  <c r="H169" i="13"/>
  <c r="I169" i="13"/>
  <c r="J169" i="13"/>
  <c r="K169" i="13"/>
  <c r="L169" i="13"/>
  <c r="M169" i="13"/>
  <c r="N169" i="13"/>
  <c r="O169" i="13"/>
  <c r="P169" i="13"/>
  <c r="Q169" i="13"/>
  <c r="R169" i="13"/>
  <c r="S169" i="13"/>
  <c r="T169" i="13"/>
  <c r="U169" i="13"/>
  <c r="W169" i="13"/>
  <c r="Z169" i="13"/>
  <c r="AA169" i="13"/>
  <c r="AB169" i="13"/>
  <c r="AC169" i="13"/>
  <c r="AD169" i="13"/>
  <c r="AE169" i="13"/>
  <c r="AF169" i="13"/>
  <c r="B267" i="10"/>
  <c r="AX612" i="10"/>
  <c r="A170" i="13"/>
  <c r="B170" i="13"/>
  <c r="C170" i="13"/>
  <c r="H170" i="13"/>
  <c r="I170" i="13"/>
  <c r="J170" i="13"/>
  <c r="K170" i="13"/>
  <c r="L170" i="13"/>
  <c r="M170" i="13"/>
  <c r="N170" i="13"/>
  <c r="O170" i="13"/>
  <c r="P170" i="13"/>
  <c r="Q170" i="13"/>
  <c r="R170" i="13"/>
  <c r="S170" i="13"/>
  <c r="T170" i="13"/>
  <c r="U170" i="13"/>
  <c r="W170" i="13"/>
  <c r="Z170" i="13"/>
  <c r="AA170" i="13"/>
  <c r="AB170" i="13"/>
  <c r="AC170" i="13"/>
  <c r="AD170" i="13"/>
  <c r="AE170" i="13"/>
  <c r="AF170" i="13"/>
  <c r="B270" i="10"/>
  <c r="AX613" i="10"/>
  <c r="A171" i="13"/>
  <c r="B171" i="13"/>
  <c r="C171" i="13"/>
  <c r="H171" i="13"/>
  <c r="I171" i="13"/>
  <c r="J171" i="13"/>
  <c r="K171" i="13"/>
  <c r="L171" i="13"/>
  <c r="M171" i="13"/>
  <c r="N171" i="13"/>
  <c r="O171" i="13"/>
  <c r="P171" i="13"/>
  <c r="Q171" i="13"/>
  <c r="R171" i="13"/>
  <c r="S171" i="13"/>
  <c r="T171" i="13"/>
  <c r="U171" i="13"/>
  <c r="W171" i="13"/>
  <c r="Z171" i="13"/>
  <c r="AA171" i="13"/>
  <c r="AB171" i="13"/>
  <c r="AC171" i="13"/>
  <c r="AD171" i="13"/>
  <c r="AE171" i="13"/>
  <c r="AF171" i="13"/>
  <c r="B273" i="10"/>
  <c r="AX614" i="10"/>
  <c r="A172" i="13"/>
  <c r="B172" i="13"/>
  <c r="C172" i="13"/>
  <c r="H172" i="13"/>
  <c r="I172" i="13"/>
  <c r="J172" i="13"/>
  <c r="K172" i="13"/>
  <c r="L172" i="13"/>
  <c r="M172" i="13"/>
  <c r="N172" i="13"/>
  <c r="O172" i="13"/>
  <c r="P172" i="13"/>
  <c r="Q172" i="13"/>
  <c r="R172" i="13"/>
  <c r="S172" i="13"/>
  <c r="T172" i="13"/>
  <c r="U172" i="13"/>
  <c r="W172" i="13"/>
  <c r="Z172" i="13"/>
  <c r="AA172" i="13"/>
  <c r="AB172" i="13"/>
  <c r="AC172" i="13"/>
  <c r="AD172" i="13"/>
  <c r="AE172" i="13"/>
  <c r="AF172" i="13"/>
  <c r="B276" i="10"/>
  <c r="AX615" i="10"/>
  <c r="A173" i="13"/>
  <c r="B173" i="13"/>
  <c r="C173" i="13"/>
  <c r="H173" i="13"/>
  <c r="I173" i="13"/>
  <c r="J173" i="13"/>
  <c r="K173" i="13"/>
  <c r="L173" i="13"/>
  <c r="M173" i="13"/>
  <c r="N173" i="13"/>
  <c r="O173" i="13"/>
  <c r="P173" i="13"/>
  <c r="Q173" i="13"/>
  <c r="R173" i="13"/>
  <c r="S173" i="13"/>
  <c r="T173" i="13"/>
  <c r="U173" i="13"/>
  <c r="W173" i="13"/>
  <c r="Z173" i="13"/>
  <c r="AA173" i="13"/>
  <c r="AB173" i="13"/>
  <c r="AC173" i="13"/>
  <c r="AD173" i="13"/>
  <c r="AE173" i="13"/>
  <c r="AF173" i="13"/>
  <c r="B279" i="10"/>
  <c r="AX616" i="10"/>
  <c r="A174" i="13"/>
  <c r="B174" i="13"/>
  <c r="C174" i="13"/>
  <c r="H174" i="13"/>
  <c r="I174" i="13"/>
  <c r="J174" i="13"/>
  <c r="K174" i="13"/>
  <c r="L174" i="13"/>
  <c r="M174" i="13"/>
  <c r="N174" i="13"/>
  <c r="O174" i="13"/>
  <c r="P174" i="13"/>
  <c r="Q174" i="13"/>
  <c r="R174" i="13"/>
  <c r="S174" i="13"/>
  <c r="T174" i="13"/>
  <c r="U174" i="13"/>
  <c r="W174" i="13"/>
  <c r="Z174" i="13"/>
  <c r="AA174" i="13"/>
  <c r="AB174" i="13"/>
  <c r="AC174" i="13"/>
  <c r="AD174" i="13"/>
  <c r="AE174" i="13"/>
  <c r="AF174" i="13"/>
  <c r="B282" i="10"/>
  <c r="AX617" i="10"/>
  <c r="A175" i="13"/>
  <c r="B175" i="13"/>
  <c r="C175" i="13"/>
  <c r="H175" i="13"/>
  <c r="I175" i="13"/>
  <c r="J175" i="13"/>
  <c r="K175" i="13"/>
  <c r="L175" i="13"/>
  <c r="M175" i="13"/>
  <c r="N175" i="13"/>
  <c r="O175" i="13"/>
  <c r="P175" i="13"/>
  <c r="Q175" i="13"/>
  <c r="R175" i="13"/>
  <c r="S175" i="13"/>
  <c r="T175" i="13"/>
  <c r="U175" i="13"/>
  <c r="W175" i="13"/>
  <c r="Z175" i="13"/>
  <c r="AA175" i="13"/>
  <c r="AB175" i="13"/>
  <c r="AC175" i="13"/>
  <c r="AD175" i="13"/>
  <c r="AE175" i="13"/>
  <c r="AF175" i="13"/>
  <c r="B285" i="10"/>
  <c r="AX618" i="10"/>
  <c r="A176" i="13"/>
  <c r="B176" i="13"/>
  <c r="C176" i="13"/>
  <c r="H176" i="13"/>
  <c r="I176" i="13"/>
  <c r="J176" i="13"/>
  <c r="K176" i="13"/>
  <c r="L176" i="13"/>
  <c r="M176" i="13"/>
  <c r="N176" i="13"/>
  <c r="O176" i="13"/>
  <c r="P176" i="13"/>
  <c r="Q176" i="13"/>
  <c r="R176" i="13"/>
  <c r="S176" i="13"/>
  <c r="T176" i="13"/>
  <c r="U176" i="13"/>
  <c r="W176" i="13"/>
  <c r="Z176" i="13"/>
  <c r="AA176" i="13"/>
  <c r="AB176" i="13"/>
  <c r="AC176" i="13"/>
  <c r="AD176" i="13"/>
  <c r="AE176" i="13"/>
  <c r="AF176" i="13"/>
  <c r="B288" i="10"/>
  <c r="AX619" i="10"/>
  <c r="A177" i="13"/>
  <c r="B177" i="13"/>
  <c r="C177" i="13"/>
  <c r="H177" i="13"/>
  <c r="I177" i="13"/>
  <c r="J177" i="13"/>
  <c r="K177" i="13"/>
  <c r="L177" i="13"/>
  <c r="M177" i="13"/>
  <c r="N177" i="13"/>
  <c r="O177" i="13"/>
  <c r="P177" i="13"/>
  <c r="Q177" i="13"/>
  <c r="R177" i="13"/>
  <c r="S177" i="13"/>
  <c r="T177" i="13"/>
  <c r="U177" i="13"/>
  <c r="W177" i="13"/>
  <c r="Z177" i="13"/>
  <c r="AA177" i="13"/>
  <c r="AB177" i="13"/>
  <c r="AC177" i="13"/>
  <c r="AD177" i="13"/>
  <c r="AE177" i="13"/>
  <c r="AF177" i="13"/>
  <c r="B291" i="10"/>
  <c r="AX620" i="10"/>
  <c r="A178" i="13"/>
  <c r="B178" i="13"/>
  <c r="C178" i="13"/>
  <c r="H178" i="13"/>
  <c r="I178" i="13"/>
  <c r="J178" i="13"/>
  <c r="K178" i="13"/>
  <c r="L178" i="13"/>
  <c r="M178" i="13"/>
  <c r="N178" i="13"/>
  <c r="O178" i="13"/>
  <c r="P178" i="13"/>
  <c r="Q178" i="13"/>
  <c r="R178" i="13"/>
  <c r="S178" i="13"/>
  <c r="T178" i="13"/>
  <c r="U178" i="13"/>
  <c r="W178" i="13"/>
  <c r="Z178" i="13"/>
  <c r="AA178" i="13"/>
  <c r="AB178" i="13"/>
  <c r="AC178" i="13"/>
  <c r="AD178" i="13"/>
  <c r="AE178" i="13"/>
  <c r="AF178" i="13"/>
  <c r="B294" i="10"/>
  <c r="AX621" i="10"/>
  <c r="A179" i="13"/>
  <c r="B179" i="13"/>
  <c r="C179" i="13"/>
  <c r="H179" i="13"/>
  <c r="I179" i="13"/>
  <c r="J179" i="13"/>
  <c r="K179" i="13"/>
  <c r="L179" i="13"/>
  <c r="M179" i="13"/>
  <c r="N179" i="13"/>
  <c r="O179" i="13"/>
  <c r="P179" i="13"/>
  <c r="Q179" i="13"/>
  <c r="R179" i="13"/>
  <c r="S179" i="13"/>
  <c r="T179" i="13"/>
  <c r="U179" i="13"/>
  <c r="W179" i="13"/>
  <c r="Z179" i="13"/>
  <c r="AA179" i="13"/>
  <c r="AB179" i="13"/>
  <c r="AC179" i="13"/>
  <c r="AD179" i="13"/>
  <c r="AE179" i="13"/>
  <c r="AF179" i="13"/>
  <c r="B297" i="10"/>
  <c r="AX622" i="10"/>
  <c r="A180" i="13"/>
  <c r="B180" i="13"/>
  <c r="C180" i="13"/>
  <c r="H180" i="13"/>
  <c r="I180" i="13"/>
  <c r="J180" i="13"/>
  <c r="K180" i="13"/>
  <c r="L180" i="13"/>
  <c r="M180" i="13"/>
  <c r="N180" i="13"/>
  <c r="O180" i="13"/>
  <c r="P180" i="13"/>
  <c r="Q180" i="13"/>
  <c r="R180" i="13"/>
  <c r="S180" i="13"/>
  <c r="T180" i="13"/>
  <c r="U180" i="13"/>
  <c r="W180" i="13"/>
  <c r="Z180" i="13"/>
  <c r="AA180" i="13"/>
  <c r="AB180" i="13"/>
  <c r="AC180" i="13"/>
  <c r="AD180" i="13"/>
  <c r="AE180" i="13"/>
  <c r="AF180" i="13"/>
  <c r="B300" i="10"/>
  <c r="AX623" i="10"/>
  <c r="A181" i="13"/>
  <c r="B181" i="13"/>
  <c r="C181" i="13"/>
  <c r="H181" i="13"/>
  <c r="I181" i="13"/>
  <c r="J181" i="13"/>
  <c r="K181" i="13"/>
  <c r="L181" i="13"/>
  <c r="M181" i="13"/>
  <c r="N181" i="13"/>
  <c r="O181" i="13"/>
  <c r="P181" i="13"/>
  <c r="Q181" i="13"/>
  <c r="R181" i="13"/>
  <c r="S181" i="13"/>
  <c r="T181" i="13"/>
  <c r="U181" i="13"/>
  <c r="W181" i="13"/>
  <c r="Z181" i="13"/>
  <c r="AA181" i="13"/>
  <c r="AB181" i="13"/>
  <c r="AC181" i="13"/>
  <c r="AD181" i="13"/>
  <c r="AE181" i="13"/>
  <c r="AF181" i="13"/>
  <c r="B303" i="10"/>
  <c r="AX624" i="10"/>
  <c r="A182" i="13"/>
  <c r="B182" i="13"/>
  <c r="C182" i="13"/>
  <c r="H182" i="13"/>
  <c r="I182" i="13"/>
  <c r="J182" i="13"/>
  <c r="K182" i="13"/>
  <c r="L182" i="13"/>
  <c r="M182" i="13"/>
  <c r="N182" i="13"/>
  <c r="O182" i="13"/>
  <c r="P182" i="13"/>
  <c r="Q182" i="13"/>
  <c r="R182" i="13"/>
  <c r="S182" i="13"/>
  <c r="T182" i="13"/>
  <c r="U182" i="13"/>
  <c r="W182" i="13"/>
  <c r="Z182" i="13"/>
  <c r="AA182" i="13"/>
  <c r="AB182" i="13"/>
  <c r="AC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Z183" i="13"/>
  <c r="AA183" i="13"/>
  <c r="AB183" i="13"/>
  <c r="AC183" i="13"/>
  <c r="AD183" i="13"/>
  <c r="AE183" i="13"/>
  <c r="AF183" i="13"/>
  <c r="N204" i="10"/>
  <c r="AX626" i="10"/>
  <c r="A184" i="13"/>
  <c r="B184" i="13"/>
  <c r="AZ626" i="10"/>
  <c r="C184" i="13"/>
  <c r="H184" i="13"/>
  <c r="BF626" i="10"/>
  <c r="I184" i="13"/>
  <c r="BG626" i="10"/>
  <c r="J184" i="13"/>
  <c r="BH626" i="10"/>
  <c r="K184" i="13"/>
  <c r="BI626" i="10"/>
  <c r="L184" i="13"/>
  <c r="BJ626" i="10"/>
  <c r="M184" i="13"/>
  <c r="N184" i="13"/>
  <c r="O184" i="13"/>
  <c r="P184" i="13"/>
  <c r="Q184" i="13"/>
  <c r="R184" i="13"/>
  <c r="S184" i="13"/>
  <c r="BQ626" i="10"/>
  <c r="T184" i="13"/>
  <c r="BR626" i="10"/>
  <c r="U184" i="13"/>
  <c r="BT626" i="10"/>
  <c r="W184" i="13"/>
  <c r="Z184" i="13"/>
  <c r="AA184" i="13"/>
  <c r="AB184" i="13"/>
  <c r="AC184" i="13"/>
  <c r="AD184" i="13"/>
  <c r="AE184" i="13"/>
  <c r="AF184" i="13"/>
  <c r="N207" i="10"/>
  <c r="AX627" i="10"/>
  <c r="A185" i="13"/>
  <c r="B185" i="13"/>
  <c r="AZ627" i="10"/>
  <c r="C185" i="13"/>
  <c r="BE627" i="10"/>
  <c r="H185" i="13"/>
  <c r="BF627" i="10"/>
  <c r="I185" i="13"/>
  <c r="BG627" i="10"/>
  <c r="J185" i="13"/>
  <c r="BH627" i="10"/>
  <c r="K185" i="13"/>
  <c r="BI627" i="10"/>
  <c r="L185" i="13"/>
  <c r="BJ627" i="10"/>
  <c r="M185" i="13"/>
  <c r="N185" i="13"/>
  <c r="O185" i="13"/>
  <c r="P185" i="13"/>
  <c r="Q185" i="13"/>
  <c r="R185" i="13"/>
  <c r="S185" i="13"/>
  <c r="BQ627" i="10"/>
  <c r="T185" i="13"/>
  <c r="BR627" i="10"/>
  <c r="U185" i="13"/>
  <c r="BT627" i="10"/>
  <c r="W185" i="13"/>
  <c r="Z185" i="13"/>
  <c r="AA185" i="13"/>
  <c r="AB185" i="13"/>
  <c r="AC185" i="13"/>
  <c r="AD185" i="13"/>
  <c r="AE185" i="13"/>
  <c r="AF185" i="13"/>
  <c r="N210" i="10"/>
  <c r="AX628" i="10"/>
  <c r="A186" i="13"/>
  <c r="B186" i="13"/>
  <c r="AZ628" i="10"/>
  <c r="C186" i="13"/>
  <c r="H186" i="13"/>
  <c r="BF628" i="10"/>
  <c r="I186" i="13"/>
  <c r="BG628" i="10"/>
  <c r="J186" i="13"/>
  <c r="BH628" i="10"/>
  <c r="K186" i="13"/>
  <c r="BI628" i="10"/>
  <c r="L186" i="13"/>
  <c r="BJ628" i="10"/>
  <c r="M186" i="13"/>
  <c r="N186" i="13"/>
  <c r="O186" i="13"/>
  <c r="P186" i="13"/>
  <c r="Q186" i="13"/>
  <c r="R186" i="13"/>
  <c r="S186" i="13"/>
  <c r="BQ628" i="10"/>
  <c r="T186" i="13"/>
  <c r="BR628" i="10"/>
  <c r="U186" i="13"/>
  <c r="BT628" i="10"/>
  <c r="W186" i="13"/>
  <c r="Z186" i="13"/>
  <c r="AA186" i="13"/>
  <c r="AB186" i="13"/>
  <c r="AC186" i="13"/>
  <c r="AD186" i="13"/>
  <c r="AE186" i="13"/>
  <c r="AF186" i="13"/>
  <c r="N213" i="10"/>
  <c r="AX629" i="10"/>
  <c r="A187" i="13"/>
  <c r="B187" i="13"/>
  <c r="AZ629" i="10"/>
  <c r="C187" i="13"/>
  <c r="BE629" i="10"/>
  <c r="H187" i="13"/>
  <c r="BF629" i="10"/>
  <c r="I187" i="13"/>
  <c r="BG629" i="10"/>
  <c r="J187" i="13"/>
  <c r="BH629" i="10"/>
  <c r="K187" i="13"/>
  <c r="BI629" i="10"/>
  <c r="L187" i="13"/>
  <c r="BJ629" i="10"/>
  <c r="M187" i="13"/>
  <c r="N187" i="13"/>
  <c r="O187" i="13"/>
  <c r="P187" i="13"/>
  <c r="Q187" i="13"/>
  <c r="R187" i="13"/>
  <c r="S187" i="13"/>
  <c r="BQ629" i="10"/>
  <c r="T187" i="13"/>
  <c r="BR629" i="10"/>
  <c r="U187" i="13"/>
  <c r="BT629" i="10"/>
  <c r="W187" i="13"/>
  <c r="Z187" i="13"/>
  <c r="AA187" i="13"/>
  <c r="AB187" i="13"/>
  <c r="AC187" i="13"/>
  <c r="AD187" i="13"/>
  <c r="AE187" i="13"/>
  <c r="AF187" i="13"/>
  <c r="N216" i="10"/>
  <c r="AX630" i="10"/>
  <c r="A188" i="13"/>
  <c r="B188" i="13"/>
  <c r="AZ630" i="10"/>
  <c r="C188" i="13"/>
  <c r="H188" i="13"/>
  <c r="BF630" i="10"/>
  <c r="I188" i="13"/>
  <c r="BG630" i="10"/>
  <c r="J188" i="13"/>
  <c r="BH630" i="10"/>
  <c r="K188" i="13"/>
  <c r="BI630" i="10"/>
  <c r="L188" i="13"/>
  <c r="BJ630" i="10"/>
  <c r="M188" i="13"/>
  <c r="N188" i="13"/>
  <c r="O188" i="13"/>
  <c r="P188" i="13"/>
  <c r="Q188" i="13"/>
  <c r="R188" i="13"/>
  <c r="S188" i="13"/>
  <c r="BQ630" i="10"/>
  <c r="T188" i="13"/>
  <c r="BR630" i="10"/>
  <c r="U188" i="13"/>
  <c r="BT630" i="10"/>
  <c r="W188" i="13"/>
  <c r="Z188" i="13"/>
  <c r="AA188" i="13"/>
  <c r="AB188" i="13"/>
  <c r="AC188" i="13"/>
  <c r="AD188" i="13"/>
  <c r="AE188" i="13"/>
  <c r="AF188" i="13"/>
  <c r="N219" i="10"/>
  <c r="AX631" i="10"/>
  <c r="A189" i="13"/>
  <c r="B189" i="13"/>
  <c r="AZ631" i="10"/>
  <c r="C189" i="13"/>
  <c r="BE631" i="10"/>
  <c r="H189" i="13"/>
  <c r="BF631" i="10"/>
  <c r="I189" i="13"/>
  <c r="BG631" i="10"/>
  <c r="J189" i="13"/>
  <c r="BH631" i="10"/>
  <c r="K189" i="13"/>
  <c r="BI631" i="10"/>
  <c r="L189" i="13"/>
  <c r="BJ631" i="10"/>
  <c r="M189" i="13"/>
  <c r="N189" i="13"/>
  <c r="O189" i="13"/>
  <c r="P189" i="13"/>
  <c r="Q189" i="13"/>
  <c r="R189" i="13"/>
  <c r="S189" i="13"/>
  <c r="BQ631" i="10"/>
  <c r="T189" i="13"/>
  <c r="BR631" i="10"/>
  <c r="U189" i="13"/>
  <c r="BT631" i="10"/>
  <c r="W189" i="13"/>
  <c r="Z189" i="13"/>
  <c r="AA189" i="13"/>
  <c r="AB189" i="13"/>
  <c r="AC189" i="13"/>
  <c r="AD189" i="13"/>
  <c r="AE189" i="13"/>
  <c r="AF189" i="13"/>
  <c r="N222" i="10"/>
  <c r="AX632" i="10"/>
  <c r="A190" i="13"/>
  <c r="B190" i="13"/>
  <c r="AZ632" i="10"/>
  <c r="C190" i="13"/>
  <c r="H190" i="13"/>
  <c r="BF632" i="10"/>
  <c r="I190" i="13"/>
  <c r="BG632" i="10"/>
  <c r="J190" i="13"/>
  <c r="BH632" i="10"/>
  <c r="K190" i="13"/>
  <c r="BI632" i="10"/>
  <c r="L190" i="13"/>
  <c r="BJ632" i="10"/>
  <c r="M190" i="13"/>
  <c r="N190" i="13"/>
  <c r="O190" i="13"/>
  <c r="P190" i="13"/>
  <c r="Q190" i="13"/>
  <c r="R190" i="13"/>
  <c r="S190" i="13"/>
  <c r="BQ632" i="10"/>
  <c r="T190" i="13"/>
  <c r="BR632" i="10"/>
  <c r="U190" i="13"/>
  <c r="BT632" i="10"/>
  <c r="W190" i="13"/>
  <c r="Z190" i="13"/>
  <c r="AA190" i="13"/>
  <c r="AB190" i="13"/>
  <c r="AC190" i="13"/>
  <c r="AD190" i="13"/>
  <c r="AE190" i="13"/>
  <c r="AF190" i="13"/>
  <c r="N225" i="10"/>
  <c r="AX633" i="10"/>
  <c r="A191" i="13"/>
  <c r="B191" i="13"/>
  <c r="AZ633" i="10"/>
  <c r="C191" i="13"/>
  <c r="BE633" i="10"/>
  <c r="H191" i="13"/>
  <c r="BF633" i="10"/>
  <c r="I191" i="13"/>
  <c r="BG633" i="10"/>
  <c r="J191" i="13"/>
  <c r="BH633" i="10"/>
  <c r="K191" i="13"/>
  <c r="BI633" i="10"/>
  <c r="L191" i="13"/>
  <c r="BJ633" i="10"/>
  <c r="M191" i="13"/>
  <c r="N191" i="13"/>
  <c r="O191" i="13"/>
  <c r="P191" i="13"/>
  <c r="Q191" i="13"/>
  <c r="R191" i="13"/>
  <c r="S191" i="13"/>
  <c r="BQ633" i="10"/>
  <c r="T191" i="13"/>
  <c r="BR633" i="10"/>
  <c r="U191" i="13"/>
  <c r="BT633" i="10"/>
  <c r="W191" i="13"/>
  <c r="Z191" i="13"/>
  <c r="AA191" i="13"/>
  <c r="AB191" i="13"/>
  <c r="AC191" i="13"/>
  <c r="AD191" i="13"/>
  <c r="AE191" i="13"/>
  <c r="AF191" i="13"/>
  <c r="N228" i="10"/>
  <c r="AX634" i="10"/>
  <c r="A192" i="13"/>
  <c r="B192" i="13"/>
  <c r="C192" i="13"/>
  <c r="H192" i="13"/>
  <c r="I192" i="13"/>
  <c r="J192" i="13"/>
  <c r="K192" i="13"/>
  <c r="L192" i="13"/>
  <c r="M192" i="13"/>
  <c r="N192" i="13"/>
  <c r="O192" i="13"/>
  <c r="P192" i="13"/>
  <c r="Q192" i="13"/>
  <c r="R192" i="13"/>
  <c r="S192" i="13"/>
  <c r="T192" i="13"/>
  <c r="U192" i="13"/>
  <c r="W192" i="13"/>
  <c r="Z192" i="13"/>
  <c r="AA192" i="13"/>
  <c r="AB192" i="13"/>
  <c r="AC192" i="13"/>
  <c r="AD192" i="13"/>
  <c r="AE192" i="13"/>
  <c r="AF192" i="13"/>
  <c r="N231" i="10"/>
  <c r="AX635" i="10"/>
  <c r="A193" i="13"/>
  <c r="B193" i="13"/>
  <c r="C193" i="13"/>
  <c r="H193" i="13"/>
  <c r="I193" i="13"/>
  <c r="J193" i="13"/>
  <c r="K193" i="13"/>
  <c r="L193" i="13"/>
  <c r="M193" i="13"/>
  <c r="N193" i="13"/>
  <c r="O193" i="13"/>
  <c r="P193" i="13"/>
  <c r="Q193" i="13"/>
  <c r="R193" i="13"/>
  <c r="S193" i="13"/>
  <c r="T193" i="13"/>
  <c r="U193" i="13"/>
  <c r="W193" i="13"/>
  <c r="Z193" i="13"/>
  <c r="AA193" i="13"/>
  <c r="AB193" i="13"/>
  <c r="AC193" i="13"/>
  <c r="AD193" i="13"/>
  <c r="AE193" i="13"/>
  <c r="AF193" i="13"/>
  <c r="N234" i="10"/>
  <c r="AX636" i="10"/>
  <c r="A194" i="13"/>
  <c r="B194" i="13"/>
  <c r="C194" i="13"/>
  <c r="H194" i="13"/>
  <c r="I194" i="13"/>
  <c r="J194" i="13"/>
  <c r="K194" i="13"/>
  <c r="L194" i="13"/>
  <c r="M194" i="13"/>
  <c r="N194" i="13"/>
  <c r="O194" i="13"/>
  <c r="P194" i="13"/>
  <c r="Q194" i="13"/>
  <c r="R194" i="13"/>
  <c r="S194" i="13"/>
  <c r="T194" i="13"/>
  <c r="U194" i="13"/>
  <c r="W194" i="13"/>
  <c r="Z194" i="13"/>
  <c r="AA194" i="13"/>
  <c r="AB194" i="13"/>
  <c r="AC194" i="13"/>
  <c r="AD194" i="13"/>
  <c r="AE194" i="13"/>
  <c r="AF194" i="13"/>
  <c r="N237" i="10"/>
  <c r="AX637" i="10"/>
  <c r="A195" i="13"/>
  <c r="B195" i="13"/>
  <c r="C195" i="13"/>
  <c r="H195" i="13"/>
  <c r="I195" i="13"/>
  <c r="J195" i="13"/>
  <c r="K195" i="13"/>
  <c r="L195" i="13"/>
  <c r="M195" i="13"/>
  <c r="N195" i="13"/>
  <c r="O195" i="13"/>
  <c r="P195" i="13"/>
  <c r="Q195" i="13"/>
  <c r="R195" i="13"/>
  <c r="S195" i="13"/>
  <c r="T195" i="13"/>
  <c r="U195" i="13"/>
  <c r="W195" i="13"/>
  <c r="Z195" i="13"/>
  <c r="AA195" i="13"/>
  <c r="AB195" i="13"/>
  <c r="AC195" i="13"/>
  <c r="AD195" i="13"/>
  <c r="AE195" i="13"/>
  <c r="AF195" i="13"/>
  <c r="N240" i="10"/>
  <c r="AX638" i="10"/>
  <c r="A196" i="13"/>
  <c r="B196" i="13"/>
  <c r="C196" i="13"/>
  <c r="H196" i="13"/>
  <c r="I196" i="13"/>
  <c r="J196" i="13"/>
  <c r="K196" i="13"/>
  <c r="L196" i="13"/>
  <c r="M196" i="13"/>
  <c r="N196" i="13"/>
  <c r="O196" i="13"/>
  <c r="P196" i="13"/>
  <c r="Q196" i="13"/>
  <c r="R196" i="13"/>
  <c r="S196" i="13"/>
  <c r="T196" i="13"/>
  <c r="U196" i="13"/>
  <c r="W196" i="13"/>
  <c r="Z196" i="13"/>
  <c r="AA196" i="13"/>
  <c r="AB196" i="13"/>
  <c r="AC196" i="13"/>
  <c r="AD196" i="13"/>
  <c r="AE196" i="13"/>
  <c r="AF196" i="13"/>
  <c r="N267" i="10"/>
  <c r="AX639" i="10"/>
  <c r="A197" i="13"/>
  <c r="B197" i="13"/>
  <c r="C197" i="13"/>
  <c r="H197" i="13"/>
  <c r="I197" i="13"/>
  <c r="J197" i="13"/>
  <c r="K197" i="13"/>
  <c r="L197" i="13"/>
  <c r="M197" i="13"/>
  <c r="N197" i="13"/>
  <c r="O197" i="13"/>
  <c r="P197" i="13"/>
  <c r="Q197" i="13"/>
  <c r="R197" i="13"/>
  <c r="S197" i="13"/>
  <c r="T197" i="13"/>
  <c r="U197" i="13"/>
  <c r="W197" i="13"/>
  <c r="Z197" i="13"/>
  <c r="AA197" i="13"/>
  <c r="AB197" i="13"/>
  <c r="AC197" i="13"/>
  <c r="AD197" i="13"/>
  <c r="AE197" i="13"/>
  <c r="AF197" i="13"/>
  <c r="N270" i="10"/>
  <c r="AX640" i="10"/>
  <c r="A198" i="13"/>
  <c r="B198" i="13"/>
  <c r="C198" i="13"/>
  <c r="H198" i="13"/>
  <c r="I198" i="13"/>
  <c r="J198" i="13"/>
  <c r="K198" i="13"/>
  <c r="L198" i="13"/>
  <c r="M198" i="13"/>
  <c r="N198" i="13"/>
  <c r="O198" i="13"/>
  <c r="P198" i="13"/>
  <c r="Q198" i="13"/>
  <c r="R198" i="13"/>
  <c r="S198" i="13"/>
  <c r="T198" i="13"/>
  <c r="U198" i="13"/>
  <c r="W198" i="13"/>
  <c r="Z198" i="13"/>
  <c r="AA198" i="13"/>
  <c r="AB198" i="13"/>
  <c r="AC198" i="13"/>
  <c r="AD198" i="13"/>
  <c r="AE198" i="13"/>
  <c r="AF198" i="13"/>
  <c r="N273" i="10"/>
  <c r="AX641" i="10"/>
  <c r="A199" i="13"/>
  <c r="B199" i="13"/>
  <c r="C199" i="13"/>
  <c r="H199" i="13"/>
  <c r="I199" i="13"/>
  <c r="J199" i="13"/>
  <c r="K199" i="13"/>
  <c r="L199" i="13"/>
  <c r="M199" i="13"/>
  <c r="N199" i="13"/>
  <c r="O199" i="13"/>
  <c r="P199" i="13"/>
  <c r="Q199" i="13"/>
  <c r="R199" i="13"/>
  <c r="S199" i="13"/>
  <c r="T199" i="13"/>
  <c r="U199" i="13"/>
  <c r="W199" i="13"/>
  <c r="Z199" i="13"/>
  <c r="AA199" i="13"/>
  <c r="AB199" i="13"/>
  <c r="AC199" i="13"/>
  <c r="AD199" i="13"/>
  <c r="AE199" i="13"/>
  <c r="AF199" i="13"/>
  <c r="N276" i="10"/>
  <c r="AX642" i="10"/>
  <c r="A200" i="13"/>
  <c r="B200" i="13"/>
  <c r="C200" i="13"/>
  <c r="H200" i="13"/>
  <c r="I200" i="13"/>
  <c r="J200" i="13"/>
  <c r="K200" i="13"/>
  <c r="L200" i="13"/>
  <c r="M200" i="13"/>
  <c r="N200" i="13"/>
  <c r="O200" i="13"/>
  <c r="P200" i="13"/>
  <c r="Q200" i="13"/>
  <c r="R200" i="13"/>
  <c r="S200" i="13"/>
  <c r="T200" i="13"/>
  <c r="U200" i="13"/>
  <c r="W200" i="13"/>
  <c r="Z200" i="13"/>
  <c r="AA200" i="13"/>
  <c r="AB200" i="13"/>
  <c r="AC200" i="13"/>
  <c r="AD200" i="13"/>
  <c r="AE200" i="13"/>
  <c r="AF200" i="13"/>
  <c r="N279" i="10"/>
  <c r="AX643" i="10"/>
  <c r="A201" i="13"/>
  <c r="B201" i="13"/>
  <c r="C201" i="13"/>
  <c r="H201" i="13"/>
  <c r="I201" i="13"/>
  <c r="J201" i="13"/>
  <c r="K201" i="13"/>
  <c r="L201" i="13"/>
  <c r="M201" i="13"/>
  <c r="N201" i="13"/>
  <c r="O201" i="13"/>
  <c r="P201" i="13"/>
  <c r="Q201" i="13"/>
  <c r="R201" i="13"/>
  <c r="S201" i="13"/>
  <c r="T201" i="13"/>
  <c r="U201" i="13"/>
  <c r="W201" i="13"/>
  <c r="Z201" i="13"/>
  <c r="AA201" i="13"/>
  <c r="AB201" i="13"/>
  <c r="AC201" i="13"/>
  <c r="AD201" i="13"/>
  <c r="AE201" i="13"/>
  <c r="AF201" i="13"/>
  <c r="N282" i="10"/>
  <c r="AX644" i="10"/>
  <c r="A202" i="13"/>
  <c r="B202" i="13"/>
  <c r="C202" i="13"/>
  <c r="H202" i="13"/>
  <c r="I202" i="13"/>
  <c r="J202" i="13"/>
  <c r="K202" i="13"/>
  <c r="L202" i="13"/>
  <c r="M202" i="13"/>
  <c r="N202" i="13"/>
  <c r="O202" i="13"/>
  <c r="P202" i="13"/>
  <c r="Q202" i="13"/>
  <c r="R202" i="13"/>
  <c r="S202" i="13"/>
  <c r="T202" i="13"/>
  <c r="U202" i="13"/>
  <c r="W202" i="13"/>
  <c r="Z202" i="13"/>
  <c r="AA202" i="13"/>
  <c r="AB202" i="13"/>
  <c r="AC202" i="13"/>
  <c r="AD202" i="13"/>
  <c r="AE202" i="13"/>
  <c r="AF202" i="13"/>
  <c r="N285" i="10"/>
  <c r="AX645" i="10"/>
  <c r="A203" i="13"/>
  <c r="B203" i="13"/>
  <c r="C203" i="13"/>
  <c r="H203" i="13"/>
  <c r="I203" i="13"/>
  <c r="J203" i="13"/>
  <c r="K203" i="13"/>
  <c r="L203" i="13"/>
  <c r="M203" i="13"/>
  <c r="N203" i="13"/>
  <c r="O203" i="13"/>
  <c r="P203" i="13"/>
  <c r="Q203" i="13"/>
  <c r="R203" i="13"/>
  <c r="S203" i="13"/>
  <c r="T203" i="13"/>
  <c r="U203" i="13"/>
  <c r="W203" i="13"/>
  <c r="Z203" i="13"/>
  <c r="AA203" i="13"/>
  <c r="AB203" i="13"/>
  <c r="AC203" i="13"/>
  <c r="AD203" i="13"/>
  <c r="AE203" i="13"/>
  <c r="AF203" i="13"/>
  <c r="N288" i="10"/>
  <c r="AX646" i="10"/>
  <c r="A204" i="13"/>
  <c r="B204" i="13"/>
  <c r="C204" i="13"/>
  <c r="H204" i="13"/>
  <c r="I204" i="13"/>
  <c r="J204" i="13"/>
  <c r="K204" i="13"/>
  <c r="L204" i="13"/>
  <c r="M204" i="13"/>
  <c r="N204" i="13"/>
  <c r="O204" i="13"/>
  <c r="P204" i="13"/>
  <c r="Q204" i="13"/>
  <c r="R204" i="13"/>
  <c r="S204" i="13"/>
  <c r="T204" i="13"/>
  <c r="U204" i="13"/>
  <c r="W204" i="13"/>
  <c r="Z204" i="13"/>
  <c r="AA204" i="13"/>
  <c r="AB204" i="13"/>
  <c r="AC204" i="13"/>
  <c r="AD204" i="13"/>
  <c r="AE204" i="13"/>
  <c r="AF204" i="13"/>
  <c r="N291" i="10"/>
  <c r="AX647" i="10"/>
  <c r="A205" i="13"/>
  <c r="B205" i="13"/>
  <c r="C205" i="13"/>
  <c r="H205" i="13"/>
  <c r="I205" i="13"/>
  <c r="J205" i="13"/>
  <c r="K205" i="13"/>
  <c r="L205" i="13"/>
  <c r="M205" i="13"/>
  <c r="N205" i="13"/>
  <c r="O205" i="13"/>
  <c r="P205" i="13"/>
  <c r="Q205" i="13"/>
  <c r="R205" i="13"/>
  <c r="S205" i="13"/>
  <c r="T205" i="13"/>
  <c r="U205" i="13"/>
  <c r="W205" i="13"/>
  <c r="Z205" i="13"/>
  <c r="AA205" i="13"/>
  <c r="AB205" i="13"/>
  <c r="AC205" i="13"/>
  <c r="AD205" i="13"/>
  <c r="AE205" i="13"/>
  <c r="AF205" i="13"/>
  <c r="N294" i="10"/>
  <c r="AX648" i="10"/>
  <c r="A206" i="13"/>
  <c r="B206" i="13"/>
  <c r="C206" i="13"/>
  <c r="H206" i="13"/>
  <c r="I206" i="13"/>
  <c r="J206" i="13"/>
  <c r="K206" i="13"/>
  <c r="L206" i="13"/>
  <c r="M206" i="13"/>
  <c r="N206" i="13"/>
  <c r="O206" i="13"/>
  <c r="P206" i="13"/>
  <c r="Q206" i="13"/>
  <c r="R206" i="13"/>
  <c r="S206" i="13"/>
  <c r="T206" i="13"/>
  <c r="U206" i="13"/>
  <c r="W206" i="13"/>
  <c r="Z206" i="13"/>
  <c r="AA206" i="13"/>
  <c r="AB206" i="13"/>
  <c r="AC206" i="13"/>
  <c r="AD206" i="13"/>
  <c r="AE206" i="13"/>
  <c r="AF206" i="13"/>
  <c r="N297" i="10"/>
  <c r="AX649" i="10"/>
  <c r="A207" i="13"/>
  <c r="B207" i="13"/>
  <c r="C207" i="13"/>
  <c r="H207" i="13"/>
  <c r="I207" i="13"/>
  <c r="J207" i="13"/>
  <c r="K207" i="13"/>
  <c r="L207" i="13"/>
  <c r="M207" i="13"/>
  <c r="N207" i="13"/>
  <c r="O207" i="13"/>
  <c r="P207" i="13"/>
  <c r="Q207" i="13"/>
  <c r="R207" i="13"/>
  <c r="S207" i="13"/>
  <c r="T207" i="13"/>
  <c r="U207" i="13"/>
  <c r="W207" i="13"/>
  <c r="Z207" i="13"/>
  <c r="AA207" i="13"/>
  <c r="AB207" i="13"/>
  <c r="AC207" i="13"/>
  <c r="AD207" i="13"/>
  <c r="AE207" i="13"/>
  <c r="AF207" i="13"/>
  <c r="N300" i="10"/>
  <c r="AX650" i="10"/>
  <c r="A208" i="13"/>
  <c r="B208" i="13"/>
  <c r="C208" i="13"/>
  <c r="H208" i="13"/>
  <c r="I208" i="13"/>
  <c r="J208" i="13"/>
  <c r="K208" i="13"/>
  <c r="L208" i="13"/>
  <c r="M208" i="13"/>
  <c r="N208" i="13"/>
  <c r="O208" i="13"/>
  <c r="P208" i="13"/>
  <c r="Q208" i="13"/>
  <c r="R208" i="13"/>
  <c r="S208" i="13"/>
  <c r="T208" i="13"/>
  <c r="U208" i="13"/>
  <c r="W208" i="13"/>
  <c r="Z208" i="13"/>
  <c r="AA208" i="13"/>
  <c r="AB208" i="13"/>
  <c r="AC208" i="13"/>
  <c r="AD208" i="13"/>
  <c r="AE208" i="13"/>
  <c r="AF208" i="13"/>
  <c r="N303" i="10"/>
  <c r="AX651" i="10"/>
  <c r="A209" i="13"/>
  <c r="B209" i="13"/>
  <c r="C209" i="13"/>
  <c r="H209" i="13"/>
  <c r="I209" i="13"/>
  <c r="J209" i="13"/>
  <c r="K209" i="13"/>
  <c r="L209" i="13"/>
  <c r="M209" i="13"/>
  <c r="N209" i="13"/>
  <c r="O209" i="13"/>
  <c r="P209" i="13"/>
  <c r="Q209" i="13"/>
  <c r="R209" i="13"/>
  <c r="S209" i="13"/>
  <c r="T209" i="13"/>
  <c r="U209" i="13"/>
  <c r="W209" i="13"/>
  <c r="Z209" i="13"/>
  <c r="AA209" i="13"/>
  <c r="AB209" i="13"/>
  <c r="AC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Z210" i="13"/>
  <c r="AA210" i="13"/>
  <c r="AB210" i="13"/>
  <c r="AC210" i="13"/>
  <c r="AD210" i="13"/>
  <c r="AE210" i="13"/>
  <c r="AF210" i="13"/>
  <c r="Z204" i="10"/>
  <c r="AX653" i="10"/>
  <c r="A211" i="13"/>
  <c r="B211" i="13"/>
  <c r="AZ653" i="10"/>
  <c r="C211" i="13"/>
  <c r="BE653" i="10"/>
  <c r="H211" i="13"/>
  <c r="BF653" i="10"/>
  <c r="I211" i="13"/>
  <c r="BG653" i="10"/>
  <c r="J211" i="13"/>
  <c r="BH653" i="10"/>
  <c r="K211" i="13"/>
  <c r="BI653" i="10"/>
  <c r="L211" i="13"/>
  <c r="BJ653" i="10"/>
  <c r="M211" i="13"/>
  <c r="N211" i="13"/>
  <c r="O211" i="13"/>
  <c r="P211" i="13"/>
  <c r="Q211" i="13"/>
  <c r="R211" i="13"/>
  <c r="S211" i="13"/>
  <c r="BQ653" i="10"/>
  <c r="T211" i="13"/>
  <c r="BR653" i="10"/>
  <c r="U211" i="13"/>
  <c r="BT653" i="10"/>
  <c r="W211" i="13"/>
  <c r="Z211" i="13"/>
  <c r="AA211" i="13"/>
  <c r="AB211" i="13"/>
  <c r="AC211" i="13"/>
  <c r="AD211" i="13"/>
  <c r="AE211" i="13"/>
  <c r="AF211" i="13"/>
  <c r="Z207" i="10"/>
  <c r="AX654" i="10"/>
  <c r="A212" i="13"/>
  <c r="B212" i="13"/>
  <c r="AZ654" i="10"/>
  <c r="C212" i="13"/>
  <c r="H212" i="13"/>
  <c r="BF654" i="10"/>
  <c r="I212" i="13"/>
  <c r="BG654" i="10"/>
  <c r="J212" i="13"/>
  <c r="BH654" i="10"/>
  <c r="K212" i="13"/>
  <c r="BI654" i="10"/>
  <c r="L212" i="13"/>
  <c r="BJ654" i="10"/>
  <c r="M212" i="13"/>
  <c r="N212" i="13"/>
  <c r="O212" i="13"/>
  <c r="P212" i="13"/>
  <c r="Q212" i="13"/>
  <c r="R212" i="13"/>
  <c r="S212" i="13"/>
  <c r="BQ654" i="10"/>
  <c r="T212" i="13"/>
  <c r="BR654" i="10"/>
  <c r="U212" i="13"/>
  <c r="BT654" i="10"/>
  <c r="W212" i="13"/>
  <c r="Z212" i="13"/>
  <c r="AA212" i="13"/>
  <c r="AB212" i="13"/>
  <c r="AC212" i="13"/>
  <c r="AD212" i="13"/>
  <c r="AE212" i="13"/>
  <c r="AF212" i="13"/>
  <c r="Z210" i="10"/>
  <c r="AX655" i="10"/>
  <c r="A213" i="13"/>
  <c r="B213" i="13"/>
  <c r="AZ655" i="10"/>
  <c r="C213" i="13"/>
  <c r="BE655" i="10"/>
  <c r="H213" i="13"/>
  <c r="BF655" i="10"/>
  <c r="I213" i="13"/>
  <c r="BG655" i="10"/>
  <c r="J213" i="13"/>
  <c r="BH655" i="10"/>
  <c r="K213" i="13"/>
  <c r="BI655" i="10"/>
  <c r="L213" i="13"/>
  <c r="BJ655" i="10"/>
  <c r="M213" i="13"/>
  <c r="N213" i="13"/>
  <c r="O213" i="13"/>
  <c r="P213" i="13"/>
  <c r="Q213" i="13"/>
  <c r="R213" i="13"/>
  <c r="S213" i="13"/>
  <c r="BQ655" i="10"/>
  <c r="T213" i="13"/>
  <c r="BR655" i="10"/>
  <c r="U213" i="13"/>
  <c r="BT655" i="10"/>
  <c r="W213" i="13"/>
  <c r="Z213" i="13"/>
  <c r="AA213" i="13"/>
  <c r="AB213" i="13"/>
  <c r="AC213" i="13"/>
  <c r="AD213" i="13"/>
  <c r="AE213" i="13"/>
  <c r="AF213" i="13"/>
  <c r="Z213" i="10"/>
  <c r="AX656" i="10"/>
  <c r="A214" i="13"/>
  <c r="B214" i="13"/>
  <c r="AZ656" i="10"/>
  <c r="C214" i="13"/>
  <c r="H214" i="13"/>
  <c r="BF656" i="10"/>
  <c r="I214" i="13"/>
  <c r="BG656" i="10"/>
  <c r="J214" i="13"/>
  <c r="BH656" i="10"/>
  <c r="K214" i="13"/>
  <c r="BI656" i="10"/>
  <c r="L214" i="13"/>
  <c r="BJ656" i="10"/>
  <c r="M214" i="13"/>
  <c r="N214" i="13"/>
  <c r="O214" i="13"/>
  <c r="P214" i="13"/>
  <c r="Q214" i="13"/>
  <c r="R214" i="13"/>
  <c r="S214" i="13"/>
  <c r="BQ656" i="10"/>
  <c r="T214" i="13"/>
  <c r="BR656" i="10"/>
  <c r="U214" i="13"/>
  <c r="BT656" i="10"/>
  <c r="W214" i="13"/>
  <c r="Z214" i="13"/>
  <c r="AA214" i="13"/>
  <c r="AB214" i="13"/>
  <c r="AC214" i="13"/>
  <c r="AD214" i="13"/>
  <c r="AE214" i="13"/>
  <c r="AF214" i="13"/>
  <c r="Z216" i="10"/>
  <c r="AX657" i="10"/>
  <c r="A215" i="13"/>
  <c r="B215" i="13"/>
  <c r="AZ657" i="10"/>
  <c r="C215" i="13"/>
  <c r="BE657" i="10"/>
  <c r="H215" i="13"/>
  <c r="BF657" i="10"/>
  <c r="I215" i="13"/>
  <c r="BG657" i="10"/>
  <c r="J215" i="13"/>
  <c r="BH657" i="10"/>
  <c r="K215" i="13"/>
  <c r="BI657" i="10"/>
  <c r="L215" i="13"/>
  <c r="BJ657" i="10"/>
  <c r="M215" i="13"/>
  <c r="N215" i="13"/>
  <c r="O215" i="13"/>
  <c r="P215" i="13"/>
  <c r="Q215" i="13"/>
  <c r="R215" i="13"/>
  <c r="S215" i="13"/>
  <c r="BQ657" i="10"/>
  <c r="T215" i="13"/>
  <c r="BR657" i="10"/>
  <c r="U215" i="13"/>
  <c r="BT657" i="10"/>
  <c r="W215" i="13"/>
  <c r="Z215" i="13"/>
  <c r="AA215" i="13"/>
  <c r="AB215" i="13"/>
  <c r="AC215" i="13"/>
  <c r="AD215" i="13"/>
  <c r="AE215" i="13"/>
  <c r="AF215" i="13"/>
  <c r="Z219" i="10"/>
  <c r="AX658" i="10"/>
  <c r="A216" i="13"/>
  <c r="B216" i="13"/>
  <c r="AZ658" i="10"/>
  <c r="C216" i="13"/>
  <c r="H216" i="13"/>
  <c r="BF658" i="10"/>
  <c r="I216" i="13"/>
  <c r="BG658" i="10"/>
  <c r="J216" i="13"/>
  <c r="BH658" i="10"/>
  <c r="K216" i="13"/>
  <c r="BI658" i="10"/>
  <c r="L216" i="13"/>
  <c r="BJ658" i="10"/>
  <c r="M216" i="13"/>
  <c r="N216" i="13"/>
  <c r="O216" i="13"/>
  <c r="P216" i="13"/>
  <c r="Q216" i="13"/>
  <c r="R216" i="13"/>
  <c r="S216" i="13"/>
  <c r="BQ658" i="10"/>
  <c r="T216" i="13"/>
  <c r="BR658" i="10"/>
  <c r="U216" i="13"/>
  <c r="BT658" i="10"/>
  <c r="W216" i="13"/>
  <c r="Z216" i="13"/>
  <c r="AA216" i="13"/>
  <c r="AB216" i="13"/>
  <c r="AC216" i="13"/>
  <c r="AD216" i="13"/>
  <c r="AE216" i="13"/>
  <c r="AF216" i="13"/>
  <c r="Z222" i="10"/>
  <c r="AX659" i="10"/>
  <c r="A217" i="13"/>
  <c r="B217" i="13"/>
  <c r="AZ659" i="10"/>
  <c r="C217" i="13"/>
  <c r="BE659" i="10"/>
  <c r="H217" i="13"/>
  <c r="BF659" i="10"/>
  <c r="I217" i="13"/>
  <c r="BG659" i="10"/>
  <c r="J217" i="13"/>
  <c r="BH659" i="10"/>
  <c r="K217" i="13"/>
  <c r="BI659" i="10"/>
  <c r="L217" i="13"/>
  <c r="BJ659" i="10"/>
  <c r="M217" i="13"/>
  <c r="N217" i="13"/>
  <c r="O217" i="13"/>
  <c r="P217" i="13"/>
  <c r="Q217" i="13"/>
  <c r="R217" i="13"/>
  <c r="S217" i="13"/>
  <c r="BQ659" i="10"/>
  <c r="T217" i="13"/>
  <c r="BR659" i="10"/>
  <c r="U217" i="13"/>
  <c r="BT659" i="10"/>
  <c r="W217" i="13"/>
  <c r="Z217" i="13"/>
  <c r="AA217" i="13"/>
  <c r="AB217" i="13"/>
  <c r="AC217" i="13"/>
  <c r="AD217" i="13"/>
  <c r="AE217" i="13"/>
  <c r="AF217" i="13"/>
  <c r="Z225" i="10"/>
  <c r="AX660" i="10"/>
  <c r="A218" i="13"/>
  <c r="B218" i="13"/>
  <c r="AZ660" i="10"/>
  <c r="C218" i="13"/>
  <c r="H218" i="13"/>
  <c r="BF660" i="10"/>
  <c r="I218" i="13"/>
  <c r="BG660" i="10"/>
  <c r="J218" i="13"/>
  <c r="BH660" i="10"/>
  <c r="K218" i="13"/>
  <c r="BI660" i="10"/>
  <c r="L218" i="13"/>
  <c r="BJ660" i="10"/>
  <c r="M218" i="13"/>
  <c r="N218" i="13"/>
  <c r="O218" i="13"/>
  <c r="P218" i="13"/>
  <c r="Q218" i="13"/>
  <c r="R218" i="13"/>
  <c r="S218" i="13"/>
  <c r="BQ660" i="10"/>
  <c r="T218" i="13"/>
  <c r="BR660" i="10"/>
  <c r="U218" i="13"/>
  <c r="BT660" i="10"/>
  <c r="W218" i="13"/>
  <c r="Z218" i="13"/>
  <c r="AA218" i="13"/>
  <c r="AB218" i="13"/>
  <c r="AC218" i="13"/>
  <c r="AD218" i="13"/>
  <c r="AE218" i="13"/>
  <c r="AF218" i="13"/>
  <c r="Z228" i="10"/>
  <c r="AX661" i="10"/>
  <c r="A219" i="13"/>
  <c r="B219" i="13"/>
  <c r="AZ661" i="10"/>
  <c r="C219" i="13"/>
  <c r="BE661" i="10"/>
  <c r="H219" i="13"/>
  <c r="BF661" i="10"/>
  <c r="I219" i="13"/>
  <c r="BG661" i="10"/>
  <c r="J219" i="13"/>
  <c r="BH661" i="10"/>
  <c r="K219" i="13"/>
  <c r="BI661" i="10"/>
  <c r="L219" i="13"/>
  <c r="BJ661" i="10"/>
  <c r="M219" i="13"/>
  <c r="N219" i="13"/>
  <c r="O219" i="13"/>
  <c r="P219" i="13"/>
  <c r="Q219" i="13"/>
  <c r="R219" i="13"/>
  <c r="S219" i="13"/>
  <c r="BQ661" i="10"/>
  <c r="T219" i="13"/>
  <c r="BR661" i="10"/>
  <c r="U219" i="13"/>
  <c r="BT661" i="10"/>
  <c r="W219" i="13"/>
  <c r="Z219" i="13"/>
  <c r="AA219" i="13"/>
  <c r="AB219" i="13"/>
  <c r="AC219" i="13"/>
  <c r="AD219" i="13"/>
  <c r="AE219" i="13"/>
  <c r="AF219" i="13"/>
  <c r="Z231" i="10"/>
  <c r="AX662" i="10"/>
  <c r="A220" i="13"/>
  <c r="B220" i="13"/>
  <c r="AZ662" i="10"/>
  <c r="C220" i="13"/>
  <c r="H220" i="13"/>
  <c r="BF662" i="10"/>
  <c r="I220" i="13"/>
  <c r="BG662" i="10"/>
  <c r="J220" i="13"/>
  <c r="BH662" i="10"/>
  <c r="K220" i="13"/>
  <c r="BI662" i="10"/>
  <c r="L220" i="13"/>
  <c r="BJ662" i="10"/>
  <c r="M220" i="13"/>
  <c r="N220" i="13"/>
  <c r="O220" i="13"/>
  <c r="P220" i="13"/>
  <c r="Q220" i="13"/>
  <c r="R220" i="13"/>
  <c r="S220" i="13"/>
  <c r="BQ662" i="10"/>
  <c r="T220" i="13"/>
  <c r="BR662" i="10"/>
  <c r="U220" i="13"/>
  <c r="BT662" i="10"/>
  <c r="W220" i="13"/>
  <c r="Z220" i="13"/>
  <c r="AA220" i="13"/>
  <c r="AB220" i="13"/>
  <c r="AC220" i="13"/>
  <c r="AD220" i="13"/>
  <c r="AE220" i="13"/>
  <c r="AF220" i="13"/>
  <c r="Z234" i="10"/>
  <c r="AX663" i="10"/>
  <c r="A221" i="13"/>
  <c r="B221" i="13"/>
  <c r="AZ663" i="10"/>
  <c r="C221" i="13"/>
  <c r="BE663" i="10"/>
  <c r="H221" i="13"/>
  <c r="BF663" i="10"/>
  <c r="I221" i="13"/>
  <c r="BG663" i="10"/>
  <c r="J221" i="13"/>
  <c r="BH663" i="10"/>
  <c r="K221" i="13"/>
  <c r="BI663" i="10"/>
  <c r="L221" i="13"/>
  <c r="BJ663" i="10"/>
  <c r="M221" i="13"/>
  <c r="N221" i="13"/>
  <c r="O221" i="13"/>
  <c r="P221" i="13"/>
  <c r="Q221" i="13"/>
  <c r="R221" i="13"/>
  <c r="S221" i="13"/>
  <c r="BQ663" i="10"/>
  <c r="T221" i="13"/>
  <c r="BR663" i="10"/>
  <c r="U221" i="13"/>
  <c r="BT663" i="10"/>
  <c r="W221" i="13"/>
  <c r="Z221" i="13"/>
  <c r="AA221" i="13"/>
  <c r="AB221" i="13"/>
  <c r="AC221" i="13"/>
  <c r="AD221" i="13"/>
  <c r="AE221" i="13"/>
  <c r="AF221" i="13"/>
  <c r="Z237" i="10"/>
  <c r="AX664" i="10"/>
  <c r="A222" i="13"/>
  <c r="B222" i="13"/>
  <c r="AZ664" i="10"/>
  <c r="C222" i="13"/>
  <c r="H222" i="13"/>
  <c r="BF664" i="10"/>
  <c r="I222" i="13"/>
  <c r="BG664" i="10"/>
  <c r="J222" i="13"/>
  <c r="BH664" i="10"/>
  <c r="K222" i="13"/>
  <c r="BI664" i="10"/>
  <c r="L222" i="13"/>
  <c r="BJ664" i="10"/>
  <c r="M222" i="13"/>
  <c r="N222" i="13"/>
  <c r="O222" i="13"/>
  <c r="P222" i="13"/>
  <c r="Q222" i="13"/>
  <c r="R222" i="13"/>
  <c r="S222" i="13"/>
  <c r="BQ664" i="10"/>
  <c r="T222" i="13"/>
  <c r="BR664" i="10"/>
  <c r="U222" i="13"/>
  <c r="BT664" i="10"/>
  <c r="W222" i="13"/>
  <c r="Z222" i="13"/>
  <c r="AA222" i="13"/>
  <c r="AB222" i="13"/>
  <c r="AC222" i="13"/>
  <c r="AD222" i="13"/>
  <c r="AE222" i="13"/>
  <c r="AF222" i="13"/>
  <c r="Z240" i="10"/>
  <c r="AX665" i="10"/>
  <c r="A223" i="13"/>
  <c r="B223" i="13"/>
  <c r="AZ665" i="10"/>
  <c r="C223" i="13"/>
  <c r="BE665" i="10"/>
  <c r="H223" i="13"/>
  <c r="BF665" i="10"/>
  <c r="I223" i="13"/>
  <c r="BG665" i="10"/>
  <c r="J223" i="13"/>
  <c r="BH665" i="10"/>
  <c r="K223" i="13"/>
  <c r="BI665" i="10"/>
  <c r="L223" i="13"/>
  <c r="BJ665" i="10"/>
  <c r="M223" i="13"/>
  <c r="N223" i="13"/>
  <c r="O223" i="13"/>
  <c r="P223" i="13"/>
  <c r="Q223" i="13"/>
  <c r="R223" i="13"/>
  <c r="S223" i="13"/>
  <c r="BQ665" i="10"/>
  <c r="T223" i="13"/>
  <c r="BR665" i="10"/>
  <c r="U223" i="13"/>
  <c r="BT665" i="10"/>
  <c r="W223" i="13"/>
  <c r="Z223" i="13"/>
  <c r="AA223" i="13"/>
  <c r="AB223" i="13"/>
  <c r="AC223" i="13"/>
  <c r="AD223" i="13"/>
  <c r="AE223" i="13"/>
  <c r="AF223" i="13"/>
  <c r="Z267" i="10"/>
  <c r="AX666" i="10"/>
  <c r="A224" i="13"/>
  <c r="B224" i="13"/>
  <c r="AZ666" i="10"/>
  <c r="C224" i="13"/>
  <c r="H224" i="13"/>
  <c r="BF666" i="10"/>
  <c r="I224" i="13"/>
  <c r="BG666" i="10"/>
  <c r="J224" i="13"/>
  <c r="BH666" i="10"/>
  <c r="K224" i="13"/>
  <c r="BI666" i="10"/>
  <c r="L224" i="13"/>
  <c r="BJ666" i="10"/>
  <c r="M224" i="13"/>
  <c r="N224" i="13"/>
  <c r="O224" i="13"/>
  <c r="P224" i="13"/>
  <c r="Q224" i="13"/>
  <c r="R224" i="13"/>
  <c r="S224" i="13"/>
  <c r="BQ666" i="10"/>
  <c r="T224" i="13"/>
  <c r="BR666" i="10"/>
  <c r="U224" i="13"/>
  <c r="BT666" i="10"/>
  <c r="W224" i="13"/>
  <c r="Z224" i="13"/>
  <c r="AA224" i="13"/>
  <c r="AB224" i="13"/>
  <c r="AC224" i="13"/>
  <c r="AD224" i="13"/>
  <c r="AE224" i="13"/>
  <c r="AF224" i="13"/>
  <c r="Z270" i="10"/>
  <c r="AX667" i="10"/>
  <c r="A225" i="13"/>
  <c r="B225" i="13"/>
  <c r="AZ667" i="10"/>
  <c r="C225" i="13"/>
  <c r="BE667" i="10"/>
  <c r="H225" i="13"/>
  <c r="BF667" i="10"/>
  <c r="I225" i="13"/>
  <c r="BG667" i="10"/>
  <c r="J225" i="13"/>
  <c r="BH667" i="10"/>
  <c r="K225" i="13"/>
  <c r="BI667" i="10"/>
  <c r="L225" i="13"/>
  <c r="BJ667" i="10"/>
  <c r="M225" i="13"/>
  <c r="N225" i="13"/>
  <c r="O225" i="13"/>
  <c r="P225" i="13"/>
  <c r="Q225" i="13"/>
  <c r="R225" i="13"/>
  <c r="S225" i="13"/>
  <c r="BQ667" i="10"/>
  <c r="T225" i="13"/>
  <c r="BR667" i="10"/>
  <c r="U225" i="13"/>
  <c r="BT667" i="10"/>
  <c r="W225" i="13"/>
  <c r="Z225" i="13"/>
  <c r="AA225" i="13"/>
  <c r="AB225" i="13"/>
  <c r="AC225" i="13"/>
  <c r="AD225" i="13"/>
  <c r="AE225" i="13"/>
  <c r="AF225" i="13"/>
  <c r="Z273" i="10"/>
  <c r="AX668" i="10"/>
  <c r="A226" i="13"/>
  <c r="B226" i="13"/>
  <c r="AZ668" i="10"/>
  <c r="C226" i="13"/>
  <c r="H226" i="13"/>
  <c r="BF668" i="10"/>
  <c r="I226" i="13"/>
  <c r="BG668" i="10"/>
  <c r="J226" i="13"/>
  <c r="BH668" i="10"/>
  <c r="K226" i="13"/>
  <c r="BI668" i="10"/>
  <c r="L226" i="13"/>
  <c r="BJ668" i="10"/>
  <c r="M226" i="13"/>
  <c r="N226" i="13"/>
  <c r="O226" i="13"/>
  <c r="P226" i="13"/>
  <c r="Q226" i="13"/>
  <c r="R226" i="13"/>
  <c r="S226" i="13"/>
  <c r="BQ668" i="10"/>
  <c r="T226" i="13"/>
  <c r="BR668" i="10"/>
  <c r="U226" i="13"/>
  <c r="BT668" i="10"/>
  <c r="W226" i="13"/>
  <c r="Z226" i="13"/>
  <c r="AA226" i="13"/>
  <c r="AB226" i="13"/>
  <c r="AC226" i="13"/>
  <c r="AD226" i="13"/>
  <c r="AE226" i="13"/>
  <c r="AF226" i="13"/>
  <c r="Z276" i="10"/>
  <c r="AX669" i="10"/>
  <c r="A227" i="13"/>
  <c r="B227" i="13"/>
  <c r="C227" i="13"/>
  <c r="H227" i="13"/>
  <c r="I227" i="13"/>
  <c r="J227" i="13"/>
  <c r="K227" i="13"/>
  <c r="L227" i="13"/>
  <c r="M227" i="13"/>
  <c r="N227" i="13"/>
  <c r="O227" i="13"/>
  <c r="P227" i="13"/>
  <c r="Q227" i="13"/>
  <c r="R227" i="13"/>
  <c r="S227" i="13"/>
  <c r="T227" i="13"/>
  <c r="U227" i="13"/>
  <c r="W227" i="13"/>
  <c r="Z227" i="13"/>
  <c r="AA227" i="13"/>
  <c r="AB227" i="13"/>
  <c r="AC227" i="13"/>
  <c r="AD227" i="13"/>
  <c r="AE227" i="13"/>
  <c r="AF227" i="13"/>
  <c r="Z279" i="10"/>
  <c r="AX670" i="10"/>
  <c r="A228" i="13"/>
  <c r="B228" i="13"/>
  <c r="C228" i="13"/>
  <c r="H228" i="13"/>
  <c r="I228" i="13"/>
  <c r="J228" i="13"/>
  <c r="K228" i="13"/>
  <c r="L228" i="13"/>
  <c r="M228" i="13"/>
  <c r="N228" i="13"/>
  <c r="O228" i="13"/>
  <c r="P228" i="13"/>
  <c r="Q228" i="13"/>
  <c r="R228" i="13"/>
  <c r="S228" i="13"/>
  <c r="T228" i="13"/>
  <c r="U228" i="13"/>
  <c r="W228" i="13"/>
  <c r="Z228" i="13"/>
  <c r="AA228" i="13"/>
  <c r="AB228" i="13"/>
  <c r="AC228" i="13"/>
  <c r="AD228" i="13"/>
  <c r="AE228" i="13"/>
  <c r="AF228" i="13"/>
  <c r="Z282" i="10"/>
  <c r="AX671" i="10"/>
  <c r="A229" i="13"/>
  <c r="B229" i="13"/>
  <c r="C229" i="13"/>
  <c r="H229" i="13"/>
  <c r="I229" i="13"/>
  <c r="J229" i="13"/>
  <c r="K229" i="13"/>
  <c r="L229" i="13"/>
  <c r="M229" i="13"/>
  <c r="N229" i="13"/>
  <c r="O229" i="13"/>
  <c r="P229" i="13"/>
  <c r="Q229" i="13"/>
  <c r="R229" i="13"/>
  <c r="S229" i="13"/>
  <c r="T229" i="13"/>
  <c r="U229" i="13"/>
  <c r="W229" i="13"/>
  <c r="Z229" i="13"/>
  <c r="AA229" i="13"/>
  <c r="AB229" i="13"/>
  <c r="AC229" i="13"/>
  <c r="AD229" i="13"/>
  <c r="AE229" i="13"/>
  <c r="AF229" i="13"/>
  <c r="Z285" i="10"/>
  <c r="AX672" i="10"/>
  <c r="A230" i="13"/>
  <c r="B230" i="13"/>
  <c r="C230" i="13"/>
  <c r="H230" i="13"/>
  <c r="I230" i="13"/>
  <c r="J230" i="13"/>
  <c r="K230" i="13"/>
  <c r="L230" i="13"/>
  <c r="M230" i="13"/>
  <c r="N230" i="13"/>
  <c r="O230" i="13"/>
  <c r="P230" i="13"/>
  <c r="Q230" i="13"/>
  <c r="R230" i="13"/>
  <c r="S230" i="13"/>
  <c r="T230" i="13"/>
  <c r="U230" i="13"/>
  <c r="W230" i="13"/>
  <c r="Z230" i="13"/>
  <c r="AA230" i="13"/>
  <c r="AB230" i="13"/>
  <c r="AC230" i="13"/>
  <c r="AD230" i="13"/>
  <c r="AE230" i="13"/>
  <c r="AF230" i="13"/>
  <c r="Z288" i="10"/>
  <c r="AX673" i="10"/>
  <c r="A231" i="13"/>
  <c r="B231" i="13"/>
  <c r="C231" i="13"/>
  <c r="H231" i="13"/>
  <c r="I231" i="13"/>
  <c r="J231" i="13"/>
  <c r="K231" i="13"/>
  <c r="L231" i="13"/>
  <c r="M231" i="13"/>
  <c r="N231" i="13"/>
  <c r="O231" i="13"/>
  <c r="P231" i="13"/>
  <c r="Q231" i="13"/>
  <c r="R231" i="13"/>
  <c r="S231" i="13"/>
  <c r="T231" i="13"/>
  <c r="U231" i="13"/>
  <c r="W231" i="13"/>
  <c r="Z231" i="13"/>
  <c r="AA231" i="13"/>
  <c r="AB231" i="13"/>
  <c r="AC231" i="13"/>
  <c r="AD231" i="13"/>
  <c r="AE231" i="13"/>
  <c r="AF231" i="13"/>
  <c r="Z291" i="10"/>
  <c r="AX674" i="10"/>
  <c r="A232" i="13"/>
  <c r="B232" i="13"/>
  <c r="C232" i="13"/>
  <c r="H232" i="13"/>
  <c r="I232" i="13"/>
  <c r="J232" i="13"/>
  <c r="K232" i="13"/>
  <c r="L232" i="13"/>
  <c r="M232" i="13"/>
  <c r="N232" i="13"/>
  <c r="O232" i="13"/>
  <c r="P232" i="13"/>
  <c r="Q232" i="13"/>
  <c r="R232" i="13"/>
  <c r="S232" i="13"/>
  <c r="T232" i="13"/>
  <c r="U232" i="13"/>
  <c r="W232" i="13"/>
  <c r="Z232" i="13"/>
  <c r="AA232" i="13"/>
  <c r="AB232" i="13"/>
  <c r="AC232" i="13"/>
  <c r="AD232" i="13"/>
  <c r="AE232" i="13"/>
  <c r="AF232" i="13"/>
  <c r="Z294" i="10"/>
  <c r="AX675" i="10"/>
  <c r="A233" i="13"/>
  <c r="B233" i="13"/>
  <c r="C233" i="13"/>
  <c r="H233" i="13"/>
  <c r="I233" i="13"/>
  <c r="J233" i="13"/>
  <c r="K233" i="13"/>
  <c r="L233" i="13"/>
  <c r="M233" i="13"/>
  <c r="N233" i="13"/>
  <c r="O233" i="13"/>
  <c r="P233" i="13"/>
  <c r="Q233" i="13"/>
  <c r="R233" i="13"/>
  <c r="S233" i="13"/>
  <c r="T233" i="13"/>
  <c r="U233" i="13"/>
  <c r="W233" i="13"/>
  <c r="Z233" i="13"/>
  <c r="AA233" i="13"/>
  <c r="AB233" i="13"/>
  <c r="AC233" i="13"/>
  <c r="AD233" i="13"/>
  <c r="AE233" i="13"/>
  <c r="AF233" i="13"/>
  <c r="Z297" i="10"/>
  <c r="AX676" i="10"/>
  <c r="A234" i="13"/>
  <c r="B234" i="13"/>
  <c r="C234" i="13"/>
  <c r="H234" i="13"/>
  <c r="I234" i="13"/>
  <c r="J234" i="13"/>
  <c r="K234" i="13"/>
  <c r="L234" i="13"/>
  <c r="M234" i="13"/>
  <c r="N234" i="13"/>
  <c r="O234" i="13"/>
  <c r="P234" i="13"/>
  <c r="Q234" i="13"/>
  <c r="R234" i="13"/>
  <c r="S234" i="13"/>
  <c r="T234" i="13"/>
  <c r="U234" i="13"/>
  <c r="W234" i="13"/>
  <c r="Z234" i="13"/>
  <c r="AA234" i="13"/>
  <c r="AB234" i="13"/>
  <c r="AC234" i="13"/>
  <c r="AD234" i="13"/>
  <c r="AE234" i="13"/>
  <c r="AF234" i="13"/>
  <c r="Z300" i="10"/>
  <c r="AX677" i="10"/>
  <c r="A235" i="13"/>
  <c r="B235" i="13"/>
  <c r="C235" i="13"/>
  <c r="H235" i="13"/>
  <c r="I235" i="13"/>
  <c r="J235" i="13"/>
  <c r="K235" i="13"/>
  <c r="L235" i="13"/>
  <c r="M235" i="13"/>
  <c r="N235" i="13"/>
  <c r="O235" i="13"/>
  <c r="P235" i="13"/>
  <c r="Q235" i="13"/>
  <c r="R235" i="13"/>
  <c r="S235" i="13"/>
  <c r="T235" i="13"/>
  <c r="U235" i="13"/>
  <c r="W235" i="13"/>
  <c r="Z235" i="13"/>
  <c r="AA235" i="13"/>
  <c r="AB235" i="13"/>
  <c r="AC235" i="13"/>
  <c r="AD235" i="13"/>
  <c r="AE235" i="13"/>
  <c r="AF235" i="13"/>
  <c r="Z303" i="10"/>
  <c r="AX678" i="10"/>
  <c r="A236" i="13"/>
  <c r="B236" i="13"/>
  <c r="C236" i="13"/>
  <c r="H236" i="13"/>
  <c r="I236" i="13"/>
  <c r="J236" i="13"/>
  <c r="K236" i="13"/>
  <c r="L236" i="13"/>
  <c r="M236" i="13"/>
  <c r="N236" i="13"/>
  <c r="O236" i="13"/>
  <c r="P236" i="13"/>
  <c r="Q236" i="13"/>
  <c r="R236" i="13"/>
  <c r="S236" i="13"/>
  <c r="T236" i="13"/>
  <c r="U236" i="13"/>
  <c r="W236" i="13"/>
  <c r="Z236" i="13"/>
  <c r="AA236" i="13"/>
  <c r="AB236" i="13"/>
  <c r="AC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Z237" i="13"/>
  <c r="AA237" i="13"/>
  <c r="AB237" i="13"/>
  <c r="AC237" i="13"/>
  <c r="AD237" i="13"/>
  <c r="AE237" i="13"/>
  <c r="AF237" i="13"/>
  <c r="AL204" i="10"/>
  <c r="AX680" i="10"/>
  <c r="A238" i="13"/>
  <c r="B238" i="13"/>
  <c r="AZ680" i="10"/>
  <c r="C238" i="13"/>
  <c r="H238" i="13"/>
  <c r="BF680" i="10"/>
  <c r="I238" i="13"/>
  <c r="BG680" i="10"/>
  <c r="J238" i="13"/>
  <c r="BH680" i="10"/>
  <c r="K238" i="13"/>
  <c r="BI680" i="10"/>
  <c r="L238" i="13"/>
  <c r="BJ680" i="10"/>
  <c r="M238" i="13"/>
  <c r="N238" i="13"/>
  <c r="O238" i="13"/>
  <c r="P238" i="13"/>
  <c r="Q238" i="13"/>
  <c r="R238" i="13"/>
  <c r="S238" i="13"/>
  <c r="BQ680" i="10"/>
  <c r="T238" i="13"/>
  <c r="BR680" i="10"/>
  <c r="U238" i="13"/>
  <c r="BT680" i="10"/>
  <c r="W238" i="13"/>
  <c r="Z238" i="13"/>
  <c r="AA238" i="13"/>
  <c r="AB238" i="13"/>
  <c r="AC238" i="13"/>
  <c r="AD238" i="13"/>
  <c r="AE238" i="13"/>
  <c r="AF238" i="13"/>
  <c r="AL207" i="10"/>
  <c r="AX681" i="10"/>
  <c r="A239" i="13"/>
  <c r="B239" i="13"/>
  <c r="AZ681" i="10"/>
  <c r="C239" i="13"/>
  <c r="BE681" i="10"/>
  <c r="H239" i="13"/>
  <c r="BF681" i="10"/>
  <c r="I239" i="13"/>
  <c r="BG681" i="10"/>
  <c r="J239" i="13"/>
  <c r="BH681" i="10"/>
  <c r="K239" i="13"/>
  <c r="BI681" i="10"/>
  <c r="L239" i="13"/>
  <c r="BJ681" i="10"/>
  <c r="M239" i="13"/>
  <c r="N239" i="13"/>
  <c r="O239" i="13"/>
  <c r="P239" i="13"/>
  <c r="Q239" i="13"/>
  <c r="R239" i="13"/>
  <c r="S239" i="13"/>
  <c r="BQ681" i="10"/>
  <c r="T239" i="13"/>
  <c r="BR681" i="10"/>
  <c r="U239" i="13"/>
  <c r="BT681" i="10"/>
  <c r="W239" i="13"/>
  <c r="Z239" i="13"/>
  <c r="AA239" i="13"/>
  <c r="AB239" i="13"/>
  <c r="AC239" i="13"/>
  <c r="AD239" i="13"/>
  <c r="AE239" i="13"/>
  <c r="AF239" i="13"/>
  <c r="AL210" i="10"/>
  <c r="AX682" i="10"/>
  <c r="A240" i="13"/>
  <c r="B240" i="13"/>
  <c r="AZ682" i="10"/>
  <c r="C240" i="13"/>
  <c r="H240" i="13"/>
  <c r="BF682" i="10"/>
  <c r="I240" i="13"/>
  <c r="BG682" i="10"/>
  <c r="J240" i="13"/>
  <c r="BH682" i="10"/>
  <c r="K240" i="13"/>
  <c r="BI682" i="10"/>
  <c r="L240" i="13"/>
  <c r="BJ682" i="10"/>
  <c r="M240" i="13"/>
  <c r="N240" i="13"/>
  <c r="O240" i="13"/>
  <c r="P240" i="13"/>
  <c r="Q240" i="13"/>
  <c r="R240" i="13"/>
  <c r="S240" i="13"/>
  <c r="BQ682" i="10"/>
  <c r="T240" i="13"/>
  <c r="BR682" i="10"/>
  <c r="U240" i="13"/>
  <c r="BT682" i="10"/>
  <c r="W240" i="13"/>
  <c r="Z240" i="13"/>
  <c r="AA240" i="13"/>
  <c r="AB240" i="13"/>
  <c r="AC240" i="13"/>
  <c r="AD240" i="13"/>
  <c r="AE240" i="13"/>
  <c r="AF240" i="13"/>
  <c r="AL213" i="10"/>
  <c r="AX683" i="10"/>
  <c r="A241" i="13"/>
  <c r="B241" i="13"/>
  <c r="AZ683" i="10"/>
  <c r="C241" i="13"/>
  <c r="BE683" i="10"/>
  <c r="H241" i="13"/>
  <c r="BF683" i="10"/>
  <c r="I241" i="13"/>
  <c r="BG683" i="10"/>
  <c r="J241" i="13"/>
  <c r="BH683" i="10"/>
  <c r="K241" i="13"/>
  <c r="BI683" i="10"/>
  <c r="L241" i="13"/>
  <c r="BJ683" i="10"/>
  <c r="M241" i="13"/>
  <c r="N241" i="13"/>
  <c r="O241" i="13"/>
  <c r="P241" i="13"/>
  <c r="Q241" i="13"/>
  <c r="R241" i="13"/>
  <c r="S241" i="13"/>
  <c r="BQ683" i="10"/>
  <c r="T241" i="13"/>
  <c r="BR683" i="10"/>
  <c r="U241" i="13"/>
  <c r="BT683" i="10"/>
  <c r="W241" i="13"/>
  <c r="Z241" i="13"/>
  <c r="AA241" i="13"/>
  <c r="AB241" i="13"/>
  <c r="AC241" i="13"/>
  <c r="AD241" i="13"/>
  <c r="AE241" i="13"/>
  <c r="AF241" i="13"/>
  <c r="AL216" i="10"/>
  <c r="AX684" i="10"/>
  <c r="A242" i="13"/>
  <c r="B242" i="13"/>
  <c r="AZ684" i="10"/>
  <c r="C242" i="13"/>
  <c r="H242" i="13"/>
  <c r="BF684" i="10"/>
  <c r="I242" i="13"/>
  <c r="BG684" i="10"/>
  <c r="J242" i="13"/>
  <c r="BH684" i="10"/>
  <c r="K242" i="13"/>
  <c r="BI684" i="10"/>
  <c r="L242" i="13"/>
  <c r="BJ684" i="10"/>
  <c r="M242" i="13"/>
  <c r="N242" i="13"/>
  <c r="O242" i="13"/>
  <c r="P242" i="13"/>
  <c r="Q242" i="13"/>
  <c r="R242" i="13"/>
  <c r="S242" i="13"/>
  <c r="BQ684" i="10"/>
  <c r="T242" i="13"/>
  <c r="BR684" i="10"/>
  <c r="U242" i="13"/>
  <c r="BT684" i="10"/>
  <c r="W242" i="13"/>
  <c r="Z242" i="13"/>
  <c r="AA242" i="13"/>
  <c r="AB242" i="13"/>
  <c r="AC242" i="13"/>
  <c r="AD242" i="13"/>
  <c r="AE242" i="13"/>
  <c r="AF242" i="13"/>
  <c r="AL219" i="10"/>
  <c r="AX685" i="10"/>
  <c r="A243" i="13"/>
  <c r="B243" i="13"/>
  <c r="AZ685" i="10"/>
  <c r="C243" i="13"/>
  <c r="BE685" i="10"/>
  <c r="H243" i="13"/>
  <c r="BF685" i="10"/>
  <c r="I243" i="13"/>
  <c r="BG685" i="10"/>
  <c r="J243" i="13"/>
  <c r="BH685" i="10"/>
  <c r="K243" i="13"/>
  <c r="BI685" i="10"/>
  <c r="L243" i="13"/>
  <c r="BJ685" i="10"/>
  <c r="M243" i="13"/>
  <c r="N243" i="13"/>
  <c r="O243" i="13"/>
  <c r="P243" i="13"/>
  <c r="Q243" i="13"/>
  <c r="R243" i="13"/>
  <c r="S243" i="13"/>
  <c r="BQ685" i="10"/>
  <c r="T243" i="13"/>
  <c r="BR685" i="10"/>
  <c r="U243" i="13"/>
  <c r="BT685" i="10"/>
  <c r="W243" i="13"/>
  <c r="Z243" i="13"/>
  <c r="AA243" i="13"/>
  <c r="AB243" i="13"/>
  <c r="AC243" i="13"/>
  <c r="AD243" i="13"/>
  <c r="AE243" i="13"/>
  <c r="AF243" i="13"/>
  <c r="AL222" i="10"/>
  <c r="AX686" i="10"/>
  <c r="A244" i="13"/>
  <c r="B244" i="13"/>
  <c r="AZ686" i="10"/>
  <c r="C244" i="13"/>
  <c r="H244" i="13"/>
  <c r="BF686" i="10"/>
  <c r="I244" i="13"/>
  <c r="BG686" i="10"/>
  <c r="J244" i="13"/>
  <c r="BH686" i="10"/>
  <c r="K244" i="13"/>
  <c r="BI686" i="10"/>
  <c r="L244" i="13"/>
  <c r="BJ686" i="10"/>
  <c r="M244" i="13"/>
  <c r="N244" i="13"/>
  <c r="O244" i="13"/>
  <c r="P244" i="13"/>
  <c r="Q244" i="13"/>
  <c r="R244" i="13"/>
  <c r="S244" i="13"/>
  <c r="BQ686" i="10"/>
  <c r="T244" i="13"/>
  <c r="BR686" i="10"/>
  <c r="U244" i="13"/>
  <c r="BT686" i="10"/>
  <c r="W244" i="13"/>
  <c r="Z244" i="13"/>
  <c r="AA244" i="13"/>
  <c r="AB244" i="13"/>
  <c r="AC244" i="13"/>
  <c r="AD244" i="13"/>
  <c r="AE244" i="13"/>
  <c r="AF244" i="13"/>
  <c r="AL225" i="10"/>
  <c r="AX687" i="10"/>
  <c r="A245" i="13"/>
  <c r="B245" i="13"/>
  <c r="AZ687" i="10"/>
  <c r="C245" i="13"/>
  <c r="BE687" i="10"/>
  <c r="H245" i="13"/>
  <c r="BF687" i="10"/>
  <c r="I245" i="13"/>
  <c r="BG687" i="10"/>
  <c r="J245" i="13"/>
  <c r="BH687" i="10"/>
  <c r="K245" i="13"/>
  <c r="BI687" i="10"/>
  <c r="L245" i="13"/>
  <c r="BJ687" i="10"/>
  <c r="M245" i="13"/>
  <c r="N245" i="13"/>
  <c r="O245" i="13"/>
  <c r="P245" i="13"/>
  <c r="Q245" i="13"/>
  <c r="R245" i="13"/>
  <c r="S245" i="13"/>
  <c r="BQ687" i="10"/>
  <c r="T245" i="13"/>
  <c r="BR687" i="10"/>
  <c r="U245" i="13"/>
  <c r="BT687" i="10"/>
  <c r="W245" i="13"/>
  <c r="Z245" i="13"/>
  <c r="AA245" i="13"/>
  <c r="AB245" i="13"/>
  <c r="AC245" i="13"/>
  <c r="AD245" i="13"/>
  <c r="AE245" i="13"/>
  <c r="AF245" i="13"/>
  <c r="AL228" i="10"/>
  <c r="AX688" i="10"/>
  <c r="A246" i="13"/>
  <c r="B246" i="13"/>
  <c r="C246" i="13"/>
  <c r="H246" i="13"/>
  <c r="I246" i="13"/>
  <c r="J246" i="13"/>
  <c r="K246" i="13"/>
  <c r="L246" i="13"/>
  <c r="M246" i="13"/>
  <c r="N246" i="13"/>
  <c r="O246" i="13"/>
  <c r="P246" i="13"/>
  <c r="Q246" i="13"/>
  <c r="R246" i="13"/>
  <c r="S246" i="13"/>
  <c r="T246" i="13"/>
  <c r="U246" i="13"/>
  <c r="W246" i="13"/>
  <c r="Z246" i="13"/>
  <c r="AA246" i="13"/>
  <c r="AB246" i="13"/>
  <c r="AC246" i="13"/>
  <c r="AD246" i="13"/>
  <c r="AE246" i="13"/>
  <c r="AF246" i="13"/>
  <c r="AL231" i="10"/>
  <c r="AX689" i="10"/>
  <c r="A247" i="13"/>
  <c r="B247" i="13"/>
  <c r="C247" i="13"/>
  <c r="H247" i="13"/>
  <c r="I247" i="13"/>
  <c r="J247" i="13"/>
  <c r="K247" i="13"/>
  <c r="L247" i="13"/>
  <c r="M247" i="13"/>
  <c r="N247" i="13"/>
  <c r="O247" i="13"/>
  <c r="P247" i="13"/>
  <c r="Q247" i="13"/>
  <c r="R247" i="13"/>
  <c r="S247" i="13"/>
  <c r="T247" i="13"/>
  <c r="U247" i="13"/>
  <c r="W247" i="13"/>
  <c r="Z247" i="13"/>
  <c r="AA247" i="13"/>
  <c r="AB247" i="13"/>
  <c r="AC247" i="13"/>
  <c r="AD247" i="13"/>
  <c r="AE247" i="13"/>
  <c r="AF247" i="13"/>
  <c r="AL234" i="10"/>
  <c r="AX690" i="10"/>
  <c r="A248" i="13"/>
  <c r="B248" i="13"/>
  <c r="C248" i="13"/>
  <c r="H248" i="13"/>
  <c r="I248" i="13"/>
  <c r="J248" i="13"/>
  <c r="K248" i="13"/>
  <c r="L248" i="13"/>
  <c r="M248" i="13"/>
  <c r="N248" i="13"/>
  <c r="O248" i="13"/>
  <c r="P248" i="13"/>
  <c r="Q248" i="13"/>
  <c r="R248" i="13"/>
  <c r="S248" i="13"/>
  <c r="T248" i="13"/>
  <c r="U248" i="13"/>
  <c r="W248" i="13"/>
  <c r="Z248" i="13"/>
  <c r="AA248" i="13"/>
  <c r="AB248" i="13"/>
  <c r="AC248" i="13"/>
  <c r="AD248" i="13"/>
  <c r="AE248" i="13"/>
  <c r="AF248" i="13"/>
  <c r="AL237" i="10"/>
  <c r="AX691" i="10"/>
  <c r="A249" i="13"/>
  <c r="B249" i="13"/>
  <c r="C249" i="13"/>
  <c r="H249" i="13"/>
  <c r="I249" i="13"/>
  <c r="J249" i="13"/>
  <c r="K249" i="13"/>
  <c r="L249" i="13"/>
  <c r="M249" i="13"/>
  <c r="N249" i="13"/>
  <c r="O249" i="13"/>
  <c r="P249" i="13"/>
  <c r="Q249" i="13"/>
  <c r="R249" i="13"/>
  <c r="S249" i="13"/>
  <c r="T249" i="13"/>
  <c r="U249" i="13"/>
  <c r="W249" i="13"/>
  <c r="Z249" i="13"/>
  <c r="AA249" i="13"/>
  <c r="AB249" i="13"/>
  <c r="AC249" i="13"/>
  <c r="AD249" i="13"/>
  <c r="AE249" i="13"/>
  <c r="AF249" i="13"/>
  <c r="AL240" i="10"/>
  <c r="AX692" i="10"/>
  <c r="A250" i="13"/>
  <c r="B250" i="13"/>
  <c r="C250" i="13"/>
  <c r="H250" i="13"/>
  <c r="I250" i="13"/>
  <c r="J250" i="13"/>
  <c r="K250" i="13"/>
  <c r="L250" i="13"/>
  <c r="M250" i="13"/>
  <c r="N250" i="13"/>
  <c r="O250" i="13"/>
  <c r="P250" i="13"/>
  <c r="Q250" i="13"/>
  <c r="R250" i="13"/>
  <c r="S250" i="13"/>
  <c r="T250" i="13"/>
  <c r="U250" i="13"/>
  <c r="W250" i="13"/>
  <c r="Z250" i="13"/>
  <c r="AA250" i="13"/>
  <c r="AB250" i="13"/>
  <c r="AC250" i="13"/>
  <c r="AD250" i="13"/>
  <c r="AE250" i="13"/>
  <c r="AF250" i="13"/>
  <c r="AL267" i="10"/>
  <c r="AX693" i="10"/>
  <c r="A251" i="13"/>
  <c r="B251" i="13"/>
  <c r="C251" i="13"/>
  <c r="H251" i="13"/>
  <c r="I251" i="13"/>
  <c r="J251" i="13"/>
  <c r="K251" i="13"/>
  <c r="L251" i="13"/>
  <c r="M251" i="13"/>
  <c r="N251" i="13"/>
  <c r="O251" i="13"/>
  <c r="P251" i="13"/>
  <c r="Q251" i="13"/>
  <c r="R251" i="13"/>
  <c r="S251" i="13"/>
  <c r="T251" i="13"/>
  <c r="U251" i="13"/>
  <c r="W251" i="13"/>
  <c r="Z251" i="13"/>
  <c r="AA251" i="13"/>
  <c r="AB251" i="13"/>
  <c r="AC251" i="13"/>
  <c r="AD251" i="13"/>
  <c r="AE251" i="13"/>
  <c r="AF251" i="13"/>
  <c r="AL270" i="10"/>
  <c r="AX694" i="10"/>
  <c r="A252" i="13"/>
  <c r="B252" i="13"/>
  <c r="C252" i="13"/>
  <c r="H252" i="13"/>
  <c r="I252" i="13"/>
  <c r="J252" i="13"/>
  <c r="K252" i="13"/>
  <c r="L252" i="13"/>
  <c r="M252" i="13"/>
  <c r="N252" i="13"/>
  <c r="O252" i="13"/>
  <c r="P252" i="13"/>
  <c r="Q252" i="13"/>
  <c r="R252" i="13"/>
  <c r="S252" i="13"/>
  <c r="T252" i="13"/>
  <c r="U252" i="13"/>
  <c r="W252" i="13"/>
  <c r="Z252" i="13"/>
  <c r="AA252" i="13"/>
  <c r="AB252" i="13"/>
  <c r="AC252" i="13"/>
  <c r="AD252" i="13"/>
  <c r="AE252" i="13"/>
  <c r="AF252" i="13"/>
  <c r="AL273" i="10"/>
  <c r="AX695" i="10"/>
  <c r="A253" i="13"/>
  <c r="B253" i="13"/>
  <c r="C253" i="13"/>
  <c r="H253" i="13"/>
  <c r="I253" i="13"/>
  <c r="J253" i="13"/>
  <c r="K253" i="13"/>
  <c r="L253" i="13"/>
  <c r="M253" i="13"/>
  <c r="N253" i="13"/>
  <c r="O253" i="13"/>
  <c r="P253" i="13"/>
  <c r="Q253" i="13"/>
  <c r="R253" i="13"/>
  <c r="S253" i="13"/>
  <c r="T253" i="13"/>
  <c r="U253" i="13"/>
  <c r="W253" i="13"/>
  <c r="Z253" i="13"/>
  <c r="AA253" i="13"/>
  <c r="AB253" i="13"/>
  <c r="AC253" i="13"/>
  <c r="AD253" i="13"/>
  <c r="AE253" i="13"/>
  <c r="AF253" i="13"/>
  <c r="AL276" i="10"/>
  <c r="AX696" i="10"/>
  <c r="A254" i="13"/>
  <c r="B254" i="13"/>
  <c r="C254" i="13"/>
  <c r="H254" i="13"/>
  <c r="I254" i="13"/>
  <c r="J254" i="13"/>
  <c r="K254" i="13"/>
  <c r="L254" i="13"/>
  <c r="M254" i="13"/>
  <c r="N254" i="13"/>
  <c r="O254" i="13"/>
  <c r="P254" i="13"/>
  <c r="Q254" i="13"/>
  <c r="R254" i="13"/>
  <c r="S254" i="13"/>
  <c r="T254" i="13"/>
  <c r="U254" i="13"/>
  <c r="W254" i="13"/>
  <c r="Z254" i="13"/>
  <c r="AA254" i="13"/>
  <c r="AB254" i="13"/>
  <c r="AC254" i="13"/>
  <c r="AD254" i="13"/>
  <c r="AE254" i="13"/>
  <c r="AF254" i="13"/>
  <c r="AL279" i="10"/>
  <c r="AX697" i="10"/>
  <c r="A255" i="13"/>
  <c r="B255" i="13"/>
  <c r="C255" i="13"/>
  <c r="H255" i="13"/>
  <c r="I255" i="13"/>
  <c r="J255" i="13"/>
  <c r="K255" i="13"/>
  <c r="L255" i="13"/>
  <c r="M255" i="13"/>
  <c r="N255" i="13"/>
  <c r="O255" i="13"/>
  <c r="P255" i="13"/>
  <c r="Q255" i="13"/>
  <c r="R255" i="13"/>
  <c r="S255" i="13"/>
  <c r="T255" i="13"/>
  <c r="U255" i="13"/>
  <c r="W255" i="13"/>
  <c r="Z255" i="13"/>
  <c r="AA255" i="13"/>
  <c r="AB255" i="13"/>
  <c r="AC255" i="13"/>
  <c r="AD255" i="13"/>
  <c r="AE255" i="13"/>
  <c r="AF255" i="13"/>
  <c r="AL282" i="10"/>
  <c r="AX698" i="10"/>
  <c r="A256" i="13"/>
  <c r="B256" i="13"/>
  <c r="C256" i="13"/>
  <c r="H256" i="13"/>
  <c r="I256" i="13"/>
  <c r="J256" i="13"/>
  <c r="K256" i="13"/>
  <c r="L256" i="13"/>
  <c r="M256" i="13"/>
  <c r="N256" i="13"/>
  <c r="O256" i="13"/>
  <c r="P256" i="13"/>
  <c r="Q256" i="13"/>
  <c r="R256" i="13"/>
  <c r="S256" i="13"/>
  <c r="T256" i="13"/>
  <c r="U256" i="13"/>
  <c r="W256" i="13"/>
  <c r="Z256" i="13"/>
  <c r="AA256" i="13"/>
  <c r="AB256" i="13"/>
  <c r="AC256" i="13"/>
  <c r="AD256" i="13"/>
  <c r="AE256" i="13"/>
  <c r="AF256" i="13"/>
  <c r="AL285" i="10"/>
  <c r="AX699" i="10"/>
  <c r="A257" i="13"/>
  <c r="B257" i="13"/>
  <c r="C257" i="13"/>
  <c r="H257" i="13"/>
  <c r="I257" i="13"/>
  <c r="J257" i="13"/>
  <c r="K257" i="13"/>
  <c r="L257" i="13"/>
  <c r="M257" i="13"/>
  <c r="N257" i="13"/>
  <c r="O257" i="13"/>
  <c r="P257" i="13"/>
  <c r="Q257" i="13"/>
  <c r="R257" i="13"/>
  <c r="S257" i="13"/>
  <c r="T257" i="13"/>
  <c r="U257" i="13"/>
  <c r="W257" i="13"/>
  <c r="Z257" i="13"/>
  <c r="AA257" i="13"/>
  <c r="AB257" i="13"/>
  <c r="AC257" i="13"/>
  <c r="AD257" i="13"/>
  <c r="AE257" i="13"/>
  <c r="AF257" i="13"/>
  <c r="AL288" i="10"/>
  <c r="AX700" i="10"/>
  <c r="A258" i="13"/>
  <c r="B258" i="13"/>
  <c r="C258" i="13"/>
  <c r="H258" i="13"/>
  <c r="I258" i="13"/>
  <c r="J258" i="13"/>
  <c r="K258" i="13"/>
  <c r="L258" i="13"/>
  <c r="M258" i="13"/>
  <c r="N258" i="13"/>
  <c r="O258" i="13"/>
  <c r="P258" i="13"/>
  <c r="Q258" i="13"/>
  <c r="R258" i="13"/>
  <c r="S258" i="13"/>
  <c r="T258" i="13"/>
  <c r="U258" i="13"/>
  <c r="W258" i="13"/>
  <c r="Z258" i="13"/>
  <c r="AA258" i="13"/>
  <c r="AB258" i="13"/>
  <c r="AC258" i="13"/>
  <c r="AD258" i="13"/>
  <c r="AE258" i="13"/>
  <c r="AF258" i="13"/>
  <c r="AL291" i="10"/>
  <c r="AX701" i="10"/>
  <c r="A259" i="13"/>
  <c r="B259" i="13"/>
  <c r="C259" i="13"/>
  <c r="H259" i="13"/>
  <c r="I259" i="13"/>
  <c r="J259" i="13"/>
  <c r="K259" i="13"/>
  <c r="L259" i="13"/>
  <c r="M259" i="13"/>
  <c r="N259" i="13"/>
  <c r="O259" i="13"/>
  <c r="P259" i="13"/>
  <c r="Q259" i="13"/>
  <c r="R259" i="13"/>
  <c r="S259" i="13"/>
  <c r="T259" i="13"/>
  <c r="U259" i="13"/>
  <c r="W259" i="13"/>
  <c r="Z259" i="13"/>
  <c r="AA259" i="13"/>
  <c r="AB259" i="13"/>
  <c r="AC259" i="13"/>
  <c r="AD259" i="13"/>
  <c r="AE259" i="13"/>
  <c r="AF259" i="13"/>
  <c r="AL294" i="10"/>
  <c r="AX702" i="10"/>
  <c r="A260" i="13"/>
  <c r="B260" i="13"/>
  <c r="C260" i="13"/>
  <c r="H260" i="13"/>
  <c r="I260" i="13"/>
  <c r="J260" i="13"/>
  <c r="K260" i="13"/>
  <c r="L260" i="13"/>
  <c r="M260" i="13"/>
  <c r="N260" i="13"/>
  <c r="O260" i="13"/>
  <c r="P260" i="13"/>
  <c r="Q260" i="13"/>
  <c r="R260" i="13"/>
  <c r="S260" i="13"/>
  <c r="T260" i="13"/>
  <c r="U260" i="13"/>
  <c r="W260" i="13"/>
  <c r="Z260" i="13"/>
  <c r="AA260" i="13"/>
  <c r="AB260" i="13"/>
  <c r="AC260" i="13"/>
  <c r="AD260" i="13"/>
  <c r="AE260" i="13"/>
  <c r="AF260" i="13"/>
  <c r="AL297" i="10"/>
  <c r="AX703" i="10"/>
  <c r="A261" i="13"/>
  <c r="B261" i="13"/>
  <c r="C261" i="13"/>
  <c r="H261" i="13"/>
  <c r="I261" i="13"/>
  <c r="J261" i="13"/>
  <c r="K261" i="13"/>
  <c r="L261" i="13"/>
  <c r="M261" i="13"/>
  <c r="N261" i="13"/>
  <c r="O261" i="13"/>
  <c r="P261" i="13"/>
  <c r="Q261" i="13"/>
  <c r="R261" i="13"/>
  <c r="S261" i="13"/>
  <c r="T261" i="13"/>
  <c r="U261" i="13"/>
  <c r="W261" i="13"/>
  <c r="Z261" i="13"/>
  <c r="AA261" i="13"/>
  <c r="AB261" i="13"/>
  <c r="AC261" i="13"/>
  <c r="AD261" i="13"/>
  <c r="AE261" i="13"/>
  <c r="AF261" i="13"/>
  <c r="AL300" i="10"/>
  <c r="AX704" i="10"/>
  <c r="A262" i="13"/>
  <c r="B262" i="13"/>
  <c r="C262" i="13"/>
  <c r="H262" i="13"/>
  <c r="I262" i="13"/>
  <c r="J262" i="13"/>
  <c r="K262" i="13"/>
  <c r="L262" i="13"/>
  <c r="M262" i="13"/>
  <c r="N262" i="13"/>
  <c r="O262" i="13"/>
  <c r="P262" i="13"/>
  <c r="Q262" i="13"/>
  <c r="R262" i="13"/>
  <c r="S262" i="13"/>
  <c r="T262" i="13"/>
  <c r="U262" i="13"/>
  <c r="W262" i="13"/>
  <c r="Z262" i="13"/>
  <c r="AA262" i="13"/>
  <c r="AB262" i="13"/>
  <c r="AC262" i="13"/>
  <c r="AD262" i="13"/>
  <c r="AE262" i="13"/>
  <c r="AF262" i="13"/>
  <c r="AL303" i="10"/>
  <c r="AX705" i="10"/>
  <c r="A263" i="13"/>
  <c r="B263" i="13"/>
  <c r="C263" i="13"/>
  <c r="H263" i="13"/>
  <c r="I263" i="13"/>
  <c r="J263" i="13"/>
  <c r="K263" i="13"/>
  <c r="L263" i="13"/>
  <c r="M263" i="13"/>
  <c r="N263" i="13"/>
  <c r="O263" i="13"/>
  <c r="P263" i="13"/>
  <c r="Q263" i="13"/>
  <c r="R263" i="13"/>
  <c r="S263" i="13"/>
  <c r="T263" i="13"/>
  <c r="U263" i="13"/>
  <c r="W263" i="13"/>
  <c r="Z263" i="13"/>
  <c r="AA263" i="13"/>
  <c r="AB263" i="13"/>
  <c r="AC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Z264" i="13"/>
  <c r="AA264" i="13"/>
  <c r="AB264" i="13"/>
  <c r="AC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Z265" i="13"/>
  <c r="AA265" i="13"/>
  <c r="AB265" i="13"/>
  <c r="AC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Z266" i="13"/>
  <c r="AA266" i="13"/>
  <c r="AB266" i="13"/>
  <c r="AC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Z267" i="13"/>
  <c r="AA267" i="13"/>
  <c r="AB267" i="13"/>
  <c r="AC267" i="13"/>
  <c r="AD267" i="13"/>
  <c r="AE267" i="13"/>
  <c r="AF267" i="13"/>
  <c r="B329" i="10"/>
  <c r="AX710" i="10"/>
  <c r="A268" i="13"/>
  <c r="B268" i="13"/>
  <c r="AZ710" i="10"/>
  <c r="C268" i="13"/>
  <c r="H268" i="13"/>
  <c r="BF710" i="10"/>
  <c r="I268" i="13"/>
  <c r="BG710" i="10"/>
  <c r="J268" i="13"/>
  <c r="BH710" i="10"/>
  <c r="K268" i="13"/>
  <c r="BI710" i="10"/>
  <c r="L268" i="13"/>
  <c r="BJ710" i="10"/>
  <c r="M268" i="13"/>
  <c r="N268" i="13"/>
  <c r="O268" i="13"/>
  <c r="P268" i="13"/>
  <c r="Q268" i="13"/>
  <c r="R268" i="13"/>
  <c r="S268" i="13"/>
  <c r="BQ710" i="10"/>
  <c r="T268" i="13"/>
  <c r="BR710" i="10"/>
  <c r="U268" i="13"/>
  <c r="BT710" i="10"/>
  <c r="W268" i="13"/>
  <c r="Z268" i="13"/>
  <c r="AA268" i="13"/>
  <c r="AB268" i="13"/>
  <c r="AC268" i="13"/>
  <c r="AD268" i="13"/>
  <c r="AE268" i="13"/>
  <c r="AF268" i="13"/>
  <c r="B332" i="10"/>
  <c r="AX711" i="10"/>
  <c r="A269" i="13"/>
  <c r="B269" i="13"/>
  <c r="C269" i="13"/>
  <c r="H269" i="13"/>
  <c r="I269" i="13"/>
  <c r="J269" i="13"/>
  <c r="K269" i="13"/>
  <c r="L269" i="13"/>
  <c r="M269" i="13"/>
  <c r="N269" i="13"/>
  <c r="O269" i="13"/>
  <c r="P269" i="13"/>
  <c r="Q269" i="13"/>
  <c r="R269" i="13"/>
  <c r="S269" i="13"/>
  <c r="T269" i="13"/>
  <c r="U269" i="13"/>
  <c r="W269" i="13"/>
  <c r="Z269" i="13"/>
  <c r="AA269" i="13"/>
  <c r="AB269" i="13"/>
  <c r="AC269" i="13"/>
  <c r="AD269" i="13"/>
  <c r="AE269" i="13"/>
  <c r="AF269" i="13"/>
  <c r="B335" i="10"/>
  <c r="AX712" i="10"/>
  <c r="A270" i="13"/>
  <c r="B270" i="13"/>
  <c r="C270" i="13"/>
  <c r="H270" i="13"/>
  <c r="I270" i="13"/>
  <c r="J270" i="13"/>
  <c r="K270" i="13"/>
  <c r="L270" i="13"/>
  <c r="M270" i="13"/>
  <c r="N270" i="13"/>
  <c r="O270" i="13"/>
  <c r="P270" i="13"/>
  <c r="Q270" i="13"/>
  <c r="R270" i="13"/>
  <c r="S270" i="13"/>
  <c r="T270" i="13"/>
  <c r="U270" i="13"/>
  <c r="W270" i="13"/>
  <c r="Z270" i="13"/>
  <c r="AA270" i="13"/>
  <c r="AB270" i="13"/>
  <c r="AC270" i="13"/>
  <c r="AD270" i="13"/>
  <c r="AE270" i="13"/>
  <c r="AF270" i="13"/>
  <c r="B271" i="13"/>
  <c r="N271" i="13"/>
  <c r="O271" i="13"/>
  <c r="P271" i="13"/>
  <c r="Q271" i="13"/>
  <c r="R271" i="13"/>
  <c r="S271" i="13"/>
  <c r="Z271" i="13"/>
  <c r="AA271" i="13"/>
  <c r="AB271" i="13"/>
  <c r="AC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Z272" i="13"/>
  <c r="AA272" i="13"/>
  <c r="AB272" i="13"/>
  <c r="AC272" i="13"/>
  <c r="AD272" i="13"/>
  <c r="AE272" i="13"/>
  <c r="AF272" i="13"/>
  <c r="N329" i="10"/>
  <c r="AX715" i="10"/>
  <c r="A273" i="13"/>
  <c r="B273" i="13"/>
  <c r="AZ715" i="10"/>
  <c r="C273" i="13"/>
  <c r="BE715" i="10"/>
  <c r="H273" i="13"/>
  <c r="BF715" i="10"/>
  <c r="I273" i="13"/>
  <c r="BG715" i="10"/>
  <c r="J273" i="13"/>
  <c r="BH715" i="10"/>
  <c r="K273" i="13"/>
  <c r="BI715" i="10"/>
  <c r="L273" i="13"/>
  <c r="BJ715" i="10"/>
  <c r="M273" i="13"/>
  <c r="N273" i="13"/>
  <c r="O273" i="13"/>
  <c r="P273" i="13"/>
  <c r="Q273" i="13"/>
  <c r="R273" i="13"/>
  <c r="S273" i="13"/>
  <c r="BQ715" i="10"/>
  <c r="T273" i="13"/>
  <c r="BR715" i="10"/>
  <c r="U273" i="13"/>
  <c r="BT715" i="10"/>
  <c r="W273" i="13"/>
  <c r="Z273" i="13"/>
  <c r="AA273" i="13"/>
  <c r="AB273" i="13"/>
  <c r="AC273" i="13"/>
  <c r="AD273" i="13"/>
  <c r="AE273" i="13"/>
  <c r="AF273" i="13"/>
  <c r="N332" i="10"/>
  <c r="AX716" i="10"/>
  <c r="A274" i="13"/>
  <c r="B274" i="13"/>
  <c r="AZ716" i="10"/>
  <c r="C274" i="13"/>
  <c r="H274" i="13"/>
  <c r="BF716" i="10"/>
  <c r="I274" i="13"/>
  <c r="BG716" i="10"/>
  <c r="J274" i="13"/>
  <c r="BH716" i="10"/>
  <c r="K274" i="13"/>
  <c r="BI716" i="10"/>
  <c r="L274" i="13"/>
  <c r="BJ716" i="10"/>
  <c r="M274" i="13"/>
  <c r="N274" i="13"/>
  <c r="O274" i="13"/>
  <c r="P274" i="13"/>
  <c r="Q274" i="13"/>
  <c r="R274" i="13"/>
  <c r="S274" i="13"/>
  <c r="BQ716" i="10"/>
  <c r="T274" i="13"/>
  <c r="BR716" i="10"/>
  <c r="U274" i="13"/>
  <c r="BT716" i="10"/>
  <c r="W274" i="13"/>
  <c r="Z274" i="13"/>
  <c r="AA274" i="13"/>
  <c r="AB274" i="13"/>
  <c r="AC274" i="13"/>
  <c r="AD274" i="13"/>
  <c r="AE274" i="13"/>
  <c r="AF274" i="13"/>
  <c r="N335" i="10"/>
  <c r="AX717" i="10"/>
  <c r="A275" i="13"/>
  <c r="B275" i="13"/>
  <c r="C275" i="13"/>
  <c r="H275" i="13"/>
  <c r="I275" i="13"/>
  <c r="J275" i="13"/>
  <c r="K275" i="13"/>
  <c r="L275" i="13"/>
  <c r="M275" i="13"/>
  <c r="N275" i="13"/>
  <c r="O275" i="13"/>
  <c r="P275" i="13"/>
  <c r="Q275" i="13"/>
  <c r="R275" i="13"/>
  <c r="S275" i="13"/>
  <c r="T275" i="13"/>
  <c r="U275" i="13"/>
  <c r="W275" i="13"/>
  <c r="Z275" i="13"/>
  <c r="AA275" i="13"/>
  <c r="AB275" i="13"/>
  <c r="AC275" i="13"/>
  <c r="AD275" i="13"/>
  <c r="AE275" i="13"/>
  <c r="AF275" i="13"/>
  <c r="B276" i="13"/>
  <c r="H276" i="13"/>
  <c r="N276" i="13"/>
  <c r="O276" i="13"/>
  <c r="P276" i="13"/>
  <c r="Q276" i="13"/>
  <c r="R276" i="13"/>
  <c r="S276" i="13"/>
  <c r="Z276" i="13"/>
  <c r="AA276" i="13"/>
  <c r="AB276" i="13"/>
  <c r="AC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Z277" i="13"/>
  <c r="AA277" i="13"/>
  <c r="AB277" i="13"/>
  <c r="AC277" i="13"/>
  <c r="AD277" i="13"/>
  <c r="AE277" i="13"/>
  <c r="AF277" i="13"/>
  <c r="Z329" i="10"/>
  <c r="AX720" i="10"/>
  <c r="A278" i="13"/>
  <c r="B278" i="13"/>
  <c r="AZ720" i="10"/>
  <c r="C278" i="13"/>
  <c r="H278" i="13"/>
  <c r="BF720" i="10"/>
  <c r="I278" i="13"/>
  <c r="BG720" i="10"/>
  <c r="J278" i="13"/>
  <c r="BH720" i="10"/>
  <c r="K278" i="13"/>
  <c r="BI720" i="10"/>
  <c r="L278" i="13"/>
  <c r="BJ720" i="10"/>
  <c r="M278" i="13"/>
  <c r="N278" i="13"/>
  <c r="O278" i="13"/>
  <c r="P278" i="13"/>
  <c r="Q278" i="13"/>
  <c r="R278" i="13"/>
  <c r="S278" i="13"/>
  <c r="BQ720" i="10"/>
  <c r="T278" i="13"/>
  <c r="BR720" i="10"/>
  <c r="U278" i="13"/>
  <c r="BT720" i="10"/>
  <c r="W278" i="13"/>
  <c r="Z278" i="13"/>
  <c r="AA278" i="13"/>
  <c r="AB278" i="13"/>
  <c r="AC278" i="13"/>
  <c r="AD278" i="13"/>
  <c r="AE278" i="13"/>
  <c r="AF278" i="13"/>
  <c r="Z332" i="10"/>
  <c r="AX721" i="10"/>
  <c r="A279" i="13"/>
  <c r="B279" i="13"/>
  <c r="AZ721" i="10"/>
  <c r="C279" i="13"/>
  <c r="BE721" i="10"/>
  <c r="H279" i="13"/>
  <c r="BF721" i="10"/>
  <c r="I279" i="13"/>
  <c r="BG721" i="10"/>
  <c r="J279" i="13"/>
  <c r="BH721" i="10"/>
  <c r="K279" i="13"/>
  <c r="BI721" i="10"/>
  <c r="L279" i="13"/>
  <c r="BJ721" i="10"/>
  <c r="M279" i="13"/>
  <c r="N279" i="13"/>
  <c r="O279" i="13"/>
  <c r="P279" i="13"/>
  <c r="Q279" i="13"/>
  <c r="R279" i="13"/>
  <c r="S279" i="13"/>
  <c r="BQ721" i="10"/>
  <c r="T279" i="13"/>
  <c r="BR721" i="10"/>
  <c r="U279" i="13"/>
  <c r="BT721" i="10"/>
  <c r="W279" i="13"/>
  <c r="Z279" i="13"/>
  <c r="AA279" i="13"/>
  <c r="AB279" i="13"/>
  <c r="AC279" i="13"/>
  <c r="AD279" i="13"/>
  <c r="AE279" i="13"/>
  <c r="AF279" i="13"/>
  <c r="Z335" i="10"/>
  <c r="AX722" i="10"/>
  <c r="A280" i="13"/>
  <c r="B280" i="13"/>
  <c r="AZ722" i="10"/>
  <c r="C280" i="13"/>
  <c r="H280" i="13"/>
  <c r="BF722" i="10"/>
  <c r="I280" i="13"/>
  <c r="BG722" i="10"/>
  <c r="J280" i="13"/>
  <c r="BH722" i="10"/>
  <c r="K280" i="13"/>
  <c r="BI722" i="10"/>
  <c r="L280" i="13"/>
  <c r="BJ722" i="10"/>
  <c r="M280" i="13"/>
  <c r="N280" i="13"/>
  <c r="O280" i="13"/>
  <c r="P280" i="13"/>
  <c r="Q280" i="13"/>
  <c r="R280" i="13"/>
  <c r="S280" i="13"/>
  <c r="BQ722" i="10"/>
  <c r="T280" i="13"/>
  <c r="BR722" i="10"/>
  <c r="U280" i="13"/>
  <c r="BT722" i="10"/>
  <c r="W280" i="13"/>
  <c r="Z280" i="13"/>
  <c r="AA280" i="13"/>
  <c r="AB280" i="13"/>
  <c r="AC280" i="13"/>
  <c r="AD280" i="13"/>
  <c r="AE280" i="13"/>
  <c r="AF280" i="13"/>
  <c r="B281" i="13"/>
  <c r="N281" i="13"/>
  <c r="O281" i="13"/>
  <c r="P281" i="13"/>
  <c r="Q281" i="13"/>
  <c r="R281" i="13"/>
  <c r="S281" i="13"/>
  <c r="Z281" i="13"/>
  <c r="AA281" i="13"/>
  <c r="AB281" i="13"/>
  <c r="AC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Z282" i="13"/>
  <c r="AA282" i="13"/>
  <c r="AB282" i="13"/>
  <c r="AC282" i="13"/>
  <c r="AD282" i="13"/>
  <c r="AE282" i="13"/>
  <c r="AF282" i="13"/>
  <c r="AL329" i="10"/>
  <c r="AX725" i="10"/>
  <c r="A283" i="13"/>
  <c r="B283" i="13"/>
  <c r="AZ725" i="10"/>
  <c r="C283" i="13"/>
  <c r="BE725" i="10"/>
  <c r="H283" i="13"/>
  <c r="BF725" i="10"/>
  <c r="I283" i="13"/>
  <c r="BG725" i="10"/>
  <c r="J283" i="13"/>
  <c r="BH725" i="10"/>
  <c r="K283" i="13"/>
  <c r="BI725" i="10"/>
  <c r="L283" i="13"/>
  <c r="BJ725" i="10"/>
  <c r="M283" i="13"/>
  <c r="N283" i="13"/>
  <c r="O283" i="13"/>
  <c r="P283" i="13"/>
  <c r="Q283" i="13"/>
  <c r="R283" i="13"/>
  <c r="S283" i="13"/>
  <c r="BQ725" i="10"/>
  <c r="T283" i="13"/>
  <c r="BR725" i="10"/>
  <c r="U283" i="13"/>
  <c r="BT725" i="10"/>
  <c r="W283" i="13"/>
  <c r="Z283" i="13"/>
  <c r="AA283" i="13"/>
  <c r="AB283" i="13"/>
  <c r="AC283" i="13"/>
  <c r="AD283" i="13"/>
  <c r="AE283" i="13"/>
  <c r="AF283" i="13"/>
  <c r="AL332" i="10"/>
  <c r="AX726" i="10"/>
  <c r="A284" i="13"/>
  <c r="B284" i="13"/>
  <c r="AZ726" i="10"/>
  <c r="C284" i="13"/>
  <c r="H284" i="13"/>
  <c r="BF726" i="10"/>
  <c r="I284" i="13"/>
  <c r="BG726" i="10"/>
  <c r="J284" i="13"/>
  <c r="BH726" i="10"/>
  <c r="K284" i="13"/>
  <c r="BI726" i="10"/>
  <c r="L284" i="13"/>
  <c r="BJ726" i="10"/>
  <c r="M284" i="13"/>
  <c r="N284" i="13"/>
  <c r="O284" i="13"/>
  <c r="P284" i="13"/>
  <c r="Q284" i="13"/>
  <c r="R284" i="13"/>
  <c r="S284" i="13"/>
  <c r="BQ726" i="10"/>
  <c r="T284" i="13"/>
  <c r="BR726" i="10"/>
  <c r="U284" i="13"/>
  <c r="BT726" i="10"/>
  <c r="W284" i="13"/>
  <c r="Z284" i="13"/>
  <c r="AA284" i="13"/>
  <c r="AB284" i="13"/>
  <c r="AC284" i="13"/>
  <c r="AD284" i="13"/>
  <c r="AE284" i="13"/>
  <c r="AF284" i="13"/>
  <c r="AL335" i="10"/>
  <c r="AX727" i="10"/>
  <c r="A285" i="13"/>
  <c r="B285" i="13"/>
  <c r="AZ727" i="10"/>
  <c r="C285" i="13"/>
  <c r="BE727" i="10"/>
  <c r="H285" i="13"/>
  <c r="BF727" i="10"/>
  <c r="I285" i="13"/>
  <c r="BG727" i="10"/>
  <c r="J285" i="13"/>
  <c r="BH727" i="10"/>
  <c r="K285" i="13"/>
  <c r="BI727" i="10"/>
  <c r="L285" i="13"/>
  <c r="BJ727" i="10"/>
  <c r="M285" i="13"/>
  <c r="N285" i="13"/>
  <c r="O285" i="13"/>
  <c r="P285" i="13"/>
  <c r="Q285" i="13"/>
  <c r="R285" i="13"/>
  <c r="S285" i="13"/>
  <c r="BQ727" i="10"/>
  <c r="T285" i="13"/>
  <c r="BR727" i="10"/>
  <c r="U285" i="13"/>
  <c r="BT727" i="10"/>
  <c r="W285" i="13"/>
  <c r="Z285" i="13"/>
  <c r="AA285" i="13"/>
  <c r="AB285" i="13"/>
  <c r="AC285" i="13"/>
  <c r="AD285" i="13"/>
  <c r="AE285" i="13"/>
  <c r="AF285" i="13"/>
  <c r="B286" i="13"/>
  <c r="H286" i="13"/>
  <c r="N286" i="13"/>
  <c r="O286" i="13"/>
  <c r="P286" i="13"/>
  <c r="Q286" i="13"/>
  <c r="R286" i="13"/>
  <c r="S286" i="13"/>
  <c r="Z286" i="13"/>
  <c r="AA286" i="13"/>
  <c r="AB286" i="13"/>
  <c r="AC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Z287" i="13"/>
  <c r="AA287" i="13"/>
  <c r="AB287" i="13"/>
  <c r="AC287" i="13"/>
  <c r="AD287" i="13"/>
  <c r="AE287" i="13"/>
  <c r="AF287" i="13"/>
  <c r="B352" i="10"/>
  <c r="AX730" i="10"/>
  <c r="A288" i="13"/>
  <c r="B288" i="13"/>
  <c r="AZ730" i="10"/>
  <c r="C288" i="13"/>
  <c r="H288" i="13"/>
  <c r="BF730" i="10"/>
  <c r="I288" i="13"/>
  <c r="BG730" i="10"/>
  <c r="J288" i="13"/>
  <c r="BH730" i="10"/>
  <c r="K288" i="13"/>
  <c r="BI730" i="10"/>
  <c r="L288" i="13"/>
  <c r="BJ730" i="10"/>
  <c r="M288" i="13"/>
  <c r="N288" i="13"/>
  <c r="O288" i="13"/>
  <c r="P288" i="13"/>
  <c r="Q288" i="13"/>
  <c r="R288" i="13"/>
  <c r="S288" i="13"/>
  <c r="BQ730" i="10"/>
  <c r="T288" i="13"/>
  <c r="BR730" i="10"/>
  <c r="U288" i="13"/>
  <c r="BT730" i="10"/>
  <c r="W288" i="13"/>
  <c r="Z288" i="13"/>
  <c r="AA288" i="13"/>
  <c r="AB288" i="13"/>
  <c r="AC288" i="13"/>
  <c r="AD288" i="13"/>
  <c r="AE288" i="13"/>
  <c r="AF288" i="13"/>
  <c r="B355" i="10"/>
  <c r="AX731" i="10"/>
  <c r="A289" i="13"/>
  <c r="B289" i="13"/>
  <c r="AZ731" i="10"/>
  <c r="C289" i="13"/>
  <c r="BE731" i="10"/>
  <c r="H289" i="13"/>
  <c r="BF731" i="10"/>
  <c r="I289" i="13"/>
  <c r="BG731" i="10"/>
  <c r="J289" i="13"/>
  <c r="BH731" i="10"/>
  <c r="K289" i="13"/>
  <c r="BI731" i="10"/>
  <c r="L289" i="13"/>
  <c r="BJ731" i="10"/>
  <c r="M289" i="13"/>
  <c r="N289" i="13"/>
  <c r="O289" i="13"/>
  <c r="P289" i="13"/>
  <c r="Q289" i="13"/>
  <c r="R289" i="13"/>
  <c r="S289" i="13"/>
  <c r="BQ731" i="10"/>
  <c r="T289" i="13"/>
  <c r="BR731" i="10"/>
  <c r="U289" i="13"/>
  <c r="BT731" i="10"/>
  <c r="W289" i="13"/>
  <c r="Z289" i="13"/>
  <c r="AA289" i="13"/>
  <c r="AB289" i="13"/>
  <c r="AC289" i="13"/>
  <c r="AD289" i="13"/>
  <c r="AE289" i="13"/>
  <c r="AF289" i="13"/>
  <c r="B358" i="10"/>
  <c r="AX732" i="10"/>
  <c r="A290" i="13"/>
  <c r="B290" i="13"/>
  <c r="AZ732" i="10"/>
  <c r="C290" i="13"/>
  <c r="H290" i="13"/>
  <c r="BF732" i="10"/>
  <c r="I290" i="13"/>
  <c r="BG732" i="10"/>
  <c r="J290" i="13"/>
  <c r="BH732" i="10"/>
  <c r="K290" i="13"/>
  <c r="BI732" i="10"/>
  <c r="L290" i="13"/>
  <c r="BJ732" i="10"/>
  <c r="M290" i="13"/>
  <c r="N290" i="13"/>
  <c r="O290" i="13"/>
  <c r="P290" i="13"/>
  <c r="Q290" i="13"/>
  <c r="R290" i="13"/>
  <c r="S290" i="13"/>
  <c r="BQ732" i="10"/>
  <c r="T290" i="13"/>
  <c r="BR732" i="10"/>
  <c r="U290" i="13"/>
  <c r="BT732" i="10"/>
  <c r="W290" i="13"/>
  <c r="Z290" i="13"/>
  <c r="AA290" i="13"/>
  <c r="AB290" i="13"/>
  <c r="AC290" i="13"/>
  <c r="AD290" i="13"/>
  <c r="AE290" i="13"/>
  <c r="AF290" i="13"/>
  <c r="B291" i="13"/>
  <c r="N291" i="13"/>
  <c r="O291" i="13"/>
  <c r="P291" i="13"/>
  <c r="Q291" i="13"/>
  <c r="R291" i="13"/>
  <c r="S291" i="13"/>
  <c r="Z291" i="13"/>
  <c r="AA291" i="13"/>
  <c r="AB291" i="13"/>
  <c r="AC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Z292" i="13"/>
  <c r="AA292" i="13"/>
  <c r="AB292" i="13"/>
  <c r="AC292" i="13"/>
  <c r="AD292" i="13"/>
  <c r="AE292" i="13"/>
  <c r="AF292" i="13"/>
  <c r="N352" i="10"/>
  <c r="AX735" i="10"/>
  <c r="A293" i="13"/>
  <c r="B293" i="13"/>
  <c r="AZ735" i="10"/>
  <c r="C293" i="13"/>
  <c r="BE735" i="10"/>
  <c r="H293" i="13"/>
  <c r="BF735" i="10"/>
  <c r="I293" i="13"/>
  <c r="BG735" i="10"/>
  <c r="J293" i="13"/>
  <c r="BH735" i="10"/>
  <c r="K293" i="13"/>
  <c r="BI735" i="10"/>
  <c r="L293" i="13"/>
  <c r="BJ735" i="10"/>
  <c r="M293" i="13"/>
  <c r="N293" i="13"/>
  <c r="O293" i="13"/>
  <c r="P293" i="13"/>
  <c r="Q293" i="13"/>
  <c r="R293" i="13"/>
  <c r="S293" i="13"/>
  <c r="BQ735" i="10"/>
  <c r="T293" i="13"/>
  <c r="BR735" i="10"/>
  <c r="U293" i="13"/>
  <c r="BT735" i="10"/>
  <c r="W293" i="13"/>
  <c r="Z293" i="13"/>
  <c r="AA293" i="13"/>
  <c r="AB293" i="13"/>
  <c r="AC293" i="13"/>
  <c r="AD293" i="13"/>
  <c r="AE293" i="13"/>
  <c r="AF293" i="13"/>
  <c r="N355" i="10"/>
  <c r="AX736" i="10"/>
  <c r="A294" i="13"/>
  <c r="B294" i="13"/>
  <c r="AZ736" i="10"/>
  <c r="C294" i="13"/>
  <c r="H294" i="13"/>
  <c r="BF736" i="10"/>
  <c r="I294" i="13"/>
  <c r="BG736" i="10"/>
  <c r="J294" i="13"/>
  <c r="BH736" i="10"/>
  <c r="K294" i="13"/>
  <c r="BI736" i="10"/>
  <c r="L294" i="13"/>
  <c r="BJ736" i="10"/>
  <c r="M294" i="13"/>
  <c r="N294" i="13"/>
  <c r="O294" i="13"/>
  <c r="P294" i="13"/>
  <c r="Q294" i="13"/>
  <c r="R294" i="13"/>
  <c r="S294" i="13"/>
  <c r="BQ736" i="10"/>
  <c r="T294" i="13"/>
  <c r="BR736" i="10"/>
  <c r="U294" i="13"/>
  <c r="BT736" i="10"/>
  <c r="W294" i="13"/>
  <c r="Z294" i="13"/>
  <c r="AA294" i="13"/>
  <c r="AB294" i="13"/>
  <c r="AC294" i="13"/>
  <c r="AD294" i="13"/>
  <c r="AE294" i="13"/>
  <c r="AF294" i="13"/>
  <c r="N358" i="10"/>
  <c r="AX737" i="10"/>
  <c r="A295" i="13"/>
  <c r="B295" i="13"/>
  <c r="AZ737" i="10"/>
  <c r="C295" i="13"/>
  <c r="BE737" i="10"/>
  <c r="H295" i="13"/>
  <c r="BF737" i="10"/>
  <c r="I295" i="13"/>
  <c r="BG737" i="10"/>
  <c r="J295" i="13"/>
  <c r="BH737" i="10"/>
  <c r="K295" i="13"/>
  <c r="BI737" i="10"/>
  <c r="L295" i="13"/>
  <c r="BJ737" i="10"/>
  <c r="M295" i="13"/>
  <c r="N295" i="13"/>
  <c r="O295" i="13"/>
  <c r="P295" i="13"/>
  <c r="Q295" i="13"/>
  <c r="R295" i="13"/>
  <c r="S295" i="13"/>
  <c r="BQ737" i="10"/>
  <c r="T295" i="13"/>
  <c r="BR737" i="10"/>
  <c r="U295" i="13"/>
  <c r="BT737" i="10"/>
  <c r="W295" i="13"/>
  <c r="Z295" i="13"/>
  <c r="AA295" i="13"/>
  <c r="AB295" i="13"/>
  <c r="AC295" i="13"/>
  <c r="AD295" i="13"/>
  <c r="AE295" i="13"/>
  <c r="AF295" i="13"/>
  <c r="B296" i="13"/>
  <c r="H296" i="13"/>
  <c r="N296" i="13"/>
  <c r="O296" i="13"/>
  <c r="P296" i="13"/>
  <c r="Q296" i="13"/>
  <c r="R296" i="13"/>
  <c r="S296" i="13"/>
  <c r="Z296" i="13"/>
  <c r="AA296" i="13"/>
  <c r="AB296" i="13"/>
  <c r="AC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Z297" i="13"/>
  <c r="AA297" i="13"/>
  <c r="AB297" i="13"/>
  <c r="AC297" i="13"/>
  <c r="AD297" i="13"/>
  <c r="AE297" i="13"/>
  <c r="AF297" i="13"/>
  <c r="Z352" i="10"/>
  <c r="AX740" i="10"/>
  <c r="A298" i="13"/>
  <c r="B298" i="13"/>
  <c r="AZ740" i="10"/>
  <c r="C298" i="13"/>
  <c r="H298" i="13"/>
  <c r="BF740" i="10"/>
  <c r="I298" i="13"/>
  <c r="BG740" i="10"/>
  <c r="J298" i="13"/>
  <c r="BH740" i="10"/>
  <c r="K298" i="13"/>
  <c r="BI740" i="10"/>
  <c r="L298" i="13"/>
  <c r="BJ740" i="10"/>
  <c r="M298" i="13"/>
  <c r="N298" i="13"/>
  <c r="O298" i="13"/>
  <c r="P298" i="13"/>
  <c r="Q298" i="13"/>
  <c r="R298" i="13"/>
  <c r="S298" i="13"/>
  <c r="BQ740" i="10"/>
  <c r="T298" i="13"/>
  <c r="BR740" i="10"/>
  <c r="U298" i="13"/>
  <c r="BT740" i="10"/>
  <c r="W298" i="13"/>
  <c r="Z298" i="13"/>
  <c r="AA298" i="13"/>
  <c r="AB298" i="13"/>
  <c r="AC298" i="13"/>
  <c r="AD298" i="13"/>
  <c r="AE298" i="13"/>
  <c r="AF298" i="13"/>
  <c r="Z355" i="10"/>
  <c r="AX741" i="10"/>
  <c r="A299" i="13"/>
  <c r="B299" i="13"/>
  <c r="C299" i="13"/>
  <c r="H299" i="13"/>
  <c r="I299" i="13"/>
  <c r="J299" i="13"/>
  <c r="K299" i="13"/>
  <c r="L299" i="13"/>
  <c r="M299" i="13"/>
  <c r="N299" i="13"/>
  <c r="O299" i="13"/>
  <c r="P299" i="13"/>
  <c r="Q299" i="13"/>
  <c r="R299" i="13"/>
  <c r="S299" i="13"/>
  <c r="T299" i="13"/>
  <c r="U299" i="13"/>
  <c r="W299" i="13"/>
  <c r="Z299" i="13"/>
  <c r="AA299" i="13"/>
  <c r="AB299" i="13"/>
  <c r="AC299" i="13"/>
  <c r="AD299" i="13"/>
  <c r="AE299" i="13"/>
  <c r="AF299" i="13"/>
  <c r="Z358" i="10"/>
  <c r="AX742" i="10"/>
  <c r="A300" i="13"/>
  <c r="B300" i="13"/>
  <c r="C300" i="13"/>
  <c r="H300" i="13"/>
  <c r="I300" i="13"/>
  <c r="J300" i="13"/>
  <c r="K300" i="13"/>
  <c r="L300" i="13"/>
  <c r="M300" i="13"/>
  <c r="N300" i="13"/>
  <c r="O300" i="13"/>
  <c r="P300" i="13"/>
  <c r="Q300" i="13"/>
  <c r="R300" i="13"/>
  <c r="S300" i="13"/>
  <c r="T300" i="13"/>
  <c r="U300" i="13"/>
  <c r="W300" i="13"/>
  <c r="Z300" i="13"/>
  <c r="AA300" i="13"/>
  <c r="AB300" i="13"/>
  <c r="AC300" i="13"/>
  <c r="AD300" i="13"/>
  <c r="AE300" i="13"/>
  <c r="AF300" i="13"/>
  <c r="B301" i="13"/>
  <c r="N301" i="13"/>
  <c r="O301" i="13"/>
  <c r="P301" i="13"/>
  <c r="Q301" i="13"/>
  <c r="R301" i="13"/>
  <c r="S301" i="13"/>
  <c r="Z301" i="13"/>
  <c r="AA301" i="13"/>
  <c r="AB301" i="13"/>
  <c r="AC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Z302" i="13"/>
  <c r="AA302" i="13"/>
  <c r="AB302" i="13"/>
  <c r="AC302" i="13"/>
  <c r="AD302" i="13"/>
  <c r="AE302" i="13"/>
  <c r="AF302" i="13"/>
  <c r="AL352" i="10"/>
  <c r="AX745" i="10"/>
  <c r="A303" i="13"/>
  <c r="B303" i="13"/>
  <c r="AZ745" i="10"/>
  <c r="C303" i="13"/>
  <c r="BE745" i="10"/>
  <c r="H303" i="13"/>
  <c r="BF745" i="10"/>
  <c r="I303" i="13"/>
  <c r="BG745" i="10"/>
  <c r="J303" i="13"/>
  <c r="BH745" i="10"/>
  <c r="K303" i="13"/>
  <c r="BI745" i="10"/>
  <c r="L303" i="13"/>
  <c r="BJ745" i="10"/>
  <c r="M303" i="13"/>
  <c r="N303" i="13"/>
  <c r="O303" i="13"/>
  <c r="P303" i="13"/>
  <c r="Q303" i="13"/>
  <c r="R303" i="13"/>
  <c r="S303" i="13"/>
  <c r="BQ745" i="10"/>
  <c r="T303" i="13"/>
  <c r="BR745" i="10"/>
  <c r="U303" i="13"/>
  <c r="BT745" i="10"/>
  <c r="W303" i="13"/>
  <c r="Z303" i="13"/>
  <c r="AA303" i="13"/>
  <c r="AB303" i="13"/>
  <c r="AC303" i="13"/>
  <c r="AD303" i="13"/>
  <c r="AE303" i="13"/>
  <c r="AF303" i="13"/>
  <c r="AL355" i="10"/>
  <c r="AX746" i="10"/>
  <c r="A304" i="13"/>
  <c r="B304" i="13"/>
  <c r="C304" i="13"/>
  <c r="H304" i="13"/>
  <c r="I304" i="13"/>
  <c r="J304" i="13"/>
  <c r="K304" i="13"/>
  <c r="L304" i="13"/>
  <c r="M304" i="13"/>
  <c r="N304" i="13"/>
  <c r="O304" i="13"/>
  <c r="P304" i="13"/>
  <c r="Q304" i="13"/>
  <c r="R304" i="13"/>
  <c r="S304" i="13"/>
  <c r="T304" i="13"/>
  <c r="U304" i="13"/>
  <c r="W304" i="13"/>
  <c r="Z304" i="13"/>
  <c r="AA304" i="13"/>
  <c r="AB304" i="13"/>
  <c r="AC304" i="13"/>
  <c r="AD304" i="13"/>
  <c r="AE304" i="13"/>
  <c r="AF304" i="13"/>
  <c r="AL358" i="10"/>
  <c r="AX747" i="10"/>
  <c r="A305" i="13"/>
  <c r="B305" i="13"/>
  <c r="C305" i="13"/>
  <c r="H305" i="13"/>
  <c r="I305" i="13"/>
  <c r="J305" i="13"/>
  <c r="K305" i="13"/>
  <c r="L305" i="13"/>
  <c r="M305" i="13"/>
  <c r="N305" i="13"/>
  <c r="O305" i="13"/>
  <c r="P305" i="13"/>
  <c r="Q305" i="13"/>
  <c r="R305" i="13"/>
  <c r="S305" i="13"/>
  <c r="T305" i="13"/>
  <c r="U305" i="13"/>
  <c r="W305" i="13"/>
  <c r="Z305" i="13"/>
  <c r="AA305" i="13"/>
  <c r="AB305" i="13"/>
  <c r="AC305" i="13"/>
  <c r="AD305" i="13"/>
  <c r="AE305" i="13"/>
  <c r="AF305" i="13"/>
  <c r="B306" i="13"/>
  <c r="H306" i="13"/>
  <c r="N306" i="13"/>
  <c r="O306" i="13"/>
  <c r="P306" i="13"/>
  <c r="Q306" i="13"/>
  <c r="R306" i="13"/>
  <c r="S306" i="13"/>
  <c r="Z306" i="13"/>
  <c r="AA306" i="13"/>
  <c r="AB306" i="13"/>
  <c r="AC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Z307" i="13"/>
  <c r="AA307" i="13"/>
  <c r="AB307" i="13"/>
  <c r="AC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Z308" i="13"/>
  <c r="AA308" i="13"/>
  <c r="AB308" i="13"/>
  <c r="AC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Z309" i="13"/>
  <c r="AA309" i="13"/>
  <c r="AB309" i="13"/>
  <c r="AC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Z310" i="13"/>
  <c r="AA310" i="13"/>
  <c r="AB310" i="13"/>
  <c r="AC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Z311" i="13"/>
  <c r="AA311" i="13"/>
  <c r="AB311" i="13"/>
  <c r="AC311" i="13"/>
  <c r="AD311" i="13"/>
  <c r="AE311" i="13"/>
  <c r="AF311" i="13"/>
  <c r="AX754" i="10"/>
  <c r="A312" i="13"/>
  <c r="B312" i="13"/>
  <c r="C312" i="13"/>
  <c r="H312" i="13"/>
  <c r="I312" i="13"/>
  <c r="J312" i="13"/>
  <c r="K312" i="13"/>
  <c r="L312" i="13"/>
  <c r="M312" i="13"/>
  <c r="O312" i="13"/>
  <c r="BN754" i="10"/>
  <c r="Q312" i="13"/>
  <c r="R312" i="13"/>
  <c r="Z312" i="13"/>
  <c r="AA312" i="13"/>
  <c r="AB312" i="13"/>
  <c r="AC312" i="13"/>
  <c r="AD312" i="13"/>
  <c r="AE312" i="13"/>
  <c r="AF312" i="13"/>
  <c r="AX755" i="10"/>
  <c r="A313" i="13"/>
  <c r="B313" i="13"/>
  <c r="AZ755" i="10"/>
  <c r="C313" i="13"/>
  <c r="H313" i="13"/>
  <c r="I313" i="13"/>
  <c r="J313" i="13"/>
  <c r="K313" i="13"/>
  <c r="L313" i="13"/>
  <c r="M313" i="13"/>
  <c r="O313" i="13"/>
  <c r="BN755" i="10"/>
  <c r="Q313" i="13"/>
  <c r="R313" i="13"/>
  <c r="Z313" i="13"/>
  <c r="AA313" i="13"/>
  <c r="AB313" i="13"/>
  <c r="AC313" i="13"/>
  <c r="AD313" i="13"/>
  <c r="AE313" i="13"/>
  <c r="AF313" i="13"/>
  <c r="AX756" i="10"/>
  <c r="A314" i="13"/>
  <c r="B314" i="13"/>
  <c r="AZ756" i="10"/>
  <c r="C314" i="13"/>
  <c r="H314" i="13"/>
  <c r="I314" i="13"/>
  <c r="J314" i="13"/>
  <c r="K314" i="13"/>
  <c r="L314" i="13"/>
  <c r="M314" i="13"/>
  <c r="O314" i="13"/>
  <c r="BN756" i="10"/>
  <c r="Q314" i="13"/>
  <c r="R314" i="13"/>
  <c r="Z314" i="13"/>
  <c r="AA314" i="13"/>
  <c r="AB314" i="13"/>
  <c r="AC314" i="13"/>
  <c r="AD314" i="13"/>
  <c r="AE314" i="13"/>
  <c r="AF314" i="13"/>
  <c r="AX757" i="10"/>
  <c r="A315" i="13"/>
  <c r="B315" i="13"/>
  <c r="AZ757" i="10"/>
  <c r="C315" i="13"/>
  <c r="H315" i="13"/>
  <c r="I315" i="13"/>
  <c r="J315" i="13"/>
  <c r="K315" i="13"/>
  <c r="L315" i="13"/>
  <c r="M315" i="13"/>
  <c r="O315" i="13"/>
  <c r="BN757" i="10"/>
  <c r="Q315" i="13"/>
  <c r="R315" i="13"/>
  <c r="Z315" i="13"/>
  <c r="AA315" i="13"/>
  <c r="AB315" i="13"/>
  <c r="AC315" i="13"/>
  <c r="AD315" i="13"/>
  <c r="AE315" i="13"/>
  <c r="AF315" i="13"/>
  <c r="AX758" i="10"/>
  <c r="A316" i="13"/>
  <c r="B316" i="13"/>
  <c r="AZ758" i="10"/>
  <c r="C316" i="13"/>
  <c r="H316" i="13"/>
  <c r="I316" i="13"/>
  <c r="J316" i="13"/>
  <c r="K316" i="13"/>
  <c r="L316" i="13"/>
  <c r="M316" i="13"/>
  <c r="O316" i="13"/>
  <c r="BN758" i="10"/>
  <c r="Q316" i="13"/>
  <c r="R316" i="13"/>
  <c r="Z316" i="13"/>
  <c r="AA316" i="13"/>
  <c r="AB316" i="13"/>
  <c r="AC316" i="13"/>
  <c r="AD316" i="13"/>
  <c r="AE316" i="13"/>
  <c r="AF316" i="13"/>
  <c r="AX759" i="10"/>
  <c r="A317" i="13"/>
  <c r="B317" i="13"/>
  <c r="AZ759" i="10"/>
  <c r="C317" i="13"/>
  <c r="H317" i="13"/>
  <c r="I317" i="13"/>
  <c r="J317" i="13"/>
  <c r="K317" i="13"/>
  <c r="L317" i="13"/>
  <c r="M317" i="13"/>
  <c r="O317" i="13"/>
  <c r="BN759" i="10"/>
  <c r="Q317" i="13"/>
  <c r="R317" i="13"/>
  <c r="Z317" i="13"/>
  <c r="AA317" i="13"/>
  <c r="AB317" i="13"/>
  <c r="AC317" i="13"/>
  <c r="AD317" i="13"/>
  <c r="AE317" i="13"/>
  <c r="AF317" i="13"/>
  <c r="AX760" i="10"/>
  <c r="A318" i="13"/>
  <c r="B318" i="13"/>
  <c r="AZ760" i="10"/>
  <c r="C318" i="13"/>
  <c r="H318" i="13"/>
  <c r="I318" i="13"/>
  <c r="J318" i="13"/>
  <c r="K318" i="13"/>
  <c r="L318" i="13"/>
  <c r="M318" i="13"/>
  <c r="O318" i="13"/>
  <c r="BN760" i="10"/>
  <c r="Q318" i="13"/>
  <c r="R318" i="13"/>
  <c r="Z318" i="13"/>
  <c r="AA318" i="13"/>
  <c r="AB318" i="13"/>
  <c r="AC318" i="13"/>
  <c r="AD318" i="13"/>
  <c r="AE318" i="13"/>
  <c r="AF318" i="13"/>
  <c r="AX761" i="10"/>
  <c r="A319" i="13"/>
  <c r="B319" i="13"/>
  <c r="AZ761" i="10"/>
  <c r="C319" i="13"/>
  <c r="H319" i="13"/>
  <c r="I319" i="13"/>
  <c r="J319" i="13"/>
  <c r="K319" i="13"/>
  <c r="L319" i="13"/>
  <c r="M319" i="13"/>
  <c r="O319" i="13"/>
  <c r="BN761" i="10"/>
  <c r="Q319" i="13"/>
  <c r="R319" i="13"/>
  <c r="Z319" i="13"/>
  <c r="AA319" i="13"/>
  <c r="AB319" i="13"/>
  <c r="AC319" i="13"/>
  <c r="AD319" i="13"/>
  <c r="AE319" i="13"/>
  <c r="AF319" i="13"/>
  <c r="AX762" i="10"/>
  <c r="A320" i="13"/>
  <c r="B320" i="13"/>
  <c r="C320" i="13"/>
  <c r="H320" i="13"/>
  <c r="I320" i="13"/>
  <c r="J320" i="13"/>
  <c r="K320" i="13"/>
  <c r="L320" i="13"/>
  <c r="M320" i="13"/>
  <c r="O320" i="13"/>
  <c r="Q320" i="13"/>
  <c r="R320" i="13"/>
  <c r="Z320" i="13"/>
  <c r="AA320" i="13"/>
  <c r="AB320" i="13"/>
  <c r="AC320" i="13"/>
  <c r="AD320" i="13"/>
  <c r="AE320" i="13"/>
  <c r="AF320" i="13"/>
  <c r="AX763" i="10"/>
  <c r="A321" i="13"/>
  <c r="B321" i="13"/>
  <c r="C321" i="13"/>
  <c r="H321" i="13"/>
  <c r="I321" i="13"/>
  <c r="J321" i="13"/>
  <c r="K321" i="13"/>
  <c r="L321" i="13"/>
  <c r="M321" i="13"/>
  <c r="O321" i="13"/>
  <c r="Q321" i="13"/>
  <c r="R321" i="13"/>
  <c r="Z321" i="13"/>
  <c r="AA321" i="13"/>
  <c r="AB321" i="13"/>
  <c r="AC321" i="13"/>
  <c r="AD321" i="13"/>
  <c r="AE321" i="13"/>
  <c r="AF321" i="13"/>
  <c r="AX764" i="10"/>
  <c r="A322" i="13"/>
  <c r="B322" i="13"/>
  <c r="AZ764" i="10"/>
  <c r="C322" i="13"/>
  <c r="H322" i="13"/>
  <c r="I322" i="13"/>
  <c r="J322" i="13"/>
  <c r="K322" i="13"/>
  <c r="L322" i="13"/>
  <c r="M322" i="13"/>
  <c r="O322" i="13"/>
  <c r="BN764" i="10"/>
  <c r="Q322" i="13"/>
  <c r="R322" i="13"/>
  <c r="Z322" i="13"/>
  <c r="AA322" i="13"/>
  <c r="AB322" i="13"/>
  <c r="AC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Z323" i="13"/>
  <c r="AA323" i="13"/>
  <c r="AB323" i="13"/>
  <c r="AC323" i="13"/>
  <c r="AD323" i="13"/>
  <c r="AE323" i="13"/>
  <c r="AF323" i="13"/>
  <c r="AX766" i="10"/>
  <c r="A324" i="13"/>
  <c r="B324" i="13"/>
  <c r="AZ766" i="10"/>
  <c r="C324" i="13"/>
  <c r="H324" i="13"/>
  <c r="I324" i="13"/>
  <c r="J324" i="13"/>
  <c r="K324" i="13"/>
  <c r="L324" i="13"/>
  <c r="M324" i="13"/>
  <c r="O324" i="13"/>
  <c r="BN766" i="10"/>
  <c r="Q324" i="13"/>
  <c r="R324" i="13"/>
  <c r="Z324" i="13"/>
  <c r="AA324" i="13"/>
  <c r="AB324" i="13"/>
  <c r="AC324" i="13"/>
  <c r="AD324" i="13"/>
  <c r="AE324" i="13"/>
  <c r="AF324" i="13"/>
  <c r="AX767" i="10"/>
  <c r="A325" i="13"/>
  <c r="B325" i="13"/>
  <c r="AZ767" i="10"/>
  <c r="C325" i="13"/>
  <c r="H325" i="13"/>
  <c r="I325" i="13"/>
  <c r="J325" i="13"/>
  <c r="K325" i="13"/>
  <c r="L325" i="13"/>
  <c r="M325" i="13"/>
  <c r="O325" i="13"/>
  <c r="BN767" i="10"/>
  <c r="Q325" i="13"/>
  <c r="R325" i="13"/>
  <c r="Z325" i="13"/>
  <c r="AA325" i="13"/>
  <c r="AB325" i="13"/>
  <c r="AC325" i="13"/>
  <c r="AD325" i="13"/>
  <c r="AE325" i="13"/>
  <c r="AF325" i="13"/>
  <c r="AX768" i="10"/>
  <c r="A326" i="13"/>
  <c r="B326" i="13"/>
  <c r="AZ768" i="10"/>
  <c r="C326" i="13"/>
  <c r="H326" i="13"/>
  <c r="I326" i="13"/>
  <c r="J326" i="13"/>
  <c r="K326" i="13"/>
  <c r="L326" i="13"/>
  <c r="M326" i="13"/>
  <c r="O326" i="13"/>
  <c r="BN768" i="10"/>
  <c r="Q326" i="13"/>
  <c r="R326" i="13"/>
  <c r="Z326" i="13"/>
  <c r="AA326" i="13"/>
  <c r="AB326" i="13"/>
  <c r="AC326" i="13"/>
  <c r="AD326" i="13"/>
  <c r="AE326" i="13"/>
  <c r="AF326" i="13"/>
  <c r="AX769" i="10"/>
  <c r="A327" i="13"/>
  <c r="B327" i="13"/>
  <c r="AZ769" i="10"/>
  <c r="C327" i="13"/>
  <c r="H327" i="13"/>
  <c r="I327" i="13"/>
  <c r="J327" i="13"/>
  <c r="K327" i="13"/>
  <c r="L327" i="13"/>
  <c r="M327" i="13"/>
  <c r="O327" i="13"/>
  <c r="BN769" i="10"/>
  <c r="Q327" i="13"/>
  <c r="R327" i="13"/>
  <c r="Z327" i="13"/>
  <c r="AA327" i="13"/>
  <c r="AB327" i="13"/>
  <c r="AC327" i="13"/>
  <c r="AD327" i="13"/>
  <c r="AE327" i="13"/>
  <c r="AF327" i="13"/>
  <c r="AX770" i="10"/>
  <c r="A328" i="13"/>
  <c r="B328" i="13"/>
  <c r="AZ770" i="10"/>
  <c r="C328" i="13"/>
  <c r="H328" i="13"/>
  <c r="I328" i="13"/>
  <c r="J328" i="13"/>
  <c r="K328" i="13"/>
  <c r="L328" i="13"/>
  <c r="M328" i="13"/>
  <c r="O328" i="13"/>
  <c r="BN770" i="10"/>
  <c r="Q328" i="13"/>
  <c r="R328" i="13"/>
  <c r="Z328" i="13"/>
  <c r="AA328" i="13"/>
  <c r="AB328" i="13"/>
  <c r="AC328" i="13"/>
  <c r="AD328" i="13"/>
  <c r="AE328" i="13"/>
  <c r="AF328" i="13"/>
  <c r="AX771" i="10"/>
  <c r="A329" i="13"/>
  <c r="B329" i="13"/>
  <c r="AZ771" i="10"/>
  <c r="C329" i="13"/>
  <c r="H329" i="13"/>
  <c r="I329" i="13"/>
  <c r="J329" i="13"/>
  <c r="K329" i="13"/>
  <c r="L329" i="13"/>
  <c r="M329" i="13"/>
  <c r="O329" i="13"/>
  <c r="BN771" i="10"/>
  <c r="Q329" i="13"/>
  <c r="R329" i="13"/>
  <c r="Z329" i="13"/>
  <c r="AA329" i="13"/>
  <c r="AB329" i="13"/>
  <c r="AC329" i="13"/>
  <c r="AD329" i="13"/>
  <c r="AE329" i="13"/>
  <c r="AF329" i="13"/>
  <c r="AX772" i="10"/>
  <c r="A330" i="13"/>
  <c r="B330" i="13"/>
  <c r="AZ772" i="10"/>
  <c r="C330" i="13"/>
  <c r="H330" i="13"/>
  <c r="I330" i="13"/>
  <c r="J330" i="13"/>
  <c r="K330" i="13"/>
  <c r="L330" i="13"/>
  <c r="M330" i="13"/>
  <c r="O330" i="13"/>
  <c r="BN772" i="10"/>
  <c r="Q330" i="13"/>
  <c r="R330" i="13"/>
  <c r="Z330" i="13"/>
  <c r="AA330" i="13"/>
  <c r="AB330" i="13"/>
  <c r="AC330" i="13"/>
  <c r="AD330" i="13"/>
  <c r="AE330" i="13"/>
  <c r="AF330" i="13"/>
  <c r="AX773" i="10"/>
  <c r="A331" i="13"/>
  <c r="B331" i="13"/>
  <c r="AZ773" i="10"/>
  <c r="C331" i="13"/>
  <c r="H331" i="13"/>
  <c r="I331" i="13"/>
  <c r="J331" i="13"/>
  <c r="K331" i="13"/>
  <c r="L331" i="13"/>
  <c r="M331" i="13"/>
  <c r="O331" i="13"/>
  <c r="BN773" i="10"/>
  <c r="Q331" i="13"/>
  <c r="R331" i="13"/>
  <c r="Z331" i="13"/>
  <c r="AA331" i="13"/>
  <c r="AB331" i="13"/>
  <c r="AC331" i="13"/>
  <c r="AD331" i="13"/>
  <c r="AE331" i="13"/>
  <c r="AF331" i="13"/>
  <c r="AX774" i="10"/>
  <c r="A332" i="13"/>
  <c r="B332" i="13"/>
  <c r="C332" i="13"/>
  <c r="H332" i="13"/>
  <c r="I332" i="13"/>
  <c r="J332" i="13"/>
  <c r="K332" i="13"/>
  <c r="L332" i="13"/>
  <c r="M332" i="13"/>
  <c r="O332" i="13"/>
  <c r="Q332" i="13"/>
  <c r="R332" i="13"/>
  <c r="Z332" i="13"/>
  <c r="AA332" i="13"/>
  <c r="AB332" i="13"/>
  <c r="AC332" i="13"/>
  <c r="AD332" i="13"/>
  <c r="AE332" i="13"/>
  <c r="AF332" i="13"/>
  <c r="AX775" i="10"/>
  <c r="A333" i="13"/>
  <c r="B333" i="13"/>
  <c r="C333" i="13"/>
  <c r="H333" i="13"/>
  <c r="I333" i="13"/>
  <c r="J333" i="13"/>
  <c r="K333" i="13"/>
  <c r="L333" i="13"/>
  <c r="M333" i="13"/>
  <c r="O333" i="13"/>
  <c r="Q333" i="13"/>
  <c r="R333" i="13"/>
  <c r="Z333" i="13"/>
  <c r="AA333" i="13"/>
  <c r="AB333" i="13"/>
  <c r="AC333" i="13"/>
  <c r="AD333" i="13"/>
  <c r="AE333" i="13"/>
  <c r="AF333" i="13"/>
  <c r="AX776" i="10"/>
  <c r="A334" i="13"/>
  <c r="B334" i="13"/>
  <c r="AZ776" i="10"/>
  <c r="C334" i="13"/>
  <c r="H334" i="13"/>
  <c r="I334" i="13"/>
  <c r="J334" i="13"/>
  <c r="K334" i="13"/>
  <c r="L334" i="13"/>
  <c r="M334" i="13"/>
  <c r="O334" i="13"/>
  <c r="BN776" i="10"/>
  <c r="Q334" i="13"/>
  <c r="R334" i="13"/>
  <c r="Z334" i="13"/>
  <c r="AA334" i="13"/>
  <c r="AB334" i="13"/>
  <c r="AC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Z335" i="13"/>
  <c r="AA335" i="13"/>
  <c r="AB335" i="13"/>
  <c r="AC335" i="13"/>
  <c r="AD335" i="13"/>
  <c r="AE335" i="13"/>
  <c r="AF335" i="13"/>
  <c r="AX778" i="10"/>
  <c r="A336" i="13"/>
  <c r="B336" i="13"/>
  <c r="AZ778" i="10"/>
  <c r="C336" i="13"/>
  <c r="H336" i="13"/>
  <c r="I336" i="13"/>
  <c r="J336" i="13"/>
  <c r="K336" i="13"/>
  <c r="L336" i="13"/>
  <c r="M336" i="13"/>
  <c r="O336" i="13"/>
  <c r="BN778" i="10"/>
  <c r="Q336" i="13"/>
  <c r="R336" i="13"/>
  <c r="Z336" i="13"/>
  <c r="AA336" i="13"/>
  <c r="AB336" i="13"/>
  <c r="AC336" i="13"/>
  <c r="AD336" i="13"/>
  <c r="AE336" i="13"/>
  <c r="AF336" i="13"/>
  <c r="AX779" i="10"/>
  <c r="A337" i="13"/>
  <c r="B337" i="13"/>
  <c r="AZ779" i="10"/>
  <c r="C337" i="13"/>
  <c r="H337" i="13"/>
  <c r="I337" i="13"/>
  <c r="J337" i="13"/>
  <c r="K337" i="13"/>
  <c r="L337" i="13"/>
  <c r="M337" i="13"/>
  <c r="O337" i="13"/>
  <c r="BN779" i="10"/>
  <c r="Q337" i="13"/>
  <c r="R337" i="13"/>
  <c r="Z337" i="13"/>
  <c r="AA337" i="13"/>
  <c r="AB337" i="13"/>
  <c r="AC337" i="13"/>
  <c r="AD337" i="13"/>
  <c r="AE337" i="13"/>
  <c r="AF337" i="13"/>
  <c r="AX780" i="10"/>
  <c r="A338" i="13"/>
  <c r="B338" i="13"/>
  <c r="AZ780" i="10"/>
  <c r="C338" i="13"/>
  <c r="H338" i="13"/>
  <c r="I338" i="13"/>
  <c r="J338" i="13"/>
  <c r="K338" i="13"/>
  <c r="L338" i="13"/>
  <c r="M338" i="13"/>
  <c r="O338" i="13"/>
  <c r="BN780" i="10"/>
  <c r="Q338" i="13"/>
  <c r="R338" i="13"/>
  <c r="Z338" i="13"/>
  <c r="AA338" i="13"/>
  <c r="AB338" i="13"/>
  <c r="AC338" i="13"/>
  <c r="AD338" i="13"/>
  <c r="AE338" i="13"/>
  <c r="AF338" i="13"/>
  <c r="AX781" i="10"/>
  <c r="A339" i="13"/>
  <c r="B339" i="13"/>
  <c r="AZ781" i="10"/>
  <c r="C339" i="13"/>
  <c r="H339" i="13"/>
  <c r="I339" i="13"/>
  <c r="J339" i="13"/>
  <c r="K339" i="13"/>
  <c r="L339" i="13"/>
  <c r="M339" i="13"/>
  <c r="O339" i="13"/>
  <c r="BN781" i="10"/>
  <c r="Q339" i="13"/>
  <c r="R339" i="13"/>
  <c r="Z339" i="13"/>
  <c r="AA339" i="13"/>
  <c r="AB339" i="13"/>
  <c r="AC339" i="13"/>
  <c r="AD339" i="13"/>
  <c r="AE339" i="13"/>
  <c r="AF339" i="13"/>
  <c r="AX782" i="10"/>
  <c r="A340" i="13"/>
  <c r="B340" i="13"/>
  <c r="AZ782" i="10"/>
  <c r="C340" i="13"/>
  <c r="H340" i="13"/>
  <c r="I340" i="13"/>
  <c r="J340" i="13"/>
  <c r="K340" i="13"/>
  <c r="L340" i="13"/>
  <c r="M340" i="13"/>
  <c r="O340" i="13"/>
  <c r="BN782" i="10"/>
  <c r="Q340" i="13"/>
  <c r="R340" i="13"/>
  <c r="Z340" i="13"/>
  <c r="AA340" i="13"/>
  <c r="AB340" i="13"/>
  <c r="AC340" i="13"/>
  <c r="AD340" i="13"/>
  <c r="AE340" i="13"/>
  <c r="AF340" i="13"/>
  <c r="AX783" i="10"/>
  <c r="A341" i="13"/>
  <c r="B341" i="13"/>
  <c r="AZ783" i="10"/>
  <c r="C341" i="13"/>
  <c r="H341" i="13"/>
  <c r="I341" i="13"/>
  <c r="J341" i="13"/>
  <c r="K341" i="13"/>
  <c r="L341" i="13"/>
  <c r="M341" i="13"/>
  <c r="O341" i="13"/>
  <c r="BN783" i="10"/>
  <c r="Q341" i="13"/>
  <c r="R341" i="13"/>
  <c r="Z341" i="13"/>
  <c r="AA341" i="13"/>
  <c r="AB341" i="13"/>
  <c r="AC341" i="13"/>
  <c r="AD341" i="13"/>
  <c r="AE341" i="13"/>
  <c r="AF341" i="13"/>
  <c r="AX784" i="10"/>
  <c r="A342" i="13"/>
  <c r="B342" i="13"/>
  <c r="AZ784" i="10"/>
  <c r="C342" i="13"/>
  <c r="H342" i="13"/>
  <c r="I342" i="13"/>
  <c r="J342" i="13"/>
  <c r="K342" i="13"/>
  <c r="L342" i="13"/>
  <c r="M342" i="13"/>
  <c r="O342" i="13"/>
  <c r="BN784" i="10"/>
  <c r="Q342" i="13"/>
  <c r="R342" i="13"/>
  <c r="Z342" i="13"/>
  <c r="AA342" i="13"/>
  <c r="AB342" i="13"/>
  <c r="AC342" i="13"/>
  <c r="AD342" i="13"/>
  <c r="AE342" i="13"/>
  <c r="AF342" i="13"/>
  <c r="AX785" i="10"/>
  <c r="A343" i="13"/>
  <c r="B343" i="13"/>
  <c r="AZ785" i="10"/>
  <c r="C343" i="13"/>
  <c r="H343" i="13"/>
  <c r="I343" i="13"/>
  <c r="J343" i="13"/>
  <c r="K343" i="13"/>
  <c r="L343" i="13"/>
  <c r="M343" i="13"/>
  <c r="O343" i="13"/>
  <c r="BN785" i="10"/>
  <c r="Q343" i="13"/>
  <c r="R343" i="13"/>
  <c r="Z343" i="13"/>
  <c r="AA343" i="13"/>
  <c r="AB343" i="13"/>
  <c r="AC343" i="13"/>
  <c r="AD343" i="13"/>
  <c r="AE343" i="13"/>
  <c r="AF343" i="13"/>
  <c r="AX786" i="10"/>
  <c r="A344" i="13"/>
  <c r="B344" i="13"/>
  <c r="C344" i="13"/>
  <c r="H344" i="13"/>
  <c r="I344" i="13"/>
  <c r="J344" i="13"/>
  <c r="K344" i="13"/>
  <c r="L344" i="13"/>
  <c r="M344" i="13"/>
  <c r="O344" i="13"/>
  <c r="Q344" i="13"/>
  <c r="R344" i="13"/>
  <c r="Z344" i="13"/>
  <c r="AA344" i="13"/>
  <c r="AB344" i="13"/>
  <c r="AC344" i="13"/>
  <c r="AD344" i="13"/>
  <c r="AE344" i="13"/>
  <c r="AF344" i="13"/>
  <c r="AX787" i="10"/>
  <c r="A345" i="13"/>
  <c r="B345" i="13"/>
  <c r="C345" i="13"/>
  <c r="H345" i="13"/>
  <c r="I345" i="13"/>
  <c r="J345" i="13"/>
  <c r="K345" i="13"/>
  <c r="L345" i="13"/>
  <c r="M345" i="13"/>
  <c r="O345" i="13"/>
  <c r="Q345" i="13"/>
  <c r="R345" i="13"/>
  <c r="Z345" i="13"/>
  <c r="AA345" i="13"/>
  <c r="AB345" i="13"/>
  <c r="AC345" i="13"/>
  <c r="AD345" i="13"/>
  <c r="AE345" i="13"/>
  <c r="AF345" i="13"/>
  <c r="AX788" i="10"/>
  <c r="A346" i="13"/>
  <c r="B346" i="13"/>
  <c r="AZ788" i="10"/>
  <c r="C346" i="13"/>
  <c r="H346" i="13"/>
  <c r="I346" i="13"/>
  <c r="J346" i="13"/>
  <c r="K346" i="13"/>
  <c r="L346" i="13"/>
  <c r="M346" i="13"/>
  <c r="O346" i="13"/>
  <c r="BN788" i="10"/>
  <c r="Q346" i="13"/>
  <c r="R346" i="13"/>
  <c r="Z346" i="13"/>
  <c r="AA346" i="13"/>
  <c r="AB346" i="13"/>
  <c r="AC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Z347" i="13"/>
  <c r="AA347" i="13"/>
  <c r="AB347" i="13"/>
  <c r="AC347" i="13"/>
  <c r="AD347" i="13"/>
  <c r="AE347" i="13"/>
  <c r="AF347" i="13"/>
  <c r="AX790" i="10"/>
  <c r="A348" i="13"/>
  <c r="B348" i="13"/>
  <c r="AZ790" i="10"/>
  <c r="C348" i="13"/>
  <c r="H348" i="13"/>
  <c r="I348" i="13"/>
  <c r="J348" i="13"/>
  <c r="K348" i="13"/>
  <c r="L348" i="13"/>
  <c r="M348" i="13"/>
  <c r="O348" i="13"/>
  <c r="BN790" i="10"/>
  <c r="Q348" i="13"/>
  <c r="R348" i="13"/>
  <c r="Z348" i="13"/>
  <c r="AA348" i="13"/>
  <c r="AB348" i="13"/>
  <c r="AC348" i="13"/>
  <c r="AD348" i="13"/>
  <c r="AE348" i="13"/>
  <c r="AF348" i="13"/>
  <c r="B349" i="13"/>
  <c r="H349" i="13"/>
  <c r="I349" i="13"/>
  <c r="J349" i="13"/>
  <c r="K349" i="13"/>
  <c r="L349" i="13"/>
  <c r="M349" i="13"/>
  <c r="O349" i="13"/>
  <c r="R349" i="13"/>
  <c r="Z349" i="13"/>
  <c r="AA349" i="13"/>
  <c r="AB349" i="13"/>
  <c r="AC349" i="13"/>
  <c r="AD349" i="13"/>
  <c r="AE349" i="13"/>
  <c r="AF349" i="13"/>
  <c r="AX792" i="10"/>
  <c r="A350" i="13"/>
  <c r="B350" i="13"/>
  <c r="AZ792" i="10"/>
  <c r="C350" i="13"/>
  <c r="H350" i="13"/>
  <c r="I350" i="13"/>
  <c r="J350" i="13"/>
  <c r="K350" i="13"/>
  <c r="L350" i="13"/>
  <c r="M350" i="13"/>
  <c r="O350" i="13"/>
  <c r="BN792" i="10"/>
  <c r="Q350" i="13"/>
  <c r="R350" i="13"/>
  <c r="Z350" i="13"/>
  <c r="AA350" i="13"/>
  <c r="AB350" i="13"/>
  <c r="AC350" i="13"/>
  <c r="AD350" i="13"/>
  <c r="AE350" i="13"/>
  <c r="AF350" i="13"/>
  <c r="AX793" i="10"/>
  <c r="A351" i="13"/>
  <c r="B351" i="13"/>
  <c r="AZ793" i="10"/>
  <c r="C351" i="13"/>
  <c r="H351" i="13"/>
  <c r="I351" i="13"/>
  <c r="J351" i="13"/>
  <c r="K351" i="13"/>
  <c r="L351" i="13"/>
  <c r="M351" i="13"/>
  <c r="O351" i="13"/>
  <c r="BN793" i="10"/>
  <c r="Q351" i="13"/>
  <c r="R351" i="13"/>
  <c r="Z351" i="13"/>
  <c r="AA351" i="13"/>
  <c r="AB351" i="13"/>
  <c r="AC351" i="13"/>
  <c r="AD351" i="13"/>
  <c r="AE351" i="13"/>
  <c r="AF351" i="13"/>
  <c r="AX794" i="10"/>
  <c r="A352" i="13"/>
  <c r="B352" i="13"/>
  <c r="AZ794" i="10"/>
  <c r="C352" i="13"/>
  <c r="H352" i="13"/>
  <c r="I352" i="13"/>
  <c r="J352" i="13"/>
  <c r="K352" i="13"/>
  <c r="L352" i="13"/>
  <c r="M352" i="13"/>
  <c r="O352" i="13"/>
  <c r="BN794" i="10"/>
  <c r="Q352" i="13"/>
  <c r="R352" i="13"/>
  <c r="Z352" i="13"/>
  <c r="AA352" i="13"/>
  <c r="AB352" i="13"/>
  <c r="AC352" i="13"/>
  <c r="AD352" i="13"/>
  <c r="AE352" i="13"/>
  <c r="AF352" i="13"/>
  <c r="AX795" i="10"/>
  <c r="A353" i="13"/>
  <c r="B353" i="13"/>
  <c r="AZ795" i="10"/>
  <c r="C353" i="13"/>
  <c r="H353" i="13"/>
  <c r="I353" i="13"/>
  <c r="J353" i="13"/>
  <c r="K353" i="13"/>
  <c r="L353" i="13"/>
  <c r="M353" i="13"/>
  <c r="O353" i="13"/>
  <c r="BN795" i="10"/>
  <c r="Q353" i="13"/>
  <c r="R353" i="13"/>
  <c r="Z353" i="13"/>
  <c r="AA353" i="13"/>
  <c r="AB353" i="13"/>
  <c r="AC353" i="13"/>
  <c r="AD353" i="13"/>
  <c r="AE353" i="13"/>
  <c r="AF353" i="13"/>
  <c r="AX796" i="10"/>
  <c r="A354" i="13"/>
  <c r="B354" i="13"/>
  <c r="AZ796" i="10"/>
  <c r="C354" i="13"/>
  <c r="H354" i="13"/>
  <c r="I354" i="13"/>
  <c r="J354" i="13"/>
  <c r="K354" i="13"/>
  <c r="L354" i="13"/>
  <c r="M354" i="13"/>
  <c r="O354" i="13"/>
  <c r="BN796" i="10"/>
  <c r="Q354" i="13"/>
  <c r="R354" i="13"/>
  <c r="Z354" i="13"/>
  <c r="AA354" i="13"/>
  <c r="AB354" i="13"/>
  <c r="AC354" i="13"/>
  <c r="AD354" i="13"/>
  <c r="AE354" i="13"/>
  <c r="AF354" i="13"/>
  <c r="AX797" i="10"/>
  <c r="A355" i="13"/>
  <c r="B355" i="13"/>
  <c r="AZ797" i="10"/>
  <c r="C355" i="13"/>
  <c r="H355" i="13"/>
  <c r="I355" i="13"/>
  <c r="J355" i="13"/>
  <c r="K355" i="13"/>
  <c r="L355" i="13"/>
  <c r="M355" i="13"/>
  <c r="O355" i="13"/>
  <c r="BN797" i="10"/>
  <c r="Q355" i="13"/>
  <c r="R355" i="13"/>
  <c r="Z355" i="13"/>
  <c r="AA355" i="13"/>
  <c r="AB355" i="13"/>
  <c r="AC355" i="13"/>
  <c r="AD355" i="13"/>
  <c r="AE355" i="13"/>
  <c r="AF355" i="13"/>
  <c r="AX798" i="10"/>
  <c r="A356" i="13"/>
  <c r="B356" i="13"/>
  <c r="AZ798" i="10"/>
  <c r="C356" i="13"/>
  <c r="H356" i="13"/>
  <c r="I356" i="13"/>
  <c r="J356" i="13"/>
  <c r="K356" i="13"/>
  <c r="L356" i="13"/>
  <c r="M356" i="13"/>
  <c r="O356" i="13"/>
  <c r="BN798" i="10"/>
  <c r="Q356" i="13"/>
  <c r="R356" i="13"/>
  <c r="Z356" i="13"/>
  <c r="AA356" i="13"/>
  <c r="AB356" i="13"/>
  <c r="AC356" i="13"/>
  <c r="AD356" i="13"/>
  <c r="AE356" i="13"/>
  <c r="AF356" i="13"/>
  <c r="AX799" i="10"/>
  <c r="A357" i="13"/>
  <c r="B357" i="13"/>
  <c r="C357" i="13"/>
  <c r="H357" i="13"/>
  <c r="I357" i="13"/>
  <c r="J357" i="13"/>
  <c r="K357" i="13"/>
  <c r="L357" i="13"/>
  <c r="M357" i="13"/>
  <c r="O357" i="13"/>
  <c r="Q357" i="13"/>
  <c r="R357" i="13"/>
  <c r="Z357" i="13"/>
  <c r="AA357" i="13"/>
  <c r="AB357" i="13"/>
  <c r="AC357" i="13"/>
  <c r="AD357" i="13"/>
  <c r="AE357" i="13"/>
  <c r="AF357" i="13"/>
  <c r="AX800" i="10"/>
  <c r="A358" i="13"/>
  <c r="B358" i="13"/>
  <c r="AZ800" i="10"/>
  <c r="C358" i="13"/>
  <c r="H358" i="13"/>
  <c r="I358" i="13"/>
  <c r="J358" i="13"/>
  <c r="K358" i="13"/>
  <c r="L358" i="13"/>
  <c r="M358" i="13"/>
  <c r="O358" i="13"/>
  <c r="BN800" i="10"/>
  <c r="Q358" i="13"/>
  <c r="R358" i="13"/>
  <c r="Z358" i="13"/>
  <c r="AA358" i="13"/>
  <c r="AB358" i="13"/>
  <c r="AC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Z359" i="13"/>
  <c r="AA359" i="13"/>
  <c r="AB359" i="13"/>
  <c r="AC359" i="13"/>
  <c r="AD359" i="13"/>
  <c r="AE359" i="13"/>
  <c r="AF359" i="13"/>
  <c r="AX802" i="10"/>
  <c r="A360" i="13"/>
  <c r="B360" i="13"/>
  <c r="AZ802" i="10"/>
  <c r="C360" i="13"/>
  <c r="H360" i="13"/>
  <c r="I360" i="13"/>
  <c r="J360" i="13"/>
  <c r="K360" i="13"/>
  <c r="L360" i="13"/>
  <c r="M360" i="13"/>
  <c r="O360" i="13"/>
  <c r="BN802" i="10"/>
  <c r="Q360" i="13"/>
  <c r="R360" i="13"/>
  <c r="Z360" i="13"/>
  <c r="AA360" i="13"/>
  <c r="AB360" i="13"/>
  <c r="AC360" i="13"/>
  <c r="AD360" i="13"/>
  <c r="AE360" i="13"/>
  <c r="AF360" i="13"/>
  <c r="AX803" i="10"/>
  <c r="A361" i="13"/>
  <c r="B361" i="13"/>
  <c r="AZ803" i="10"/>
  <c r="C361" i="13"/>
  <c r="H361" i="13"/>
  <c r="I361" i="13"/>
  <c r="J361" i="13"/>
  <c r="K361" i="13"/>
  <c r="L361" i="13"/>
  <c r="M361" i="13"/>
  <c r="O361" i="13"/>
  <c r="BN803" i="10"/>
  <c r="Q361" i="13"/>
  <c r="R361" i="13"/>
  <c r="Z361" i="13"/>
  <c r="AA361" i="13"/>
  <c r="AB361" i="13"/>
  <c r="AC361" i="13"/>
  <c r="AD361" i="13"/>
  <c r="AE361" i="13"/>
  <c r="AF361" i="13"/>
  <c r="AX804" i="10"/>
  <c r="A362" i="13"/>
  <c r="B362" i="13"/>
  <c r="AZ804" i="10"/>
  <c r="C362" i="13"/>
  <c r="H362" i="13"/>
  <c r="I362" i="13"/>
  <c r="J362" i="13"/>
  <c r="K362" i="13"/>
  <c r="L362" i="13"/>
  <c r="M362" i="13"/>
  <c r="O362" i="13"/>
  <c r="BN804" i="10"/>
  <c r="Q362" i="13"/>
  <c r="R362" i="13"/>
  <c r="Z362" i="13"/>
  <c r="AA362" i="13"/>
  <c r="AB362" i="13"/>
  <c r="AC362" i="13"/>
  <c r="AD362" i="13"/>
  <c r="AE362" i="13"/>
  <c r="AF362" i="13"/>
  <c r="AX805" i="10"/>
  <c r="A363" i="13"/>
  <c r="B363" i="13"/>
  <c r="AZ805" i="10"/>
  <c r="C363" i="13"/>
  <c r="H363" i="13"/>
  <c r="I363" i="13"/>
  <c r="J363" i="13"/>
  <c r="K363" i="13"/>
  <c r="L363" i="13"/>
  <c r="M363" i="13"/>
  <c r="O363" i="13"/>
  <c r="BN805" i="10"/>
  <c r="Q363" i="13"/>
  <c r="R363" i="13"/>
  <c r="Z363" i="13"/>
  <c r="AA363" i="13"/>
  <c r="AB363" i="13"/>
  <c r="AC363" i="13"/>
  <c r="AD363" i="13"/>
  <c r="AE363" i="13"/>
  <c r="AF363" i="13"/>
  <c r="AX806" i="10"/>
  <c r="A364" i="13"/>
  <c r="B364" i="13"/>
  <c r="AZ806" i="10"/>
  <c r="C364" i="13"/>
  <c r="H364" i="13"/>
  <c r="I364" i="13"/>
  <c r="J364" i="13"/>
  <c r="K364" i="13"/>
  <c r="L364" i="13"/>
  <c r="M364" i="13"/>
  <c r="O364" i="13"/>
  <c r="BN806" i="10"/>
  <c r="Q364" i="13"/>
  <c r="R364" i="13"/>
  <c r="Z364" i="13"/>
  <c r="AA364" i="13"/>
  <c r="AB364" i="13"/>
  <c r="AC364" i="13"/>
  <c r="AD364" i="13"/>
  <c r="AE364" i="13"/>
  <c r="AF364" i="13"/>
  <c r="AX807" i="10"/>
  <c r="A365" i="13"/>
  <c r="B365" i="13"/>
  <c r="AZ807" i="10"/>
  <c r="C365" i="13"/>
  <c r="H365" i="13"/>
  <c r="I365" i="13"/>
  <c r="J365" i="13"/>
  <c r="K365" i="13"/>
  <c r="L365" i="13"/>
  <c r="M365" i="13"/>
  <c r="O365" i="13"/>
  <c r="BN807" i="10"/>
  <c r="Q365" i="13"/>
  <c r="R365" i="13"/>
  <c r="Z365" i="13"/>
  <c r="AA365" i="13"/>
  <c r="AB365" i="13"/>
  <c r="AC365" i="13"/>
  <c r="AD365" i="13"/>
  <c r="AE365" i="13"/>
  <c r="AF365" i="13"/>
  <c r="AX808" i="10"/>
  <c r="A366" i="13"/>
  <c r="B366" i="13"/>
  <c r="AZ808" i="10"/>
  <c r="C366" i="13"/>
  <c r="H366" i="13"/>
  <c r="I366" i="13"/>
  <c r="J366" i="13"/>
  <c r="K366" i="13"/>
  <c r="L366" i="13"/>
  <c r="M366" i="13"/>
  <c r="O366" i="13"/>
  <c r="BN808" i="10"/>
  <c r="Q366" i="13"/>
  <c r="R366" i="13"/>
  <c r="Z366" i="13"/>
  <c r="AA366" i="13"/>
  <c r="AB366" i="13"/>
  <c r="AC366" i="13"/>
  <c r="AD366" i="13"/>
  <c r="AE366" i="13"/>
  <c r="AF366" i="13"/>
  <c r="AX809" i="10"/>
  <c r="A367" i="13"/>
  <c r="B367" i="13"/>
  <c r="AZ809" i="10"/>
  <c r="C367" i="13"/>
  <c r="H367" i="13"/>
  <c r="I367" i="13"/>
  <c r="J367" i="13"/>
  <c r="K367" i="13"/>
  <c r="L367" i="13"/>
  <c r="M367" i="13"/>
  <c r="O367" i="13"/>
  <c r="BN809" i="10"/>
  <c r="Q367" i="13"/>
  <c r="R367" i="13"/>
  <c r="Z367" i="13"/>
  <c r="AA367" i="13"/>
  <c r="AB367" i="13"/>
  <c r="AC367" i="13"/>
  <c r="AD367" i="13"/>
  <c r="AE367" i="13"/>
  <c r="AF367" i="13"/>
  <c r="AX810" i="10"/>
  <c r="A368" i="13"/>
  <c r="B368" i="13"/>
  <c r="C368" i="13"/>
  <c r="H368" i="13"/>
  <c r="I368" i="13"/>
  <c r="J368" i="13"/>
  <c r="K368" i="13"/>
  <c r="L368" i="13"/>
  <c r="M368" i="13"/>
  <c r="O368" i="13"/>
  <c r="Q368" i="13"/>
  <c r="R368" i="13"/>
  <c r="Z368" i="13"/>
  <c r="AA368" i="13"/>
  <c r="AB368" i="13"/>
  <c r="AC368" i="13"/>
  <c r="AD368" i="13"/>
  <c r="AE368" i="13"/>
  <c r="AF368" i="13"/>
  <c r="AX811" i="10"/>
  <c r="A369" i="13"/>
  <c r="B369" i="13"/>
  <c r="C369" i="13"/>
  <c r="H369" i="13"/>
  <c r="I369" i="13"/>
  <c r="J369" i="13"/>
  <c r="K369" i="13"/>
  <c r="L369" i="13"/>
  <c r="M369" i="13"/>
  <c r="O369" i="13"/>
  <c r="Q369" i="13"/>
  <c r="R369" i="13"/>
  <c r="Z369" i="13"/>
  <c r="AA369" i="13"/>
  <c r="AB369" i="13"/>
  <c r="AC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Z370" i="13"/>
  <c r="AA370" i="13"/>
  <c r="AB370" i="13"/>
  <c r="AC370" i="13"/>
  <c r="AD370" i="13"/>
  <c r="AE370" i="13"/>
  <c r="AF370" i="13"/>
  <c r="AX813" i="10"/>
  <c r="A371" i="13"/>
  <c r="B371" i="13"/>
  <c r="AZ813" i="10"/>
  <c r="C371" i="13"/>
  <c r="H371" i="13"/>
  <c r="I371" i="13"/>
  <c r="J371" i="13"/>
  <c r="K371" i="13"/>
  <c r="L371" i="13"/>
  <c r="M371" i="13"/>
  <c r="O371" i="13"/>
  <c r="BN813" i="10"/>
  <c r="Q371" i="13"/>
  <c r="R371" i="13"/>
  <c r="Z371" i="13"/>
  <c r="AA371" i="13"/>
  <c r="AB371" i="13"/>
  <c r="AC371" i="13"/>
  <c r="AD371" i="13"/>
  <c r="AE371" i="13"/>
  <c r="AF371" i="13"/>
  <c r="AX814" i="10"/>
  <c r="A372" i="13"/>
  <c r="B372" i="13"/>
  <c r="AZ814" i="10"/>
  <c r="C372" i="13"/>
  <c r="H372" i="13"/>
  <c r="I372" i="13"/>
  <c r="J372" i="13"/>
  <c r="K372" i="13"/>
  <c r="L372" i="13"/>
  <c r="M372" i="13"/>
  <c r="O372" i="13"/>
  <c r="BN814" i="10"/>
  <c r="Q372" i="13"/>
  <c r="R372" i="13"/>
  <c r="Z372" i="13"/>
  <c r="AA372" i="13"/>
  <c r="AB372" i="13"/>
  <c r="AC372" i="13"/>
  <c r="AD372" i="13"/>
  <c r="AE372" i="13"/>
  <c r="AF372" i="13"/>
  <c r="AX815" i="10"/>
  <c r="A373" i="13"/>
  <c r="B373" i="13"/>
  <c r="AZ815" i="10"/>
  <c r="C373" i="13"/>
  <c r="H373" i="13"/>
  <c r="I373" i="13"/>
  <c r="J373" i="13"/>
  <c r="K373" i="13"/>
  <c r="L373" i="13"/>
  <c r="M373" i="13"/>
  <c r="O373" i="13"/>
  <c r="BN815" i="10"/>
  <c r="Q373" i="13"/>
  <c r="R373" i="13"/>
  <c r="Z373" i="13"/>
  <c r="AA373" i="13"/>
  <c r="AB373" i="13"/>
  <c r="AC373" i="13"/>
  <c r="AD373" i="13"/>
  <c r="AE373" i="13"/>
  <c r="AF373" i="13"/>
  <c r="AX816" i="10"/>
  <c r="A374" i="13"/>
  <c r="B374" i="13"/>
  <c r="AZ816" i="10"/>
  <c r="C374" i="13"/>
  <c r="H374" i="13"/>
  <c r="I374" i="13"/>
  <c r="J374" i="13"/>
  <c r="K374" i="13"/>
  <c r="L374" i="13"/>
  <c r="M374" i="13"/>
  <c r="O374" i="13"/>
  <c r="BN816" i="10"/>
  <c r="Q374" i="13"/>
  <c r="R374" i="13"/>
  <c r="Z374" i="13"/>
  <c r="AA374" i="13"/>
  <c r="AB374" i="13"/>
  <c r="AC374" i="13"/>
  <c r="AD374" i="13"/>
  <c r="AE374" i="13"/>
  <c r="AF374" i="13"/>
  <c r="AX817" i="10"/>
  <c r="A375" i="13"/>
  <c r="B375" i="13"/>
  <c r="AZ817" i="10"/>
  <c r="C375" i="13"/>
  <c r="H375" i="13"/>
  <c r="I375" i="13"/>
  <c r="J375" i="13"/>
  <c r="K375" i="13"/>
  <c r="L375" i="13"/>
  <c r="M375" i="13"/>
  <c r="O375" i="13"/>
  <c r="BN817" i="10"/>
  <c r="Q375" i="13"/>
  <c r="R375" i="13"/>
  <c r="Z375" i="13"/>
  <c r="AA375" i="13"/>
  <c r="AB375" i="13"/>
  <c r="AC375" i="13"/>
  <c r="AD375" i="13"/>
  <c r="AE375" i="13"/>
  <c r="AF375" i="13"/>
  <c r="AX818" i="10"/>
  <c r="A376" i="13"/>
  <c r="B376" i="13"/>
  <c r="AZ818" i="10"/>
  <c r="C376" i="13"/>
  <c r="H376" i="13"/>
  <c r="I376" i="13"/>
  <c r="J376" i="13"/>
  <c r="K376" i="13"/>
  <c r="L376" i="13"/>
  <c r="M376" i="13"/>
  <c r="O376" i="13"/>
  <c r="BN818" i="10"/>
  <c r="Q376" i="13"/>
  <c r="R376" i="13"/>
  <c r="Z376" i="13"/>
  <c r="AA376" i="13"/>
  <c r="AB376" i="13"/>
  <c r="AC376" i="13"/>
  <c r="AD376" i="13"/>
  <c r="AE376" i="13"/>
  <c r="AF376" i="13"/>
  <c r="AX819" i="10"/>
  <c r="A377" i="13"/>
  <c r="B377" i="13"/>
  <c r="AZ819" i="10"/>
  <c r="C377" i="13"/>
  <c r="H377" i="13"/>
  <c r="I377" i="13"/>
  <c r="J377" i="13"/>
  <c r="K377" i="13"/>
  <c r="L377" i="13"/>
  <c r="M377" i="13"/>
  <c r="O377" i="13"/>
  <c r="R377" i="13"/>
  <c r="Z377" i="13"/>
  <c r="AA377" i="13"/>
  <c r="AB377" i="13"/>
  <c r="AC377" i="13"/>
  <c r="AD377" i="13"/>
  <c r="AE377" i="13"/>
  <c r="AF377" i="13"/>
  <c r="AX820" i="10"/>
  <c r="A378" i="13"/>
  <c r="B378" i="13"/>
  <c r="AZ820" i="10"/>
  <c r="C378" i="13"/>
  <c r="H378" i="13"/>
  <c r="I378" i="13"/>
  <c r="J378" i="13"/>
  <c r="K378" i="13"/>
  <c r="L378" i="13"/>
  <c r="M378" i="13"/>
  <c r="O378" i="13"/>
  <c r="BN820" i="10"/>
  <c r="Q378" i="13"/>
  <c r="R378" i="13"/>
  <c r="Z378" i="13"/>
  <c r="AA378" i="13"/>
  <c r="AB378" i="13"/>
  <c r="AC378" i="13"/>
  <c r="AD378" i="13"/>
  <c r="AE378" i="13"/>
  <c r="AF378" i="13"/>
  <c r="AX821" i="10"/>
  <c r="A379" i="13"/>
  <c r="B379" i="13"/>
  <c r="C379" i="13"/>
  <c r="H379" i="13"/>
  <c r="I379" i="13"/>
  <c r="J379" i="13"/>
  <c r="K379" i="13"/>
  <c r="L379" i="13"/>
  <c r="M379" i="13"/>
  <c r="O379" i="13"/>
  <c r="Q379" i="13"/>
  <c r="R379" i="13"/>
  <c r="Z379" i="13"/>
  <c r="AA379" i="13"/>
  <c r="AB379" i="13"/>
  <c r="AC379" i="13"/>
  <c r="AD379" i="13"/>
  <c r="AE379" i="13"/>
  <c r="AF379" i="13"/>
  <c r="AX822" i="10"/>
  <c r="A380" i="13"/>
  <c r="B380" i="13"/>
  <c r="C380" i="13"/>
  <c r="H380" i="13"/>
  <c r="I380" i="13"/>
  <c r="J380" i="13"/>
  <c r="K380" i="13"/>
  <c r="L380" i="13"/>
  <c r="M380" i="13"/>
  <c r="O380" i="13"/>
  <c r="Q380" i="13"/>
  <c r="R380" i="13"/>
  <c r="Z380" i="13"/>
  <c r="AA380" i="13"/>
  <c r="AB380" i="13"/>
  <c r="AC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Z381" i="13"/>
  <c r="AA381" i="13"/>
  <c r="AB381" i="13"/>
  <c r="AC381" i="13"/>
  <c r="AD381" i="13"/>
  <c r="AE381" i="13"/>
  <c r="AF381" i="13"/>
  <c r="AX824" i="10"/>
  <c r="A382" i="13"/>
  <c r="B382" i="13"/>
  <c r="AZ824" i="10"/>
  <c r="C382" i="13"/>
  <c r="H382" i="13"/>
  <c r="I382" i="13"/>
  <c r="J382" i="13"/>
  <c r="K382" i="13"/>
  <c r="L382" i="13"/>
  <c r="M382" i="13"/>
  <c r="O382" i="13"/>
  <c r="BN824" i="10"/>
  <c r="Q382" i="13"/>
  <c r="R382" i="13"/>
  <c r="Z382" i="13"/>
  <c r="AA382" i="13"/>
  <c r="AB382" i="13"/>
  <c r="AC382" i="13"/>
  <c r="AD382" i="13"/>
  <c r="AE382" i="13"/>
  <c r="AF382" i="13"/>
  <c r="AX825" i="10"/>
  <c r="A383" i="13"/>
  <c r="B383" i="13"/>
  <c r="AZ825" i="10"/>
  <c r="C383" i="13"/>
  <c r="H383" i="13"/>
  <c r="I383" i="13"/>
  <c r="J383" i="13"/>
  <c r="K383" i="13"/>
  <c r="L383" i="13"/>
  <c r="M383" i="13"/>
  <c r="O383" i="13"/>
  <c r="BN825" i="10"/>
  <c r="Q383" i="13"/>
  <c r="R383" i="13"/>
  <c r="Z383" i="13"/>
  <c r="AA383" i="13"/>
  <c r="AB383" i="13"/>
  <c r="AC383" i="13"/>
  <c r="AD383" i="13"/>
  <c r="AE383" i="13"/>
  <c r="AF383" i="13"/>
  <c r="AX826" i="10"/>
  <c r="A384" i="13"/>
  <c r="B384" i="13"/>
  <c r="AZ826" i="10"/>
  <c r="C384" i="13"/>
  <c r="H384" i="13"/>
  <c r="I384" i="13"/>
  <c r="J384" i="13"/>
  <c r="K384" i="13"/>
  <c r="L384" i="13"/>
  <c r="M384" i="13"/>
  <c r="O384" i="13"/>
  <c r="BN826" i="10"/>
  <c r="Q384" i="13"/>
  <c r="R384" i="13"/>
  <c r="Z384" i="13"/>
  <c r="AA384" i="13"/>
  <c r="AB384" i="13"/>
  <c r="AC384" i="13"/>
  <c r="AD384" i="13"/>
  <c r="AE384" i="13"/>
  <c r="AF384" i="13"/>
  <c r="AX827" i="10"/>
  <c r="A385" i="13"/>
  <c r="B385" i="13"/>
  <c r="AZ827" i="10"/>
  <c r="C385" i="13"/>
  <c r="H385" i="13"/>
  <c r="I385" i="13"/>
  <c r="J385" i="13"/>
  <c r="K385" i="13"/>
  <c r="L385" i="13"/>
  <c r="M385" i="13"/>
  <c r="O385" i="13"/>
  <c r="BN827" i="10"/>
  <c r="Q385" i="13"/>
  <c r="R385" i="13"/>
  <c r="Z385" i="13"/>
  <c r="AA385" i="13"/>
  <c r="AB385" i="13"/>
  <c r="AC385" i="13"/>
  <c r="AD385" i="13"/>
  <c r="AE385" i="13"/>
  <c r="AF385" i="13"/>
  <c r="AX828" i="10"/>
  <c r="A386" i="13"/>
  <c r="B386" i="13"/>
  <c r="AZ828" i="10"/>
  <c r="C386" i="13"/>
  <c r="H386" i="13"/>
  <c r="I386" i="13"/>
  <c r="J386" i="13"/>
  <c r="K386" i="13"/>
  <c r="L386" i="13"/>
  <c r="M386" i="13"/>
  <c r="O386" i="13"/>
  <c r="BN828" i="10"/>
  <c r="Q386" i="13"/>
  <c r="R386" i="13"/>
  <c r="Z386" i="13"/>
  <c r="AA386" i="13"/>
  <c r="AB386" i="13"/>
  <c r="AC386" i="13"/>
  <c r="AD386" i="13"/>
  <c r="AE386" i="13"/>
  <c r="AF386" i="13"/>
  <c r="AX829" i="10"/>
  <c r="A387" i="13"/>
  <c r="B387" i="13"/>
  <c r="AZ829" i="10"/>
  <c r="C387" i="13"/>
  <c r="H387" i="13"/>
  <c r="I387" i="13"/>
  <c r="J387" i="13"/>
  <c r="K387" i="13"/>
  <c r="L387" i="13"/>
  <c r="M387" i="13"/>
  <c r="O387" i="13"/>
  <c r="BN829" i="10"/>
  <c r="Q387" i="13"/>
  <c r="R387" i="13"/>
  <c r="Z387" i="13"/>
  <c r="AA387" i="13"/>
  <c r="AB387" i="13"/>
  <c r="AC387" i="13"/>
  <c r="AD387" i="13"/>
  <c r="AE387" i="13"/>
  <c r="AF387" i="13"/>
  <c r="AX830" i="10"/>
  <c r="A388" i="13"/>
  <c r="B388" i="13"/>
  <c r="AZ830" i="10"/>
  <c r="C388" i="13"/>
  <c r="H388" i="13"/>
  <c r="I388" i="13"/>
  <c r="J388" i="13"/>
  <c r="K388" i="13"/>
  <c r="L388" i="13"/>
  <c r="M388" i="13"/>
  <c r="O388" i="13"/>
  <c r="BN830" i="10"/>
  <c r="Q388" i="13"/>
  <c r="R388" i="13"/>
  <c r="Z388" i="13"/>
  <c r="AA388" i="13"/>
  <c r="AB388" i="13"/>
  <c r="AC388" i="13"/>
  <c r="AD388" i="13"/>
  <c r="AE388" i="13"/>
  <c r="AF388" i="13"/>
  <c r="AX831" i="10"/>
  <c r="A389" i="13"/>
  <c r="B389" i="13"/>
  <c r="AZ831" i="10"/>
  <c r="C389" i="13"/>
  <c r="H389" i="13"/>
  <c r="I389" i="13"/>
  <c r="J389" i="13"/>
  <c r="K389" i="13"/>
  <c r="L389" i="13"/>
  <c r="M389" i="13"/>
  <c r="O389" i="13"/>
  <c r="BN831" i="10"/>
  <c r="Q389" i="13"/>
  <c r="R389" i="13"/>
  <c r="Z389" i="13"/>
  <c r="AA389" i="13"/>
  <c r="AB389" i="13"/>
  <c r="AC389" i="13"/>
  <c r="AD389" i="13"/>
  <c r="AE389" i="13"/>
  <c r="AF389" i="13"/>
  <c r="AX832" i="10"/>
  <c r="A390" i="13"/>
  <c r="B390" i="13"/>
  <c r="C390" i="13"/>
  <c r="H390" i="13"/>
  <c r="I390" i="13"/>
  <c r="J390" i="13"/>
  <c r="K390" i="13"/>
  <c r="L390" i="13"/>
  <c r="M390" i="13"/>
  <c r="O390" i="13"/>
  <c r="Q390" i="13"/>
  <c r="R390" i="13"/>
  <c r="Z390" i="13"/>
  <c r="AA390" i="13"/>
  <c r="AB390" i="13"/>
  <c r="AC390" i="13"/>
  <c r="AD390" i="13"/>
  <c r="AE390" i="13"/>
  <c r="AF390" i="13"/>
  <c r="AX833" i="10"/>
  <c r="A391" i="13"/>
  <c r="B391" i="13"/>
  <c r="C391" i="13"/>
  <c r="H391" i="13"/>
  <c r="I391" i="13"/>
  <c r="J391" i="13"/>
  <c r="K391" i="13"/>
  <c r="L391" i="13"/>
  <c r="M391" i="13"/>
  <c r="O391" i="13"/>
  <c r="Q391" i="13"/>
  <c r="R391" i="13"/>
  <c r="Z391" i="13"/>
  <c r="AA391" i="13"/>
  <c r="AB391" i="13"/>
  <c r="AC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Z392" i="13"/>
  <c r="AA392" i="13"/>
  <c r="AB392" i="13"/>
  <c r="AC392" i="13"/>
  <c r="AD392" i="13"/>
  <c r="AE392" i="13"/>
  <c r="AF392" i="13"/>
  <c r="AX835" i="10"/>
  <c r="A393" i="13"/>
  <c r="B393" i="13"/>
  <c r="AZ835" i="10"/>
  <c r="C393" i="13"/>
  <c r="H393" i="13"/>
  <c r="I393" i="13"/>
  <c r="J393" i="13"/>
  <c r="K393" i="13"/>
  <c r="L393" i="13"/>
  <c r="M393" i="13"/>
  <c r="O393" i="13"/>
  <c r="BN835" i="10"/>
  <c r="Q393" i="13"/>
  <c r="R393" i="13"/>
  <c r="Z393" i="13"/>
  <c r="AA393" i="13"/>
  <c r="AB393" i="13"/>
  <c r="AC393" i="13"/>
  <c r="AD393" i="13"/>
  <c r="AE393" i="13"/>
  <c r="AF393" i="13"/>
  <c r="AX836" i="10"/>
  <c r="A394" i="13"/>
  <c r="B394" i="13"/>
  <c r="AZ836" i="10"/>
  <c r="C394" i="13"/>
  <c r="H394" i="13"/>
  <c r="I394" i="13"/>
  <c r="J394" i="13"/>
  <c r="K394" i="13"/>
  <c r="L394" i="13"/>
  <c r="M394" i="13"/>
  <c r="O394" i="13"/>
  <c r="BN836" i="10"/>
  <c r="Q394" i="13"/>
  <c r="R394" i="13"/>
  <c r="Z394" i="13"/>
  <c r="AA394" i="13"/>
  <c r="AB394" i="13"/>
  <c r="AC394" i="13"/>
  <c r="AD394" i="13"/>
  <c r="AE394" i="13"/>
  <c r="AF394" i="13"/>
  <c r="AX837" i="10"/>
  <c r="A395" i="13"/>
  <c r="B395" i="13"/>
  <c r="AZ837" i="10"/>
  <c r="C395" i="13"/>
  <c r="H395" i="13"/>
  <c r="I395" i="13"/>
  <c r="J395" i="13"/>
  <c r="K395" i="13"/>
  <c r="L395" i="13"/>
  <c r="M395" i="13"/>
  <c r="O395" i="13"/>
  <c r="BN837" i="10"/>
  <c r="Q395" i="13"/>
  <c r="R395" i="13"/>
  <c r="Z395" i="13"/>
  <c r="AA395" i="13"/>
  <c r="AB395" i="13"/>
  <c r="AC395" i="13"/>
  <c r="AD395" i="13"/>
  <c r="AE395" i="13"/>
  <c r="AF395" i="13"/>
  <c r="AX838" i="10"/>
  <c r="A396" i="13"/>
  <c r="B396" i="13"/>
  <c r="AZ838" i="10"/>
  <c r="C396" i="13"/>
  <c r="H396" i="13"/>
  <c r="I396" i="13"/>
  <c r="J396" i="13"/>
  <c r="K396" i="13"/>
  <c r="L396" i="13"/>
  <c r="M396" i="13"/>
  <c r="O396" i="13"/>
  <c r="BN838" i="10"/>
  <c r="Q396" i="13"/>
  <c r="R396" i="13"/>
  <c r="Z396" i="13"/>
  <c r="AA396" i="13"/>
  <c r="AB396" i="13"/>
  <c r="AC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Z27" i="13"/>
  <c r="AA27" i="13"/>
  <c r="AB27" i="13"/>
  <c r="AC27" i="13"/>
  <c r="AD27" i="13"/>
  <c r="AE27" i="13"/>
  <c r="AF27" i="13"/>
  <c r="Z21" i="10"/>
  <c r="AX470" i="10"/>
  <c r="A28" i="13"/>
  <c r="B28" i="13"/>
  <c r="AZ470" i="10"/>
  <c r="C28" i="13"/>
  <c r="H28" i="13"/>
  <c r="BH470" i="10"/>
  <c r="K28" i="13"/>
  <c r="BI470" i="10"/>
  <c r="L28" i="13"/>
  <c r="BR470" i="10"/>
  <c r="U28" i="13"/>
  <c r="BT470" i="10"/>
  <c r="W28" i="13"/>
  <c r="Z28" i="13"/>
  <c r="AA28" i="13"/>
  <c r="AB28" i="13"/>
  <c r="AC28" i="13"/>
  <c r="AD28" i="13"/>
  <c r="AE28" i="13"/>
  <c r="AF28" i="13"/>
  <c r="Z24" i="10"/>
  <c r="AX471" i="10"/>
  <c r="A29" i="13"/>
  <c r="B29" i="13"/>
  <c r="AZ471" i="10"/>
  <c r="C29" i="13"/>
  <c r="BH471" i="10"/>
  <c r="K29" i="13"/>
  <c r="BI471" i="10"/>
  <c r="L29" i="13"/>
  <c r="BR471" i="10"/>
  <c r="U29" i="13"/>
  <c r="BT471" i="10"/>
  <c r="W29" i="13"/>
  <c r="Z29" i="13"/>
  <c r="AA29" i="13"/>
  <c r="AB29" i="13"/>
  <c r="AC29" i="13"/>
  <c r="AD29" i="13"/>
  <c r="AE29" i="13"/>
  <c r="AF29" i="13"/>
  <c r="Z27" i="10"/>
  <c r="AX472" i="10"/>
  <c r="A30" i="13"/>
  <c r="B30" i="13"/>
  <c r="AZ472" i="10"/>
  <c r="C30" i="13"/>
  <c r="H30" i="13"/>
  <c r="BH472" i="10"/>
  <c r="K30" i="13"/>
  <c r="BI472" i="10"/>
  <c r="L30" i="13"/>
  <c r="BR472" i="10"/>
  <c r="U30" i="13"/>
  <c r="BT472" i="10"/>
  <c r="W30" i="13"/>
  <c r="Z30" i="13"/>
  <c r="AA30" i="13"/>
  <c r="AB30" i="13"/>
  <c r="AC30" i="13"/>
  <c r="AD30" i="13"/>
  <c r="AE30" i="13"/>
  <c r="AF30" i="13"/>
  <c r="B27" i="10"/>
  <c r="AX447" i="10"/>
  <c r="A5" i="13"/>
  <c r="B5" i="13"/>
  <c r="AZ447" i="10"/>
  <c r="C5" i="13"/>
  <c r="BH447" i="10"/>
  <c r="K5" i="13"/>
  <c r="BI447" i="10"/>
  <c r="L5" i="13"/>
  <c r="BR447" i="10"/>
  <c r="U5" i="13"/>
  <c r="BT447" i="10"/>
  <c r="W5" i="13"/>
  <c r="Z5" i="13"/>
  <c r="AA5" i="13"/>
  <c r="AB5" i="13"/>
  <c r="AC5" i="13"/>
  <c r="AD5" i="13"/>
  <c r="AE5" i="13"/>
  <c r="AF5" i="13"/>
  <c r="B30" i="10"/>
  <c r="AX448" i="10"/>
  <c r="A6" i="13"/>
  <c r="B6" i="13"/>
  <c r="AZ448" i="10"/>
  <c r="C6" i="13"/>
  <c r="H6" i="13"/>
  <c r="BH448" i="10"/>
  <c r="K6" i="13"/>
  <c r="BI448" i="10"/>
  <c r="L6" i="13"/>
  <c r="BR448" i="10"/>
  <c r="U6" i="13"/>
  <c r="BT448" i="10"/>
  <c r="W6" i="13"/>
  <c r="Z6" i="13"/>
  <c r="AA6" i="13"/>
  <c r="AB6" i="13"/>
  <c r="AC6" i="13"/>
  <c r="AD6" i="13"/>
  <c r="AE6" i="13"/>
  <c r="AF6" i="13"/>
  <c r="B33" i="10"/>
  <c r="AX449" i="10"/>
  <c r="A7" i="13"/>
  <c r="B7" i="13"/>
  <c r="AZ449" i="10"/>
  <c r="C7" i="13"/>
  <c r="BH449" i="10"/>
  <c r="K7" i="13"/>
  <c r="BI449" i="10"/>
  <c r="L7" i="13"/>
  <c r="BR449" i="10"/>
  <c r="U7" i="13"/>
  <c r="BT449" i="10"/>
  <c r="W7" i="13"/>
  <c r="Z7" i="13"/>
  <c r="AA7" i="13"/>
  <c r="AB7" i="13"/>
  <c r="AC7" i="13"/>
  <c r="AD7" i="13"/>
  <c r="AE7" i="13"/>
  <c r="AF7" i="13"/>
  <c r="B36" i="10"/>
  <c r="AX450" i="10"/>
  <c r="A8" i="13"/>
  <c r="B8" i="13"/>
  <c r="AZ450" i="10"/>
  <c r="C8" i="13"/>
  <c r="H8" i="13"/>
  <c r="BH450" i="10"/>
  <c r="K8" i="13"/>
  <c r="BI450" i="10"/>
  <c r="L8" i="13"/>
  <c r="BR450" i="10"/>
  <c r="U8" i="13"/>
  <c r="BT450" i="10"/>
  <c r="W8" i="13"/>
  <c r="Z8" i="13"/>
  <c r="AA8" i="13"/>
  <c r="AB8" i="13"/>
  <c r="AC8" i="13"/>
  <c r="AD8" i="13"/>
  <c r="AE8" i="13"/>
  <c r="AF8" i="13"/>
  <c r="B39" i="10"/>
  <c r="AX451" i="10"/>
  <c r="A9" i="13"/>
  <c r="B9" i="13"/>
  <c r="AZ451" i="10"/>
  <c r="C9" i="13"/>
  <c r="BH451" i="10"/>
  <c r="K9" i="13"/>
  <c r="BI451" i="10"/>
  <c r="L9" i="13"/>
  <c r="BR451" i="10"/>
  <c r="U9" i="13"/>
  <c r="BT451" i="10"/>
  <c r="W9" i="13"/>
  <c r="Z9" i="13"/>
  <c r="AA9" i="13"/>
  <c r="AB9" i="13"/>
  <c r="AC9" i="13"/>
  <c r="AD9" i="13"/>
  <c r="AE9" i="13"/>
  <c r="AF9" i="13"/>
  <c r="B42" i="10"/>
  <c r="AX452" i="10"/>
  <c r="A10" i="13"/>
  <c r="B10" i="13"/>
  <c r="AZ452" i="10"/>
  <c r="C10" i="13"/>
  <c r="H10" i="13"/>
  <c r="BH452" i="10"/>
  <c r="K10" i="13"/>
  <c r="BI452" i="10"/>
  <c r="L10" i="13"/>
  <c r="BR452" i="10"/>
  <c r="U10" i="13"/>
  <c r="BT452" i="10"/>
  <c r="W10" i="13"/>
  <c r="Z10" i="13"/>
  <c r="AA10" i="13"/>
  <c r="AB10" i="13"/>
  <c r="AC10" i="13"/>
  <c r="AD10" i="13"/>
  <c r="AE10" i="13"/>
  <c r="AF10" i="13"/>
  <c r="B45" i="10"/>
  <c r="AX453" i="10"/>
  <c r="A11" i="13"/>
  <c r="B11" i="13"/>
  <c r="C11" i="13"/>
  <c r="K11" i="13"/>
  <c r="L11" i="13"/>
  <c r="U11" i="13"/>
  <c r="W11" i="13"/>
  <c r="Z11" i="13"/>
  <c r="AA11" i="13"/>
  <c r="AB11" i="13"/>
  <c r="AC11" i="13"/>
  <c r="AD11" i="13"/>
  <c r="AE11" i="13"/>
  <c r="AF11" i="13"/>
  <c r="B48" i="10"/>
  <c r="AX454" i="10"/>
  <c r="A12" i="13"/>
  <c r="B12" i="13"/>
  <c r="C12" i="13"/>
  <c r="H12" i="13"/>
  <c r="K12" i="13"/>
  <c r="L12" i="13"/>
  <c r="U12" i="13"/>
  <c r="W12" i="13"/>
  <c r="Z12" i="13"/>
  <c r="AA12" i="13"/>
  <c r="AB12" i="13"/>
  <c r="AC12" i="13"/>
  <c r="AD12" i="13"/>
  <c r="AE12" i="13"/>
  <c r="AF12" i="13"/>
  <c r="B51" i="10"/>
  <c r="AX455" i="10"/>
  <c r="A13" i="13"/>
  <c r="B13" i="13"/>
  <c r="AZ455" i="10"/>
  <c r="C13" i="13"/>
  <c r="BG455" i="10"/>
  <c r="J13" i="13"/>
  <c r="BH455" i="10"/>
  <c r="K13" i="13"/>
  <c r="BI455" i="10"/>
  <c r="L13" i="13"/>
  <c r="BJ455" i="10"/>
  <c r="M13" i="13"/>
  <c r="N13" i="13"/>
  <c r="BR455" i="10"/>
  <c r="U13" i="13"/>
  <c r="BT455" i="10"/>
  <c r="W13" i="13"/>
  <c r="Z13" i="13"/>
  <c r="AA13" i="13"/>
  <c r="AB13" i="13"/>
  <c r="AC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Z14" i="13"/>
  <c r="AA14" i="13"/>
  <c r="AB14" i="13"/>
  <c r="AC14" i="13"/>
  <c r="AD14" i="13"/>
  <c r="AE14" i="13"/>
  <c r="AF14" i="13"/>
  <c r="N21" i="10"/>
  <c r="AX457" i="10"/>
  <c r="A15" i="13"/>
  <c r="B15" i="13"/>
  <c r="AZ457" i="10"/>
  <c r="C15" i="13"/>
  <c r="BH457" i="10"/>
  <c r="K15" i="13"/>
  <c r="BI457" i="10"/>
  <c r="L15" i="13"/>
  <c r="BR457" i="10"/>
  <c r="U15" i="13"/>
  <c r="BT457" i="10"/>
  <c r="W15" i="13"/>
  <c r="Z15" i="13"/>
  <c r="AA15" i="13"/>
  <c r="AB15" i="13"/>
  <c r="AC15" i="13"/>
  <c r="AD15" i="13"/>
  <c r="AE15" i="13"/>
  <c r="AF15" i="13"/>
  <c r="N24" i="10"/>
  <c r="AX458" i="10"/>
  <c r="A16" i="13"/>
  <c r="B16" i="13"/>
  <c r="AZ458" i="10"/>
  <c r="C16" i="13"/>
  <c r="H16" i="13"/>
  <c r="BH458" i="10"/>
  <c r="K16" i="13"/>
  <c r="BI458" i="10"/>
  <c r="L16" i="13"/>
  <c r="BR458" i="10"/>
  <c r="U16" i="13"/>
  <c r="BT458" i="10"/>
  <c r="W16" i="13"/>
  <c r="Z16" i="13"/>
  <c r="AA16" i="13"/>
  <c r="AB16" i="13"/>
  <c r="AC16" i="13"/>
  <c r="AD16" i="13"/>
  <c r="AE16" i="13"/>
  <c r="AF16" i="13"/>
  <c r="N27" i="10"/>
  <c r="AX459" i="10"/>
  <c r="A17" i="13"/>
  <c r="B17" i="13"/>
  <c r="AZ459" i="10"/>
  <c r="C17" i="13"/>
  <c r="BH459" i="10"/>
  <c r="K17" i="13"/>
  <c r="BI459" i="10"/>
  <c r="L17" i="13"/>
  <c r="BR459" i="10"/>
  <c r="U17" i="13"/>
  <c r="BT459" i="10"/>
  <c r="W17" i="13"/>
  <c r="Z17" i="13"/>
  <c r="AA17" i="13"/>
  <c r="AB17" i="13"/>
  <c r="AC17" i="13"/>
  <c r="AD17" i="13"/>
  <c r="AE17" i="13"/>
  <c r="AF17" i="13"/>
  <c r="N30" i="10"/>
  <c r="AX460" i="10"/>
  <c r="A18" i="13"/>
  <c r="B18" i="13"/>
  <c r="AZ460" i="10"/>
  <c r="C18" i="13"/>
  <c r="H18" i="13"/>
  <c r="BH460" i="10"/>
  <c r="K18" i="13"/>
  <c r="BI460" i="10"/>
  <c r="L18" i="13"/>
  <c r="BR460" i="10"/>
  <c r="U18" i="13"/>
  <c r="BT460" i="10"/>
  <c r="W18" i="13"/>
  <c r="Z18" i="13"/>
  <c r="AA18" i="13"/>
  <c r="AB18" i="13"/>
  <c r="AC18" i="13"/>
  <c r="AD18" i="13"/>
  <c r="AE18" i="13"/>
  <c r="AF18" i="13"/>
  <c r="N33" i="10"/>
  <c r="AX461" i="10"/>
  <c r="A19" i="13"/>
  <c r="B19" i="13"/>
  <c r="AZ461" i="10"/>
  <c r="C19" i="13"/>
  <c r="BH461" i="10"/>
  <c r="K19" i="13"/>
  <c r="BI461" i="10"/>
  <c r="L19" i="13"/>
  <c r="BR461" i="10"/>
  <c r="U19" i="13"/>
  <c r="BT461" i="10"/>
  <c r="W19" i="13"/>
  <c r="Z19" i="13"/>
  <c r="AA19" i="13"/>
  <c r="AB19" i="13"/>
  <c r="AC19" i="13"/>
  <c r="AD19" i="13"/>
  <c r="AE19" i="13"/>
  <c r="AF19" i="13"/>
  <c r="N36" i="10"/>
  <c r="AX462" i="10"/>
  <c r="A20" i="13"/>
  <c r="B20" i="13"/>
  <c r="AZ462" i="10"/>
  <c r="C20" i="13"/>
  <c r="H20" i="13"/>
  <c r="BH462" i="10"/>
  <c r="K20" i="13"/>
  <c r="BI462" i="10"/>
  <c r="L20" i="13"/>
  <c r="BR462" i="10"/>
  <c r="U20" i="13"/>
  <c r="BT462" i="10"/>
  <c r="W20" i="13"/>
  <c r="Z20" i="13"/>
  <c r="AA20" i="13"/>
  <c r="AB20" i="13"/>
  <c r="AC20" i="13"/>
  <c r="AD20" i="13"/>
  <c r="AE20" i="13"/>
  <c r="AF20" i="13"/>
  <c r="N39" i="10"/>
  <c r="AX463" i="10"/>
  <c r="A21" i="13"/>
  <c r="B21" i="13"/>
  <c r="AZ463" i="10"/>
  <c r="C21" i="13"/>
  <c r="BH463" i="10"/>
  <c r="K21" i="13"/>
  <c r="BI463" i="10"/>
  <c r="L21" i="13"/>
  <c r="BR463" i="10"/>
  <c r="U21" i="13"/>
  <c r="BT463" i="10"/>
  <c r="W21" i="13"/>
  <c r="Z21" i="13"/>
  <c r="AA21" i="13"/>
  <c r="AB21" i="13"/>
  <c r="AC21" i="13"/>
  <c r="AD21" i="13"/>
  <c r="AE21" i="13"/>
  <c r="AF21" i="13"/>
  <c r="N42" i="10"/>
  <c r="AX464" i="10"/>
  <c r="A22" i="13"/>
  <c r="B22" i="13"/>
  <c r="AZ464" i="10"/>
  <c r="C22" i="13"/>
  <c r="H22" i="13"/>
  <c r="BH464" i="10"/>
  <c r="K22" i="13"/>
  <c r="BI464" i="10"/>
  <c r="L22" i="13"/>
  <c r="BR464" i="10"/>
  <c r="U22" i="13"/>
  <c r="BT464" i="10"/>
  <c r="W22" i="13"/>
  <c r="Z22" i="13"/>
  <c r="AA22" i="13"/>
  <c r="AB22" i="13"/>
  <c r="AC22" i="13"/>
  <c r="AD22" i="13"/>
  <c r="AE22" i="13"/>
  <c r="AF22" i="13"/>
  <c r="N45" i="10"/>
  <c r="AX465" i="10"/>
  <c r="A23" i="13"/>
  <c r="B23" i="13"/>
  <c r="C23" i="13"/>
  <c r="K23" i="13"/>
  <c r="L23" i="13"/>
  <c r="U23" i="13"/>
  <c r="W23" i="13"/>
  <c r="Z23" i="13"/>
  <c r="AA23" i="13"/>
  <c r="AB23" i="13"/>
  <c r="AC23" i="13"/>
  <c r="AD23" i="13"/>
  <c r="AE23" i="13"/>
  <c r="AF23" i="13"/>
  <c r="N48" i="10"/>
  <c r="AX466" i="10"/>
  <c r="A24" i="13"/>
  <c r="B24" i="13"/>
  <c r="C24" i="13"/>
  <c r="H24" i="13"/>
  <c r="K24" i="13"/>
  <c r="L24" i="13"/>
  <c r="U24" i="13"/>
  <c r="W24" i="13"/>
  <c r="Z24" i="13"/>
  <c r="AA24" i="13"/>
  <c r="AB24" i="13"/>
  <c r="AC24" i="13"/>
  <c r="AD24" i="13"/>
  <c r="AE24" i="13"/>
  <c r="AF24" i="13"/>
  <c r="N51" i="10"/>
  <c r="AX467" i="10"/>
  <c r="A25" i="13"/>
  <c r="B25" i="13"/>
  <c r="AZ467" i="10"/>
  <c r="C25" i="13"/>
  <c r="BH467" i="10"/>
  <c r="K25" i="13"/>
  <c r="BI467" i="10"/>
  <c r="L25" i="13"/>
  <c r="BR467" i="10"/>
  <c r="U25" i="13"/>
  <c r="BT467" i="10"/>
  <c r="W25" i="13"/>
  <c r="Z25" i="13"/>
  <c r="AA25" i="13"/>
  <c r="AB25" i="13"/>
  <c r="AC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Z26" i="13"/>
  <c r="AA26" i="13"/>
  <c r="AB26" i="13"/>
  <c r="AC26" i="13"/>
  <c r="AD26" i="13"/>
  <c r="AE26" i="13"/>
  <c r="AF26" i="13"/>
  <c r="BH446" i="10"/>
  <c r="K4" i="13"/>
  <c r="BI446" i="10"/>
  <c r="L4" i="13"/>
  <c r="BR446" i="10"/>
  <c r="U4" i="13"/>
  <c r="BT446" i="10"/>
  <c r="W4" i="13"/>
  <c r="Z4" i="13"/>
  <c r="AA4" i="13"/>
  <c r="AB4" i="13"/>
  <c r="AC4" i="13"/>
  <c r="AD4" i="13"/>
  <c r="AE4" i="13"/>
  <c r="AF4" i="13"/>
  <c r="AG2" i="13"/>
  <c r="BA447" i="10"/>
  <c r="BW447" i="10"/>
  <c r="AG5" i="13"/>
  <c r="BA448" i="10"/>
  <c r="BW448" i="10"/>
  <c r="AG6" i="13"/>
  <c r="BA449" i="10"/>
  <c r="BW449" i="10"/>
  <c r="AG7" i="13"/>
  <c r="BA450" i="10"/>
  <c r="BW450" i="10"/>
  <c r="AG8" i="13"/>
  <c r="BA451" i="10"/>
  <c r="BW451" i="10"/>
  <c r="AG9" i="13"/>
  <c r="BA452" i="10"/>
  <c r="BW452" i="10"/>
  <c r="AG10" i="13"/>
  <c r="BW453" i="10"/>
  <c r="AG11" i="13"/>
  <c r="BW454" i="10"/>
  <c r="AG12" i="13"/>
  <c r="BW455" i="10"/>
  <c r="AG13" i="13"/>
  <c r="BW456" i="10"/>
  <c r="AG14" i="13"/>
  <c r="BA457" i="10"/>
  <c r="BW457" i="10"/>
  <c r="AG15" i="13"/>
  <c r="BA458" i="10"/>
  <c r="BW458" i="10"/>
  <c r="AG16" i="13"/>
  <c r="BA459" i="10"/>
  <c r="BW459" i="10"/>
  <c r="AG17" i="13"/>
  <c r="BA460" i="10"/>
  <c r="BW460" i="10"/>
  <c r="AG18" i="13"/>
  <c r="BA461" i="10"/>
  <c r="BW461" i="10"/>
  <c r="AG19" i="13"/>
  <c r="BA462" i="10"/>
  <c r="BW462" i="10"/>
  <c r="AG20" i="13"/>
  <c r="BA463" i="10"/>
  <c r="BW463" i="10"/>
  <c r="AG21" i="13"/>
  <c r="BA464" i="10"/>
  <c r="BW464" i="10"/>
  <c r="AG22" i="13"/>
  <c r="BW465" i="10"/>
  <c r="AG23" i="13"/>
  <c r="BW466" i="10"/>
  <c r="AG24" i="13"/>
  <c r="BW467" i="10"/>
  <c r="AG25" i="13"/>
  <c r="BW468" i="10"/>
  <c r="AG26" i="13"/>
  <c r="BW469" i="10"/>
  <c r="AG27" i="13"/>
  <c r="BA470" i="10"/>
  <c r="BW470" i="10"/>
  <c r="AG28" i="13"/>
  <c r="BA471" i="10"/>
  <c r="BW471" i="10"/>
  <c r="AG29" i="13"/>
  <c r="BA472" i="10"/>
  <c r="BW472" i="10"/>
  <c r="AG30" i="13"/>
  <c r="BA473" i="10"/>
  <c r="BW473" i="10"/>
  <c r="AG31" i="13"/>
  <c r="BA474" i="10"/>
  <c r="BW474" i="10"/>
  <c r="AG32" i="13"/>
  <c r="BA475" i="10"/>
  <c r="BW475" i="10"/>
  <c r="AG33" i="13"/>
  <c r="BA476" i="10"/>
  <c r="BW476" i="10"/>
  <c r="AG34" i="13"/>
  <c r="BA477" i="10"/>
  <c r="BW477" i="10"/>
  <c r="AG35" i="13"/>
  <c r="BW478" i="10"/>
  <c r="AG36" i="13"/>
  <c r="BW479" i="10"/>
  <c r="AG37" i="13"/>
  <c r="BW480" i="10"/>
  <c r="AG38" i="13"/>
  <c r="BW481" i="10"/>
  <c r="AG39" i="13"/>
  <c r="BA482" i="10"/>
  <c r="BW482" i="10"/>
  <c r="AG40" i="13"/>
  <c r="BA484" i="10"/>
  <c r="BW484" i="10"/>
  <c r="AG42" i="13"/>
  <c r="BA485" i="10"/>
  <c r="BW485" i="10"/>
  <c r="AG43" i="13"/>
  <c r="BA486" i="10"/>
  <c r="BW486" i="10"/>
  <c r="AG44" i="13"/>
  <c r="BA487" i="10"/>
  <c r="BW487" i="10"/>
  <c r="AG45" i="13"/>
  <c r="BA488" i="10"/>
  <c r="BW488" i="10"/>
  <c r="AG46" i="13"/>
  <c r="BA489" i="10"/>
  <c r="BW489" i="10"/>
  <c r="AG47" i="13"/>
  <c r="BW490" i="10"/>
  <c r="AG48" i="13"/>
  <c r="BW491" i="10"/>
  <c r="AG49" i="13"/>
  <c r="BW492" i="10"/>
  <c r="AG50" i="13"/>
  <c r="BW493" i="10"/>
  <c r="AG51" i="13"/>
  <c r="BW494" i="10"/>
  <c r="AG52" i="13"/>
  <c r="BA495" i="10"/>
  <c r="BW495" i="10"/>
  <c r="AG53" i="13"/>
  <c r="BA496" i="10"/>
  <c r="BW496" i="10"/>
  <c r="AG54" i="13"/>
  <c r="BA497" i="10"/>
  <c r="BW497" i="10"/>
  <c r="AG55" i="13"/>
  <c r="BA498" i="10"/>
  <c r="BW498" i="10"/>
  <c r="AG56" i="13"/>
  <c r="BA501" i="10"/>
  <c r="BW501" i="10"/>
  <c r="AG59" i="13"/>
  <c r="BW502" i="10"/>
  <c r="AG60" i="13"/>
  <c r="BW503" i="10"/>
  <c r="AG61" i="13"/>
  <c r="BW504" i="10"/>
  <c r="AG62" i="13"/>
  <c r="BW505" i="10"/>
  <c r="AG63" i="13"/>
  <c r="BW506" i="10"/>
  <c r="AG64" i="13"/>
  <c r="BA507" i="10"/>
  <c r="BW507" i="10"/>
  <c r="AG65" i="13"/>
  <c r="BA508" i="10"/>
  <c r="BW508" i="10"/>
  <c r="AG66" i="13"/>
  <c r="BA509" i="10"/>
  <c r="BW509" i="10"/>
  <c r="AG67" i="13"/>
  <c r="BA510" i="10"/>
  <c r="BW510" i="10"/>
  <c r="AG68" i="13"/>
  <c r="BW511" i="10"/>
  <c r="AG69" i="13"/>
  <c r="BA513" i="10"/>
  <c r="BW513" i="10"/>
  <c r="AG71" i="13"/>
  <c r="BW514" i="10"/>
  <c r="AG72" i="13"/>
  <c r="BW515" i="10"/>
  <c r="AG73" i="13"/>
  <c r="BW516" i="10"/>
  <c r="AG74" i="13"/>
  <c r="BW517" i="10"/>
  <c r="AG75" i="13"/>
  <c r="BW518" i="10"/>
  <c r="AG76" i="13"/>
  <c r="BW519" i="10"/>
  <c r="AG77" i="13"/>
  <c r="BW520" i="10"/>
  <c r="AG78" i="13"/>
  <c r="BW521" i="10"/>
  <c r="AG79" i="13"/>
  <c r="BW522" i="10"/>
  <c r="AG80" i="13"/>
  <c r="BA523" i="10"/>
  <c r="BW523" i="10"/>
  <c r="AG81" i="13"/>
  <c r="BA524" i="10"/>
  <c r="BW524" i="10"/>
  <c r="AG82" i="13"/>
  <c r="BA525" i="10"/>
  <c r="BW525" i="10"/>
  <c r="AG83" i="13"/>
  <c r="BA526" i="10"/>
  <c r="BW526" i="10"/>
  <c r="AG84" i="13"/>
  <c r="BA527" i="10"/>
  <c r="BW527" i="10"/>
  <c r="AG85" i="13"/>
  <c r="BW528" i="10"/>
  <c r="AG86" i="13"/>
  <c r="BW529" i="10"/>
  <c r="AG87" i="13"/>
  <c r="BW530" i="10"/>
  <c r="AG88" i="13"/>
  <c r="BW531" i="10"/>
  <c r="AG89" i="13"/>
  <c r="BW532" i="10"/>
  <c r="AG90" i="13"/>
  <c r="BW533" i="10"/>
  <c r="AG91" i="13"/>
  <c r="BW534" i="10"/>
  <c r="AG92" i="13"/>
  <c r="BW535" i="10"/>
  <c r="AG93" i="13"/>
  <c r="BA536" i="10"/>
  <c r="BW536" i="10"/>
  <c r="AG94" i="13"/>
  <c r="BW538" i="10"/>
  <c r="AG96" i="13"/>
  <c r="BW539" i="10"/>
  <c r="AG97" i="13"/>
  <c r="BW540" i="10"/>
  <c r="AG98" i="13"/>
  <c r="BW541" i="10"/>
  <c r="AG99" i="13"/>
  <c r="BW542" i="10"/>
  <c r="AG100" i="13"/>
  <c r="BW543" i="10"/>
  <c r="AG101" i="13"/>
  <c r="BW544" i="10"/>
  <c r="AG102" i="13"/>
  <c r="BW545" i="10"/>
  <c r="AG103" i="13"/>
  <c r="BW546" i="10"/>
  <c r="AG104" i="13"/>
  <c r="BW547" i="10"/>
  <c r="AG105" i="13"/>
  <c r="BW548" i="10"/>
  <c r="AG106" i="13"/>
  <c r="BW549" i="10"/>
  <c r="AG107" i="13"/>
  <c r="BW550" i="10"/>
  <c r="AG108" i="13"/>
  <c r="BW551" i="10"/>
  <c r="AG109" i="13"/>
  <c r="BW552" i="10"/>
  <c r="AG110" i="13"/>
  <c r="BW553" i="10"/>
  <c r="AG111" i="13"/>
  <c r="BW554" i="10"/>
  <c r="AG112" i="13"/>
  <c r="BW555" i="10"/>
  <c r="AG113" i="13"/>
  <c r="BW556" i="10"/>
  <c r="AG114" i="13"/>
  <c r="BW557" i="10"/>
  <c r="AG115" i="13"/>
  <c r="BW558" i="10"/>
  <c r="AG116" i="13"/>
  <c r="BW559" i="10"/>
  <c r="AG117" i="13"/>
  <c r="BW560" i="10"/>
  <c r="AG118" i="13"/>
  <c r="BW561" i="10"/>
  <c r="AG119" i="13"/>
  <c r="BW562" i="10"/>
  <c r="AG120" i="13"/>
  <c r="BW563" i="10"/>
  <c r="AG121" i="13"/>
  <c r="BW564" i="10"/>
  <c r="AG122" i="13"/>
  <c r="BW565" i="10"/>
  <c r="AG123" i="13"/>
  <c r="BW566" i="10"/>
  <c r="AG124" i="13"/>
  <c r="BW567" i="10"/>
  <c r="AG125" i="13"/>
  <c r="BW568" i="10"/>
  <c r="AG126" i="13"/>
  <c r="BW569" i="10"/>
  <c r="AG127" i="13"/>
  <c r="BW570" i="10"/>
  <c r="AG128" i="13"/>
  <c r="BW571" i="10"/>
  <c r="AG129" i="13"/>
  <c r="BW572" i="10"/>
  <c r="AG130" i="13"/>
  <c r="BW573" i="10"/>
  <c r="AG131" i="13"/>
  <c r="BW574" i="10"/>
  <c r="AG132" i="13"/>
  <c r="BW575" i="10"/>
  <c r="AG133" i="13"/>
  <c r="BW576" i="10"/>
  <c r="AG134" i="13"/>
  <c r="BW577" i="10"/>
  <c r="AG135" i="13"/>
  <c r="BW578" i="10"/>
  <c r="AG136" i="13"/>
  <c r="BW579" i="10"/>
  <c r="AG137" i="13"/>
  <c r="BW580" i="10"/>
  <c r="AG138" i="13"/>
  <c r="BW581" i="10"/>
  <c r="AG139" i="13"/>
  <c r="BW582" i="10"/>
  <c r="AG140" i="13"/>
  <c r="BW583" i="10"/>
  <c r="AG141" i="13"/>
  <c r="BW584" i="10"/>
  <c r="AG142" i="13"/>
  <c r="BW585" i="10"/>
  <c r="AG143" i="13"/>
  <c r="BW586" i="10"/>
  <c r="AG144" i="13"/>
  <c r="BW587" i="10"/>
  <c r="AG145" i="13"/>
  <c r="BW588" i="10"/>
  <c r="AG146" i="13"/>
  <c r="BW589" i="10"/>
  <c r="AG147" i="13"/>
  <c r="BW590" i="10"/>
  <c r="AG148" i="13"/>
  <c r="BW591" i="10"/>
  <c r="AG149" i="13"/>
  <c r="BW592" i="10"/>
  <c r="AG150" i="13"/>
  <c r="BW593" i="10"/>
  <c r="AG151" i="13"/>
  <c r="BW594" i="10"/>
  <c r="AG152" i="13"/>
  <c r="BW595" i="10"/>
  <c r="AG153" i="13"/>
  <c r="BW596" i="10"/>
  <c r="AG154" i="13"/>
  <c r="BW597" i="10"/>
  <c r="AG155" i="13"/>
  <c r="BW598" i="10"/>
  <c r="AG156" i="13"/>
  <c r="BA599" i="10"/>
  <c r="BW599" i="10"/>
  <c r="AG157" i="13"/>
  <c r="BA600" i="10"/>
  <c r="BW600" i="10"/>
  <c r="AG158" i="13"/>
  <c r="BA601" i="10"/>
  <c r="BW601" i="10"/>
  <c r="AG159" i="13"/>
  <c r="BA602" i="10"/>
  <c r="BW602" i="10"/>
  <c r="AG160" i="13"/>
  <c r="BW603" i="10"/>
  <c r="AG161" i="13"/>
  <c r="BW604" i="10"/>
  <c r="AG162" i="13"/>
  <c r="BW605" i="10"/>
  <c r="AG163" i="13"/>
  <c r="BW606" i="10"/>
  <c r="AG164" i="13"/>
  <c r="BW607" i="10"/>
  <c r="AG165" i="13"/>
  <c r="BW608" i="10"/>
  <c r="AG166" i="13"/>
  <c r="BW609" i="10"/>
  <c r="AG167" i="13"/>
  <c r="BW610" i="10"/>
  <c r="AG168" i="13"/>
  <c r="BW611" i="10"/>
  <c r="AG169" i="13"/>
  <c r="BW612" i="10"/>
  <c r="AG170" i="13"/>
  <c r="BW613" i="10"/>
  <c r="AG171" i="13"/>
  <c r="BW614" i="10"/>
  <c r="AG172" i="13"/>
  <c r="BW615" i="10"/>
  <c r="AG173" i="13"/>
  <c r="BW616" i="10"/>
  <c r="AG174" i="13"/>
  <c r="BW617" i="10"/>
  <c r="AG175" i="13"/>
  <c r="BW618" i="10"/>
  <c r="AG176" i="13"/>
  <c r="BW619" i="10"/>
  <c r="AG177" i="13"/>
  <c r="BW620" i="10"/>
  <c r="AG178" i="13"/>
  <c r="BW621" i="10"/>
  <c r="AG179" i="13"/>
  <c r="BW622" i="10"/>
  <c r="AG180" i="13"/>
  <c r="BW623" i="10"/>
  <c r="AG181" i="13"/>
  <c r="BW624" i="10"/>
  <c r="AG182" i="13"/>
  <c r="BW625" i="10"/>
  <c r="AG183" i="13"/>
  <c r="BA626" i="10"/>
  <c r="BW626" i="10"/>
  <c r="AG184" i="13"/>
  <c r="BA627" i="10"/>
  <c r="BW627" i="10"/>
  <c r="AG185" i="13"/>
  <c r="BA628" i="10"/>
  <c r="BW628" i="10"/>
  <c r="AG186" i="13"/>
  <c r="BA629" i="10"/>
  <c r="BW629" i="10"/>
  <c r="AG187" i="13"/>
  <c r="BA630" i="10"/>
  <c r="BW630" i="10"/>
  <c r="AG188" i="13"/>
  <c r="BA631" i="10"/>
  <c r="BW631" i="10"/>
  <c r="AG189" i="13"/>
  <c r="BA632" i="10"/>
  <c r="BW632" i="10"/>
  <c r="AG190" i="13"/>
  <c r="BA633" i="10"/>
  <c r="BW633" i="10"/>
  <c r="AG191" i="13"/>
  <c r="BW634" i="10"/>
  <c r="AG192" i="13"/>
  <c r="BW635" i="10"/>
  <c r="AG193" i="13"/>
  <c r="BW636" i="10"/>
  <c r="AG194" i="13"/>
  <c r="BW637" i="10"/>
  <c r="AG195" i="13"/>
  <c r="BW638" i="10"/>
  <c r="AG196" i="13"/>
  <c r="BW639" i="10"/>
  <c r="AG197" i="13"/>
  <c r="BW640" i="10"/>
  <c r="AG198" i="13"/>
  <c r="BW641" i="10"/>
  <c r="AG199" i="13"/>
  <c r="BW642" i="10"/>
  <c r="AG200" i="13"/>
  <c r="BW643" i="10"/>
  <c r="AG201" i="13"/>
  <c r="BW644" i="10"/>
  <c r="AG202" i="13"/>
  <c r="BW645" i="10"/>
  <c r="AG203" i="13"/>
  <c r="BW646" i="10"/>
  <c r="AG204" i="13"/>
  <c r="BW647" i="10"/>
  <c r="AG205" i="13"/>
  <c r="BW648" i="10"/>
  <c r="AG206" i="13"/>
  <c r="BW649" i="10"/>
  <c r="AG207" i="13"/>
  <c r="BW650" i="10"/>
  <c r="AG208" i="13"/>
  <c r="BW651" i="10"/>
  <c r="AG209" i="13"/>
  <c r="BW652" i="10"/>
  <c r="AG210" i="13"/>
  <c r="BA653" i="10"/>
  <c r="BW653" i="10"/>
  <c r="AG211" i="13"/>
  <c r="BA654" i="10"/>
  <c r="BW654" i="10"/>
  <c r="AG212" i="13"/>
  <c r="BA655" i="10"/>
  <c r="BW655" i="10"/>
  <c r="AG213" i="13"/>
  <c r="BA656" i="10"/>
  <c r="BW656" i="10"/>
  <c r="AG214" i="13"/>
  <c r="BA657" i="10"/>
  <c r="BW657" i="10"/>
  <c r="AG215" i="13"/>
  <c r="BA658" i="10"/>
  <c r="BW658" i="10"/>
  <c r="AG216" i="13"/>
  <c r="BA659" i="10"/>
  <c r="BW659" i="10"/>
  <c r="AG217" i="13"/>
  <c r="BA660" i="10"/>
  <c r="BW660" i="10"/>
  <c r="AG218" i="13"/>
  <c r="BA661" i="10"/>
  <c r="BW661" i="10"/>
  <c r="AG219" i="13"/>
  <c r="BA662" i="10"/>
  <c r="BW662" i="10"/>
  <c r="AG220" i="13"/>
  <c r="BA663" i="10"/>
  <c r="BW663" i="10"/>
  <c r="AG221" i="13"/>
  <c r="BA664" i="10"/>
  <c r="BW664" i="10"/>
  <c r="AG222" i="13"/>
  <c r="BA665" i="10"/>
  <c r="BW665" i="10"/>
  <c r="AG223" i="13"/>
  <c r="BA666" i="10"/>
  <c r="BW666" i="10"/>
  <c r="AG224" i="13"/>
  <c r="BA667" i="10"/>
  <c r="BW667" i="10"/>
  <c r="AG225" i="13"/>
  <c r="BA668" i="10"/>
  <c r="BW668" i="10"/>
  <c r="AG226" i="13"/>
  <c r="BW669" i="10"/>
  <c r="AG227" i="13"/>
  <c r="BW670" i="10"/>
  <c r="AG228" i="13"/>
  <c r="BW671" i="10"/>
  <c r="AG229" i="13"/>
  <c r="BW672" i="10"/>
  <c r="AG230" i="13"/>
  <c r="BW673" i="10"/>
  <c r="AG231" i="13"/>
  <c r="BW674" i="10"/>
  <c r="AG232" i="13"/>
  <c r="BW675" i="10"/>
  <c r="AG233" i="13"/>
  <c r="BW676" i="10"/>
  <c r="AG234" i="13"/>
  <c r="BW677" i="10"/>
  <c r="AG235" i="13"/>
  <c r="BW678" i="10"/>
  <c r="AG236" i="13"/>
  <c r="BW679" i="10"/>
  <c r="AG237" i="13"/>
  <c r="BA680" i="10"/>
  <c r="BW680" i="10"/>
  <c r="AG238" i="13"/>
  <c r="BA681" i="10"/>
  <c r="BW681" i="10"/>
  <c r="AG239" i="13"/>
  <c r="BA682" i="10"/>
  <c r="BW682" i="10"/>
  <c r="AG240" i="13"/>
  <c r="BA683" i="10"/>
  <c r="BW683" i="10"/>
  <c r="AG241" i="13"/>
  <c r="BA684" i="10"/>
  <c r="BW684" i="10"/>
  <c r="AG242" i="13"/>
  <c r="BA685" i="10"/>
  <c r="BW685" i="10"/>
  <c r="AG243" i="13"/>
  <c r="BA686" i="10"/>
  <c r="BW686" i="10"/>
  <c r="AG244" i="13"/>
  <c r="BA687" i="10"/>
  <c r="BW687" i="10"/>
  <c r="AG245" i="13"/>
  <c r="BW688" i="10"/>
  <c r="AG246" i="13"/>
  <c r="BW689" i="10"/>
  <c r="AG247" i="13"/>
  <c r="BW690" i="10"/>
  <c r="AG248" i="13"/>
  <c r="BW691" i="10"/>
  <c r="AG249" i="13"/>
  <c r="BW692" i="10"/>
  <c r="AG250" i="13"/>
  <c r="BW693" i="10"/>
  <c r="AG251" i="13"/>
  <c r="BW694" i="10"/>
  <c r="AG252" i="13"/>
  <c r="BW695" i="10"/>
  <c r="AG253" i="13"/>
  <c r="BW696" i="10"/>
  <c r="AG254" i="13"/>
  <c r="BW697" i="10"/>
  <c r="AG255" i="13"/>
  <c r="BW698" i="10"/>
  <c r="AG256" i="13"/>
  <c r="BW699" i="10"/>
  <c r="AG257" i="13"/>
  <c r="BW700" i="10"/>
  <c r="AG258" i="13"/>
  <c r="BW701" i="10"/>
  <c r="AG259" i="13"/>
  <c r="BW702" i="10"/>
  <c r="AG260" i="13"/>
  <c r="BW703" i="10"/>
  <c r="AG261" i="13"/>
  <c r="BW704" i="10"/>
  <c r="AG262" i="13"/>
  <c r="BW705" i="10"/>
  <c r="AG263" i="13"/>
  <c r="BW706" i="10"/>
  <c r="AG264" i="13"/>
  <c r="BW707" i="10"/>
  <c r="AG265" i="13"/>
  <c r="BW708" i="10"/>
  <c r="AG266" i="13"/>
  <c r="BW709" i="10"/>
  <c r="AG267" i="13"/>
  <c r="BA710" i="10"/>
  <c r="BW710" i="10"/>
  <c r="AG268" i="13"/>
  <c r="BW711" i="10"/>
  <c r="AG269" i="13"/>
  <c r="BW712" i="10"/>
  <c r="AG270" i="13"/>
  <c r="BW714" i="10"/>
  <c r="AG272" i="13"/>
  <c r="BA715" i="10"/>
  <c r="BW715" i="10"/>
  <c r="AG273" i="13"/>
  <c r="BA716" i="10"/>
  <c r="BW716" i="10"/>
  <c r="AG274" i="13"/>
  <c r="BW717" i="10"/>
  <c r="AG275" i="13"/>
  <c r="BW719" i="10"/>
  <c r="AG277" i="13"/>
  <c r="BA720" i="10"/>
  <c r="BW720" i="10"/>
  <c r="AG278" i="13"/>
  <c r="BA721" i="10"/>
  <c r="BW721" i="10"/>
  <c r="AG279" i="13"/>
  <c r="BA722" i="10"/>
  <c r="BW722" i="10"/>
  <c r="AG280" i="13"/>
  <c r="BW724" i="10"/>
  <c r="AG282" i="13"/>
  <c r="BA725" i="10"/>
  <c r="BW725" i="10"/>
  <c r="AG283" i="13"/>
  <c r="BA726" i="10"/>
  <c r="BW726" i="10"/>
  <c r="AG284" i="13"/>
  <c r="BA727" i="10"/>
  <c r="BW727" i="10"/>
  <c r="AG285" i="13"/>
  <c r="BW729" i="10"/>
  <c r="AG287" i="13"/>
  <c r="BA730" i="10"/>
  <c r="BW730" i="10"/>
  <c r="AG288" i="13"/>
  <c r="BA731" i="10"/>
  <c r="BW731" i="10"/>
  <c r="AG289" i="13"/>
  <c r="BA732" i="10"/>
  <c r="BW732" i="10"/>
  <c r="AG290" i="13"/>
  <c r="BW734" i="10"/>
  <c r="AG292" i="13"/>
  <c r="BA735" i="10"/>
  <c r="BW735" i="10"/>
  <c r="AG293" i="13"/>
  <c r="BA736" i="10"/>
  <c r="BW736" i="10"/>
  <c r="AG294" i="13"/>
  <c r="BA737" i="10"/>
  <c r="BW737" i="10"/>
  <c r="AG295" i="13"/>
  <c r="BW739" i="10"/>
  <c r="AG297" i="13"/>
  <c r="BA740" i="10"/>
  <c r="BW740" i="10"/>
  <c r="AG298" i="13"/>
  <c r="BW741" i="10"/>
  <c r="AG299" i="13"/>
  <c r="BW742" i="10"/>
  <c r="AG300" i="13"/>
  <c r="BW744" i="10"/>
  <c r="AG302" i="13"/>
  <c r="BA745" i="10"/>
  <c r="BW745" i="10"/>
  <c r="AG303" i="13"/>
  <c r="BW746" i="10"/>
  <c r="AG304" i="13"/>
  <c r="BW747" i="10"/>
  <c r="AG305" i="13"/>
  <c r="BW749" i="10"/>
  <c r="AG307" i="13"/>
  <c r="BW750" i="10"/>
  <c r="AG308" i="13"/>
  <c r="BW751" i="10"/>
  <c r="AG309" i="13"/>
  <c r="BW752" i="10"/>
  <c r="AG310" i="13"/>
  <c r="BW753" i="10"/>
  <c r="AG311" i="13"/>
  <c r="BW754" i="10"/>
  <c r="AG312" i="13"/>
  <c r="BW755" i="10"/>
  <c r="AG313" i="13"/>
  <c r="BW756" i="10"/>
  <c r="AG314" i="13"/>
  <c r="BW757" i="10"/>
  <c r="AG315" i="13"/>
  <c r="BW758" i="10"/>
  <c r="AG316" i="13"/>
  <c r="BW759" i="10"/>
  <c r="AG317" i="13"/>
  <c r="BW760" i="10"/>
  <c r="AG318" i="13"/>
  <c r="BW761" i="10"/>
  <c r="AG319" i="13"/>
  <c r="BW762" i="10"/>
  <c r="AG320" i="13"/>
  <c r="BW763" i="10"/>
  <c r="AG321" i="13"/>
  <c r="BW764" i="10"/>
  <c r="AG322" i="13"/>
  <c r="BW765" i="10"/>
  <c r="AG323" i="13"/>
  <c r="BW766" i="10"/>
  <c r="AG324" i="13"/>
  <c r="BW767" i="10"/>
  <c r="AG325" i="13"/>
  <c r="BW768" i="10"/>
  <c r="AG326" i="13"/>
  <c r="BW769" i="10"/>
  <c r="AG327" i="13"/>
  <c r="BW770" i="10"/>
  <c r="AG328" i="13"/>
  <c r="BW771" i="10"/>
  <c r="AG329" i="13"/>
  <c r="BW772" i="10"/>
  <c r="AG330" i="13"/>
  <c r="BW773" i="10"/>
  <c r="AG331" i="13"/>
  <c r="BW774" i="10"/>
  <c r="AG332" i="13"/>
  <c r="BW775" i="10"/>
  <c r="AG333" i="13"/>
  <c r="BW776" i="10"/>
  <c r="AG334" i="13"/>
  <c r="BW777" i="10"/>
  <c r="AG335" i="13"/>
  <c r="BW778" i="10"/>
  <c r="AG336" i="13"/>
  <c r="BW779" i="10"/>
  <c r="AG337" i="13"/>
  <c r="BW780" i="10"/>
  <c r="AG338" i="13"/>
  <c r="BW781" i="10"/>
  <c r="AG339" i="13"/>
  <c r="BW782" i="10"/>
  <c r="AG340" i="13"/>
  <c r="BW783" i="10"/>
  <c r="AG341" i="13"/>
  <c r="BW784" i="10"/>
  <c r="AG342" i="13"/>
  <c r="BW785" i="10"/>
  <c r="AG343" i="13"/>
  <c r="BW786" i="10"/>
  <c r="AG344" i="13"/>
  <c r="BW787" i="10"/>
  <c r="AG345" i="13"/>
  <c r="BW788" i="10"/>
  <c r="AG346" i="13"/>
  <c r="BW789" i="10"/>
  <c r="AG347" i="13"/>
  <c r="BW790" i="10"/>
  <c r="AG348" i="13"/>
  <c r="BW792" i="10"/>
  <c r="AG350" i="13"/>
  <c r="BW793" i="10"/>
  <c r="AG351" i="13"/>
  <c r="BW794" i="10"/>
  <c r="AG352" i="13"/>
  <c r="BW795" i="10"/>
  <c r="AG353" i="13"/>
  <c r="BW796" i="10"/>
  <c r="AG354" i="13"/>
  <c r="BW797" i="10"/>
  <c r="AG355" i="13"/>
  <c r="BA798" i="10"/>
  <c r="BW798" i="10"/>
  <c r="AG356" i="13"/>
  <c r="BW799" i="10"/>
  <c r="AG357" i="13"/>
  <c r="BW800" i="10"/>
  <c r="AG358" i="13"/>
  <c r="BW801" i="10"/>
  <c r="AG359" i="13"/>
  <c r="BW802" i="10"/>
  <c r="AG360" i="13"/>
  <c r="BW803" i="10"/>
  <c r="AG361" i="13"/>
  <c r="BW804" i="10"/>
  <c r="AG362" i="13"/>
  <c r="BW805" i="10"/>
  <c r="AG363" i="13"/>
  <c r="BW806" i="10"/>
  <c r="AG364" i="13"/>
  <c r="BW807" i="10"/>
  <c r="AG365" i="13"/>
  <c r="BW808" i="10"/>
  <c r="AG366" i="13"/>
  <c r="BA809" i="10"/>
  <c r="BW809" i="10"/>
  <c r="AG367" i="13"/>
  <c r="BW810" i="10"/>
  <c r="AG368" i="13"/>
  <c r="BW811" i="10"/>
  <c r="AG369" i="13"/>
  <c r="BW812" i="10"/>
  <c r="AG370" i="13"/>
  <c r="BW813" i="10"/>
  <c r="AG371" i="13"/>
  <c r="BW814" i="10"/>
  <c r="AG372" i="13"/>
  <c r="BW815" i="10"/>
  <c r="AG373" i="13"/>
  <c r="BW816" i="10"/>
  <c r="AG374" i="13"/>
  <c r="BW817" i="10"/>
  <c r="AG375" i="13"/>
  <c r="BW818" i="10"/>
  <c r="AG376" i="13"/>
  <c r="BW821" i="10"/>
  <c r="AG379" i="13"/>
  <c r="BW822" i="10"/>
  <c r="AG380" i="13"/>
  <c r="BW823" i="10"/>
  <c r="AG381" i="13"/>
  <c r="BW824" i="10"/>
  <c r="AG382" i="13"/>
  <c r="BW825" i="10"/>
  <c r="AG383" i="13"/>
  <c r="BW826" i="10"/>
  <c r="AG384" i="13"/>
  <c r="BW827" i="10"/>
  <c r="AG385" i="13"/>
  <c r="BW828" i="10"/>
  <c r="AG386" i="13"/>
  <c r="BW829" i="10"/>
  <c r="AG387" i="13"/>
  <c r="BW830" i="10"/>
  <c r="AG388" i="13"/>
  <c r="BW831" i="10"/>
  <c r="AG389" i="13"/>
  <c r="BW832" i="10"/>
  <c r="AG390" i="13"/>
  <c r="BW833" i="10"/>
  <c r="AG391" i="13"/>
  <c r="BW834" i="10"/>
  <c r="AG392" i="13"/>
  <c r="BW835" i="10"/>
  <c r="AG393" i="13"/>
  <c r="BW836" i="10"/>
  <c r="AG394" i="13"/>
  <c r="BW837" i="10"/>
  <c r="AG395" i="13"/>
  <c r="BW838" i="10"/>
  <c r="AG396" i="13"/>
  <c r="BW839" i="10"/>
  <c r="AG397" i="13"/>
  <c r="BA840" i="10"/>
  <c r="BW840" i="10"/>
  <c r="AG398" i="13"/>
  <c r="BW842" i="10"/>
  <c r="AG400" i="13"/>
  <c r="BW843" i="10"/>
  <c r="AG401" i="13"/>
  <c r="BW844" i="10"/>
  <c r="AG402" i="13"/>
  <c r="AZ446" i="10"/>
  <c r="BA446" i="10"/>
  <c r="BW446" i="10"/>
  <c r="AG4" i="13"/>
  <c r="Z69" i="10"/>
  <c r="Z348" i="10"/>
  <c r="B69" i="10"/>
  <c r="B348" i="10"/>
  <c r="Z17" i="10"/>
  <c r="Z325" i="10"/>
  <c r="B17" i="10"/>
  <c r="B325" i="10"/>
  <c r="Z263" i="10"/>
  <c r="B263" i="10"/>
  <c r="Z200" i="10"/>
  <c r="B200" i="10"/>
  <c r="Z140" i="10"/>
  <c r="B140" i="10"/>
  <c r="A16" i="10"/>
  <c r="H485" i="10"/>
  <c r="I485" i="10"/>
  <c r="J485" i="10"/>
  <c r="L485" i="10"/>
  <c r="K485" i="10"/>
  <c r="N485" i="10"/>
  <c r="F485" i="10"/>
  <c r="D485" i="10"/>
  <c r="O485" i="10"/>
  <c r="H486" i="10"/>
  <c r="I486" i="10"/>
  <c r="J486" i="10"/>
  <c r="L486" i="10"/>
  <c r="K486" i="10"/>
  <c r="N486" i="10"/>
  <c r="H487" i="10"/>
  <c r="I487" i="10"/>
  <c r="J487" i="10"/>
  <c r="L487" i="10"/>
  <c r="K487" i="10"/>
  <c r="N487" i="10"/>
  <c r="H488" i="10"/>
  <c r="I488" i="10"/>
  <c r="J488" i="10"/>
  <c r="L488" i="10"/>
  <c r="K488" i="10"/>
  <c r="N488" i="10"/>
  <c r="H489" i="10"/>
  <c r="I489" i="10"/>
  <c r="J489" i="10"/>
  <c r="L489" i="10"/>
  <c r="K489" i="10"/>
  <c r="N489" i="10"/>
  <c r="H490" i="10"/>
  <c r="I490" i="10"/>
  <c r="J490" i="10"/>
  <c r="L490" i="10"/>
  <c r="K490" i="10"/>
  <c r="N490" i="10"/>
  <c r="H491" i="10"/>
  <c r="I491" i="10"/>
  <c r="J491" i="10"/>
  <c r="K491" i="10"/>
  <c r="L491" i="10"/>
  <c r="N491" i="10"/>
  <c r="F491" i="10"/>
  <c r="P491" i="10"/>
  <c r="J492" i="10"/>
  <c r="N492" i="10"/>
  <c r="J493" i="10"/>
  <c r="N493" i="10"/>
  <c r="H483" i="10"/>
  <c r="I483" i="10"/>
  <c r="J483" i="10"/>
  <c r="L483" i="10"/>
  <c r="K483" i="10"/>
  <c r="N483" i="10"/>
  <c r="AK122" i="10"/>
  <c r="AJ122" i="10"/>
  <c r="AI122" i="10"/>
  <c r="AH122" i="10"/>
  <c r="AG122" i="10"/>
  <c r="AF122" i="10"/>
  <c r="AE122" i="10"/>
  <c r="AD122" i="10"/>
  <c r="AC122" i="10"/>
  <c r="Z121" i="10"/>
  <c r="L543" i="10"/>
  <c r="K543" i="10"/>
  <c r="H543" i="10"/>
  <c r="I543" i="10"/>
  <c r="J543" i="10"/>
  <c r="N543" i="10"/>
  <c r="L542" i="10"/>
  <c r="K542" i="10"/>
  <c r="H542" i="10"/>
  <c r="I542" i="10"/>
  <c r="J542" i="10"/>
  <c r="N542" i="10"/>
  <c r="L541" i="10"/>
  <c r="K541" i="10"/>
  <c r="H541" i="10"/>
  <c r="I541" i="10"/>
  <c r="J541" i="10"/>
  <c r="N541" i="10"/>
  <c r="L540" i="10"/>
  <c r="K540" i="10"/>
  <c r="H540" i="10"/>
  <c r="I540" i="10"/>
  <c r="J540" i="10"/>
  <c r="N540" i="10"/>
  <c r="L539" i="10"/>
  <c r="K539" i="10"/>
  <c r="H539" i="10"/>
  <c r="I539" i="10"/>
  <c r="J539" i="10"/>
  <c r="N539" i="10"/>
  <c r="L538" i="10"/>
  <c r="K538" i="10"/>
  <c r="H538" i="10"/>
  <c r="I538" i="10"/>
  <c r="J538" i="10"/>
  <c r="N538" i="10"/>
  <c r="L537" i="10"/>
  <c r="K537" i="10"/>
  <c r="H537" i="10"/>
  <c r="I537" i="10"/>
  <c r="J537" i="10"/>
  <c r="N537" i="10"/>
  <c r="L536" i="10"/>
  <c r="K536" i="10"/>
  <c r="H536" i="10"/>
  <c r="I536" i="10"/>
  <c r="J536" i="10"/>
  <c r="N536" i="10"/>
  <c r="L535" i="10"/>
  <c r="K535" i="10"/>
  <c r="H535" i="10"/>
  <c r="I535" i="10"/>
  <c r="J535" i="10"/>
  <c r="N535" i="10"/>
  <c r="L534" i="10"/>
  <c r="K534" i="10"/>
  <c r="H534" i="10"/>
  <c r="I534" i="10"/>
  <c r="J534" i="10"/>
  <c r="N534" i="10"/>
  <c r="L533" i="10"/>
  <c r="K533" i="10"/>
  <c r="H533" i="10"/>
  <c r="I533" i="10"/>
  <c r="J533" i="10"/>
  <c r="N533" i="10"/>
  <c r="L531" i="10"/>
  <c r="K531" i="10"/>
  <c r="H531" i="10"/>
  <c r="I531" i="10"/>
  <c r="J531" i="10"/>
  <c r="N531" i="10"/>
  <c r="L530" i="10"/>
  <c r="K530" i="10"/>
  <c r="H530" i="10"/>
  <c r="I530" i="10"/>
  <c r="J530" i="10"/>
  <c r="N530" i="10"/>
  <c r="L529" i="10"/>
  <c r="K529" i="10"/>
  <c r="H529" i="10"/>
  <c r="I529" i="10"/>
  <c r="J529" i="10"/>
  <c r="N529" i="10"/>
  <c r="L528" i="10"/>
  <c r="K528" i="10"/>
  <c r="H528" i="10"/>
  <c r="I528" i="10"/>
  <c r="J528" i="10"/>
  <c r="N528" i="10"/>
  <c r="L527" i="10"/>
  <c r="K527" i="10"/>
  <c r="H527" i="10"/>
  <c r="I527" i="10"/>
  <c r="J527" i="10"/>
  <c r="N527" i="10"/>
  <c r="L526" i="10"/>
  <c r="K526" i="10"/>
  <c r="H526" i="10"/>
  <c r="I526" i="10"/>
  <c r="J526" i="10"/>
  <c r="N526" i="10"/>
  <c r="L525" i="10"/>
  <c r="K525" i="10"/>
  <c r="H525" i="10"/>
  <c r="I525" i="10"/>
  <c r="J525" i="10"/>
  <c r="N525" i="10"/>
  <c r="L524" i="10"/>
  <c r="K524" i="10"/>
  <c r="H524" i="10"/>
  <c r="I524" i="10"/>
  <c r="J524" i="10"/>
  <c r="N524" i="10"/>
  <c r="L523" i="10"/>
  <c r="K523" i="10"/>
  <c r="H523" i="10"/>
  <c r="I523" i="10"/>
  <c r="J523" i="10"/>
  <c r="N523" i="10"/>
  <c r="L522" i="10"/>
  <c r="K522" i="10"/>
  <c r="H522" i="10"/>
  <c r="I522" i="10"/>
  <c r="J522" i="10"/>
  <c r="N522" i="10"/>
  <c r="L521" i="10"/>
  <c r="K521" i="10"/>
  <c r="H521" i="10"/>
  <c r="I521" i="10"/>
  <c r="J521" i="10"/>
  <c r="N521" i="10"/>
  <c r="L518" i="10"/>
  <c r="K518" i="10"/>
  <c r="H518" i="10"/>
  <c r="I518" i="10"/>
  <c r="J518" i="10"/>
  <c r="N518" i="10"/>
  <c r="L517" i="10"/>
  <c r="K517" i="10"/>
  <c r="H517" i="10"/>
  <c r="I517" i="10"/>
  <c r="J517" i="10"/>
  <c r="N517" i="10"/>
  <c r="L516" i="10"/>
  <c r="K516" i="10"/>
  <c r="H516" i="10"/>
  <c r="I516" i="10"/>
  <c r="J516" i="10"/>
  <c r="N516" i="10"/>
  <c r="L515" i="10"/>
  <c r="K515" i="10"/>
  <c r="H515" i="10"/>
  <c r="I515" i="10"/>
  <c r="J515" i="10"/>
  <c r="N515" i="10"/>
  <c r="L514" i="10"/>
  <c r="K514" i="10"/>
  <c r="H514" i="10"/>
  <c r="I514" i="10"/>
  <c r="J514" i="10"/>
  <c r="N514" i="10"/>
  <c r="L513" i="10"/>
  <c r="K513" i="10"/>
  <c r="H513" i="10"/>
  <c r="I513" i="10"/>
  <c r="J513" i="10"/>
  <c r="N513" i="10"/>
  <c r="L512" i="10"/>
  <c r="K512" i="10"/>
  <c r="H512" i="10"/>
  <c r="I512" i="10"/>
  <c r="J512" i="10"/>
  <c r="N512" i="10"/>
  <c r="L511" i="10"/>
  <c r="K511" i="10"/>
  <c r="H511" i="10"/>
  <c r="I511" i="10"/>
  <c r="J511" i="10"/>
  <c r="N511" i="10"/>
  <c r="L510" i="10"/>
  <c r="K510" i="10"/>
  <c r="H510" i="10"/>
  <c r="I510" i="10"/>
  <c r="J510" i="10"/>
  <c r="N510" i="10"/>
  <c r="L509" i="10"/>
  <c r="K509" i="10"/>
  <c r="H509" i="10"/>
  <c r="I509" i="10"/>
  <c r="J509" i="10"/>
  <c r="N509" i="10"/>
  <c r="L508" i="10"/>
  <c r="K508" i="10"/>
  <c r="H508" i="10"/>
  <c r="I508" i="10"/>
  <c r="J508" i="10"/>
  <c r="N508" i="10"/>
  <c r="L506" i="10"/>
  <c r="K506" i="10"/>
  <c r="H506" i="10"/>
  <c r="I506" i="10"/>
  <c r="J506" i="10"/>
  <c r="N506" i="10"/>
  <c r="L505" i="10"/>
  <c r="K505" i="10"/>
  <c r="H505" i="10"/>
  <c r="I505" i="10"/>
  <c r="J505" i="10"/>
  <c r="N505" i="10"/>
  <c r="L504" i="10"/>
  <c r="K504" i="10"/>
  <c r="H504" i="10"/>
  <c r="I504" i="10"/>
  <c r="J504" i="10"/>
  <c r="N504" i="10"/>
  <c r="L503" i="10"/>
  <c r="K503" i="10"/>
  <c r="H503" i="10"/>
  <c r="I503" i="10"/>
  <c r="J503" i="10"/>
  <c r="N503" i="10"/>
  <c r="L502" i="10"/>
  <c r="K502" i="10"/>
  <c r="H502" i="10"/>
  <c r="I502" i="10"/>
  <c r="J502" i="10"/>
  <c r="N502" i="10"/>
  <c r="L501" i="10"/>
  <c r="K501" i="10"/>
  <c r="H501" i="10"/>
  <c r="I501" i="10"/>
  <c r="J501" i="10"/>
  <c r="N501" i="10"/>
  <c r="L500" i="10"/>
  <c r="K500" i="10"/>
  <c r="H500" i="10"/>
  <c r="I500" i="10"/>
  <c r="J500" i="10"/>
  <c r="N500" i="10"/>
  <c r="L499" i="10"/>
  <c r="K499" i="10"/>
  <c r="H499" i="10"/>
  <c r="I499" i="10"/>
  <c r="J499" i="10"/>
  <c r="N499" i="10"/>
  <c r="L498" i="10"/>
  <c r="K498" i="10"/>
  <c r="H498" i="10"/>
  <c r="I498" i="10"/>
  <c r="J498" i="10"/>
  <c r="N498" i="10"/>
  <c r="L497" i="10"/>
  <c r="K497" i="10"/>
  <c r="H497" i="10"/>
  <c r="I497" i="10"/>
  <c r="J497" i="10"/>
  <c r="N497" i="10"/>
  <c r="L496" i="10"/>
  <c r="K496" i="10"/>
  <c r="H496" i="10"/>
  <c r="I496" i="10"/>
  <c r="J496" i="10"/>
  <c r="N496" i="10"/>
  <c r="K493" i="10"/>
  <c r="K492" i="10"/>
  <c r="K484" i="10"/>
  <c r="L481" i="10"/>
  <c r="K481" i="10"/>
  <c r="H481" i="10"/>
  <c r="I481" i="10"/>
  <c r="J481" i="10"/>
  <c r="N481" i="10"/>
  <c r="L480" i="10"/>
  <c r="K480" i="10"/>
  <c r="H480" i="10"/>
  <c r="I480" i="10"/>
  <c r="J480" i="10"/>
  <c r="N480" i="10"/>
  <c r="L479" i="10"/>
  <c r="K479" i="10"/>
  <c r="H479" i="10"/>
  <c r="I479" i="10"/>
  <c r="J479" i="10"/>
  <c r="N479" i="10"/>
  <c r="L478" i="10"/>
  <c r="K478" i="10"/>
  <c r="H478" i="10"/>
  <c r="I478" i="10"/>
  <c r="J478" i="10"/>
  <c r="N478" i="10"/>
  <c r="L477" i="10"/>
  <c r="K477" i="10"/>
  <c r="H477" i="10"/>
  <c r="I477" i="10"/>
  <c r="J477" i="10"/>
  <c r="N477" i="10"/>
  <c r="L476" i="10"/>
  <c r="K476" i="10"/>
  <c r="H476" i="10"/>
  <c r="I476" i="10"/>
  <c r="J476" i="10"/>
  <c r="N476" i="10"/>
  <c r="L475" i="10"/>
  <c r="K475" i="10"/>
  <c r="H475" i="10"/>
  <c r="I475" i="10"/>
  <c r="J475" i="10"/>
  <c r="N475" i="10"/>
  <c r="L474" i="10"/>
  <c r="K474" i="10"/>
  <c r="H474" i="10"/>
  <c r="I474" i="10"/>
  <c r="J474" i="10"/>
  <c r="N474" i="10"/>
  <c r="L473" i="10"/>
  <c r="K473" i="10"/>
  <c r="H473" i="10"/>
  <c r="I473" i="10"/>
  <c r="J473" i="10"/>
  <c r="N473" i="10"/>
  <c r="L472" i="10"/>
  <c r="K472" i="10"/>
  <c r="H472" i="10"/>
  <c r="I472" i="10"/>
  <c r="J472" i="10"/>
  <c r="N472" i="10"/>
  <c r="L471" i="10"/>
  <c r="K471" i="10"/>
  <c r="H471" i="10"/>
  <c r="I471" i="10"/>
  <c r="J471" i="10"/>
  <c r="N471" i="10"/>
  <c r="L468" i="10"/>
  <c r="K468" i="10"/>
  <c r="H468" i="10"/>
  <c r="I468" i="10"/>
  <c r="J468" i="10"/>
  <c r="N468" i="10"/>
  <c r="L467" i="10"/>
  <c r="K467" i="10"/>
  <c r="H467" i="10"/>
  <c r="I467" i="10"/>
  <c r="J467" i="10"/>
  <c r="N467" i="10"/>
  <c r="L466" i="10"/>
  <c r="K466" i="10"/>
  <c r="H466" i="10"/>
  <c r="I466" i="10"/>
  <c r="J466" i="10"/>
  <c r="N466" i="10"/>
  <c r="L465" i="10"/>
  <c r="K465" i="10"/>
  <c r="H465" i="10"/>
  <c r="I465" i="10"/>
  <c r="J465" i="10"/>
  <c r="N465" i="10"/>
  <c r="L464" i="10"/>
  <c r="K464" i="10"/>
  <c r="H464" i="10"/>
  <c r="I464" i="10"/>
  <c r="J464" i="10"/>
  <c r="N464" i="10"/>
  <c r="L463" i="10"/>
  <c r="K463" i="10"/>
  <c r="H463" i="10"/>
  <c r="I463" i="10"/>
  <c r="J463" i="10"/>
  <c r="N463" i="10"/>
  <c r="L462" i="10"/>
  <c r="K462" i="10"/>
  <c r="H462" i="10"/>
  <c r="I462" i="10"/>
  <c r="J462" i="10"/>
  <c r="N462" i="10"/>
  <c r="L461" i="10"/>
  <c r="K461" i="10"/>
  <c r="H461" i="10"/>
  <c r="I461" i="10"/>
  <c r="J461" i="10"/>
  <c r="N461" i="10"/>
  <c r="L460" i="10"/>
  <c r="K460" i="10"/>
  <c r="H460" i="10"/>
  <c r="I460" i="10"/>
  <c r="J460" i="10"/>
  <c r="N460" i="10"/>
  <c r="L459" i="10"/>
  <c r="K459" i="10"/>
  <c r="H459" i="10"/>
  <c r="I459" i="10"/>
  <c r="J459" i="10"/>
  <c r="N459" i="10"/>
  <c r="L458" i="10"/>
  <c r="K458" i="10"/>
  <c r="H458" i="10"/>
  <c r="I458" i="10"/>
  <c r="J458" i="10"/>
  <c r="N458" i="10"/>
  <c r="L456" i="10"/>
  <c r="K456" i="10"/>
  <c r="H456" i="10"/>
  <c r="I456" i="10"/>
  <c r="J456" i="10"/>
  <c r="N456" i="10"/>
  <c r="L455" i="10"/>
  <c r="K455" i="10"/>
  <c r="H455" i="10"/>
  <c r="I455" i="10"/>
  <c r="J455" i="10"/>
  <c r="N455" i="10"/>
  <c r="L454" i="10"/>
  <c r="K454" i="10"/>
  <c r="H454" i="10"/>
  <c r="I454" i="10"/>
  <c r="J454" i="10"/>
  <c r="N454" i="10"/>
  <c r="L453" i="10"/>
  <c r="K453" i="10"/>
  <c r="H453" i="10"/>
  <c r="I453" i="10"/>
  <c r="J453" i="10"/>
  <c r="N453" i="10"/>
  <c r="L452" i="10"/>
  <c r="K452" i="10"/>
  <c r="H452" i="10"/>
  <c r="I452" i="10"/>
  <c r="J452" i="10"/>
  <c r="N452" i="10"/>
  <c r="L451" i="10"/>
  <c r="K451" i="10"/>
  <c r="H451" i="10"/>
  <c r="I451" i="10"/>
  <c r="J451" i="10"/>
  <c r="N451" i="10"/>
  <c r="L450" i="10"/>
  <c r="K450" i="10"/>
  <c r="H450" i="10"/>
  <c r="I450" i="10"/>
  <c r="J450" i="10"/>
  <c r="N450" i="10"/>
  <c r="L449" i="10"/>
  <c r="K449" i="10"/>
  <c r="H449" i="10"/>
  <c r="I449" i="10"/>
  <c r="J449" i="10"/>
  <c r="N449" i="10"/>
  <c r="L448" i="10"/>
  <c r="K448" i="10"/>
  <c r="H448" i="10"/>
  <c r="I448" i="10"/>
  <c r="J448" i="10"/>
  <c r="N448" i="10"/>
  <c r="L447" i="10"/>
  <c r="K447" i="10"/>
  <c r="H447" i="10"/>
  <c r="I447" i="10"/>
  <c r="J447" i="10"/>
  <c r="N447" i="10"/>
  <c r="L446" i="10"/>
  <c r="K446" i="10"/>
  <c r="H446" i="10"/>
  <c r="I446" i="10"/>
  <c r="J446" i="10"/>
  <c r="N446" i="10"/>
  <c r="BC399" i="10"/>
  <c r="BC398" i="10"/>
  <c r="BB396" i="10"/>
  <c r="AN370" i="10"/>
  <c r="B370" i="10"/>
  <c r="AN310" i="10"/>
  <c r="B310" i="10"/>
  <c r="AN247" i="10"/>
  <c r="B247" i="10"/>
  <c r="AN184" i="10"/>
  <c r="B184" i="10"/>
  <c r="AN123" i="10"/>
  <c r="B123" i="10"/>
  <c r="B60" i="10"/>
  <c r="BK800" i="10"/>
  <c r="N358" i="13"/>
  <c r="BP788" i="10"/>
  <c r="S346" i="13"/>
  <c r="BP776" i="10"/>
  <c r="S334" i="13"/>
  <c r="BK776" i="10"/>
  <c r="N334" i="13"/>
  <c r="BP764" i="10"/>
  <c r="S322" i="13"/>
  <c r="BK764" i="10"/>
  <c r="N322" i="13"/>
  <c r="AZ762" i="10"/>
  <c r="BN762" i="10"/>
  <c r="AZ763" i="10"/>
  <c r="BN763" i="10"/>
  <c r="AZ774" i="10"/>
  <c r="BN774" i="10"/>
  <c r="AZ775" i="10"/>
  <c r="BN775" i="10"/>
  <c r="AZ786" i="10"/>
  <c r="BN786" i="10"/>
  <c r="AZ787" i="10"/>
  <c r="BN787" i="10"/>
  <c r="AZ799" i="10"/>
  <c r="BN799" i="10"/>
  <c r="AZ810" i="10"/>
  <c r="BN810" i="10"/>
  <c r="AZ811" i="10"/>
  <c r="BN811" i="10"/>
  <c r="AZ821" i="10"/>
  <c r="BN821" i="10"/>
  <c r="AZ822" i="10"/>
  <c r="BN822" i="10"/>
  <c r="AZ832" i="10"/>
  <c r="BN832" i="10"/>
  <c r="AZ833" i="10"/>
  <c r="BN833" i="10"/>
  <c r="AZ843" i="10"/>
  <c r="BN843" i="10"/>
  <c r="AZ844" i="10"/>
  <c r="BN844" i="10"/>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F511" i="10"/>
  <c r="F510" i="10"/>
  <c r="F509" i="10"/>
  <c r="F508" i="10"/>
  <c r="F506" i="10"/>
  <c r="F505" i="10"/>
  <c r="F504" i="10"/>
  <c r="F503" i="10"/>
  <c r="F502" i="10"/>
  <c r="F501" i="10"/>
  <c r="F500" i="10"/>
  <c r="F499" i="10"/>
  <c r="F498" i="10"/>
  <c r="F497" i="10"/>
  <c r="F496" i="10"/>
  <c r="I493" i="10"/>
  <c r="I492" i="10"/>
  <c r="I484" i="10"/>
  <c r="L493" i="10"/>
  <c r="L492" i="10"/>
  <c r="L484" i="10"/>
  <c r="H492" i="10"/>
  <c r="H493" i="10"/>
  <c r="H484" i="10"/>
  <c r="J484" i="10"/>
  <c r="F493" i="10"/>
  <c r="F492" i="10"/>
  <c r="F490" i="10"/>
  <c r="F489" i="10"/>
  <c r="F488" i="10"/>
  <c r="F487" i="10"/>
  <c r="F486" i="10"/>
  <c r="F484" i="10"/>
  <c r="F483" i="10"/>
  <c r="F479" i="10"/>
  <c r="F475" i="10"/>
  <c r="F481" i="10"/>
  <c r="F480" i="10"/>
  <c r="F478" i="10"/>
  <c r="F477" i="10"/>
  <c r="F476" i="10"/>
  <c r="F474" i="10"/>
  <c r="F473" i="10"/>
  <c r="F472" i="10"/>
  <c r="F471" i="10"/>
  <c r="F466" i="10"/>
  <c r="F467" i="10"/>
  <c r="F468" i="10"/>
  <c r="F458" i="10"/>
  <c r="BP800" i="10"/>
  <c r="S358" i="13"/>
  <c r="BM800" i="10"/>
  <c r="P358" i="13"/>
  <c r="BK788" i="10"/>
  <c r="F464" i="10"/>
  <c r="F463" i="10"/>
  <c r="F462" i="10"/>
  <c r="F461" i="10"/>
  <c r="F459" i="10"/>
  <c r="F465" i="10"/>
  <c r="F448" i="10"/>
  <c r="F460" i="10"/>
  <c r="F456" i="10"/>
  <c r="F455" i="10"/>
  <c r="F454" i="10"/>
  <c r="F453" i="10"/>
  <c r="F452" i="10"/>
  <c r="F451" i="10"/>
  <c r="F450" i="10"/>
  <c r="F449" i="10"/>
  <c r="F447" i="10"/>
  <c r="F446" i="10"/>
  <c r="P487" i="10"/>
  <c r="D491" i="10"/>
  <c r="O491" i="10"/>
  <c r="D487" i="10"/>
  <c r="O487" i="10"/>
  <c r="D493" i="10"/>
  <c r="O493" i="10"/>
  <c r="P493" i="10"/>
  <c r="P485" i="10"/>
  <c r="BT540" i="10"/>
  <c r="BR540" i="10"/>
  <c r="AZ540" i="10"/>
  <c r="BQ540" i="10"/>
  <c r="T98" i="13"/>
  <c r="BQ542" i="10"/>
  <c r="T100" i="13"/>
  <c r="BP542" i="10"/>
  <c r="S100" i="13"/>
  <c r="BO540" i="10"/>
  <c r="R98" i="13"/>
  <c r="BL540" i="10"/>
  <c r="O98" i="13"/>
  <c r="BO542" i="10"/>
  <c r="R100" i="13"/>
  <c r="BN542" i="10"/>
  <c r="Q100" i="13"/>
  <c r="BM542" i="10"/>
  <c r="P100" i="13"/>
  <c r="BL542" i="10"/>
  <c r="O100" i="13"/>
  <c r="BK542" i="10"/>
  <c r="N100" i="13"/>
  <c r="BJ542" i="10"/>
  <c r="M100" i="13"/>
  <c r="BI540" i="10"/>
  <c r="BH540" i="10"/>
  <c r="BG542" i="10"/>
  <c r="J100" i="13"/>
  <c r="BF542" i="10"/>
  <c r="I100" i="13"/>
  <c r="BE542" i="10"/>
  <c r="BN540" i="10"/>
  <c r="Q98" i="13"/>
  <c r="BP540" i="10"/>
  <c r="S98" i="13"/>
  <c r="BB540" i="10"/>
  <c r="E98" i="13"/>
  <c r="BT528" i="10"/>
  <c r="BR528" i="10"/>
  <c r="AZ529" i="10"/>
  <c r="BO529" i="10"/>
  <c r="R87" i="13"/>
  <c r="BL529" i="10"/>
  <c r="O87" i="13"/>
  <c r="BN529" i="10"/>
  <c r="Q87" i="13"/>
  <c r="BP529" i="10"/>
  <c r="S87" i="13"/>
  <c r="BJ529" i="10"/>
  <c r="M87" i="13"/>
  <c r="BI528" i="10"/>
  <c r="BH528" i="10"/>
  <c r="BG529" i="10"/>
  <c r="J87" i="13"/>
  <c r="BF529" i="10"/>
  <c r="I87" i="13"/>
  <c r="BE529" i="10"/>
  <c r="H87" i="13"/>
  <c r="AZ528" i="10"/>
  <c r="BQ528" i="10"/>
  <c r="T86" i="13"/>
  <c r="BT529" i="10"/>
  <c r="BR529" i="10"/>
  <c r="BI529" i="10"/>
  <c r="BH529" i="10"/>
  <c r="BQ529" i="10"/>
  <c r="T87" i="13"/>
  <c r="BT515" i="10"/>
  <c r="BR515" i="10"/>
  <c r="AZ515" i="10"/>
  <c r="BQ515" i="10"/>
  <c r="T73" i="13"/>
  <c r="BL515" i="10"/>
  <c r="O73" i="13"/>
  <c r="BJ515" i="10"/>
  <c r="M73" i="13"/>
  <c r="BI515" i="10"/>
  <c r="BH515" i="10"/>
  <c r="BE515" i="10"/>
  <c r="H73" i="13"/>
  <c r="BC515" i="10"/>
  <c r="F73" i="13"/>
  <c r="BN515" i="10"/>
  <c r="Q73" i="13"/>
  <c r="BK515" i="10"/>
  <c r="N73" i="13"/>
  <c r="BT503" i="10"/>
  <c r="BR503" i="10"/>
  <c r="BI503" i="10"/>
  <c r="BH503" i="10"/>
  <c r="BL528" i="10"/>
  <c r="O86" i="13"/>
  <c r="BS528" i="10"/>
  <c r="V86" i="13"/>
  <c r="BE540" i="10"/>
  <c r="BJ540" i="10"/>
  <c r="M98" i="13"/>
  <c r="BF515" i="10"/>
  <c r="I73" i="13"/>
  <c r="BO515" i="10"/>
  <c r="R73" i="13"/>
  <c r="BS515" i="10"/>
  <c r="V73" i="13"/>
  <c r="BC528" i="10"/>
  <c r="F86" i="13"/>
  <c r="BE528" i="10"/>
  <c r="BJ528" i="10"/>
  <c r="M86" i="13"/>
  <c r="BC540" i="10"/>
  <c r="F98" i="13"/>
  <c r="BS540" i="10"/>
  <c r="V98" i="13"/>
  <c r="BF528" i="10"/>
  <c r="I86" i="13"/>
  <c r="BN528" i="10"/>
  <c r="Q86" i="13"/>
  <c r="BK528" i="10"/>
  <c r="N86" i="13"/>
  <c r="BO528" i="10"/>
  <c r="R86" i="13"/>
  <c r="BF540" i="10"/>
  <c r="I98" i="13"/>
  <c r="BK540" i="10"/>
  <c r="N98" i="13"/>
  <c r="BP515" i="10"/>
  <c r="S73" i="13"/>
  <c r="BK529" i="10"/>
  <c r="N87" i="13"/>
  <c r="BG540" i="10"/>
  <c r="J98" i="13"/>
  <c r="BP528" i="10"/>
  <c r="S86" i="13"/>
  <c r="BM540" i="10"/>
  <c r="P98" i="13"/>
  <c r="BU540" i="10"/>
  <c r="X98" i="13"/>
  <c r="BD540" i="10"/>
  <c r="G98" i="13"/>
  <c r="BV540" i="10"/>
  <c r="Y98" i="13"/>
  <c r="BA540" i="10"/>
  <c r="D98" i="13"/>
  <c r="BM529" i="10"/>
  <c r="P87" i="13"/>
  <c r="BM528" i="10"/>
  <c r="P86" i="13"/>
  <c r="BG528" i="10"/>
  <c r="J86" i="13"/>
  <c r="BC529" i="10"/>
  <c r="F87" i="13"/>
  <c r="BA529" i="10"/>
  <c r="D87" i="13"/>
  <c r="BS529" i="10"/>
  <c r="V87" i="13"/>
  <c r="BD529" i="10"/>
  <c r="G87" i="13"/>
  <c r="BU529" i="10"/>
  <c r="X87" i="13"/>
  <c r="BB529" i="10"/>
  <c r="E87" i="13"/>
  <c r="BV529" i="10"/>
  <c r="Y87" i="13"/>
  <c r="BM515" i="10"/>
  <c r="P73" i="13"/>
  <c r="BU515" i="10"/>
  <c r="X73" i="13"/>
  <c r="BG515" i="10"/>
  <c r="J73" i="13"/>
  <c r="BA515" i="10"/>
  <c r="D73" i="13"/>
  <c r="BD515" i="10"/>
  <c r="G73" i="13"/>
  <c r="BB515" i="10"/>
  <c r="E73" i="13"/>
  <c r="BV515" i="10"/>
  <c r="Y73" i="13"/>
  <c r="BD455" i="10"/>
  <c r="G13" i="13"/>
  <c r="BI454" i="10"/>
  <c r="BI453" i="10"/>
  <c r="BI445" i="10"/>
  <c r="BH454" i="10"/>
  <c r="BH453" i="10"/>
  <c r="BH445" i="10"/>
  <c r="BC455" i="10"/>
  <c r="F13" i="13"/>
  <c r="BO455" i="10"/>
  <c r="R13" i="13"/>
  <c r="BV455" i="10"/>
  <c r="Y13" i="13"/>
  <c r="BQ455" i="10"/>
  <c r="T13" i="13"/>
  <c r="BU455" i="10"/>
  <c r="X13" i="13"/>
  <c r="BP455" i="10"/>
  <c r="S13" i="13"/>
  <c r="BN455" i="10"/>
  <c r="Q13" i="13"/>
  <c r="BM455" i="10"/>
  <c r="P13" i="13"/>
  <c r="BL455" i="10"/>
  <c r="O13" i="13"/>
  <c r="BS455" i="10"/>
  <c r="V13" i="13"/>
  <c r="BF455" i="10"/>
  <c r="I13" i="13"/>
  <c r="BB455" i="10"/>
  <c r="E13" i="13"/>
  <c r="BE455" i="10"/>
  <c r="H13" i="13"/>
  <c r="BA455" i="10"/>
  <c r="D13" i="13"/>
  <c r="D24" i="12"/>
  <c r="BP843" i="10"/>
  <c r="S401" i="13"/>
  <c r="BP844" i="10"/>
  <c r="S402" i="13"/>
  <c r="BP842" i="10"/>
  <c r="S400" i="13"/>
  <c r="BP841" i="10"/>
  <c r="S399" i="13"/>
  <c r="BP840" i="10"/>
  <c r="S398" i="13"/>
  <c r="BP839" i="10"/>
  <c r="S397" i="13"/>
  <c r="BP838" i="10"/>
  <c r="S396" i="13"/>
  <c r="BP837" i="10"/>
  <c r="S395" i="13"/>
  <c r="BP836" i="10"/>
  <c r="S394" i="13"/>
  <c r="BP835" i="10"/>
  <c r="S393" i="13"/>
  <c r="BK844" i="10"/>
  <c r="N402" i="13"/>
  <c r="BK843" i="10"/>
  <c r="N401" i="13"/>
  <c r="BK842" i="10"/>
  <c r="N400" i="13"/>
  <c r="BK841" i="10"/>
  <c r="N399" i="13"/>
  <c r="BK840" i="10"/>
  <c r="N398" i="13"/>
  <c r="BK839" i="10"/>
  <c r="N397" i="13"/>
  <c r="BK838" i="10"/>
  <c r="N396" i="13"/>
  <c r="BK837" i="10"/>
  <c r="N395" i="13"/>
  <c r="BK836" i="10"/>
  <c r="N394" i="13"/>
  <c r="BK835" i="10"/>
  <c r="N393" i="13"/>
  <c r="BD844" i="10"/>
  <c r="G402" i="13"/>
  <c r="BC844" i="10"/>
  <c r="F402" i="13"/>
  <c r="BS844" i="10"/>
  <c r="V402" i="13"/>
  <c r="BT844" i="10"/>
  <c r="W402" i="13"/>
  <c r="BA844" i="10"/>
  <c r="D402" i="13"/>
  <c r="BQ844" i="10"/>
  <c r="T402" i="13"/>
  <c r="BU844" i="10"/>
  <c r="X402" i="13"/>
  <c r="BB844" i="10"/>
  <c r="E402" i="13"/>
  <c r="BR844" i="10"/>
  <c r="U402" i="13"/>
  <c r="BK833" i="10"/>
  <c r="N391" i="13"/>
  <c r="BK832" i="10"/>
  <c r="N390" i="13"/>
  <c r="BK831" i="10"/>
  <c r="N389" i="13"/>
  <c r="BS833" i="10"/>
  <c r="V391" i="13"/>
  <c r="BK822" i="10"/>
  <c r="N380" i="13"/>
  <c r="BP821" i="10"/>
  <c r="S379" i="13"/>
  <c r="BK820" i="10"/>
  <c r="N378" i="13"/>
  <c r="BN819" i="10"/>
  <c r="Q377" i="13"/>
  <c r="BS822" i="10"/>
  <c r="V380" i="13"/>
  <c r="BP811" i="10"/>
  <c r="S369" i="13"/>
  <c r="BP810" i="10"/>
  <c r="S368" i="13"/>
  <c r="BP809" i="10"/>
  <c r="S367" i="13"/>
  <c r="BP819" i="10"/>
  <c r="S377" i="13"/>
  <c r="BK830" i="10"/>
  <c r="N388" i="13"/>
  <c r="BP808" i="10"/>
  <c r="S366" i="13"/>
  <c r="BK818" i="10"/>
  <c r="BP807" i="10"/>
  <c r="S365" i="13"/>
  <c r="BK829" i="10"/>
  <c r="N387" i="13"/>
  <c r="BP806" i="10"/>
  <c r="S364" i="13"/>
  <c r="BK817" i="10"/>
  <c r="BP828" i="10"/>
  <c r="S386" i="13"/>
  <c r="BP816" i="10"/>
  <c r="S374" i="13"/>
  <c r="BP805" i="10"/>
  <c r="S363" i="13"/>
  <c r="BP827" i="10"/>
  <c r="S385" i="13"/>
  <c r="BP804" i="10"/>
  <c r="S362" i="13"/>
  <c r="BK815" i="10"/>
  <c r="N373" i="13"/>
  <c r="BK826" i="10"/>
  <c r="N384" i="13"/>
  <c r="BP814" i="10"/>
  <c r="S372" i="13"/>
  <c r="BK803" i="10"/>
  <c r="N361" i="13"/>
  <c r="BK825" i="10"/>
  <c r="N383" i="13"/>
  <c r="BP802" i="10"/>
  <c r="S360" i="13"/>
  <c r="BK824" i="10"/>
  <c r="N382" i="13"/>
  <c r="BK813" i="10"/>
  <c r="N371" i="13"/>
  <c r="BM841" i="10"/>
  <c r="P399" i="13"/>
  <c r="BM822" i="10"/>
  <c r="P380" i="13"/>
  <c r="BM831" i="10"/>
  <c r="P389" i="13"/>
  <c r="BV844" i="10"/>
  <c r="Y402" i="13"/>
  <c r="BM838" i="10"/>
  <c r="P396" i="13"/>
  <c r="BM842" i="10"/>
  <c r="P400" i="13"/>
  <c r="BM832" i="10"/>
  <c r="P390" i="13"/>
  <c r="BM835" i="10"/>
  <c r="P393" i="13"/>
  <c r="BM839" i="10"/>
  <c r="P397" i="13"/>
  <c r="BM843" i="10"/>
  <c r="P401" i="13"/>
  <c r="BM813" i="10"/>
  <c r="P371" i="13"/>
  <c r="BM820" i="10"/>
  <c r="P378" i="13"/>
  <c r="BM825" i="10"/>
  <c r="P383" i="13"/>
  <c r="BM829" i="10"/>
  <c r="P387" i="13"/>
  <c r="BM840" i="10"/>
  <c r="P398" i="13"/>
  <c r="BM844" i="10"/>
  <c r="P402" i="13"/>
  <c r="BC822" i="10"/>
  <c r="F380" i="13"/>
  <c r="BC833" i="10"/>
  <c r="F391" i="13"/>
  <c r="BP813" i="10"/>
  <c r="S371" i="13"/>
  <c r="BP803" i="10"/>
  <c r="S361" i="13"/>
  <c r="BK802" i="10"/>
  <c r="N360" i="13"/>
  <c r="BP815" i="10"/>
  <c r="S373" i="13"/>
  <c r="BP824" i="10"/>
  <c r="S382" i="13"/>
  <c r="BP833" i="10"/>
  <c r="S391" i="13"/>
  <c r="BP832" i="10"/>
  <c r="S390" i="13"/>
  <c r="BP831" i="10"/>
  <c r="S389" i="13"/>
  <c r="BP830" i="10"/>
  <c r="S388" i="13"/>
  <c r="BP829" i="10"/>
  <c r="S387" i="13"/>
  <c r="BK828" i="10"/>
  <c r="N386" i="13"/>
  <c r="BK827" i="10"/>
  <c r="N385" i="13"/>
  <c r="BP826" i="10"/>
  <c r="S384" i="13"/>
  <c r="BP825" i="10"/>
  <c r="S383" i="13"/>
  <c r="BD833" i="10"/>
  <c r="G391" i="13"/>
  <c r="BT833" i="10"/>
  <c r="W391" i="13"/>
  <c r="BA833" i="10"/>
  <c r="D391" i="13"/>
  <c r="BQ833" i="10"/>
  <c r="T391" i="13"/>
  <c r="BB833" i="10"/>
  <c r="E391" i="13"/>
  <c r="BR833" i="10"/>
  <c r="U391" i="13"/>
  <c r="BP822" i="10"/>
  <c r="S380" i="13"/>
  <c r="BK821" i="10"/>
  <c r="N379" i="13"/>
  <c r="BP820" i="10"/>
  <c r="S378" i="13"/>
  <c r="BP818" i="10"/>
  <c r="S376" i="13"/>
  <c r="BP817" i="10"/>
  <c r="S375" i="13"/>
  <c r="BK816" i="10"/>
  <c r="N374" i="13"/>
  <c r="BK814" i="10"/>
  <c r="N372" i="13"/>
  <c r="BD822" i="10"/>
  <c r="G380" i="13"/>
  <c r="BT822" i="10"/>
  <c r="W380" i="13"/>
  <c r="BA822" i="10"/>
  <c r="D380" i="13"/>
  <c r="BQ822" i="10"/>
  <c r="T380" i="13"/>
  <c r="BB822" i="10"/>
  <c r="E380" i="13"/>
  <c r="BR822" i="10"/>
  <c r="U380" i="13"/>
  <c r="BK811" i="10"/>
  <c r="N369" i="13"/>
  <c r="BK809" i="10"/>
  <c r="N367" i="13"/>
  <c r="BK808" i="10"/>
  <c r="N366" i="13"/>
  <c r="BK807" i="10"/>
  <c r="N365" i="13"/>
  <c r="BK806" i="10"/>
  <c r="N364" i="13"/>
  <c r="BK805" i="10"/>
  <c r="N363" i="13"/>
  <c r="BK804" i="10"/>
  <c r="N362" i="13"/>
  <c r="BK810" i="10"/>
  <c r="N368" i="13"/>
  <c r="BD811" i="10"/>
  <c r="G369" i="13"/>
  <c r="BT811" i="10"/>
  <c r="W369" i="13"/>
  <c r="BQ811" i="10"/>
  <c r="T369" i="13"/>
  <c r="BC811" i="10"/>
  <c r="F369" i="13"/>
  <c r="BS811" i="10"/>
  <c r="V369" i="13"/>
  <c r="BA811" i="10"/>
  <c r="D369" i="13"/>
  <c r="BU811" i="10"/>
  <c r="X369" i="13"/>
  <c r="BB811" i="10"/>
  <c r="E369" i="13"/>
  <c r="BR811" i="10"/>
  <c r="U369" i="13"/>
  <c r="BN791" i="10"/>
  <c r="Q349" i="13"/>
  <c r="BP792" i="10"/>
  <c r="S350" i="13"/>
  <c r="BP793" i="10"/>
  <c r="S351" i="13"/>
  <c r="BP794" i="10"/>
  <c r="S352" i="13"/>
  <c r="BP795" i="10"/>
  <c r="S353" i="13"/>
  <c r="BP796" i="10"/>
  <c r="S354" i="13"/>
  <c r="BP797" i="10"/>
  <c r="S355" i="13"/>
  <c r="BP798" i="10"/>
  <c r="S356" i="13"/>
  <c r="BP799" i="10"/>
  <c r="S357" i="13"/>
  <c r="BK792" i="10"/>
  <c r="N350" i="13"/>
  <c r="BK793" i="10"/>
  <c r="N351" i="13"/>
  <c r="BK794" i="10"/>
  <c r="N352" i="13"/>
  <c r="BK795" i="10"/>
  <c r="N353" i="13"/>
  <c r="BK796" i="10"/>
  <c r="N354" i="13"/>
  <c r="BK797" i="10"/>
  <c r="N355" i="13"/>
  <c r="BK798" i="10"/>
  <c r="N356" i="13"/>
  <c r="BK799" i="10"/>
  <c r="N357" i="13"/>
  <c r="AZ791" i="10"/>
  <c r="BP786" i="10"/>
  <c r="S344" i="13"/>
  <c r="BP787" i="10"/>
  <c r="S345" i="13"/>
  <c r="BP775" i="10"/>
  <c r="S333" i="13"/>
  <c r="BP774" i="10"/>
  <c r="S332" i="13"/>
  <c r="BP763" i="10"/>
  <c r="S321" i="13"/>
  <c r="BK762" i="10"/>
  <c r="N320" i="13"/>
  <c r="BK754" i="10"/>
  <c r="N312" i="13"/>
  <c r="AZ754" i="10"/>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3" i="12"/>
  <c r="C24" i="12"/>
  <c r="C23" i="12"/>
  <c r="BC427" i="10"/>
  <c r="BH427" i="10"/>
  <c r="BB427" i="10"/>
  <c r="BG427" i="10"/>
  <c r="BA427" i="10"/>
  <c r="BF427" i="10"/>
  <c r="AZ427" i="10"/>
  <c r="BE427" i="10"/>
  <c r="BC426" i="10"/>
  <c r="BB426" i="10"/>
  <c r="BG426" i="10"/>
  <c r="BA426" i="10"/>
  <c r="AZ426" i="10"/>
  <c r="BA406" i="10"/>
  <c r="BF406" i="10"/>
  <c r="BP761" i="10"/>
  <c r="S319" i="13"/>
  <c r="BP773" i="10"/>
  <c r="S331" i="13"/>
  <c r="BK785" i="10"/>
  <c r="N343" i="13"/>
  <c r="BP760" i="10"/>
  <c r="S318" i="13"/>
  <c r="BP772" i="10"/>
  <c r="S330" i="13"/>
  <c r="BP784" i="10"/>
  <c r="S342" i="13"/>
  <c r="BP759" i="10"/>
  <c r="S317" i="13"/>
  <c r="BP771" i="10"/>
  <c r="S329" i="13"/>
  <c r="BP783" i="10"/>
  <c r="S341" i="13"/>
  <c r="BP758" i="10"/>
  <c r="S316" i="13"/>
  <c r="BP770" i="10"/>
  <c r="S328" i="13"/>
  <c r="BK782" i="10"/>
  <c r="BK769" i="10"/>
  <c r="BP757" i="10"/>
  <c r="S315" i="13"/>
  <c r="BP781" i="10"/>
  <c r="S339" i="13"/>
  <c r="BP756" i="10"/>
  <c r="S314" i="13"/>
  <c r="BP768" i="10"/>
  <c r="S326" i="13"/>
  <c r="BP780" i="10"/>
  <c r="S338" i="13"/>
  <c r="BP755" i="10"/>
  <c r="S313" i="13"/>
  <c r="BP767" i="10"/>
  <c r="S325" i="13"/>
  <c r="BP779" i="10"/>
  <c r="S337" i="13"/>
  <c r="BP791" i="10"/>
  <c r="S349" i="13"/>
  <c r="BK778" i="10"/>
  <c r="N336" i="13"/>
  <c r="BP790" i="10"/>
  <c r="S348" i="13"/>
  <c r="BK766" i="10"/>
  <c r="N324" i="13"/>
  <c r="BM785" i="10"/>
  <c r="P343" i="13"/>
  <c r="BM810" i="10"/>
  <c r="P368" i="13"/>
  <c r="BV822" i="10"/>
  <c r="Y380" i="13"/>
  <c r="BU833" i="10"/>
  <c r="X391" i="13"/>
  <c r="BM754" i="10"/>
  <c r="P312" i="13"/>
  <c r="BM796" i="10"/>
  <c r="P354" i="13"/>
  <c r="BM792" i="10"/>
  <c r="P350" i="13"/>
  <c r="BM804" i="10"/>
  <c r="P362" i="13"/>
  <c r="BM808" i="10"/>
  <c r="P366" i="13"/>
  <c r="BM799" i="10"/>
  <c r="P357" i="13"/>
  <c r="BM795" i="10"/>
  <c r="P353" i="13"/>
  <c r="BM805" i="10"/>
  <c r="P363" i="13"/>
  <c r="BM809" i="10"/>
  <c r="P367" i="13"/>
  <c r="BU822" i="10"/>
  <c r="X380" i="13"/>
  <c r="BM814" i="10"/>
  <c r="P372" i="13"/>
  <c r="BV833" i="10"/>
  <c r="Y391" i="13"/>
  <c r="BM827" i="10"/>
  <c r="P385" i="13"/>
  <c r="BM798" i="10"/>
  <c r="P356" i="13"/>
  <c r="BM794" i="10"/>
  <c r="P352" i="13"/>
  <c r="BV811" i="10"/>
  <c r="Y369" i="13"/>
  <c r="BM811" i="10"/>
  <c r="P369" i="13"/>
  <c r="BM816" i="10"/>
  <c r="P374" i="13"/>
  <c r="BM828" i="10"/>
  <c r="P386" i="13"/>
  <c r="BM802" i="10"/>
  <c r="P360" i="13"/>
  <c r="BK773" i="10"/>
  <c r="N331" i="13"/>
  <c r="BK772" i="10"/>
  <c r="N330" i="13"/>
  <c r="BK770" i="10"/>
  <c r="N328" i="13"/>
  <c r="BP766" i="10"/>
  <c r="S324" i="13"/>
  <c r="BK768" i="10"/>
  <c r="N326" i="13"/>
  <c r="BK767" i="10"/>
  <c r="N325" i="13"/>
  <c r="BK791" i="10"/>
  <c r="N349" i="13"/>
  <c r="BK779" i="10"/>
  <c r="N337" i="13"/>
  <c r="BP754" i="10"/>
  <c r="S312" i="13"/>
  <c r="BK771" i="10"/>
  <c r="N329" i="13"/>
  <c r="BK783" i="10"/>
  <c r="N341" i="13"/>
  <c r="BP782" i="10"/>
  <c r="S340" i="13"/>
  <c r="BK781" i="10"/>
  <c r="N339" i="13"/>
  <c r="BK780" i="10"/>
  <c r="N338" i="13"/>
  <c r="BK790" i="10"/>
  <c r="N348" i="13"/>
  <c r="BP778" i="10"/>
  <c r="S336" i="13"/>
  <c r="BK787" i="10"/>
  <c r="N345" i="13"/>
  <c r="BK786" i="10"/>
  <c r="N344" i="13"/>
  <c r="BP785" i="10"/>
  <c r="S343" i="13"/>
  <c r="BK784" i="10"/>
  <c r="N342" i="13"/>
  <c r="BK775" i="10"/>
  <c r="N333" i="13"/>
  <c r="BK774" i="10"/>
  <c r="N332" i="13"/>
  <c r="BP769" i="10"/>
  <c r="S327" i="13"/>
  <c r="BK763" i="10"/>
  <c r="N321" i="13"/>
  <c r="BP762" i="10"/>
  <c r="S320" i="13"/>
  <c r="BK761" i="10"/>
  <c r="N319" i="13"/>
  <c r="BK760" i="10"/>
  <c r="N318" i="13"/>
  <c r="BK759" i="10"/>
  <c r="N317" i="13"/>
  <c r="BK758" i="10"/>
  <c r="N316" i="13"/>
  <c r="BK757" i="10"/>
  <c r="N315" i="13"/>
  <c r="BK756" i="10"/>
  <c r="N314" i="13"/>
  <c r="BK755" i="10"/>
  <c r="N313" i="13"/>
  <c r="A347" i="10"/>
  <c r="BM760" i="10"/>
  <c r="P318" i="13"/>
  <c r="BM786" i="10"/>
  <c r="P344" i="13"/>
  <c r="BM780" i="10"/>
  <c r="P338" i="13"/>
  <c r="BM772" i="10"/>
  <c r="P330" i="13"/>
  <c r="BM775" i="10"/>
  <c r="P333" i="13"/>
  <c r="BM759" i="10"/>
  <c r="P317" i="13"/>
  <c r="BM763" i="10"/>
  <c r="P321" i="13"/>
  <c r="BM784" i="10"/>
  <c r="P342" i="13"/>
  <c r="BM779" i="10"/>
  <c r="P337" i="13"/>
  <c r="BM756" i="10"/>
  <c r="P314" i="13"/>
  <c r="BM790" i="10"/>
  <c r="P348" i="13"/>
  <c r="BM783" i="10"/>
  <c r="P341" i="13"/>
  <c r="BM791" i="10"/>
  <c r="P349" i="13"/>
  <c r="BM770" i="10"/>
  <c r="P328" i="13"/>
  <c r="A262" i="10"/>
  <c r="A199" i="10"/>
  <c r="A68" i="10"/>
  <c r="A324" i="10"/>
  <c r="A139" i="10"/>
  <c r="AZ503" i="10"/>
  <c r="BC387" i="10"/>
  <c r="BB387" i="10"/>
  <c r="BA387" i="10"/>
  <c r="BC386" i="10"/>
  <c r="BB386" i="10"/>
  <c r="BA386" i="10"/>
  <c r="BB385" i="10"/>
  <c r="BA385" i="10"/>
  <c r="BC384" i="10"/>
  <c r="BC385" i="10"/>
  <c r="BB384" i="10"/>
  <c r="BA384" i="10"/>
  <c r="AT107" i="10"/>
  <c r="AS107" i="10"/>
  <c r="AR107" i="10"/>
  <c r="AQ107" i="10"/>
  <c r="AU104" i="10"/>
  <c r="AO105" i="10"/>
  <c r="AO104" i="10"/>
  <c r="AH107" i="10"/>
  <c r="AG107" i="10"/>
  <c r="AF107" i="10"/>
  <c r="AE107" i="10"/>
  <c r="AI104" i="10"/>
  <c r="AC105" i="10"/>
  <c r="AC104" i="10"/>
  <c r="V107" i="10"/>
  <c r="U107" i="10"/>
  <c r="T107" i="10"/>
  <c r="S107" i="10"/>
  <c r="W104" i="10"/>
  <c r="Q105" i="10"/>
  <c r="Q104" i="10"/>
  <c r="K104" i="10"/>
  <c r="J107" i="10"/>
  <c r="I107" i="10"/>
  <c r="H107" i="10"/>
  <c r="G107" i="10"/>
  <c r="E104" i="10"/>
  <c r="E105" i="10"/>
  <c r="BS503" i="10"/>
  <c r="V61" i="13"/>
  <c r="BO503" i="10"/>
  <c r="R61" i="13"/>
  <c r="BL503" i="10"/>
  <c r="O61" i="13"/>
  <c r="BK503" i="10"/>
  <c r="N61" i="13"/>
  <c r="BC503" i="10"/>
  <c r="F61" i="13"/>
  <c r="BE503" i="10"/>
  <c r="H61" i="13"/>
  <c r="BJ503" i="10"/>
  <c r="M61" i="13"/>
  <c r="BN503" i="10"/>
  <c r="Q61" i="13"/>
  <c r="BP503" i="10"/>
  <c r="S61" i="13"/>
  <c r="BF503" i="10"/>
  <c r="I61" i="13"/>
  <c r="BQ503" i="10"/>
  <c r="T61" i="13"/>
  <c r="BG503" i="10"/>
  <c r="J61" i="13"/>
  <c r="BM503" i="10"/>
  <c r="P61" i="13"/>
  <c r="BA503" i="10"/>
  <c r="D61" i="13"/>
  <c r="BV503" i="10"/>
  <c r="Y61" i="13"/>
  <c r="BB503" i="10"/>
  <c r="E61" i="13"/>
  <c r="BD503" i="10"/>
  <c r="G61" i="13"/>
  <c r="BU503" i="10"/>
  <c r="X61" i="13"/>
  <c r="BB383" i="10"/>
  <c r="BA383" i="10"/>
  <c r="AO363" i="10"/>
  <c r="AC363" i="10"/>
  <c r="Q363" i="10"/>
  <c r="E363" i="10"/>
  <c r="AU362" i="10"/>
  <c r="AI362" i="10"/>
  <c r="W362" i="10"/>
  <c r="K362" i="10"/>
  <c r="AU339" i="10"/>
  <c r="AI339" i="10"/>
  <c r="W339" i="10"/>
  <c r="K339" i="10"/>
  <c r="BH383" i="10"/>
  <c r="BG383" i="10"/>
  <c r="BC383" i="10"/>
  <c r="BH382" i="10"/>
  <c r="BG382" i="10"/>
  <c r="BC382" i="10"/>
  <c r="BB382" i="10"/>
  <c r="BA382" i="10"/>
  <c r="BG381" i="10"/>
  <c r="BC381" i="10"/>
  <c r="BB381" i="10"/>
  <c r="BA381" i="10"/>
  <c r="BH381" i="10"/>
  <c r="BH380" i="10"/>
  <c r="BG380" i="10"/>
  <c r="BC380" i="10"/>
  <c r="BB380" i="10"/>
  <c r="BA380" i="10"/>
  <c r="E52" i="10"/>
  <c r="B4" i="13"/>
  <c r="BT705" i="10"/>
  <c r="BT704" i="10"/>
  <c r="BT703" i="10"/>
  <c r="BT702" i="10"/>
  <c r="BT701" i="10"/>
  <c r="BT700" i="10"/>
  <c r="BT699" i="10"/>
  <c r="BT698" i="10"/>
  <c r="BT697" i="10"/>
  <c r="BT696" i="10"/>
  <c r="BT695" i="10"/>
  <c r="BT694" i="10"/>
  <c r="BT693" i="10"/>
  <c r="BT692" i="10"/>
  <c r="BR705" i="10"/>
  <c r="BQ705" i="10"/>
  <c r="BR704" i="10"/>
  <c r="BQ704" i="10"/>
  <c r="BR703" i="10"/>
  <c r="BQ703" i="10"/>
  <c r="BR702" i="10"/>
  <c r="BQ702" i="10"/>
  <c r="BR701" i="10"/>
  <c r="BQ701" i="10"/>
  <c r="BR700" i="10"/>
  <c r="BQ700" i="10"/>
  <c r="BR699" i="10"/>
  <c r="BQ699" i="10"/>
  <c r="BR698" i="10"/>
  <c r="BQ698" i="10"/>
  <c r="BR697" i="10"/>
  <c r="BQ697" i="10"/>
  <c r="BR696" i="10"/>
  <c r="BQ696" i="10"/>
  <c r="BR695" i="10"/>
  <c r="BQ695" i="10"/>
  <c r="BR694" i="10"/>
  <c r="BQ694" i="10"/>
  <c r="BR693" i="10"/>
  <c r="BQ693" i="10"/>
  <c r="BR692" i="10"/>
  <c r="BQ692" i="10"/>
  <c r="BJ705" i="10"/>
  <c r="BI705" i="10"/>
  <c r="BG705" i="10"/>
  <c r="BF705" i="10"/>
  <c r="BJ704" i="10"/>
  <c r="BI704" i="10"/>
  <c r="BG704" i="10"/>
  <c r="BF704" i="10"/>
  <c r="BJ703" i="10"/>
  <c r="BI703" i="10"/>
  <c r="BG703" i="10"/>
  <c r="BF703" i="10"/>
  <c r="BJ702" i="10"/>
  <c r="BI702" i="10"/>
  <c r="BG702" i="10"/>
  <c r="BF702" i="10"/>
  <c r="BJ701" i="10"/>
  <c r="BI701" i="10"/>
  <c r="BG701" i="10"/>
  <c r="BF701" i="10"/>
  <c r="BJ700" i="10"/>
  <c r="BI700" i="10"/>
  <c r="BG700" i="10"/>
  <c r="BF700" i="10"/>
  <c r="BJ699" i="10"/>
  <c r="BI699" i="10"/>
  <c r="BG699" i="10"/>
  <c r="BF699" i="10"/>
  <c r="BJ698" i="10"/>
  <c r="BI698" i="10"/>
  <c r="BG698" i="10"/>
  <c r="BF698" i="10"/>
  <c r="BJ697" i="10"/>
  <c r="BI697" i="10"/>
  <c r="BG697" i="10"/>
  <c r="BF697" i="10"/>
  <c r="BJ696" i="10"/>
  <c r="BI696" i="10"/>
  <c r="BG696" i="10"/>
  <c r="BF696" i="10"/>
  <c r="BJ695" i="10"/>
  <c r="BI695" i="10"/>
  <c r="BG695" i="10"/>
  <c r="BF695" i="10"/>
  <c r="BJ694" i="10"/>
  <c r="BI694" i="10"/>
  <c r="BG694" i="10"/>
  <c r="BF694" i="10"/>
  <c r="BJ693" i="10"/>
  <c r="BI693" i="10"/>
  <c r="BG693" i="10"/>
  <c r="BF693" i="10"/>
  <c r="BJ692" i="10"/>
  <c r="BI692" i="10"/>
  <c r="BG692" i="10"/>
  <c r="BF692" i="10"/>
  <c r="BH705" i="10"/>
  <c r="BE705" i="10"/>
  <c r="BH704" i="10"/>
  <c r="BE704" i="10"/>
  <c r="BH703" i="10"/>
  <c r="BE703" i="10"/>
  <c r="BH702" i="10"/>
  <c r="BE702" i="10"/>
  <c r="BH701" i="10"/>
  <c r="BE701" i="10"/>
  <c r="BH700" i="10"/>
  <c r="BE700" i="10"/>
  <c r="BH699" i="10"/>
  <c r="BE699" i="10"/>
  <c r="BH698" i="10"/>
  <c r="BE698" i="10"/>
  <c r="BH697" i="10"/>
  <c r="BE697" i="10"/>
  <c r="BH696" i="10"/>
  <c r="BE696" i="10"/>
  <c r="BH695" i="10"/>
  <c r="BE695" i="10"/>
  <c r="BH694" i="10"/>
  <c r="BE694" i="10"/>
  <c r="BH693" i="10"/>
  <c r="BE693" i="10"/>
  <c r="BH692" i="10"/>
  <c r="BE692" i="10"/>
  <c r="AZ705" i="10"/>
  <c r="BU705" i="10"/>
  <c r="X263" i="13"/>
  <c r="AZ704" i="10"/>
  <c r="AZ703" i="10"/>
  <c r="BV703" i="10"/>
  <c r="Y261" i="13"/>
  <c r="AZ702" i="10"/>
  <c r="AZ701" i="10"/>
  <c r="BV701" i="10"/>
  <c r="Y259" i="13"/>
  <c r="AZ700" i="10"/>
  <c r="AZ699" i="10"/>
  <c r="BV699" i="10"/>
  <c r="Y257" i="13"/>
  <c r="AZ698" i="10"/>
  <c r="AZ697" i="10"/>
  <c r="AZ696" i="10"/>
  <c r="AZ695" i="10"/>
  <c r="BV695" i="10"/>
  <c r="Y253" i="13"/>
  <c r="AZ694" i="10"/>
  <c r="AZ693" i="10"/>
  <c r="AZ692" i="10"/>
  <c r="BU701" i="10"/>
  <c r="X259" i="13"/>
  <c r="BT678" i="10"/>
  <c r="BT677" i="10"/>
  <c r="BT676" i="10"/>
  <c r="BT675" i="10"/>
  <c r="BT674" i="10"/>
  <c r="BT673" i="10"/>
  <c r="BT672" i="10"/>
  <c r="BT671" i="10"/>
  <c r="BT670" i="10"/>
  <c r="BT669" i="10"/>
  <c r="BR678" i="10"/>
  <c r="BQ678" i="10"/>
  <c r="BR677" i="10"/>
  <c r="BQ677" i="10"/>
  <c r="BR676" i="10"/>
  <c r="BQ676" i="10"/>
  <c r="BR675" i="10"/>
  <c r="BQ675" i="10"/>
  <c r="BR674" i="10"/>
  <c r="BQ674" i="10"/>
  <c r="BR673" i="10"/>
  <c r="BQ673" i="10"/>
  <c r="BR672" i="10"/>
  <c r="BQ672" i="10"/>
  <c r="BR671" i="10"/>
  <c r="BQ671" i="10"/>
  <c r="BR670" i="10"/>
  <c r="BQ670" i="10"/>
  <c r="BR669" i="10"/>
  <c r="BQ669" i="10"/>
  <c r="BJ678" i="10"/>
  <c r="BI678" i="10"/>
  <c r="BG678" i="10"/>
  <c r="BF678" i="10"/>
  <c r="BJ677" i="10"/>
  <c r="BI677" i="10"/>
  <c r="BG677" i="10"/>
  <c r="BF677" i="10"/>
  <c r="BJ676" i="10"/>
  <c r="BI676" i="10"/>
  <c r="BG676" i="10"/>
  <c r="BF676" i="10"/>
  <c r="BJ675" i="10"/>
  <c r="BI675" i="10"/>
  <c r="BG675" i="10"/>
  <c r="BF675" i="10"/>
  <c r="BJ674" i="10"/>
  <c r="BI674" i="10"/>
  <c r="BG674" i="10"/>
  <c r="BF674" i="10"/>
  <c r="BJ673" i="10"/>
  <c r="BI673" i="10"/>
  <c r="BG673" i="10"/>
  <c r="BF673" i="10"/>
  <c r="BJ672" i="10"/>
  <c r="BI672" i="10"/>
  <c r="BG672" i="10"/>
  <c r="BF672" i="10"/>
  <c r="BJ671" i="10"/>
  <c r="BI671" i="10"/>
  <c r="BG671" i="10"/>
  <c r="BF671" i="10"/>
  <c r="BJ670" i="10"/>
  <c r="BI670" i="10"/>
  <c r="BG670" i="10"/>
  <c r="BF670" i="10"/>
  <c r="BJ669" i="10"/>
  <c r="BI669" i="10"/>
  <c r="BG669" i="10"/>
  <c r="BF669" i="10"/>
  <c r="BH678" i="10"/>
  <c r="BE678" i="10"/>
  <c r="BH677" i="10"/>
  <c r="BE677" i="10"/>
  <c r="BH676" i="10"/>
  <c r="BE676" i="10"/>
  <c r="BH675" i="10"/>
  <c r="BE675" i="10"/>
  <c r="BH674" i="10"/>
  <c r="BE674" i="10"/>
  <c r="BH673" i="10"/>
  <c r="BE673" i="10"/>
  <c r="BH672" i="10"/>
  <c r="BE672" i="10"/>
  <c r="BH671" i="10"/>
  <c r="BE671" i="10"/>
  <c r="BH670" i="10"/>
  <c r="BE670" i="10"/>
  <c r="BH669" i="10"/>
  <c r="BE669" i="10"/>
  <c r="BE668" i="10"/>
  <c r="BE666" i="10"/>
  <c r="AZ678" i="10"/>
  <c r="AZ677" i="10"/>
  <c r="AZ676" i="10"/>
  <c r="AZ675" i="10"/>
  <c r="AZ674" i="10"/>
  <c r="AZ673" i="10"/>
  <c r="BA673" i="10"/>
  <c r="D231" i="13"/>
  <c r="AZ672" i="10"/>
  <c r="AZ671" i="10"/>
  <c r="AZ670" i="10"/>
  <c r="AZ669" i="10"/>
  <c r="BV666" i="10"/>
  <c r="Y224" i="13"/>
  <c r="BT651" i="10"/>
  <c r="BT650" i="10"/>
  <c r="BT649" i="10"/>
  <c r="BT648" i="10"/>
  <c r="BT647" i="10"/>
  <c r="BT646" i="10"/>
  <c r="BT645" i="10"/>
  <c r="BT644" i="10"/>
  <c r="BT643" i="10"/>
  <c r="BT642" i="10"/>
  <c r="BT641" i="10"/>
  <c r="BT640" i="10"/>
  <c r="BT639" i="10"/>
  <c r="BT638" i="10"/>
  <c r="BR651" i="10"/>
  <c r="BQ651" i="10"/>
  <c r="BR650" i="10"/>
  <c r="BQ650" i="10"/>
  <c r="BR649" i="10"/>
  <c r="BQ649" i="10"/>
  <c r="BR648" i="10"/>
  <c r="BQ648" i="10"/>
  <c r="BR647" i="10"/>
  <c r="BQ647" i="10"/>
  <c r="BR646" i="10"/>
  <c r="BQ646" i="10"/>
  <c r="BR645" i="10"/>
  <c r="BQ645" i="10"/>
  <c r="BR644" i="10"/>
  <c r="BQ644" i="10"/>
  <c r="BR643" i="10"/>
  <c r="BQ643" i="10"/>
  <c r="BR642" i="10"/>
  <c r="BQ642" i="10"/>
  <c r="BR641" i="10"/>
  <c r="BQ641" i="10"/>
  <c r="BR640" i="10"/>
  <c r="BQ640" i="10"/>
  <c r="BR639" i="10"/>
  <c r="BQ639" i="10"/>
  <c r="BR638" i="10"/>
  <c r="BQ638" i="10"/>
  <c r="BJ651" i="10"/>
  <c r="BI651" i="10"/>
  <c r="BG651" i="10"/>
  <c r="BF651" i="10"/>
  <c r="BJ650" i="10"/>
  <c r="BI650" i="10"/>
  <c r="BG650" i="10"/>
  <c r="BF650" i="10"/>
  <c r="BJ649" i="10"/>
  <c r="BI649" i="10"/>
  <c r="BG649" i="10"/>
  <c r="BF649" i="10"/>
  <c r="BJ648" i="10"/>
  <c r="BI648" i="10"/>
  <c r="BG648" i="10"/>
  <c r="BF648" i="10"/>
  <c r="BJ647" i="10"/>
  <c r="BI647" i="10"/>
  <c r="BG647" i="10"/>
  <c r="BF647" i="10"/>
  <c r="BJ646" i="10"/>
  <c r="BI646" i="10"/>
  <c r="BG646" i="10"/>
  <c r="BF646" i="10"/>
  <c r="BJ645" i="10"/>
  <c r="BI645" i="10"/>
  <c r="BG645" i="10"/>
  <c r="BF645" i="10"/>
  <c r="BJ644" i="10"/>
  <c r="BI644" i="10"/>
  <c r="BG644" i="10"/>
  <c r="BF644" i="10"/>
  <c r="BJ643" i="10"/>
  <c r="BI643" i="10"/>
  <c r="BG643" i="10"/>
  <c r="BF643" i="10"/>
  <c r="BJ642" i="10"/>
  <c r="BI642" i="10"/>
  <c r="BG642" i="10"/>
  <c r="BF642" i="10"/>
  <c r="BJ641" i="10"/>
  <c r="BI641" i="10"/>
  <c r="BG641" i="10"/>
  <c r="BF641" i="10"/>
  <c r="BJ640" i="10"/>
  <c r="BI640" i="10"/>
  <c r="BG640" i="10"/>
  <c r="BF640" i="10"/>
  <c r="BJ639" i="10"/>
  <c r="BI639" i="10"/>
  <c r="BG639" i="10"/>
  <c r="BF639" i="10"/>
  <c r="BJ638" i="10"/>
  <c r="BI638" i="10"/>
  <c r="BG638" i="10"/>
  <c r="BF638" i="10"/>
  <c r="BH651" i="10"/>
  <c r="BE651" i="10"/>
  <c r="BH650" i="10"/>
  <c r="BE650" i="10"/>
  <c r="BH649" i="10"/>
  <c r="BE649" i="10"/>
  <c r="BH648" i="10"/>
  <c r="BE648" i="10"/>
  <c r="BH647" i="10"/>
  <c r="BE647" i="10"/>
  <c r="BH646" i="10"/>
  <c r="BE646" i="10"/>
  <c r="BH645" i="10"/>
  <c r="BE645" i="10"/>
  <c r="BH644" i="10"/>
  <c r="BE644" i="10"/>
  <c r="BH643" i="10"/>
  <c r="BE643" i="10"/>
  <c r="BH642" i="10"/>
  <c r="BE642" i="10"/>
  <c r="BH641" i="10"/>
  <c r="BE641" i="10"/>
  <c r="BH640" i="10"/>
  <c r="BE640" i="10"/>
  <c r="BH639" i="10"/>
  <c r="BE639" i="10"/>
  <c r="BH638" i="10"/>
  <c r="BE638" i="10"/>
  <c r="AZ651" i="10"/>
  <c r="AZ650" i="10"/>
  <c r="AZ649" i="10"/>
  <c r="AZ648" i="10"/>
  <c r="AZ647" i="10"/>
  <c r="AZ646" i="10"/>
  <c r="AZ645" i="10"/>
  <c r="AZ644" i="10"/>
  <c r="AZ643" i="10"/>
  <c r="AZ642" i="10"/>
  <c r="AZ641" i="10"/>
  <c r="AZ640" i="10"/>
  <c r="AZ639" i="10"/>
  <c r="AZ638" i="10"/>
  <c r="BT624" i="10"/>
  <c r="BR624" i="10"/>
  <c r="BQ624" i="10"/>
  <c r="BJ624" i="10"/>
  <c r="BI624" i="10"/>
  <c r="BH624" i="10"/>
  <c r="BG624" i="10"/>
  <c r="BF624" i="10"/>
  <c r="BT623" i="10"/>
  <c r="BR623" i="10"/>
  <c r="BQ623" i="10"/>
  <c r="BJ623" i="10"/>
  <c r="BI623" i="10"/>
  <c r="BH623" i="10"/>
  <c r="BG623" i="10"/>
  <c r="BF623" i="10"/>
  <c r="BT622" i="10"/>
  <c r="BR622" i="10"/>
  <c r="BQ622" i="10"/>
  <c r="BJ622" i="10"/>
  <c r="BI622" i="10"/>
  <c r="BH622" i="10"/>
  <c r="BG622" i="10"/>
  <c r="BF622" i="10"/>
  <c r="BT621" i="10"/>
  <c r="BR621" i="10"/>
  <c r="BQ621" i="10"/>
  <c r="BJ621" i="10"/>
  <c r="BI621" i="10"/>
  <c r="BH621" i="10"/>
  <c r="BG621" i="10"/>
  <c r="BF621" i="10"/>
  <c r="BT620" i="10"/>
  <c r="BR620" i="10"/>
  <c r="BQ620" i="10"/>
  <c r="BJ620" i="10"/>
  <c r="BI620" i="10"/>
  <c r="BH620" i="10"/>
  <c r="BG620" i="10"/>
  <c r="BF620" i="10"/>
  <c r="BT619" i="10"/>
  <c r="BR619" i="10"/>
  <c r="BQ619" i="10"/>
  <c r="BJ619" i="10"/>
  <c r="BI619" i="10"/>
  <c r="BH619" i="10"/>
  <c r="BG619" i="10"/>
  <c r="BF619" i="10"/>
  <c r="BT618" i="10"/>
  <c r="BR618" i="10"/>
  <c r="BQ618" i="10"/>
  <c r="BJ618" i="10"/>
  <c r="BI618" i="10"/>
  <c r="BH618" i="10"/>
  <c r="BG618" i="10"/>
  <c r="BF618" i="10"/>
  <c r="BT617" i="10"/>
  <c r="BR617" i="10"/>
  <c r="BQ617" i="10"/>
  <c r="BJ617" i="10"/>
  <c r="BI617" i="10"/>
  <c r="BH617" i="10"/>
  <c r="BG617" i="10"/>
  <c r="BF617" i="10"/>
  <c r="BT616" i="10"/>
  <c r="BR616" i="10"/>
  <c r="BQ616" i="10"/>
  <c r="BJ616" i="10"/>
  <c r="BI616" i="10"/>
  <c r="BH616" i="10"/>
  <c r="BG616" i="10"/>
  <c r="BF616" i="10"/>
  <c r="BT615" i="10"/>
  <c r="BR615" i="10"/>
  <c r="BQ615" i="10"/>
  <c r="BJ615" i="10"/>
  <c r="BI615" i="10"/>
  <c r="BH615" i="10"/>
  <c r="BG615" i="10"/>
  <c r="BF615" i="10"/>
  <c r="BT614" i="10"/>
  <c r="BR614" i="10"/>
  <c r="BQ614" i="10"/>
  <c r="BJ614" i="10"/>
  <c r="BI614" i="10"/>
  <c r="BH614" i="10"/>
  <c r="BG614" i="10"/>
  <c r="BF614" i="10"/>
  <c r="BT613" i="10"/>
  <c r="BR613" i="10"/>
  <c r="BQ613" i="10"/>
  <c r="BJ613" i="10"/>
  <c r="BI613" i="10"/>
  <c r="BH613" i="10"/>
  <c r="BG613" i="10"/>
  <c r="BF613" i="10"/>
  <c r="BT612" i="10"/>
  <c r="BR612" i="10"/>
  <c r="BQ612" i="10"/>
  <c r="BJ612" i="10"/>
  <c r="BI612" i="10"/>
  <c r="BH612" i="10"/>
  <c r="BG612" i="10"/>
  <c r="BF612" i="10"/>
  <c r="BT611" i="10"/>
  <c r="BR611" i="10"/>
  <c r="BQ611" i="10"/>
  <c r="BJ611" i="10"/>
  <c r="BI611" i="10"/>
  <c r="BG611" i="10"/>
  <c r="BF611" i="10"/>
  <c r="BH611" i="10"/>
  <c r="BE613" i="10"/>
  <c r="BE624" i="10"/>
  <c r="BE623" i="10"/>
  <c r="BE622" i="10"/>
  <c r="BE621" i="10"/>
  <c r="BE620" i="10"/>
  <c r="BE619" i="10"/>
  <c r="BE618" i="10"/>
  <c r="BE617" i="10"/>
  <c r="BE616" i="10"/>
  <c r="BE615" i="10"/>
  <c r="BE614" i="10"/>
  <c r="BE612" i="10"/>
  <c r="BE611" i="10"/>
  <c r="AZ624" i="10"/>
  <c r="AZ623" i="10"/>
  <c r="AZ622" i="10"/>
  <c r="AZ621" i="10"/>
  <c r="BU621" i="10"/>
  <c r="X179" i="13"/>
  <c r="AZ620" i="10"/>
  <c r="AZ619" i="10"/>
  <c r="BU619" i="10"/>
  <c r="X177" i="13"/>
  <c r="AZ618" i="10"/>
  <c r="AZ617" i="10"/>
  <c r="BU617" i="10"/>
  <c r="X175" i="13"/>
  <c r="AZ616" i="10"/>
  <c r="AZ615" i="10"/>
  <c r="AZ614" i="10"/>
  <c r="AZ613" i="10"/>
  <c r="BA613" i="10"/>
  <c r="D171" i="13"/>
  <c r="AZ612" i="10"/>
  <c r="AZ611" i="10"/>
  <c r="BB611" i="10"/>
  <c r="E169" i="13"/>
  <c r="BB399" i="10"/>
  <c r="BA399" i="10"/>
  <c r="BB398" i="10"/>
  <c r="BA398" i="10"/>
  <c r="BB397" i="10"/>
  <c r="BA397" i="10"/>
  <c r="BA396" i="10"/>
  <c r="BB395" i="10"/>
  <c r="BA395" i="10"/>
  <c r="BB394" i="10"/>
  <c r="BA394" i="10"/>
  <c r="BB393" i="10"/>
  <c r="BA393" i="10"/>
  <c r="BB392" i="10"/>
  <c r="BA392" i="10"/>
  <c r="AN60" i="10"/>
  <c r="BB617" i="10"/>
  <c r="E175" i="13"/>
  <c r="BA621" i="10"/>
  <c r="D179" i="13"/>
  <c r="BV705" i="10"/>
  <c r="Y263" i="13"/>
  <c r="BA617" i="10"/>
  <c r="D175" i="13"/>
  <c r="BB613" i="10"/>
  <c r="E171" i="13"/>
  <c r="BS619" i="10"/>
  <c r="V177" i="13"/>
  <c r="BS642" i="10"/>
  <c r="V200" i="13"/>
  <c r="BV693" i="10"/>
  <c r="Y251" i="13"/>
  <c r="BB700" i="10"/>
  <c r="E258" i="13"/>
  <c r="BB612" i="10"/>
  <c r="E170" i="13"/>
  <c r="BA616" i="10"/>
  <c r="D174" i="13"/>
  <c r="BU620" i="10"/>
  <c r="X178" i="13"/>
  <c r="BV624" i="10"/>
  <c r="Y182" i="13"/>
  <c r="BV643" i="10"/>
  <c r="Y201" i="13"/>
  <c r="BV647" i="10"/>
  <c r="Y205" i="13"/>
  <c r="BV651" i="10"/>
  <c r="Y209" i="13"/>
  <c r="BB665" i="10"/>
  <c r="E223" i="13"/>
  <c r="D226" i="13"/>
  <c r="BB671" i="10"/>
  <c r="E229" i="13"/>
  <c r="BC674" i="10"/>
  <c r="F232" i="13"/>
  <c r="BA678" i="10"/>
  <c r="D236" i="13"/>
  <c r="BB694" i="10"/>
  <c r="E252" i="13"/>
  <c r="BB697" i="10"/>
  <c r="E255" i="13"/>
  <c r="BA701" i="10"/>
  <c r="D259" i="13"/>
  <c r="BA705" i="10"/>
  <c r="D263" i="13"/>
  <c r="BU615" i="10"/>
  <c r="X173" i="13"/>
  <c r="BU623" i="10"/>
  <c r="X181" i="13"/>
  <c r="BA646" i="10"/>
  <c r="D204" i="13"/>
  <c r="BB667" i="10"/>
  <c r="E225" i="13"/>
  <c r="BA696" i="10"/>
  <c r="D254" i="13"/>
  <c r="BB704" i="10"/>
  <c r="E262" i="13"/>
  <c r="BC613" i="10"/>
  <c r="F171" i="13"/>
  <c r="BS617" i="10"/>
  <c r="V175" i="13"/>
  <c r="BB621" i="10"/>
  <c r="E179" i="13"/>
  <c r="BA640" i="10"/>
  <c r="D198" i="13"/>
  <c r="BB644" i="10"/>
  <c r="E202" i="13"/>
  <c r="BB648" i="10"/>
  <c r="E206" i="13"/>
  <c r="D223" i="13"/>
  <c r="BB669" i="10"/>
  <c r="E227" i="13"/>
  <c r="BA672" i="10"/>
  <c r="D230" i="13"/>
  <c r="BB675" i="10"/>
  <c r="E233" i="13"/>
  <c r="BA694" i="10"/>
  <c r="D252" i="13"/>
  <c r="BB698" i="10"/>
  <c r="E256" i="13"/>
  <c r="BB702" i="10"/>
  <c r="E260" i="13"/>
  <c r="BB705" i="10"/>
  <c r="E263" i="13"/>
  <c r="BS611" i="10"/>
  <c r="V169" i="13"/>
  <c r="BV638" i="10"/>
  <c r="Y196" i="13"/>
  <c r="BA650" i="10"/>
  <c r="D208" i="13"/>
  <c r="BA670" i="10"/>
  <c r="D228" i="13"/>
  <c r="BB677" i="10"/>
  <c r="E235" i="13"/>
  <c r="BA619" i="10"/>
  <c r="D177" i="13"/>
  <c r="BV623" i="10"/>
  <c r="Y181" i="13"/>
  <c r="BB614" i="10"/>
  <c r="E172" i="13"/>
  <c r="BA618" i="10"/>
  <c r="D176" i="13"/>
  <c r="BS622" i="10"/>
  <c r="V180" i="13"/>
  <c r="BU641" i="10"/>
  <c r="X199" i="13"/>
  <c r="BU645" i="10"/>
  <c r="X203" i="13"/>
  <c r="BU649" i="10"/>
  <c r="X207" i="13"/>
  <c r="D224" i="13"/>
  <c r="BA669" i="10"/>
  <c r="D227" i="13"/>
  <c r="BB673" i="10"/>
  <c r="E231" i="13"/>
  <c r="BA676" i="10"/>
  <c r="D234" i="13"/>
  <c r="BS692" i="10"/>
  <c r="V250" i="13"/>
  <c r="BA695" i="10"/>
  <c r="D253" i="13"/>
  <c r="BA699" i="10"/>
  <c r="D257" i="13"/>
  <c r="BA703" i="10"/>
  <c r="D261" i="13"/>
  <c r="BB640" i="10"/>
  <c r="E198" i="13"/>
  <c r="BC648" i="10"/>
  <c r="F206" i="13"/>
  <c r="D225" i="13"/>
  <c r="BA671" i="10"/>
  <c r="D229" i="13"/>
  <c r="BA675" i="10"/>
  <c r="D233" i="13"/>
  <c r="BB678" i="10"/>
  <c r="E236" i="13"/>
  <c r="BC672" i="10"/>
  <c r="F230" i="13"/>
  <c r="BS666" i="10"/>
  <c r="V224" i="13"/>
  <c r="BA692" i="10"/>
  <c r="D250" i="13"/>
  <c r="BB693" i="10"/>
  <c r="E251" i="13"/>
  <c r="BB696" i="10"/>
  <c r="E254" i="13"/>
  <c r="BA697" i="10"/>
  <c r="D255" i="13"/>
  <c r="BV697" i="10"/>
  <c r="Y255" i="13"/>
  <c r="BA698" i="10"/>
  <c r="D256" i="13"/>
  <c r="BB701" i="10"/>
  <c r="E259" i="13"/>
  <c r="BA702" i="10"/>
  <c r="D260" i="13"/>
  <c r="BC693" i="10"/>
  <c r="F251" i="13"/>
  <c r="BC695" i="10"/>
  <c r="F253" i="13"/>
  <c r="BC697" i="10"/>
  <c r="F255" i="13"/>
  <c r="BC699" i="10"/>
  <c r="F257" i="13"/>
  <c r="BC701" i="10"/>
  <c r="F259" i="13"/>
  <c r="BC703" i="10"/>
  <c r="F261" i="13"/>
  <c r="BC705" i="10"/>
  <c r="F263" i="13"/>
  <c r="BS693" i="10"/>
  <c r="V251" i="13"/>
  <c r="BS695" i="10"/>
  <c r="V253" i="13"/>
  <c r="BS697" i="10"/>
  <c r="V255" i="13"/>
  <c r="BS699" i="10"/>
  <c r="V257" i="13"/>
  <c r="BS701" i="10"/>
  <c r="V259" i="13"/>
  <c r="BS703" i="10"/>
  <c r="V261" i="13"/>
  <c r="BS705" i="10"/>
  <c r="V263" i="13"/>
  <c r="BA642" i="10"/>
  <c r="D200" i="13"/>
  <c r="BC644" i="10"/>
  <c r="F202" i="13"/>
  <c r="BC668" i="10"/>
  <c r="F226" i="13"/>
  <c r="BC675" i="10"/>
  <c r="F233" i="13"/>
  <c r="BS678" i="10"/>
  <c r="V236" i="13"/>
  <c r="BB692" i="10"/>
  <c r="E250" i="13"/>
  <c r="BA693" i="10"/>
  <c r="D251" i="13"/>
  <c r="BC692" i="10"/>
  <c r="F250" i="13"/>
  <c r="BC694" i="10"/>
  <c r="F252" i="13"/>
  <c r="BC696" i="10"/>
  <c r="F254" i="13"/>
  <c r="BC698" i="10"/>
  <c r="F256" i="13"/>
  <c r="BC700" i="10"/>
  <c r="F258" i="13"/>
  <c r="BC702" i="10"/>
  <c r="F260" i="13"/>
  <c r="BC704" i="10"/>
  <c r="F262" i="13"/>
  <c r="BU697" i="10"/>
  <c r="X255" i="13"/>
  <c r="BS694" i="10"/>
  <c r="V252" i="13"/>
  <c r="BS696" i="10"/>
  <c r="V254" i="13"/>
  <c r="BS698" i="10"/>
  <c r="V256" i="13"/>
  <c r="BS700" i="10"/>
  <c r="V258" i="13"/>
  <c r="BS702" i="10"/>
  <c r="V260" i="13"/>
  <c r="BS704" i="10"/>
  <c r="V262" i="13"/>
  <c r="BU693" i="10"/>
  <c r="X251" i="13"/>
  <c r="BB695" i="10"/>
  <c r="E253" i="13"/>
  <c r="BB699" i="10"/>
  <c r="E257" i="13"/>
  <c r="BA700" i="10"/>
  <c r="D258" i="13"/>
  <c r="BB703" i="10"/>
  <c r="E261" i="13"/>
  <c r="BA704" i="10"/>
  <c r="D262" i="13"/>
  <c r="BU695" i="10"/>
  <c r="X253" i="13"/>
  <c r="BU699" i="10"/>
  <c r="X257" i="13"/>
  <c r="BU703" i="10"/>
  <c r="X261" i="13"/>
  <c r="BC638" i="10"/>
  <c r="F196" i="13"/>
  <c r="BS670" i="10"/>
  <c r="V228" i="13"/>
  <c r="BV642" i="10"/>
  <c r="Y200" i="13"/>
  <c r="BC667" i="10"/>
  <c r="F225" i="13"/>
  <c r="BC671" i="10"/>
  <c r="F229" i="13"/>
  <c r="BS665" i="10"/>
  <c r="V223" i="13"/>
  <c r="BS669" i="10"/>
  <c r="V227" i="13"/>
  <c r="BS673" i="10"/>
  <c r="V231" i="13"/>
  <c r="BS677" i="10"/>
  <c r="V235" i="13"/>
  <c r="BC676" i="10"/>
  <c r="F234" i="13"/>
  <c r="BA611" i="10"/>
  <c r="D169" i="13"/>
  <c r="BB615" i="10"/>
  <c r="E173" i="13"/>
  <c r="BA620" i="10"/>
  <c r="D178" i="13"/>
  <c r="BA623" i="10"/>
  <c r="D181" i="13"/>
  <c r="BA638" i="10"/>
  <c r="D196" i="13"/>
  <c r="BB646" i="10"/>
  <c r="E204" i="13"/>
  <c r="BC640" i="10"/>
  <c r="F198" i="13"/>
  <c r="BU642" i="10"/>
  <c r="X200" i="13"/>
  <c r="BS638" i="10"/>
  <c r="V196" i="13"/>
  <c r="BU638" i="10"/>
  <c r="X196" i="13"/>
  <c r="BV674" i="10"/>
  <c r="Y232" i="13"/>
  <c r="BB670" i="10"/>
  <c r="E228" i="13"/>
  <c r="BB674" i="10"/>
  <c r="E232" i="13"/>
  <c r="BC665" i="10"/>
  <c r="F223" i="13"/>
  <c r="BC669" i="10"/>
  <c r="F227" i="13"/>
  <c r="BC673" i="10"/>
  <c r="F231" i="13"/>
  <c r="BC677" i="10"/>
  <c r="F235" i="13"/>
  <c r="BS667" i="10"/>
  <c r="V225" i="13"/>
  <c r="BS671" i="10"/>
  <c r="V229" i="13"/>
  <c r="BS675" i="10"/>
  <c r="V233" i="13"/>
  <c r="BS674" i="10"/>
  <c r="V232" i="13"/>
  <c r="BU611" i="10"/>
  <c r="X169" i="13"/>
  <c r="BU616" i="10"/>
  <c r="X174" i="13"/>
  <c r="BB619" i="10"/>
  <c r="E177" i="13"/>
  <c r="BA624" i="10"/>
  <c r="D182" i="13"/>
  <c r="BS613" i="10"/>
  <c r="V171" i="13"/>
  <c r="BV639" i="10"/>
  <c r="Y197" i="13"/>
  <c r="BB641" i="10"/>
  <c r="E199" i="13"/>
  <c r="BB650" i="10"/>
  <c r="E208" i="13"/>
  <c r="BC642" i="10"/>
  <c r="F200" i="13"/>
  <c r="BV676" i="10"/>
  <c r="Y234" i="13"/>
  <c r="BB666" i="10"/>
  <c r="E224" i="13"/>
  <c r="BV670" i="10"/>
  <c r="Y228" i="13"/>
  <c r="BA677" i="10"/>
  <c r="D235" i="13"/>
  <c r="BC666" i="10"/>
  <c r="F224" i="13"/>
  <c r="BC670" i="10"/>
  <c r="F228" i="13"/>
  <c r="BC678" i="10"/>
  <c r="F236" i="13"/>
  <c r="BS668" i="10"/>
  <c r="V226" i="13"/>
  <c r="BS672" i="10"/>
  <c r="V230" i="13"/>
  <c r="BS676" i="10"/>
  <c r="V234" i="13"/>
  <c r="BU692" i="10"/>
  <c r="X250" i="13"/>
  <c r="BU694" i="10"/>
  <c r="X252" i="13"/>
  <c r="BU696" i="10"/>
  <c r="X254" i="13"/>
  <c r="BU698" i="10"/>
  <c r="X256" i="13"/>
  <c r="BU700" i="10"/>
  <c r="X258" i="13"/>
  <c r="BU702" i="10"/>
  <c r="X260" i="13"/>
  <c r="BU704" i="10"/>
  <c r="X262" i="13"/>
  <c r="BD692" i="10"/>
  <c r="G250" i="13"/>
  <c r="BV692" i="10"/>
  <c r="Y250" i="13"/>
  <c r="BD694" i="10"/>
  <c r="G252" i="13"/>
  <c r="BV694" i="10"/>
  <c r="Y252" i="13"/>
  <c r="BD696" i="10"/>
  <c r="G254" i="13"/>
  <c r="BV696" i="10"/>
  <c r="Y254" i="13"/>
  <c r="BD698" i="10"/>
  <c r="G256" i="13"/>
  <c r="BV698" i="10"/>
  <c r="Y256" i="13"/>
  <c r="BD700" i="10"/>
  <c r="G258" i="13"/>
  <c r="BV700" i="10"/>
  <c r="Y258" i="13"/>
  <c r="BD702" i="10"/>
  <c r="G260" i="13"/>
  <c r="BV702" i="10"/>
  <c r="Y260" i="13"/>
  <c r="BD704" i="10"/>
  <c r="G262" i="13"/>
  <c r="BV704" i="10"/>
  <c r="Y262" i="13"/>
  <c r="BD693" i="10"/>
  <c r="G251" i="13"/>
  <c r="BD695" i="10"/>
  <c r="G253" i="13"/>
  <c r="BD697" i="10"/>
  <c r="G255" i="13"/>
  <c r="BD699" i="10"/>
  <c r="G257" i="13"/>
  <c r="BD701" i="10"/>
  <c r="G259" i="13"/>
  <c r="BD703" i="10"/>
  <c r="G261" i="13"/>
  <c r="BD705" i="10"/>
  <c r="G263" i="13"/>
  <c r="BB668" i="10"/>
  <c r="E226" i="13"/>
  <c r="BB672" i="10"/>
  <c r="E230" i="13"/>
  <c r="BB676" i="10"/>
  <c r="E234" i="13"/>
  <c r="BV672" i="10"/>
  <c r="Y230" i="13"/>
  <c r="BV678" i="10"/>
  <c r="Y236" i="13"/>
  <c r="BA674" i="10"/>
  <c r="D232" i="13"/>
  <c r="BV668" i="10"/>
  <c r="Y226" i="13"/>
  <c r="BC624" i="10"/>
  <c r="F182" i="13"/>
  <c r="BS620" i="10"/>
  <c r="V178" i="13"/>
  <c r="BS646" i="10"/>
  <c r="V204" i="13"/>
  <c r="BS650" i="10"/>
  <c r="V208" i="13"/>
  <c r="BU646" i="10"/>
  <c r="X204" i="13"/>
  <c r="BU650" i="10"/>
  <c r="X208" i="13"/>
  <c r="BV640" i="10"/>
  <c r="Y198" i="13"/>
  <c r="BV644" i="10"/>
  <c r="Y202" i="13"/>
  <c r="BV648" i="10"/>
  <c r="Y206" i="13"/>
  <c r="BU670" i="10"/>
  <c r="X228" i="13"/>
  <c r="BA612" i="10"/>
  <c r="D170" i="13"/>
  <c r="BB616" i="10"/>
  <c r="E174" i="13"/>
  <c r="BV620" i="10"/>
  <c r="Y178" i="13"/>
  <c r="BA622" i="10"/>
  <c r="D180" i="13"/>
  <c r="BC612" i="10"/>
  <c r="F170" i="13"/>
  <c r="BS624" i="10"/>
  <c r="V182" i="13"/>
  <c r="BB645" i="10"/>
  <c r="E203" i="13"/>
  <c r="BB649" i="10"/>
  <c r="E207" i="13"/>
  <c r="BC641" i="10"/>
  <c r="F199" i="13"/>
  <c r="BC645" i="10"/>
  <c r="F203" i="13"/>
  <c r="BC649" i="10"/>
  <c r="F207" i="13"/>
  <c r="BS639" i="10"/>
  <c r="V197" i="13"/>
  <c r="BS643" i="10"/>
  <c r="V201" i="13"/>
  <c r="BS647" i="10"/>
  <c r="V205" i="13"/>
  <c r="BS651" i="10"/>
  <c r="V209" i="13"/>
  <c r="BU639" i="10"/>
  <c r="X197" i="13"/>
  <c r="BU643" i="10"/>
  <c r="X201" i="13"/>
  <c r="BU647" i="10"/>
  <c r="X205" i="13"/>
  <c r="BU651" i="10"/>
  <c r="X209" i="13"/>
  <c r="BV641" i="10"/>
  <c r="Y199" i="13"/>
  <c r="BV645" i="10"/>
  <c r="Y203" i="13"/>
  <c r="BV649" i="10"/>
  <c r="Y207" i="13"/>
  <c r="BU666" i="10"/>
  <c r="X224" i="13"/>
  <c r="BU668" i="10"/>
  <c r="X226" i="13"/>
  <c r="BU672" i="10"/>
  <c r="X230" i="13"/>
  <c r="BC616" i="10"/>
  <c r="F174" i="13"/>
  <c r="BC646" i="10"/>
  <c r="F204" i="13"/>
  <c r="BC650" i="10"/>
  <c r="F208" i="13"/>
  <c r="BS640" i="10"/>
  <c r="V198" i="13"/>
  <c r="BS644" i="10"/>
  <c r="V202" i="13"/>
  <c r="BS648" i="10"/>
  <c r="V206" i="13"/>
  <c r="BU640" i="10"/>
  <c r="X198" i="13"/>
  <c r="BU644" i="10"/>
  <c r="X202" i="13"/>
  <c r="BU648" i="10"/>
  <c r="X206" i="13"/>
  <c r="BV646" i="10"/>
  <c r="Y204" i="13"/>
  <c r="BV650" i="10"/>
  <c r="Y208" i="13"/>
  <c r="BU674" i="10"/>
  <c r="X232" i="13"/>
  <c r="BC620" i="10"/>
  <c r="F178" i="13"/>
  <c r="BV612" i="10"/>
  <c r="Y170" i="13"/>
  <c r="BS616" i="10"/>
  <c r="V174" i="13"/>
  <c r="BA644" i="10"/>
  <c r="D202" i="13"/>
  <c r="BA648" i="10"/>
  <c r="D206" i="13"/>
  <c r="BC639" i="10"/>
  <c r="F197" i="13"/>
  <c r="BC643" i="10"/>
  <c r="F201" i="13"/>
  <c r="BC647" i="10"/>
  <c r="F205" i="13"/>
  <c r="BC651" i="10"/>
  <c r="F209" i="13"/>
  <c r="BS641" i="10"/>
  <c r="V199" i="13"/>
  <c r="BS645" i="10"/>
  <c r="V203" i="13"/>
  <c r="BS649" i="10"/>
  <c r="V207" i="13"/>
  <c r="BU676" i="10"/>
  <c r="X234" i="13"/>
  <c r="BU678" i="10"/>
  <c r="X236" i="13"/>
  <c r="BU665" i="10"/>
  <c r="X223" i="13"/>
  <c r="BU667" i="10"/>
  <c r="X225" i="13"/>
  <c r="BU669" i="10"/>
  <c r="X227" i="13"/>
  <c r="BU671" i="10"/>
  <c r="X229" i="13"/>
  <c r="BU673" i="10"/>
  <c r="X231" i="13"/>
  <c r="BU675" i="10"/>
  <c r="X233" i="13"/>
  <c r="BU677" i="10"/>
  <c r="X235" i="13"/>
  <c r="BD665" i="10"/>
  <c r="G223" i="13"/>
  <c r="BV665" i="10"/>
  <c r="Y223" i="13"/>
  <c r="BD667" i="10"/>
  <c r="G225" i="13"/>
  <c r="BV667" i="10"/>
  <c r="Y225" i="13"/>
  <c r="BD669" i="10"/>
  <c r="G227" i="13"/>
  <c r="BV669" i="10"/>
  <c r="Y227" i="13"/>
  <c r="BD671" i="10"/>
  <c r="G229" i="13"/>
  <c r="BV671" i="10"/>
  <c r="Y229" i="13"/>
  <c r="BD673" i="10"/>
  <c r="G231" i="13"/>
  <c r="BV673" i="10"/>
  <c r="Y231" i="13"/>
  <c r="BD675" i="10"/>
  <c r="G233" i="13"/>
  <c r="BV675" i="10"/>
  <c r="Y233" i="13"/>
  <c r="BD677" i="10"/>
  <c r="G235" i="13"/>
  <c r="BV677" i="10"/>
  <c r="Y235" i="13"/>
  <c r="BD666" i="10"/>
  <c r="G224" i="13"/>
  <c r="BD668" i="10"/>
  <c r="G226" i="13"/>
  <c r="BD670" i="10"/>
  <c r="G228" i="13"/>
  <c r="BD672" i="10"/>
  <c r="G230" i="13"/>
  <c r="BD674" i="10"/>
  <c r="G232" i="13"/>
  <c r="BD676" i="10"/>
  <c r="G234" i="13"/>
  <c r="BD678" i="10"/>
  <c r="G236" i="13"/>
  <c r="BB647" i="10"/>
  <c r="E205" i="13"/>
  <c r="BB639" i="10"/>
  <c r="E197" i="13"/>
  <c r="BB643" i="10"/>
  <c r="E201" i="13"/>
  <c r="BB651" i="10"/>
  <c r="E209" i="13"/>
  <c r="BB638" i="10"/>
  <c r="E196" i="13"/>
  <c r="BA641" i="10"/>
  <c r="D199" i="13"/>
  <c r="BB642" i="10"/>
  <c r="E200" i="13"/>
  <c r="BA645" i="10"/>
  <c r="D203" i="13"/>
  <c r="BA649" i="10"/>
  <c r="D207" i="13"/>
  <c r="BA639" i="10"/>
  <c r="D197" i="13"/>
  <c r="BA643" i="10"/>
  <c r="D201" i="13"/>
  <c r="BA647" i="10"/>
  <c r="D205" i="13"/>
  <c r="BA651" i="10"/>
  <c r="D209" i="13"/>
  <c r="BU618" i="10"/>
  <c r="X176" i="13"/>
  <c r="BV622" i="10"/>
  <c r="Y180" i="13"/>
  <c r="BC611" i="10"/>
  <c r="F169" i="13"/>
  <c r="BC615" i="10"/>
  <c r="F173" i="13"/>
  <c r="BC619" i="10"/>
  <c r="F177" i="13"/>
  <c r="BC623" i="10"/>
  <c r="F181" i="13"/>
  <c r="BS612" i="10"/>
  <c r="V170" i="13"/>
  <c r="BS615" i="10"/>
  <c r="V173" i="13"/>
  <c r="BS623" i="10"/>
  <c r="V181" i="13"/>
  <c r="BV618" i="10"/>
  <c r="Y176" i="13"/>
  <c r="BU622" i="10"/>
  <c r="X180" i="13"/>
  <c r="BC617" i="10"/>
  <c r="F175" i="13"/>
  <c r="BC621" i="10"/>
  <c r="F179" i="13"/>
  <c r="BS621" i="10"/>
  <c r="V179" i="13"/>
  <c r="BA614" i="10"/>
  <c r="D172" i="13"/>
  <c r="BB618" i="10"/>
  <c r="E176" i="13"/>
  <c r="BC614" i="10"/>
  <c r="F172" i="13"/>
  <c r="BC618" i="10"/>
  <c r="F176" i="13"/>
  <c r="BC622" i="10"/>
  <c r="F180" i="13"/>
  <c r="BU613" i="10"/>
  <c r="X171" i="13"/>
  <c r="BV614" i="10"/>
  <c r="Y172" i="13"/>
  <c r="BS614" i="10"/>
  <c r="V172" i="13"/>
  <c r="BS618" i="10"/>
  <c r="V176" i="13"/>
  <c r="BD638" i="10"/>
  <c r="G196" i="13"/>
  <c r="BD640" i="10"/>
  <c r="G198" i="13"/>
  <c r="BD642" i="10"/>
  <c r="G200" i="13"/>
  <c r="BD644" i="10"/>
  <c r="G202" i="13"/>
  <c r="BD646" i="10"/>
  <c r="G204" i="13"/>
  <c r="BD648" i="10"/>
  <c r="G206" i="13"/>
  <c r="BD650" i="10"/>
  <c r="G208" i="13"/>
  <c r="BD639" i="10"/>
  <c r="G197" i="13"/>
  <c r="BD641" i="10"/>
  <c r="G199" i="13"/>
  <c r="BD643" i="10"/>
  <c r="G201" i="13"/>
  <c r="BD645" i="10"/>
  <c r="G203" i="13"/>
  <c r="BD647" i="10"/>
  <c r="G205" i="13"/>
  <c r="BD649" i="10"/>
  <c r="G207" i="13"/>
  <c r="BD651" i="10"/>
  <c r="G209" i="13"/>
  <c r="BB623" i="10"/>
  <c r="E181" i="13"/>
  <c r="BB620" i="10"/>
  <c r="E178" i="13"/>
  <c r="BV616" i="10"/>
  <c r="Y174" i="13"/>
  <c r="BA615" i="10"/>
  <c r="D173" i="13"/>
  <c r="BU614" i="10"/>
  <c r="X172" i="13"/>
  <c r="BU612" i="10"/>
  <c r="X170" i="13"/>
  <c r="BD623" i="10"/>
  <c r="G181" i="13"/>
  <c r="BB624" i="10"/>
  <c r="E182" i="13"/>
  <c r="BU624" i="10"/>
  <c r="X182" i="13"/>
  <c r="BD624" i="10"/>
  <c r="G182" i="13"/>
  <c r="BD611" i="10"/>
  <c r="G169" i="13"/>
  <c r="BV611" i="10"/>
  <c r="Y169" i="13"/>
  <c r="BD613" i="10"/>
  <c r="G171" i="13"/>
  <c r="BV613" i="10"/>
  <c r="Y171" i="13"/>
  <c r="BD615" i="10"/>
  <c r="G173" i="13"/>
  <c r="BV615" i="10"/>
  <c r="Y173" i="13"/>
  <c r="BD617" i="10"/>
  <c r="G175" i="13"/>
  <c r="BV617" i="10"/>
  <c r="Y175" i="13"/>
  <c r="BD619" i="10"/>
  <c r="G177" i="13"/>
  <c r="BV619" i="10"/>
  <c r="Y177" i="13"/>
  <c r="BD621" i="10"/>
  <c r="G179" i="13"/>
  <c r="BV621" i="10"/>
  <c r="Y179" i="13"/>
  <c r="BB622" i="10"/>
  <c r="E180" i="13"/>
  <c r="BD612" i="10"/>
  <c r="G170" i="13"/>
  <c r="BD614" i="10"/>
  <c r="G172" i="13"/>
  <c r="BD616" i="10"/>
  <c r="G174" i="13"/>
  <c r="BD618" i="10"/>
  <c r="G176" i="13"/>
  <c r="BD620" i="10"/>
  <c r="G178" i="13"/>
  <c r="BD622" i="10"/>
  <c r="G180" i="13"/>
  <c r="H258" i="10"/>
  <c r="H257" i="10"/>
  <c r="H256" i="10"/>
  <c r="H255" i="10"/>
  <c r="A253" i="10"/>
  <c r="AF3" i="13"/>
  <c r="AE3" i="13"/>
  <c r="AD3" i="13"/>
  <c r="AB3" i="13"/>
  <c r="A2" i="13"/>
  <c r="BT691" i="10"/>
  <c r="BT690" i="10"/>
  <c r="BT689" i="10"/>
  <c r="BT688" i="10"/>
  <c r="BR691" i="10"/>
  <c r="BQ691" i="10"/>
  <c r="BR690" i="10"/>
  <c r="BQ690" i="10"/>
  <c r="BR689" i="10"/>
  <c r="BQ689" i="10"/>
  <c r="BR688" i="10"/>
  <c r="BQ688" i="10"/>
  <c r="BJ691" i="10"/>
  <c r="BJ690" i="10"/>
  <c r="BJ689" i="10"/>
  <c r="BJ688" i="10"/>
  <c r="BG691" i="10"/>
  <c r="BG690" i="10"/>
  <c r="BG689" i="10"/>
  <c r="BG688" i="10"/>
  <c r="BI691" i="10"/>
  <c r="BI690" i="10"/>
  <c r="BI689" i="10"/>
  <c r="BI688" i="10"/>
  <c r="BF691" i="10"/>
  <c r="BF690" i="10"/>
  <c r="BF689" i="10"/>
  <c r="BF688" i="10"/>
  <c r="BH691" i="10"/>
  <c r="BH690" i="10"/>
  <c r="BH689" i="10"/>
  <c r="BH688" i="10"/>
  <c r="BE691" i="10"/>
  <c r="BE690" i="10"/>
  <c r="BE689" i="10"/>
  <c r="BE688" i="10"/>
  <c r="BE686" i="10"/>
  <c r="BE684" i="10"/>
  <c r="BE682" i="10"/>
  <c r="BE680" i="10"/>
  <c r="AZ691" i="10"/>
  <c r="AZ690" i="10"/>
  <c r="AZ689" i="10"/>
  <c r="BV689" i="10"/>
  <c r="Y247" i="13"/>
  <c r="AZ688" i="10"/>
  <c r="BU691" i="10"/>
  <c r="X249" i="13"/>
  <c r="BE664" i="10"/>
  <c r="BE662" i="10"/>
  <c r="BE660" i="10"/>
  <c r="BE658" i="10"/>
  <c r="BE656" i="10"/>
  <c r="BE654" i="10"/>
  <c r="BV664" i="10"/>
  <c r="Y222" i="13"/>
  <c r="BT637" i="10"/>
  <c r="BT636" i="10"/>
  <c r="BT635" i="10"/>
  <c r="BT634" i="10"/>
  <c r="BR637" i="10"/>
  <c r="BQ637" i="10"/>
  <c r="BR636" i="10"/>
  <c r="BQ636" i="10"/>
  <c r="BR635" i="10"/>
  <c r="BQ635" i="10"/>
  <c r="BR634" i="10"/>
  <c r="BQ634" i="10"/>
  <c r="BJ637" i="10"/>
  <c r="BJ636" i="10"/>
  <c r="BJ635" i="10"/>
  <c r="BJ634" i="10"/>
  <c r="BI637" i="10"/>
  <c r="BI636" i="10"/>
  <c r="BI635" i="10"/>
  <c r="BI634" i="10"/>
  <c r="BH637" i="10"/>
  <c r="BH636" i="10"/>
  <c r="BH635" i="10"/>
  <c r="BH634" i="10"/>
  <c r="BG637" i="10"/>
  <c r="BG636" i="10"/>
  <c r="BG635" i="10"/>
  <c r="BG634" i="10"/>
  <c r="BF637" i="10"/>
  <c r="BF636" i="10"/>
  <c r="BF635" i="10"/>
  <c r="BF634" i="10"/>
  <c r="BE637" i="10"/>
  <c r="BE636" i="10"/>
  <c r="BE635" i="10"/>
  <c r="BE634" i="10"/>
  <c r="BE632" i="10"/>
  <c r="BE630" i="10"/>
  <c r="BE628" i="10"/>
  <c r="BE626" i="10"/>
  <c r="AZ637" i="10"/>
  <c r="AZ636" i="10"/>
  <c r="AZ635" i="10"/>
  <c r="AZ634" i="10"/>
  <c r="BT610" i="10"/>
  <c r="BT609" i="10"/>
  <c r="BT608" i="10"/>
  <c r="BT607" i="10"/>
  <c r="BT606" i="10"/>
  <c r="BT605" i="10"/>
  <c r="BT604" i="10"/>
  <c r="BT603" i="10"/>
  <c r="BR610" i="10"/>
  <c r="BR609" i="10"/>
  <c r="BR608" i="10"/>
  <c r="BR607" i="10"/>
  <c r="BR606" i="10"/>
  <c r="BR605" i="10"/>
  <c r="BR604" i="10"/>
  <c r="BR603" i="10"/>
  <c r="BQ610" i="10"/>
  <c r="BQ609" i="10"/>
  <c r="BQ608" i="10"/>
  <c r="BQ607" i="10"/>
  <c r="BQ606" i="10"/>
  <c r="BQ605" i="10"/>
  <c r="BQ604" i="10"/>
  <c r="BQ603" i="10"/>
  <c r="BJ610" i="10"/>
  <c r="BJ609" i="10"/>
  <c r="BJ608" i="10"/>
  <c r="BJ607" i="10"/>
  <c r="BJ606" i="10"/>
  <c r="BJ605" i="10"/>
  <c r="BJ604" i="10"/>
  <c r="BJ603" i="10"/>
  <c r="BI610" i="10"/>
  <c r="BI609" i="10"/>
  <c r="BI608" i="10"/>
  <c r="BI607" i="10"/>
  <c r="BI606" i="10"/>
  <c r="BI605" i="10"/>
  <c r="BI604" i="10"/>
  <c r="BI603" i="10"/>
  <c r="BH610" i="10"/>
  <c r="BH609" i="10"/>
  <c r="BH608" i="10"/>
  <c r="BH607" i="10"/>
  <c r="BH606" i="10"/>
  <c r="BH605" i="10"/>
  <c r="BH604" i="10"/>
  <c r="BH603" i="10"/>
  <c r="BG610" i="10"/>
  <c r="BF610" i="10"/>
  <c r="BG609" i="10"/>
  <c r="BF609" i="10"/>
  <c r="BG608" i="10"/>
  <c r="BF608" i="10"/>
  <c r="BG607" i="10"/>
  <c r="BF607" i="10"/>
  <c r="BG606" i="10"/>
  <c r="BF606" i="10"/>
  <c r="BG605" i="10"/>
  <c r="BF605" i="10"/>
  <c r="BG604" i="10"/>
  <c r="BF604" i="10"/>
  <c r="BG603" i="10"/>
  <c r="BF603" i="10"/>
  <c r="BE610" i="10"/>
  <c r="BE609" i="10"/>
  <c r="BE608" i="10"/>
  <c r="BE607" i="10"/>
  <c r="BE606" i="10"/>
  <c r="BE605" i="10"/>
  <c r="BE604" i="10"/>
  <c r="BE603" i="10"/>
  <c r="BE602" i="10"/>
  <c r="BE600" i="10"/>
  <c r="AZ610" i="10"/>
  <c r="AZ609" i="10"/>
  <c r="AZ608" i="10"/>
  <c r="AZ607" i="10"/>
  <c r="AZ606" i="10"/>
  <c r="AZ605" i="10"/>
  <c r="AZ604" i="10"/>
  <c r="AZ603" i="10"/>
  <c r="BT597" i="10"/>
  <c r="BT596" i="10"/>
  <c r="BT595" i="10"/>
  <c r="BT594" i="10"/>
  <c r="BT593" i="10"/>
  <c r="BT592" i="10"/>
  <c r="BT591" i="10"/>
  <c r="BT590" i="10"/>
  <c r="BT589" i="10"/>
  <c r="BT588" i="10"/>
  <c r="BT587" i="10"/>
  <c r="BT586" i="10"/>
  <c r="BR597" i="10"/>
  <c r="BR596" i="10"/>
  <c r="BR595" i="10"/>
  <c r="BR594" i="10"/>
  <c r="BR593" i="10"/>
  <c r="BR592" i="10"/>
  <c r="BR591" i="10"/>
  <c r="BR590" i="10"/>
  <c r="BR589" i="10"/>
  <c r="BR588" i="10"/>
  <c r="BR587" i="10"/>
  <c r="BR586" i="10"/>
  <c r="BQ597" i="10"/>
  <c r="BQ596" i="10"/>
  <c r="BQ595" i="10"/>
  <c r="BQ594" i="10"/>
  <c r="BQ593" i="10"/>
  <c r="BQ592" i="10"/>
  <c r="BQ591" i="10"/>
  <c r="BQ590" i="10"/>
  <c r="BQ589" i="10"/>
  <c r="BQ588" i="10"/>
  <c r="BQ587" i="10"/>
  <c r="BQ586" i="10"/>
  <c r="BJ597" i="10"/>
  <c r="BJ596" i="10"/>
  <c r="BJ595" i="10"/>
  <c r="BJ594" i="10"/>
  <c r="BJ593" i="10"/>
  <c r="BJ592" i="10"/>
  <c r="BJ591" i="10"/>
  <c r="BJ590" i="10"/>
  <c r="BJ589" i="10"/>
  <c r="BJ588" i="10"/>
  <c r="BJ587" i="10"/>
  <c r="BJ586" i="10"/>
  <c r="BI597" i="10"/>
  <c r="BI596" i="10"/>
  <c r="BI595" i="10"/>
  <c r="BI594" i="10"/>
  <c r="BI593" i="10"/>
  <c r="BI592" i="10"/>
  <c r="BI591" i="10"/>
  <c r="BI590" i="10"/>
  <c r="BI589" i="10"/>
  <c r="BI588" i="10"/>
  <c r="BI587" i="10"/>
  <c r="BI586" i="10"/>
  <c r="BH597" i="10"/>
  <c r="BH596" i="10"/>
  <c r="BH595" i="10"/>
  <c r="BH594" i="10"/>
  <c r="BH593" i="10"/>
  <c r="BH592" i="10"/>
  <c r="BH591" i="10"/>
  <c r="BH590" i="10"/>
  <c r="BH589" i="10"/>
  <c r="BH588" i="10"/>
  <c r="BH587" i="10"/>
  <c r="BH586" i="10"/>
  <c r="BG597" i="10"/>
  <c r="BG596" i="10"/>
  <c r="BG595" i="10"/>
  <c r="BG594" i="10"/>
  <c r="BG593" i="10"/>
  <c r="BG592" i="10"/>
  <c r="BG591" i="10"/>
  <c r="BG590" i="10"/>
  <c r="BG589" i="10"/>
  <c r="BG588" i="10"/>
  <c r="BG587" i="10"/>
  <c r="BG586" i="10"/>
  <c r="BF597" i="10"/>
  <c r="BF596" i="10"/>
  <c r="BF595" i="10"/>
  <c r="BF594" i="10"/>
  <c r="BF593" i="10"/>
  <c r="BF592" i="10"/>
  <c r="BF591" i="10"/>
  <c r="BF590" i="10"/>
  <c r="BF589" i="10"/>
  <c r="BF588" i="10"/>
  <c r="BF587" i="10"/>
  <c r="BF586" i="10"/>
  <c r="BE597" i="10"/>
  <c r="BE596" i="10"/>
  <c r="BE595" i="10"/>
  <c r="BE594" i="10"/>
  <c r="BE593" i="10"/>
  <c r="BE592" i="10"/>
  <c r="BE591" i="10"/>
  <c r="BE590" i="10"/>
  <c r="BE589" i="10"/>
  <c r="BE588" i="10"/>
  <c r="BE587" i="10"/>
  <c r="BE586" i="10"/>
  <c r="AZ597" i="10"/>
  <c r="AZ596" i="10"/>
  <c r="AZ595" i="10"/>
  <c r="AZ594" i="10"/>
  <c r="AZ593" i="10"/>
  <c r="AZ592" i="10"/>
  <c r="AZ591" i="10"/>
  <c r="AZ590" i="10"/>
  <c r="AZ589" i="10"/>
  <c r="AZ588" i="10"/>
  <c r="AZ587" i="10"/>
  <c r="AZ586" i="10"/>
  <c r="BU597" i="10"/>
  <c r="X155" i="13"/>
  <c r="BU596" i="10"/>
  <c r="X154" i="13"/>
  <c r="BB591" i="10"/>
  <c r="E149" i="13"/>
  <c r="BB600" i="10"/>
  <c r="E158" i="13"/>
  <c r="D189" i="13"/>
  <c r="BB657" i="10"/>
  <c r="E215" i="13"/>
  <c r="BC682" i="10"/>
  <c r="F240" i="13"/>
  <c r="BC690" i="10"/>
  <c r="F248" i="13"/>
  <c r="BS588" i="10"/>
  <c r="V146" i="13"/>
  <c r="BS589" i="10"/>
  <c r="V147" i="13"/>
  <c r="BS593" i="10"/>
  <c r="V151" i="13"/>
  <c r="BS597" i="10"/>
  <c r="V155" i="13"/>
  <c r="BS602" i="10"/>
  <c r="V160" i="13"/>
  <c r="BU606" i="10"/>
  <c r="X164" i="13"/>
  <c r="BS610" i="10"/>
  <c r="V168" i="13"/>
  <c r="BB629" i="10"/>
  <c r="E187" i="13"/>
  <c r="BB633" i="10"/>
  <c r="E191" i="13"/>
  <c r="BB637" i="10"/>
  <c r="E195" i="13"/>
  <c r="BB655" i="10"/>
  <c r="E213" i="13"/>
  <c r="BB659" i="10"/>
  <c r="E217" i="13"/>
  <c r="BB663" i="10"/>
  <c r="E221" i="13"/>
  <c r="BB680" i="10"/>
  <c r="E238" i="13"/>
  <c r="BB684" i="10"/>
  <c r="E242" i="13"/>
  <c r="BB688" i="10"/>
  <c r="E246" i="13"/>
  <c r="BB587" i="10"/>
  <c r="E145" i="13"/>
  <c r="BB595" i="10"/>
  <c r="E153" i="13"/>
  <c r="BB604" i="10"/>
  <c r="E162" i="13"/>
  <c r="BU608" i="10"/>
  <c r="X166" i="13"/>
  <c r="D185" i="13"/>
  <c r="BS586" i="10"/>
  <c r="V144" i="13"/>
  <c r="BS590" i="10"/>
  <c r="V148" i="13"/>
  <c r="BS594" i="10"/>
  <c r="V152" i="13"/>
  <c r="BU603" i="10"/>
  <c r="X161" i="13"/>
  <c r="BC607" i="10"/>
  <c r="F165" i="13"/>
  <c r="BB626" i="10"/>
  <c r="E184" i="13"/>
  <c r="BS630" i="10"/>
  <c r="V188" i="13"/>
  <c r="BS634" i="10"/>
  <c r="V192" i="13"/>
  <c r="BB656" i="10"/>
  <c r="E214" i="13"/>
  <c r="BB660" i="10"/>
  <c r="E218" i="13"/>
  <c r="BB664" i="10"/>
  <c r="E222" i="13"/>
  <c r="BC689" i="10"/>
  <c r="F247" i="13"/>
  <c r="BA635" i="10"/>
  <c r="D193" i="13"/>
  <c r="BB653" i="10"/>
  <c r="E211" i="13"/>
  <c r="BB661" i="10"/>
  <c r="E219" i="13"/>
  <c r="BB686" i="10"/>
  <c r="E244" i="13"/>
  <c r="BS592" i="10"/>
  <c r="V150" i="13"/>
  <c r="BS596" i="10"/>
  <c r="V154" i="13"/>
  <c r="D159" i="13"/>
  <c r="BA605" i="10"/>
  <c r="D163" i="13"/>
  <c r="BA609" i="10"/>
  <c r="D167" i="13"/>
  <c r="D186" i="13"/>
  <c r="D190" i="13"/>
  <c r="BA636" i="10"/>
  <c r="D194" i="13"/>
  <c r="BB658" i="10"/>
  <c r="E216" i="13"/>
  <c r="BB662" i="10"/>
  <c r="E220" i="13"/>
  <c r="BS683" i="10"/>
  <c r="V241" i="13"/>
  <c r="BS687" i="10"/>
  <c r="V245" i="13"/>
  <c r="BS691" i="10"/>
  <c r="V249" i="13"/>
  <c r="BB654" i="10"/>
  <c r="E212" i="13"/>
  <c r="BV683" i="10"/>
  <c r="Y241" i="13"/>
  <c r="BV691" i="10"/>
  <c r="Y249" i="13"/>
  <c r="BB634" i="10"/>
  <c r="E192" i="13"/>
  <c r="BC628" i="10"/>
  <c r="F186" i="13"/>
  <c r="BV690" i="10"/>
  <c r="Y248" i="13"/>
  <c r="BU685" i="10"/>
  <c r="X243" i="13"/>
  <c r="BU635" i="10"/>
  <c r="X193" i="13"/>
  <c r="BA690" i="10"/>
  <c r="D248" i="13"/>
  <c r="BU683" i="10"/>
  <c r="X241" i="13"/>
  <c r="D240" i="13"/>
  <c r="BU631" i="10"/>
  <c r="X189" i="13"/>
  <c r="BU689" i="10"/>
  <c r="X247" i="13"/>
  <c r="D244" i="13"/>
  <c r="BC634" i="10"/>
  <c r="F192" i="13"/>
  <c r="BB682" i="10"/>
  <c r="E240" i="13"/>
  <c r="BB690" i="10"/>
  <c r="E248" i="13"/>
  <c r="BU681" i="10"/>
  <c r="X239" i="13"/>
  <c r="BV687" i="10"/>
  <c r="Y245" i="13"/>
  <c r="BB631" i="10"/>
  <c r="E189" i="13"/>
  <c r="BA634" i="10"/>
  <c r="D192" i="13"/>
  <c r="BU687" i="10"/>
  <c r="X245" i="13"/>
  <c r="BC683" i="10"/>
  <c r="F241" i="13"/>
  <c r="BB683" i="10"/>
  <c r="E241" i="13"/>
  <c r="BV686" i="10"/>
  <c r="Y244" i="13"/>
  <c r="BB687" i="10"/>
  <c r="E245" i="13"/>
  <c r="BB691" i="10"/>
  <c r="E249" i="13"/>
  <c r="BB627" i="10"/>
  <c r="E185" i="13"/>
  <c r="D188" i="13"/>
  <c r="BC629" i="10"/>
  <c r="F187" i="13"/>
  <c r="BV681" i="10"/>
  <c r="Y239" i="13"/>
  <c r="BV685" i="10"/>
  <c r="Y243" i="13"/>
  <c r="BC687" i="10"/>
  <c r="F245" i="13"/>
  <c r="BC633" i="10"/>
  <c r="F191" i="13"/>
  <c r="D239" i="13"/>
  <c r="D243" i="13"/>
  <c r="BA689" i="10"/>
  <c r="D247" i="13"/>
  <c r="BC691" i="10"/>
  <c r="F249" i="13"/>
  <c r="BC632" i="10"/>
  <c r="F190" i="13"/>
  <c r="BC636" i="10"/>
  <c r="F194" i="13"/>
  <c r="BS628" i="10"/>
  <c r="V186" i="13"/>
  <c r="BS632" i="10"/>
  <c r="V190" i="13"/>
  <c r="BS636" i="10"/>
  <c r="V194" i="13"/>
  <c r="BC654" i="10"/>
  <c r="F212" i="13"/>
  <c r="BC658" i="10"/>
  <c r="F216" i="13"/>
  <c r="BC662" i="10"/>
  <c r="F220" i="13"/>
  <c r="BS654" i="10"/>
  <c r="V212" i="13"/>
  <c r="BS658" i="10"/>
  <c r="V216" i="13"/>
  <c r="BS662" i="10"/>
  <c r="V220" i="13"/>
  <c r="BS680" i="10"/>
  <c r="V238" i="13"/>
  <c r="BS684" i="10"/>
  <c r="V242" i="13"/>
  <c r="BS688" i="10"/>
  <c r="V246" i="13"/>
  <c r="BC637" i="10"/>
  <c r="F195" i="13"/>
  <c r="BS629" i="10"/>
  <c r="V187" i="13"/>
  <c r="BS633" i="10"/>
  <c r="V191" i="13"/>
  <c r="BS637" i="10"/>
  <c r="V195" i="13"/>
  <c r="BC655" i="10"/>
  <c r="F213" i="13"/>
  <c r="BC659" i="10"/>
  <c r="F217" i="13"/>
  <c r="BC663" i="10"/>
  <c r="F221" i="13"/>
  <c r="BS655" i="10"/>
  <c r="V213" i="13"/>
  <c r="BS659" i="10"/>
  <c r="V217" i="13"/>
  <c r="BS663" i="10"/>
  <c r="V221" i="13"/>
  <c r="BC680" i="10"/>
  <c r="F238" i="13"/>
  <c r="BC684" i="10"/>
  <c r="F242" i="13"/>
  <c r="BC688" i="10"/>
  <c r="F246" i="13"/>
  <c r="BV680" i="10"/>
  <c r="Y238" i="13"/>
  <c r="BS681" i="10"/>
  <c r="V239" i="13"/>
  <c r="BS685" i="10"/>
  <c r="V243" i="13"/>
  <c r="BS689" i="10"/>
  <c r="V247" i="13"/>
  <c r="BU627" i="10"/>
  <c r="X185" i="13"/>
  <c r="D184" i="13"/>
  <c r="BB630" i="10"/>
  <c r="E188" i="13"/>
  <c r="BC626" i="10"/>
  <c r="F184" i="13"/>
  <c r="BC630" i="10"/>
  <c r="F188" i="13"/>
  <c r="BS626" i="10"/>
  <c r="V184" i="13"/>
  <c r="BC656" i="10"/>
  <c r="F214" i="13"/>
  <c r="BC660" i="10"/>
  <c r="F218" i="13"/>
  <c r="BC664" i="10"/>
  <c r="F222" i="13"/>
  <c r="BS656" i="10"/>
  <c r="V214" i="13"/>
  <c r="BS660" i="10"/>
  <c r="V218" i="13"/>
  <c r="BS664" i="10"/>
  <c r="V222" i="13"/>
  <c r="D238" i="13"/>
  <c r="BB681" i="10"/>
  <c r="E239" i="13"/>
  <c r="D242" i="13"/>
  <c r="BB685" i="10"/>
  <c r="E243" i="13"/>
  <c r="BA688" i="10"/>
  <c r="D246" i="13"/>
  <c r="BB689" i="10"/>
  <c r="E247" i="13"/>
  <c r="BC681" i="10"/>
  <c r="F239" i="13"/>
  <c r="BC685" i="10"/>
  <c r="F243" i="13"/>
  <c r="BV682" i="10"/>
  <c r="Y240" i="13"/>
  <c r="BS682" i="10"/>
  <c r="V240" i="13"/>
  <c r="BS686" i="10"/>
  <c r="V244" i="13"/>
  <c r="BS690" i="10"/>
  <c r="V248" i="13"/>
  <c r="BB635" i="10"/>
  <c r="E193" i="13"/>
  <c r="BC627" i="10"/>
  <c r="F185" i="13"/>
  <c r="BC631" i="10"/>
  <c r="F189" i="13"/>
  <c r="BC635" i="10"/>
  <c r="F193" i="13"/>
  <c r="BS627" i="10"/>
  <c r="V185" i="13"/>
  <c r="BS631" i="10"/>
  <c r="V189" i="13"/>
  <c r="BS635" i="10"/>
  <c r="V193" i="13"/>
  <c r="BC653" i="10"/>
  <c r="F211" i="13"/>
  <c r="BC657" i="10"/>
  <c r="F215" i="13"/>
  <c r="BC661" i="10"/>
  <c r="F219" i="13"/>
  <c r="BS653" i="10"/>
  <c r="V211" i="13"/>
  <c r="BS657" i="10"/>
  <c r="V215" i="13"/>
  <c r="BS661" i="10"/>
  <c r="V219" i="13"/>
  <c r="BV688" i="10"/>
  <c r="Y246" i="13"/>
  <c r="D241" i="13"/>
  <c r="D245" i="13"/>
  <c r="BA691" i="10"/>
  <c r="D249" i="13"/>
  <c r="BC686" i="10"/>
  <c r="F244" i="13"/>
  <c r="BV684" i="10"/>
  <c r="Y242" i="13"/>
  <c r="BU680" i="10"/>
  <c r="X238" i="13"/>
  <c r="BU682" i="10"/>
  <c r="X240" i="13"/>
  <c r="BU684" i="10"/>
  <c r="X242" i="13"/>
  <c r="BU686" i="10"/>
  <c r="X244" i="13"/>
  <c r="BU688" i="10"/>
  <c r="X246" i="13"/>
  <c r="BU690" i="10"/>
  <c r="X248" i="13"/>
  <c r="BD680" i="10"/>
  <c r="G238" i="13"/>
  <c r="BD682" i="10"/>
  <c r="G240" i="13"/>
  <c r="BD684" i="10"/>
  <c r="G242" i="13"/>
  <c r="BD686" i="10"/>
  <c r="G244" i="13"/>
  <c r="BD688" i="10"/>
  <c r="G246" i="13"/>
  <c r="BD690" i="10"/>
  <c r="G248" i="13"/>
  <c r="BD681" i="10"/>
  <c r="G239" i="13"/>
  <c r="BD683" i="10"/>
  <c r="G241" i="13"/>
  <c r="BD685" i="10"/>
  <c r="G243" i="13"/>
  <c r="BD687" i="10"/>
  <c r="G245" i="13"/>
  <c r="BD689" i="10"/>
  <c r="G247" i="13"/>
  <c r="BD691" i="10"/>
  <c r="G249" i="13"/>
  <c r="BU658" i="10"/>
  <c r="X216" i="13"/>
  <c r="BV662" i="10"/>
  <c r="Y220" i="13"/>
  <c r="BV654" i="10"/>
  <c r="Y212" i="13"/>
  <c r="BV656" i="10"/>
  <c r="Y214" i="13"/>
  <c r="BV658" i="10"/>
  <c r="Y216" i="13"/>
  <c r="BU660" i="10"/>
  <c r="X218" i="13"/>
  <c r="D211" i="13"/>
  <c r="D212" i="13"/>
  <c r="D213" i="13"/>
  <c r="D214" i="13"/>
  <c r="D215" i="13"/>
  <c r="D216" i="13"/>
  <c r="D217" i="13"/>
  <c r="D218" i="13"/>
  <c r="D219" i="13"/>
  <c r="D220" i="13"/>
  <c r="D221" i="13"/>
  <c r="D222" i="13"/>
  <c r="BV660" i="10"/>
  <c r="Y218" i="13"/>
  <c r="BU662" i="10"/>
  <c r="X220" i="13"/>
  <c r="BV653" i="10"/>
  <c r="Y211" i="13"/>
  <c r="BD657" i="10"/>
  <c r="G215" i="13"/>
  <c r="BV657" i="10"/>
  <c r="Y215" i="13"/>
  <c r="BV661" i="10"/>
  <c r="Y219" i="13"/>
  <c r="BV663" i="10"/>
  <c r="Y221" i="13"/>
  <c r="BU653" i="10"/>
  <c r="X211" i="13"/>
  <c r="BU655" i="10"/>
  <c r="X213" i="13"/>
  <c r="BU657" i="10"/>
  <c r="X215" i="13"/>
  <c r="BU659" i="10"/>
  <c r="X217" i="13"/>
  <c r="BU661" i="10"/>
  <c r="X219" i="13"/>
  <c r="BU663" i="10"/>
  <c r="X221" i="13"/>
  <c r="BD653" i="10"/>
  <c r="G211" i="13"/>
  <c r="BD655" i="10"/>
  <c r="G213" i="13"/>
  <c r="BV655" i="10"/>
  <c r="Y213" i="13"/>
  <c r="BV659" i="10"/>
  <c r="Y217" i="13"/>
  <c r="BD663" i="10"/>
  <c r="G221" i="13"/>
  <c r="BU654" i="10"/>
  <c r="X212" i="13"/>
  <c r="BU656" i="10"/>
  <c r="X214" i="13"/>
  <c r="BU664" i="10"/>
  <c r="X222" i="13"/>
  <c r="BD659" i="10"/>
  <c r="G217" i="13"/>
  <c r="BD661" i="10"/>
  <c r="G219" i="13"/>
  <c r="BD654" i="10"/>
  <c r="G212" i="13"/>
  <c r="BD656" i="10"/>
  <c r="G214" i="13"/>
  <c r="BD658" i="10"/>
  <c r="G216" i="13"/>
  <c r="BD660" i="10"/>
  <c r="G218" i="13"/>
  <c r="BD662" i="10"/>
  <c r="G220" i="13"/>
  <c r="BD664" i="10"/>
  <c r="G222" i="13"/>
  <c r="BB628" i="10"/>
  <c r="E186" i="13"/>
  <c r="BB632" i="10"/>
  <c r="E190" i="13"/>
  <c r="BB636" i="10"/>
  <c r="E194" i="13"/>
  <c r="BU629" i="10"/>
  <c r="X187" i="13"/>
  <c r="BU633" i="10"/>
  <c r="X191" i="13"/>
  <c r="BU637" i="10"/>
  <c r="X195" i="13"/>
  <c r="D187" i="13"/>
  <c r="D191" i="13"/>
  <c r="BA637" i="10"/>
  <c r="D195" i="13"/>
  <c r="BD627" i="10"/>
  <c r="G185" i="13"/>
  <c r="BV627" i="10"/>
  <c r="Y185" i="13"/>
  <c r="BD629" i="10"/>
  <c r="G187" i="13"/>
  <c r="BV629" i="10"/>
  <c r="Y187" i="13"/>
  <c r="BD631" i="10"/>
  <c r="G189" i="13"/>
  <c r="BV631" i="10"/>
  <c r="Y189" i="13"/>
  <c r="BD633" i="10"/>
  <c r="G191" i="13"/>
  <c r="BV633" i="10"/>
  <c r="Y191" i="13"/>
  <c r="BD635" i="10"/>
  <c r="G193" i="13"/>
  <c r="BV635" i="10"/>
  <c r="Y193" i="13"/>
  <c r="BD637" i="10"/>
  <c r="G195" i="13"/>
  <c r="BV637" i="10"/>
  <c r="Y195" i="13"/>
  <c r="BU626" i="10"/>
  <c r="X184" i="13"/>
  <c r="BU628" i="10"/>
  <c r="X186" i="13"/>
  <c r="BU630" i="10"/>
  <c r="X188" i="13"/>
  <c r="BU632" i="10"/>
  <c r="X190" i="13"/>
  <c r="BU634" i="10"/>
  <c r="X192" i="13"/>
  <c r="BU636" i="10"/>
  <c r="X194" i="13"/>
  <c r="BD626" i="10"/>
  <c r="G184" i="13"/>
  <c r="BV626" i="10"/>
  <c r="Y184" i="13"/>
  <c r="BD628" i="10"/>
  <c r="G186" i="13"/>
  <c r="BV628" i="10"/>
  <c r="Y186" i="13"/>
  <c r="BD630" i="10"/>
  <c r="G188" i="13"/>
  <c r="BV630" i="10"/>
  <c r="Y188" i="13"/>
  <c r="BD632" i="10"/>
  <c r="G190" i="13"/>
  <c r="BV632" i="10"/>
  <c r="Y190" i="13"/>
  <c r="BD634" i="10"/>
  <c r="G192" i="13"/>
  <c r="BV634" i="10"/>
  <c r="Y192" i="13"/>
  <c r="BD636" i="10"/>
  <c r="G194" i="13"/>
  <c r="BV636" i="10"/>
  <c r="Y194" i="13"/>
  <c r="BU586" i="10"/>
  <c r="X144" i="13"/>
  <c r="BU604" i="10"/>
  <c r="X162" i="13"/>
  <c r="BU592" i="10"/>
  <c r="X150" i="13"/>
  <c r="BV607" i="10"/>
  <c r="Y165" i="13"/>
  <c r="BV589" i="10"/>
  <c r="Y147" i="13"/>
  <c r="BU593" i="10"/>
  <c r="X151" i="13"/>
  <c r="BV590" i="10"/>
  <c r="Y148" i="13"/>
  <c r="BU594" i="10"/>
  <c r="X152" i="13"/>
  <c r="BV602" i="10"/>
  <c r="Y160" i="13"/>
  <c r="BB590" i="10"/>
  <c r="E148" i="13"/>
  <c r="BV586" i="10"/>
  <c r="Y144" i="13"/>
  <c r="BU590" i="10"/>
  <c r="X148" i="13"/>
  <c r="BV587" i="10"/>
  <c r="Y145" i="13"/>
  <c r="BV608" i="10"/>
  <c r="Y166" i="13"/>
  <c r="BV588" i="10"/>
  <c r="Y146" i="13"/>
  <c r="BB588" i="10"/>
  <c r="E146" i="13"/>
  <c r="BV604" i="10"/>
  <c r="Y162" i="13"/>
  <c r="BA604" i="10"/>
  <c r="D162" i="13"/>
  <c r="BA608" i="10"/>
  <c r="D166" i="13"/>
  <c r="BU589" i="10"/>
  <c r="X147" i="13"/>
  <c r="BV593" i="10"/>
  <c r="Y151" i="13"/>
  <c r="BV597" i="10"/>
  <c r="Y155" i="13"/>
  <c r="BB596" i="10"/>
  <c r="E154" i="13"/>
  <c r="BS600" i="10"/>
  <c r="V158" i="13"/>
  <c r="BV591" i="10"/>
  <c r="Y149" i="13"/>
  <c r="BB586" i="10"/>
  <c r="E144" i="13"/>
  <c r="BB594" i="10"/>
  <c r="E152" i="13"/>
  <c r="D160" i="13"/>
  <c r="BA610" i="10"/>
  <c r="D168" i="13"/>
  <c r="BA606" i="10"/>
  <c r="D164" i="13"/>
  <c r="BS604" i="10"/>
  <c r="V162" i="13"/>
  <c r="BU588" i="10"/>
  <c r="X146" i="13"/>
  <c r="BB592" i="10"/>
  <c r="E150" i="13"/>
  <c r="BV599" i="10"/>
  <c r="Y157" i="13"/>
  <c r="D158" i="13"/>
  <c r="BS608" i="10"/>
  <c r="V166" i="13"/>
  <c r="BC591" i="10"/>
  <c r="F149" i="13"/>
  <c r="BC595" i="10"/>
  <c r="F153" i="13"/>
  <c r="BS591" i="10"/>
  <c r="V149" i="13"/>
  <c r="BU595" i="10"/>
  <c r="X153" i="13"/>
  <c r="BA586" i="10"/>
  <c r="D144" i="13"/>
  <c r="BA588" i="10"/>
  <c r="D146" i="13"/>
  <c r="BA590" i="10"/>
  <c r="D148" i="13"/>
  <c r="BA592" i="10"/>
  <c r="D150" i="13"/>
  <c r="BA594" i="10"/>
  <c r="D152" i="13"/>
  <c r="BA596" i="10"/>
  <c r="D154" i="13"/>
  <c r="BC586" i="10"/>
  <c r="F144" i="13"/>
  <c r="BC590" i="10"/>
  <c r="F148" i="13"/>
  <c r="BC594" i="10"/>
  <c r="F152" i="13"/>
  <c r="BB599" i="10"/>
  <c r="E157" i="13"/>
  <c r="BB601" i="10"/>
  <c r="E159" i="13"/>
  <c r="BB603" i="10"/>
  <c r="E161" i="13"/>
  <c r="BB605" i="10"/>
  <c r="E163" i="13"/>
  <c r="BB607" i="10"/>
  <c r="E165" i="13"/>
  <c r="BB609" i="10"/>
  <c r="E167" i="13"/>
  <c r="BC600" i="10"/>
  <c r="F158" i="13"/>
  <c r="BC604" i="10"/>
  <c r="F162" i="13"/>
  <c r="BC608" i="10"/>
  <c r="F166" i="13"/>
  <c r="BS599" i="10"/>
  <c r="V157" i="13"/>
  <c r="BS603" i="10"/>
  <c r="V161" i="13"/>
  <c r="BS607" i="10"/>
  <c r="V165" i="13"/>
  <c r="BC587" i="10"/>
  <c r="F145" i="13"/>
  <c r="BS595" i="10"/>
  <c r="V153" i="13"/>
  <c r="BC601" i="10"/>
  <c r="F159" i="13"/>
  <c r="BC609" i="10"/>
  <c r="F167" i="13"/>
  <c r="BU587" i="10"/>
  <c r="X145" i="13"/>
  <c r="BU591" i="10"/>
  <c r="X149" i="13"/>
  <c r="BA587" i="10"/>
  <c r="D145" i="13"/>
  <c r="BA589" i="10"/>
  <c r="D147" i="13"/>
  <c r="BA591" i="10"/>
  <c r="D149" i="13"/>
  <c r="BA593" i="10"/>
  <c r="D151" i="13"/>
  <c r="BA595" i="10"/>
  <c r="D153" i="13"/>
  <c r="BA597" i="10"/>
  <c r="D155" i="13"/>
  <c r="BC588" i="10"/>
  <c r="F146" i="13"/>
  <c r="BC592" i="10"/>
  <c r="F150" i="13"/>
  <c r="BC596" i="10"/>
  <c r="F154" i="13"/>
  <c r="BU609" i="10"/>
  <c r="X167" i="13"/>
  <c r="BB602" i="10"/>
  <c r="E160" i="13"/>
  <c r="BB606" i="10"/>
  <c r="E164" i="13"/>
  <c r="BB608" i="10"/>
  <c r="E166" i="13"/>
  <c r="BB610" i="10"/>
  <c r="E168" i="13"/>
  <c r="BC602" i="10"/>
  <c r="F160" i="13"/>
  <c r="BC606" i="10"/>
  <c r="F164" i="13"/>
  <c r="BC610" i="10"/>
  <c r="F168" i="13"/>
  <c r="BS601" i="10"/>
  <c r="V159" i="13"/>
  <c r="BS605" i="10"/>
  <c r="V163" i="13"/>
  <c r="BS609" i="10"/>
  <c r="V167" i="13"/>
  <c r="BS587" i="10"/>
  <c r="V145" i="13"/>
  <c r="BC605" i="10"/>
  <c r="F163" i="13"/>
  <c r="BV595" i="10"/>
  <c r="Y153" i="13"/>
  <c r="BB589" i="10"/>
  <c r="E147" i="13"/>
  <c r="BB593" i="10"/>
  <c r="E151" i="13"/>
  <c r="BB597" i="10"/>
  <c r="E155" i="13"/>
  <c r="BC589" i="10"/>
  <c r="F147" i="13"/>
  <c r="BC593" i="10"/>
  <c r="F151" i="13"/>
  <c r="BC597" i="10"/>
  <c r="F155" i="13"/>
  <c r="BV605" i="10"/>
  <c r="Y163" i="13"/>
  <c r="D157" i="13"/>
  <c r="BA603" i="10"/>
  <c r="D161" i="13"/>
  <c r="BA607" i="10"/>
  <c r="D165" i="13"/>
  <c r="BC599" i="10"/>
  <c r="F157" i="13"/>
  <c r="BC603" i="10"/>
  <c r="F161" i="13"/>
  <c r="BS606" i="10"/>
  <c r="V164" i="13"/>
  <c r="BU601" i="10"/>
  <c r="X159" i="13"/>
  <c r="BU600" i="10"/>
  <c r="X158" i="13"/>
  <c r="BV610" i="10"/>
  <c r="Y168" i="13"/>
  <c r="BV609" i="10"/>
  <c r="Y167" i="13"/>
  <c r="BU607" i="10"/>
  <c r="X165" i="13"/>
  <c r="BV606" i="10"/>
  <c r="Y164" i="13"/>
  <c r="BU605" i="10"/>
  <c r="X163" i="13"/>
  <c r="BV603" i="10"/>
  <c r="Y161" i="13"/>
  <c r="BU602" i="10"/>
  <c r="X160" i="13"/>
  <c r="BV601" i="10"/>
  <c r="Y159" i="13"/>
  <c r="BV600" i="10"/>
  <c r="Y158" i="13"/>
  <c r="BU599" i="10"/>
  <c r="X157" i="13"/>
  <c r="BD599" i="10"/>
  <c r="G157" i="13"/>
  <c r="BD601" i="10"/>
  <c r="G159" i="13"/>
  <c r="BD603" i="10"/>
  <c r="G161" i="13"/>
  <c r="BD605" i="10"/>
  <c r="G163" i="13"/>
  <c r="BD607" i="10"/>
  <c r="G165" i="13"/>
  <c r="BD609" i="10"/>
  <c r="G167" i="13"/>
  <c r="BU610" i="10"/>
  <c r="X168" i="13"/>
  <c r="BD600" i="10"/>
  <c r="G158" i="13"/>
  <c r="BD602" i="10"/>
  <c r="G160" i="13"/>
  <c r="BD604" i="10"/>
  <c r="G162" i="13"/>
  <c r="BD606" i="10"/>
  <c r="G164" i="13"/>
  <c r="BD608" i="10"/>
  <c r="G166" i="13"/>
  <c r="BD610" i="10"/>
  <c r="G168" i="13"/>
  <c r="BD586" i="10"/>
  <c r="G144" i="13"/>
  <c r="BD588" i="10"/>
  <c r="G146" i="13"/>
  <c r="BD590" i="10"/>
  <c r="G148" i="13"/>
  <c r="BD592" i="10"/>
  <c r="G150" i="13"/>
  <c r="BV592" i="10"/>
  <c r="Y150" i="13"/>
  <c r="BD594" i="10"/>
  <c r="G152" i="13"/>
  <c r="BV594" i="10"/>
  <c r="Y152" i="13"/>
  <c r="BD596" i="10"/>
  <c r="G154" i="13"/>
  <c r="BV596" i="10"/>
  <c r="Y154" i="13"/>
  <c r="BD587" i="10"/>
  <c r="G145" i="13"/>
  <c r="BD589" i="10"/>
  <c r="G147" i="13"/>
  <c r="BD591" i="10"/>
  <c r="G149" i="13"/>
  <c r="BD593" i="10"/>
  <c r="G151" i="13"/>
  <c r="BD595" i="10"/>
  <c r="G153" i="13"/>
  <c r="BD597" i="10"/>
  <c r="G155" i="13"/>
  <c r="BT584" i="10"/>
  <c r="BT583" i="10"/>
  <c r="BT582" i="10"/>
  <c r="BT581" i="10"/>
  <c r="BT580" i="10"/>
  <c r="BT579" i="10"/>
  <c r="BT578" i="10"/>
  <c r="BT577" i="10"/>
  <c r="BT576" i="10"/>
  <c r="BT575" i="10"/>
  <c r="BT574" i="10"/>
  <c r="BT573" i="10"/>
  <c r="BR584" i="10"/>
  <c r="BR583" i="10"/>
  <c r="BR582" i="10"/>
  <c r="BR581" i="10"/>
  <c r="BR580" i="10"/>
  <c r="BR579" i="10"/>
  <c r="BR578" i="10"/>
  <c r="BR577" i="10"/>
  <c r="BR576" i="10"/>
  <c r="BR575" i="10"/>
  <c r="BR574" i="10"/>
  <c r="BR573" i="10"/>
  <c r="BQ584" i="10"/>
  <c r="BQ583" i="10"/>
  <c r="BQ582" i="10"/>
  <c r="BQ581" i="10"/>
  <c r="BQ580" i="10"/>
  <c r="BQ579" i="10"/>
  <c r="BQ578" i="10"/>
  <c r="BQ577" i="10"/>
  <c r="BQ576" i="10"/>
  <c r="BQ575" i="10"/>
  <c r="BQ574" i="10"/>
  <c r="BQ573" i="10"/>
  <c r="BJ584" i="10"/>
  <c r="BJ583" i="10"/>
  <c r="BJ582" i="10"/>
  <c r="BJ581" i="10"/>
  <c r="BJ580" i="10"/>
  <c r="BJ579" i="10"/>
  <c r="BJ578" i="10"/>
  <c r="BJ577" i="10"/>
  <c r="BJ576" i="10"/>
  <c r="BJ575" i="10"/>
  <c r="BJ574" i="10"/>
  <c r="BJ573" i="10"/>
  <c r="BI584" i="10"/>
  <c r="BI583" i="10"/>
  <c r="BI582" i="10"/>
  <c r="BI581" i="10"/>
  <c r="BI580" i="10"/>
  <c r="BI579" i="10"/>
  <c r="BI578" i="10"/>
  <c r="BI577" i="10"/>
  <c r="BI576" i="10"/>
  <c r="BI575" i="10"/>
  <c r="BI574" i="10"/>
  <c r="BI573" i="10"/>
  <c r="BH584" i="10"/>
  <c r="BH583" i="10"/>
  <c r="BH582" i="10"/>
  <c r="BH581" i="10"/>
  <c r="BH580" i="10"/>
  <c r="BH579" i="10"/>
  <c r="BH578" i="10"/>
  <c r="BH577" i="10"/>
  <c r="BH576" i="10"/>
  <c r="BH575" i="10"/>
  <c r="BH574" i="10"/>
  <c r="BH573" i="10"/>
  <c r="BG584" i="10"/>
  <c r="BG583" i="10"/>
  <c r="BG582" i="10"/>
  <c r="BG581" i="10"/>
  <c r="BG580" i="10"/>
  <c r="BG579" i="10"/>
  <c r="BG578" i="10"/>
  <c r="BG577" i="10"/>
  <c r="BG576" i="10"/>
  <c r="BG575" i="10"/>
  <c r="BG574" i="10"/>
  <c r="BG573" i="10"/>
  <c r="BF584" i="10"/>
  <c r="BF583" i="10"/>
  <c r="BF582" i="10"/>
  <c r="BF581" i="10"/>
  <c r="BF580" i="10"/>
  <c r="BF579" i="10"/>
  <c r="BF578" i="10"/>
  <c r="BF577" i="10"/>
  <c r="BF576" i="10"/>
  <c r="BF575" i="10"/>
  <c r="BF574" i="10"/>
  <c r="BF573" i="10"/>
  <c r="BE584" i="10"/>
  <c r="BE583" i="10"/>
  <c r="BE582" i="10"/>
  <c r="BE581" i="10"/>
  <c r="BE580" i="10"/>
  <c r="BE579" i="10"/>
  <c r="BE578" i="10"/>
  <c r="BE577" i="10"/>
  <c r="BE576" i="10"/>
  <c r="BE575" i="10"/>
  <c r="BE574" i="10"/>
  <c r="BE573" i="10"/>
  <c r="AZ584" i="10"/>
  <c r="AZ583" i="10"/>
  <c r="AZ582" i="10"/>
  <c r="AZ581" i="10"/>
  <c r="AZ580" i="10"/>
  <c r="AZ579" i="10"/>
  <c r="AZ578" i="10"/>
  <c r="AZ577" i="10"/>
  <c r="AZ576" i="10"/>
  <c r="AZ575" i="10"/>
  <c r="AZ574" i="10"/>
  <c r="AZ573" i="10"/>
  <c r="BV584" i="10"/>
  <c r="Y142" i="13"/>
  <c r="BE710" i="10"/>
  <c r="AZ711" i="10"/>
  <c r="BE711" i="10"/>
  <c r="BF711" i="10"/>
  <c r="BG711" i="10"/>
  <c r="BH711" i="10"/>
  <c r="BI711" i="10"/>
  <c r="BJ711" i="10"/>
  <c r="BQ711" i="10"/>
  <c r="BR711" i="10"/>
  <c r="BT711" i="10"/>
  <c r="AZ712" i="10"/>
  <c r="BE712" i="10"/>
  <c r="BF712" i="10"/>
  <c r="BG712" i="10"/>
  <c r="BH712" i="10"/>
  <c r="BI712" i="10"/>
  <c r="BJ712" i="10"/>
  <c r="BQ712" i="10"/>
  <c r="BR712" i="10"/>
  <c r="BT712" i="10"/>
  <c r="AZ713" i="10"/>
  <c r="C271" i="13"/>
  <c r="BE713" i="10"/>
  <c r="H271" i="13"/>
  <c r="BF713" i="10"/>
  <c r="I271" i="13"/>
  <c r="BG713" i="10"/>
  <c r="J271" i="13"/>
  <c r="BH713" i="10"/>
  <c r="K271" i="13"/>
  <c r="BI713" i="10"/>
  <c r="L271" i="13"/>
  <c r="BJ713" i="10"/>
  <c r="M271" i="13"/>
  <c r="BQ713" i="10"/>
  <c r="T271" i="13"/>
  <c r="BR713" i="10"/>
  <c r="U271" i="13"/>
  <c r="BT713" i="10"/>
  <c r="W271" i="13"/>
  <c r="BE716" i="10"/>
  <c r="AZ717" i="10"/>
  <c r="BE717" i="10"/>
  <c r="BF717" i="10"/>
  <c r="BG717" i="10"/>
  <c r="BH717" i="10"/>
  <c r="BI717" i="10"/>
  <c r="BJ717" i="10"/>
  <c r="BQ717" i="10"/>
  <c r="BR717" i="10"/>
  <c r="BT717" i="10"/>
  <c r="AZ718" i="10"/>
  <c r="C276" i="13"/>
  <c r="BE718" i="10"/>
  <c r="BF718" i="10"/>
  <c r="I276" i="13"/>
  <c r="BG718" i="10"/>
  <c r="J276" i="13"/>
  <c r="BH718" i="10"/>
  <c r="K276" i="13"/>
  <c r="BI718" i="10"/>
  <c r="L276" i="13"/>
  <c r="BJ718" i="10"/>
  <c r="M276" i="13"/>
  <c r="BQ718" i="10"/>
  <c r="T276" i="13"/>
  <c r="BR718" i="10"/>
  <c r="U276" i="13"/>
  <c r="BT718" i="10"/>
  <c r="W276" i="13"/>
  <c r="BA574" i="10"/>
  <c r="D132" i="13"/>
  <c r="BA578" i="10"/>
  <c r="D136" i="13"/>
  <c r="BA718" i="10"/>
  <c r="D276" i="13"/>
  <c r="D274" i="13"/>
  <c r="BA713" i="10"/>
  <c r="D271" i="13"/>
  <c r="BA711" i="10"/>
  <c r="D269" i="13"/>
  <c r="BS573" i="10"/>
  <c r="V131" i="13"/>
  <c r="BS577" i="10"/>
  <c r="V135" i="13"/>
  <c r="BS581" i="10"/>
  <c r="V139" i="13"/>
  <c r="BC717" i="10"/>
  <c r="F275" i="13"/>
  <c r="BC715" i="10"/>
  <c r="F273" i="13"/>
  <c r="BC712" i="10"/>
  <c r="F270" i="13"/>
  <c r="BC710" i="10"/>
  <c r="F268" i="13"/>
  <c r="BA575" i="10"/>
  <c r="D133" i="13"/>
  <c r="BA579" i="10"/>
  <c r="D137" i="13"/>
  <c r="BA583" i="10"/>
  <c r="D141" i="13"/>
  <c r="BA582" i="10"/>
  <c r="D140" i="13"/>
  <c r="BU576" i="10"/>
  <c r="X134" i="13"/>
  <c r="BU580" i="10"/>
  <c r="X138" i="13"/>
  <c r="BB584" i="10"/>
  <c r="E142" i="13"/>
  <c r="BS715" i="10"/>
  <c r="V273" i="13"/>
  <c r="BV712" i="10"/>
  <c r="Y270" i="13"/>
  <c r="BU712" i="10"/>
  <c r="X270" i="13"/>
  <c r="BU710" i="10"/>
  <c r="X268" i="13"/>
  <c r="BV580" i="10"/>
  <c r="Y138" i="13"/>
  <c r="BB717" i="10"/>
  <c r="E275" i="13"/>
  <c r="BS712" i="10"/>
  <c r="V270" i="13"/>
  <c r="BV582" i="10"/>
  <c r="Y140" i="13"/>
  <c r="BV574" i="10"/>
  <c r="Y132" i="13"/>
  <c r="BB574" i="10"/>
  <c r="E132" i="13"/>
  <c r="BV716" i="10"/>
  <c r="Y274" i="13"/>
  <c r="BV713" i="10"/>
  <c r="Y271" i="13"/>
  <c r="BU578" i="10"/>
  <c r="X136" i="13"/>
  <c r="BU574" i="10"/>
  <c r="X132" i="13"/>
  <c r="BB582" i="10"/>
  <c r="E140" i="13"/>
  <c r="BB712" i="10"/>
  <c r="E270" i="13"/>
  <c r="BV578" i="10"/>
  <c r="Y136" i="13"/>
  <c r="BU582" i="10"/>
  <c r="X140" i="13"/>
  <c r="BU715" i="10"/>
  <c r="X273" i="13"/>
  <c r="BV715" i="10"/>
  <c r="Y273" i="13"/>
  <c r="BV711" i="10"/>
  <c r="Y269" i="13"/>
  <c r="BV576" i="10"/>
  <c r="Y134" i="13"/>
  <c r="BB578" i="10"/>
  <c r="E136" i="13"/>
  <c r="BD713" i="10"/>
  <c r="G271" i="13"/>
  <c r="BS576" i="10"/>
  <c r="V134" i="13"/>
  <c r="BS580" i="10"/>
  <c r="V138" i="13"/>
  <c r="BS584" i="10"/>
  <c r="V142" i="13"/>
  <c r="BV718" i="10"/>
  <c r="Y276" i="13"/>
  <c r="BV717" i="10"/>
  <c r="Y275" i="13"/>
  <c r="BB715" i="10"/>
  <c r="E273" i="13"/>
  <c r="BS710" i="10"/>
  <c r="V268" i="13"/>
  <c r="BB573" i="10"/>
  <c r="E131" i="13"/>
  <c r="BB575" i="10"/>
  <c r="E133" i="13"/>
  <c r="BB577" i="10"/>
  <c r="E135" i="13"/>
  <c r="BB579" i="10"/>
  <c r="E137" i="13"/>
  <c r="BB581" i="10"/>
  <c r="E139" i="13"/>
  <c r="BB583" i="10"/>
  <c r="E141" i="13"/>
  <c r="BC574" i="10"/>
  <c r="F132" i="13"/>
  <c r="BC578" i="10"/>
  <c r="F136" i="13"/>
  <c r="BC582" i="10"/>
  <c r="F140" i="13"/>
  <c r="BD711" i="10"/>
  <c r="G269" i="13"/>
  <c r="BD716" i="10"/>
  <c r="G274" i="13"/>
  <c r="BS574" i="10"/>
  <c r="V132" i="13"/>
  <c r="BS578" i="10"/>
  <c r="V136" i="13"/>
  <c r="BS582" i="10"/>
  <c r="V140" i="13"/>
  <c r="BB576" i="10"/>
  <c r="E134" i="13"/>
  <c r="BB580" i="10"/>
  <c r="E138" i="13"/>
  <c r="BC576" i="10"/>
  <c r="F134" i="13"/>
  <c r="BC584" i="10"/>
  <c r="F142" i="13"/>
  <c r="BD718" i="10"/>
  <c r="G276" i="13"/>
  <c r="BB710" i="10"/>
  <c r="E268" i="13"/>
  <c r="BA576" i="10"/>
  <c r="D134" i="13"/>
  <c r="BA580" i="10"/>
  <c r="D138" i="13"/>
  <c r="BA584" i="10"/>
  <c r="D142" i="13"/>
  <c r="BC575" i="10"/>
  <c r="F133" i="13"/>
  <c r="BC579" i="10"/>
  <c r="F137" i="13"/>
  <c r="BC583" i="10"/>
  <c r="F141" i="13"/>
  <c r="BD712" i="10"/>
  <c r="G270" i="13"/>
  <c r="BD717" i="10"/>
  <c r="G275" i="13"/>
  <c r="BS575" i="10"/>
  <c r="V133" i="13"/>
  <c r="BS579" i="10"/>
  <c r="V137" i="13"/>
  <c r="BS583" i="10"/>
  <c r="V141" i="13"/>
  <c r="BC580" i="10"/>
  <c r="F138" i="13"/>
  <c r="BV710" i="10"/>
  <c r="Y268" i="13"/>
  <c r="BA573" i="10"/>
  <c r="D131" i="13"/>
  <c r="BA577" i="10"/>
  <c r="D135" i="13"/>
  <c r="BA581" i="10"/>
  <c r="D139" i="13"/>
  <c r="BC573" i="10"/>
  <c r="F131" i="13"/>
  <c r="BC577" i="10"/>
  <c r="F135" i="13"/>
  <c r="BC581" i="10"/>
  <c r="F139" i="13"/>
  <c r="BD710" i="10"/>
  <c r="G268" i="13"/>
  <c r="BD715" i="10"/>
  <c r="G273" i="13"/>
  <c r="BV573" i="10"/>
  <c r="Y131" i="13"/>
  <c r="BV575" i="10"/>
  <c r="Y133" i="13"/>
  <c r="BV577" i="10"/>
  <c r="Y135" i="13"/>
  <c r="BD579" i="10"/>
  <c r="G137" i="13"/>
  <c r="BD581" i="10"/>
  <c r="G139" i="13"/>
  <c r="BU573" i="10"/>
  <c r="X131" i="13"/>
  <c r="BU575" i="10"/>
  <c r="X133" i="13"/>
  <c r="BU577" i="10"/>
  <c r="X135" i="13"/>
  <c r="BU579" i="10"/>
  <c r="X137" i="13"/>
  <c r="BU581" i="10"/>
  <c r="X139" i="13"/>
  <c r="BU583" i="10"/>
  <c r="X141" i="13"/>
  <c r="BD575" i="10"/>
  <c r="G133" i="13"/>
  <c r="BD583" i="10"/>
  <c r="G141" i="13"/>
  <c r="BU584" i="10"/>
  <c r="X142" i="13"/>
  <c r="BD573" i="10"/>
  <c r="G131" i="13"/>
  <c r="BD577" i="10"/>
  <c r="G135" i="13"/>
  <c r="BV579" i="10"/>
  <c r="Y137" i="13"/>
  <c r="BV581" i="10"/>
  <c r="Y139" i="13"/>
  <c r="BV583" i="10"/>
  <c r="Y141" i="13"/>
  <c r="BD574" i="10"/>
  <c r="G132" i="13"/>
  <c r="BD576" i="10"/>
  <c r="G134" i="13"/>
  <c r="BD578" i="10"/>
  <c r="G136" i="13"/>
  <c r="BD580" i="10"/>
  <c r="G138" i="13"/>
  <c r="BD582" i="10"/>
  <c r="G140" i="13"/>
  <c r="BD584" i="10"/>
  <c r="G142" i="13"/>
  <c r="BU718" i="10"/>
  <c r="X276" i="13"/>
  <c r="BC718" i="10"/>
  <c r="F276" i="13"/>
  <c r="BS717" i="10"/>
  <c r="V275" i="13"/>
  <c r="BA717" i="10"/>
  <c r="D275" i="13"/>
  <c r="BU716" i="10"/>
  <c r="X274" i="13"/>
  <c r="BC716" i="10"/>
  <c r="F274" i="13"/>
  <c r="D273" i="13"/>
  <c r="BU713" i="10"/>
  <c r="X271" i="13"/>
  <c r="BC713" i="10"/>
  <c r="F271" i="13"/>
  <c r="BA712" i="10"/>
  <c r="D270" i="13"/>
  <c r="BU711" i="10"/>
  <c r="X269" i="13"/>
  <c r="BC711" i="10"/>
  <c r="F269" i="13"/>
  <c r="D268" i="13"/>
  <c r="BB718" i="10"/>
  <c r="E276" i="13"/>
  <c r="BB716" i="10"/>
  <c r="E274" i="13"/>
  <c r="BB713" i="10"/>
  <c r="E271" i="13"/>
  <c r="BB711" i="10"/>
  <c r="E269" i="13"/>
  <c r="BS718" i="10"/>
  <c r="V276" i="13"/>
  <c r="BU717" i="10"/>
  <c r="X275" i="13"/>
  <c r="BS716" i="10"/>
  <c r="V274" i="13"/>
  <c r="BS713" i="10"/>
  <c r="V271" i="13"/>
  <c r="BS711" i="10"/>
  <c r="V269" i="13"/>
  <c r="BT748" i="10"/>
  <c r="W306" i="13"/>
  <c r="BT747" i="10"/>
  <c r="BT746" i="10"/>
  <c r="BR748" i="10"/>
  <c r="U306" i="13"/>
  <c r="BR747" i="10"/>
  <c r="BR746" i="10"/>
  <c r="BQ748" i="10"/>
  <c r="T306" i="13"/>
  <c r="BQ747" i="10"/>
  <c r="BQ746" i="10"/>
  <c r="BJ748" i="10"/>
  <c r="M306" i="13"/>
  <c r="BJ747" i="10"/>
  <c r="BJ746" i="10"/>
  <c r="BI748" i="10"/>
  <c r="L306" i="13"/>
  <c r="BI747" i="10"/>
  <c r="BI746" i="10"/>
  <c r="BH748" i="10"/>
  <c r="K306" i="13"/>
  <c r="BH747" i="10"/>
  <c r="BH746" i="10"/>
  <c r="BG748" i="10"/>
  <c r="J306" i="13"/>
  <c r="BG747" i="10"/>
  <c r="BG746" i="10"/>
  <c r="BF748" i="10"/>
  <c r="I306" i="13"/>
  <c r="BF747" i="10"/>
  <c r="BF746" i="10"/>
  <c r="BE748" i="10"/>
  <c r="BE747" i="10"/>
  <c r="BE746" i="10"/>
  <c r="AZ748" i="10"/>
  <c r="C306" i="13"/>
  <c r="AZ747" i="10"/>
  <c r="AZ746" i="10"/>
  <c r="BT743" i="10"/>
  <c r="W301" i="13"/>
  <c r="BT742" i="10"/>
  <c r="BT741" i="10"/>
  <c r="BR743" i="10"/>
  <c r="U301" i="13"/>
  <c r="BR742" i="10"/>
  <c r="BR741" i="10"/>
  <c r="BQ743" i="10"/>
  <c r="T301" i="13"/>
  <c r="BQ742" i="10"/>
  <c r="BQ741" i="10"/>
  <c r="BJ743" i="10"/>
  <c r="M301" i="13"/>
  <c r="BJ742" i="10"/>
  <c r="BJ741" i="10"/>
  <c r="BI743" i="10"/>
  <c r="L301" i="13"/>
  <c r="BI742" i="10"/>
  <c r="BI741" i="10"/>
  <c r="BH743" i="10"/>
  <c r="K301" i="13"/>
  <c r="BH742" i="10"/>
  <c r="BH741" i="10"/>
  <c r="BG743" i="10"/>
  <c r="J301" i="13"/>
  <c r="BG742" i="10"/>
  <c r="BG741" i="10"/>
  <c r="BF743" i="10"/>
  <c r="I301" i="13"/>
  <c r="BF742" i="10"/>
  <c r="BF741" i="10"/>
  <c r="BE743" i="10"/>
  <c r="H301" i="13"/>
  <c r="BE742" i="10"/>
  <c r="BE741" i="10"/>
  <c r="BE740" i="10"/>
  <c r="AZ743" i="10"/>
  <c r="C301" i="13"/>
  <c r="AZ742" i="10"/>
  <c r="AZ741" i="10"/>
  <c r="BV743" i="10"/>
  <c r="Y301" i="13"/>
  <c r="BT738" i="10"/>
  <c r="W296" i="13"/>
  <c r="BR738" i="10"/>
  <c r="U296" i="13"/>
  <c r="BQ738" i="10"/>
  <c r="T296" i="13"/>
  <c r="BJ738" i="10"/>
  <c r="M296" i="13"/>
  <c r="BI738" i="10"/>
  <c r="L296" i="13"/>
  <c r="BH738" i="10"/>
  <c r="K296" i="13"/>
  <c r="BG738" i="10"/>
  <c r="J296" i="13"/>
  <c r="BF738" i="10"/>
  <c r="I296" i="13"/>
  <c r="BE738" i="10"/>
  <c r="BE736" i="10"/>
  <c r="AZ738" i="10"/>
  <c r="C296" i="13"/>
  <c r="BT733" i="10"/>
  <c r="W291" i="13"/>
  <c r="BR733" i="10"/>
  <c r="U291" i="13"/>
  <c r="BQ733" i="10"/>
  <c r="T291" i="13"/>
  <c r="BJ733" i="10"/>
  <c r="M291" i="13"/>
  <c r="BI733" i="10"/>
  <c r="L291" i="13"/>
  <c r="BH733" i="10"/>
  <c r="K291" i="13"/>
  <c r="BG733" i="10"/>
  <c r="J291" i="13"/>
  <c r="BF733" i="10"/>
  <c r="I291" i="13"/>
  <c r="BE733" i="10"/>
  <c r="H291" i="13"/>
  <c r="BE732" i="10"/>
  <c r="BE730" i="10"/>
  <c r="AZ733" i="10"/>
  <c r="BT728" i="10"/>
  <c r="W286" i="13"/>
  <c r="BR728" i="10"/>
  <c r="U286" i="13"/>
  <c r="BQ728" i="10"/>
  <c r="T286" i="13"/>
  <c r="BJ728" i="10"/>
  <c r="M286" i="13"/>
  <c r="BI728" i="10"/>
  <c r="L286" i="13"/>
  <c r="BH728" i="10"/>
  <c r="K286" i="13"/>
  <c r="BG728" i="10"/>
  <c r="J286" i="13"/>
  <c r="BF728" i="10"/>
  <c r="I286" i="13"/>
  <c r="BE728" i="10"/>
  <c r="BE726" i="10"/>
  <c r="AZ728" i="10"/>
  <c r="C286" i="13"/>
  <c r="BT723" i="10"/>
  <c r="W281" i="13"/>
  <c r="BR723" i="10"/>
  <c r="U281" i="13"/>
  <c r="BQ723" i="10"/>
  <c r="T281" i="13"/>
  <c r="BJ723" i="10"/>
  <c r="M281" i="13"/>
  <c r="BI723" i="10"/>
  <c r="L281" i="13"/>
  <c r="BH723" i="10"/>
  <c r="K281" i="13"/>
  <c r="BG723" i="10"/>
  <c r="J281" i="13"/>
  <c r="BF723" i="10"/>
  <c r="I281" i="13"/>
  <c r="BE723" i="10"/>
  <c r="H281" i="13"/>
  <c r="BE722" i="10"/>
  <c r="BE720" i="10"/>
  <c r="AZ723" i="10"/>
  <c r="BT571" i="10"/>
  <c r="BT570" i="10"/>
  <c r="BT569" i="10"/>
  <c r="BT568" i="10"/>
  <c r="BT567" i="10"/>
  <c r="BT566" i="10"/>
  <c r="BT565" i="10"/>
  <c r="BT564" i="10"/>
  <c r="BT563" i="10"/>
  <c r="BT562" i="10"/>
  <c r="BT561" i="10"/>
  <c r="BT560" i="10"/>
  <c r="BR571" i="10"/>
  <c r="BQ571" i="10"/>
  <c r="BR570" i="10"/>
  <c r="BQ570" i="10"/>
  <c r="BR569" i="10"/>
  <c r="BQ569" i="10"/>
  <c r="BR568" i="10"/>
  <c r="BQ568" i="10"/>
  <c r="BR567" i="10"/>
  <c r="BQ567" i="10"/>
  <c r="BR566" i="10"/>
  <c r="BQ566" i="10"/>
  <c r="BR565" i="10"/>
  <c r="BQ565" i="10"/>
  <c r="BR564" i="10"/>
  <c r="BQ564" i="10"/>
  <c r="BR563" i="10"/>
  <c r="BQ563" i="10"/>
  <c r="BR562" i="10"/>
  <c r="BQ562" i="10"/>
  <c r="BR561" i="10"/>
  <c r="BQ561" i="10"/>
  <c r="BR560" i="10"/>
  <c r="BQ560" i="10"/>
  <c r="BJ571" i="10"/>
  <c r="BJ570" i="10"/>
  <c r="BJ569" i="10"/>
  <c r="BJ568" i="10"/>
  <c r="BJ567" i="10"/>
  <c r="BJ566" i="10"/>
  <c r="BJ565" i="10"/>
  <c r="BJ564" i="10"/>
  <c r="BJ563" i="10"/>
  <c r="BJ562" i="10"/>
  <c r="BJ561" i="10"/>
  <c r="BJ560" i="10"/>
  <c r="BI571" i="10"/>
  <c r="BI570" i="10"/>
  <c r="BI569" i="10"/>
  <c r="BI568" i="10"/>
  <c r="BI567" i="10"/>
  <c r="BI566" i="10"/>
  <c r="BI565" i="10"/>
  <c r="BI564" i="10"/>
  <c r="BI563" i="10"/>
  <c r="BI562" i="10"/>
  <c r="BI561" i="10"/>
  <c r="BI560" i="10"/>
  <c r="BH571" i="10"/>
  <c r="BH570" i="10"/>
  <c r="BH569" i="10"/>
  <c r="BH568" i="10"/>
  <c r="BH567" i="10"/>
  <c r="BH566" i="10"/>
  <c r="BH565" i="10"/>
  <c r="BH564" i="10"/>
  <c r="BH563" i="10"/>
  <c r="BH562" i="10"/>
  <c r="BH561" i="10"/>
  <c r="BH560" i="10"/>
  <c r="BG571" i="10"/>
  <c r="BG570" i="10"/>
  <c r="BG569" i="10"/>
  <c r="BG568" i="10"/>
  <c r="BG567" i="10"/>
  <c r="BG566" i="10"/>
  <c r="BG565" i="10"/>
  <c r="BG564" i="10"/>
  <c r="BG563" i="10"/>
  <c r="BG562" i="10"/>
  <c r="BG561" i="10"/>
  <c r="BG560" i="10"/>
  <c r="BF571" i="10"/>
  <c r="BF570" i="10"/>
  <c r="BF569" i="10"/>
  <c r="BF568" i="10"/>
  <c r="BF567" i="10"/>
  <c r="BF566" i="10"/>
  <c r="BF565" i="10"/>
  <c r="BF564" i="10"/>
  <c r="BF563" i="10"/>
  <c r="BF562" i="10"/>
  <c r="BF561" i="10"/>
  <c r="BF560" i="10"/>
  <c r="BE571" i="10"/>
  <c r="BE570" i="10"/>
  <c r="BE569" i="10"/>
  <c r="BE568" i="10"/>
  <c r="BE567" i="10"/>
  <c r="BE566" i="10"/>
  <c r="BE565" i="10"/>
  <c r="BE564" i="10"/>
  <c r="BE563" i="10"/>
  <c r="BE562" i="10"/>
  <c r="BE561" i="10"/>
  <c r="BE560" i="10"/>
  <c r="AZ571" i="10"/>
  <c r="AZ570" i="10"/>
  <c r="AZ569" i="10"/>
  <c r="AZ568" i="10"/>
  <c r="AZ567" i="10"/>
  <c r="AZ566" i="10"/>
  <c r="AZ565" i="10"/>
  <c r="AZ564" i="10"/>
  <c r="AZ563" i="10"/>
  <c r="AZ562" i="10"/>
  <c r="AZ561" i="10"/>
  <c r="AZ560" i="10"/>
  <c r="BU571" i="10"/>
  <c r="X129" i="13"/>
  <c r="BU570" i="10"/>
  <c r="X128" i="13"/>
  <c r="BU569" i="10"/>
  <c r="X127" i="13"/>
  <c r="BU568" i="10"/>
  <c r="X126" i="13"/>
  <c r="BU567" i="10"/>
  <c r="X125" i="13"/>
  <c r="BU566" i="10"/>
  <c r="X124" i="13"/>
  <c r="BU565" i="10"/>
  <c r="X123" i="13"/>
  <c r="BU564" i="10"/>
  <c r="X122" i="13"/>
  <c r="BT558" i="10"/>
  <c r="BT557" i="10"/>
  <c r="BT556" i="10"/>
  <c r="BT555" i="10"/>
  <c r="BT554" i="10"/>
  <c r="BT553" i="10"/>
  <c r="BT552" i="10"/>
  <c r="BT551" i="10"/>
  <c r="BT550" i="10"/>
  <c r="BT549" i="10"/>
  <c r="BT548" i="10"/>
  <c r="BR558" i="10"/>
  <c r="BR557" i="10"/>
  <c r="BR556" i="10"/>
  <c r="BR555" i="10"/>
  <c r="BR554" i="10"/>
  <c r="BR553" i="10"/>
  <c r="BR552" i="10"/>
  <c r="BR551" i="10"/>
  <c r="BR550" i="10"/>
  <c r="BR549" i="10"/>
  <c r="BR548" i="10"/>
  <c r="BR547" i="10"/>
  <c r="BQ558" i="10"/>
  <c r="BQ557" i="10"/>
  <c r="BQ556" i="10"/>
  <c r="BQ555" i="10"/>
  <c r="BQ554" i="10"/>
  <c r="BQ553" i="10"/>
  <c r="BQ552" i="10"/>
  <c r="BQ551" i="10"/>
  <c r="BQ550" i="10"/>
  <c r="BQ549" i="10"/>
  <c r="BQ548" i="10"/>
  <c r="BJ558" i="10"/>
  <c r="BJ557" i="10"/>
  <c r="BJ556" i="10"/>
  <c r="BJ555" i="10"/>
  <c r="BJ554" i="10"/>
  <c r="BJ553" i="10"/>
  <c r="BJ552" i="10"/>
  <c r="BJ551" i="10"/>
  <c r="BJ550" i="10"/>
  <c r="BJ549" i="10"/>
  <c r="BJ548" i="10"/>
  <c r="BI558" i="10"/>
  <c r="BI557" i="10"/>
  <c r="BI556" i="10"/>
  <c r="BI555" i="10"/>
  <c r="BI554" i="10"/>
  <c r="BI553" i="10"/>
  <c r="BI552" i="10"/>
  <c r="BI551" i="10"/>
  <c r="BI550" i="10"/>
  <c r="BI549" i="10"/>
  <c r="BI548" i="10"/>
  <c r="BH558" i="10"/>
  <c r="BH557" i="10"/>
  <c r="BH556" i="10"/>
  <c r="BH555" i="10"/>
  <c r="BH554" i="10"/>
  <c r="BH553" i="10"/>
  <c r="BH552" i="10"/>
  <c r="BH551" i="10"/>
  <c r="BH550" i="10"/>
  <c r="BH549" i="10"/>
  <c r="BH548" i="10"/>
  <c r="BG558" i="10"/>
  <c r="BG557" i="10"/>
  <c r="BG556" i="10"/>
  <c r="BG555" i="10"/>
  <c r="BG554" i="10"/>
  <c r="BG553" i="10"/>
  <c r="BG552" i="10"/>
  <c r="BG551" i="10"/>
  <c r="BG550" i="10"/>
  <c r="BG549" i="10"/>
  <c r="BG548" i="10"/>
  <c r="BF558" i="10"/>
  <c r="BF557" i="10"/>
  <c r="BF556" i="10"/>
  <c r="BF555" i="10"/>
  <c r="BF554" i="10"/>
  <c r="BF553" i="10"/>
  <c r="BF552" i="10"/>
  <c r="BF551" i="10"/>
  <c r="BF550" i="10"/>
  <c r="BF549" i="10"/>
  <c r="BF548" i="10"/>
  <c r="BE558" i="10"/>
  <c r="BE557" i="10"/>
  <c r="BE556" i="10"/>
  <c r="BE555" i="10"/>
  <c r="BE554" i="10"/>
  <c r="BE553" i="10"/>
  <c r="BE552" i="10"/>
  <c r="BE551" i="10"/>
  <c r="BE550" i="10"/>
  <c r="BE549" i="10"/>
  <c r="BE548" i="10"/>
  <c r="AZ558" i="10"/>
  <c r="AZ557" i="10"/>
  <c r="AZ556" i="10"/>
  <c r="AZ555" i="10"/>
  <c r="AZ554" i="10"/>
  <c r="AZ553" i="10"/>
  <c r="AZ552" i="10"/>
  <c r="AZ551" i="10"/>
  <c r="AZ550" i="10"/>
  <c r="AZ549" i="10"/>
  <c r="AZ548" i="10"/>
  <c r="BT547" i="10"/>
  <c r="BQ547" i="10"/>
  <c r="BJ547" i="10"/>
  <c r="BI547" i="10"/>
  <c r="BH547" i="10"/>
  <c r="BG547" i="10"/>
  <c r="BF547" i="10"/>
  <c r="BE547" i="10"/>
  <c r="AZ547" i="10"/>
  <c r="BO470" i="10"/>
  <c r="R28" i="13"/>
  <c r="BN470" i="10"/>
  <c r="Q28" i="13"/>
  <c r="D295" i="13"/>
  <c r="BD741" i="10"/>
  <c r="G299" i="13"/>
  <c r="BU548" i="10"/>
  <c r="X106" i="13"/>
  <c r="BU552" i="10"/>
  <c r="X110" i="13"/>
  <c r="BU556" i="10"/>
  <c r="X114" i="13"/>
  <c r="BS561" i="10"/>
  <c r="V119" i="13"/>
  <c r="BS565" i="10"/>
  <c r="V123" i="13"/>
  <c r="BS569" i="10"/>
  <c r="V127" i="13"/>
  <c r="BD721" i="10"/>
  <c r="G279" i="13"/>
  <c r="BD726" i="10"/>
  <c r="G284" i="13"/>
  <c r="BD731" i="10"/>
  <c r="G289" i="13"/>
  <c r="BC736" i="10"/>
  <c r="F294" i="13"/>
  <c r="BD740" i="10"/>
  <c r="G298" i="13"/>
  <c r="BS745" i="10"/>
  <c r="V303" i="13"/>
  <c r="BV549" i="10"/>
  <c r="Y107" i="13"/>
  <c r="BV557" i="10"/>
  <c r="Y115" i="13"/>
  <c r="BS566" i="10"/>
  <c r="V124" i="13"/>
  <c r="BD722" i="10"/>
  <c r="G280" i="13"/>
  <c r="BU550" i="10"/>
  <c r="X108" i="13"/>
  <c r="BU554" i="10"/>
  <c r="X112" i="13"/>
  <c r="BU558" i="10"/>
  <c r="X116" i="13"/>
  <c r="BS563" i="10"/>
  <c r="V121" i="13"/>
  <c r="BS567" i="10"/>
  <c r="V125" i="13"/>
  <c r="BS571" i="10"/>
  <c r="V129" i="13"/>
  <c r="BD742" i="10"/>
  <c r="G300" i="13"/>
  <c r="BA747" i="10"/>
  <c r="D305" i="13"/>
  <c r="BV553" i="10"/>
  <c r="Y111" i="13"/>
  <c r="BS562" i="10"/>
  <c r="V120" i="13"/>
  <c r="BS570" i="10"/>
  <c r="V128" i="13"/>
  <c r="D285" i="13"/>
  <c r="BD732" i="10"/>
  <c r="G290" i="13"/>
  <c r="BS746" i="10"/>
  <c r="V304" i="13"/>
  <c r="BC547" i="10"/>
  <c r="F105" i="13"/>
  <c r="BV551" i="10"/>
  <c r="Y109" i="13"/>
  <c r="BV555" i="10"/>
  <c r="Y113" i="13"/>
  <c r="BS560" i="10"/>
  <c r="V118" i="13"/>
  <c r="BS564" i="10"/>
  <c r="V122" i="13"/>
  <c r="BS568" i="10"/>
  <c r="V126" i="13"/>
  <c r="BD720" i="10"/>
  <c r="G278" i="13"/>
  <c r="BD730" i="10"/>
  <c r="G288" i="13"/>
  <c r="BS735" i="10"/>
  <c r="V293" i="13"/>
  <c r="BV746" i="10"/>
  <c r="Y304" i="13"/>
  <c r="BU562" i="10"/>
  <c r="X120" i="13"/>
  <c r="BU741" i="10"/>
  <c r="X299" i="13"/>
  <c r="BU561" i="10"/>
  <c r="X119" i="13"/>
  <c r="BU746" i="10"/>
  <c r="X304" i="13"/>
  <c r="BA746" i="10"/>
  <c r="D304" i="13"/>
  <c r="BU560" i="10"/>
  <c r="X118" i="13"/>
  <c r="D294" i="13"/>
  <c r="BU563" i="10"/>
  <c r="X121" i="13"/>
  <c r="BU726" i="10"/>
  <c r="X284" i="13"/>
  <c r="BV721" i="10"/>
  <c r="Y279" i="13"/>
  <c r="BC737" i="10"/>
  <c r="F295" i="13"/>
  <c r="BA743" i="10"/>
  <c r="D301" i="13"/>
  <c r="BS736" i="10"/>
  <c r="V294" i="13"/>
  <c r="BC746" i="10"/>
  <c r="F304" i="13"/>
  <c r="BB720" i="10"/>
  <c r="E278" i="13"/>
  <c r="BS737" i="10"/>
  <c r="V295" i="13"/>
  <c r="BB740" i="10"/>
  <c r="E298" i="13"/>
  <c r="BC747" i="10"/>
  <c r="F305" i="13"/>
  <c r="BB722" i="10"/>
  <c r="E280" i="13"/>
  <c r="BB742" i="10"/>
  <c r="E300" i="13"/>
  <c r="BS747" i="10"/>
  <c r="V305" i="13"/>
  <c r="BC721" i="10"/>
  <c r="F279" i="13"/>
  <c r="BB725" i="10"/>
  <c r="E283" i="13"/>
  <c r="BD725" i="10"/>
  <c r="G283" i="13"/>
  <c r="BC725" i="10"/>
  <c r="F283" i="13"/>
  <c r="BS725" i="10"/>
  <c r="V283" i="13"/>
  <c r="D290" i="13"/>
  <c r="BS732" i="10"/>
  <c r="V290" i="13"/>
  <c r="BC741" i="10"/>
  <c r="F299" i="13"/>
  <c r="BS741" i="10"/>
  <c r="V299" i="13"/>
  <c r="BS722" i="10"/>
  <c r="V280" i="13"/>
  <c r="BC726" i="10"/>
  <c r="F284" i="13"/>
  <c r="BS726" i="10"/>
  <c r="V284" i="13"/>
  <c r="D293" i="13"/>
  <c r="D303" i="13"/>
  <c r="D278" i="13"/>
  <c r="D280" i="13"/>
  <c r="BC720" i="10"/>
  <c r="F278" i="13"/>
  <c r="BS720" i="10"/>
  <c r="V278" i="13"/>
  <c r="D289" i="13"/>
  <c r="BB731" i="10"/>
  <c r="E289" i="13"/>
  <c r="BC731" i="10"/>
  <c r="F289" i="13"/>
  <c r="BS731" i="10"/>
  <c r="V289" i="13"/>
  <c r="BB736" i="10"/>
  <c r="E294" i="13"/>
  <c r="BD736" i="10"/>
  <c r="G294" i="13"/>
  <c r="BC735" i="10"/>
  <c r="F293" i="13"/>
  <c r="BV741" i="10"/>
  <c r="Y299" i="13"/>
  <c r="D298" i="13"/>
  <c r="BA742" i="10"/>
  <c r="D300" i="13"/>
  <c r="BC740" i="10"/>
  <c r="F298" i="13"/>
  <c r="BS740" i="10"/>
  <c r="V298" i="13"/>
  <c r="BB746" i="10"/>
  <c r="E304" i="13"/>
  <c r="BD746" i="10"/>
  <c r="G304" i="13"/>
  <c r="BC745" i="10"/>
  <c r="F303" i="13"/>
  <c r="BS721" i="10"/>
  <c r="V279" i="13"/>
  <c r="BB732" i="10"/>
  <c r="E290" i="13"/>
  <c r="BC732" i="10"/>
  <c r="F290" i="13"/>
  <c r="BB735" i="10"/>
  <c r="E293" i="13"/>
  <c r="BD735" i="10"/>
  <c r="G293" i="13"/>
  <c r="BB745" i="10"/>
  <c r="E303" i="13"/>
  <c r="BD745" i="10"/>
  <c r="G303" i="13"/>
  <c r="BU721" i="10"/>
  <c r="X279" i="13"/>
  <c r="D279" i="13"/>
  <c r="BC722" i="10"/>
  <c r="F280" i="13"/>
  <c r="D284" i="13"/>
  <c r="BA741" i="10"/>
  <c r="D299" i="13"/>
  <c r="BC742" i="10"/>
  <c r="F300" i="13"/>
  <c r="BS742" i="10"/>
  <c r="V300" i="13"/>
  <c r="BB721" i="10"/>
  <c r="E279" i="13"/>
  <c r="BB726" i="10"/>
  <c r="E284" i="13"/>
  <c r="BB727" i="10"/>
  <c r="E285" i="13"/>
  <c r="BD727" i="10"/>
  <c r="G285" i="13"/>
  <c r="BC727" i="10"/>
  <c r="F285" i="13"/>
  <c r="BS727" i="10"/>
  <c r="V285" i="13"/>
  <c r="D288" i="13"/>
  <c r="BB730" i="10"/>
  <c r="E288" i="13"/>
  <c r="BC730" i="10"/>
  <c r="F288" i="13"/>
  <c r="BS730" i="10"/>
  <c r="V288" i="13"/>
  <c r="BB737" i="10"/>
  <c r="E295" i="13"/>
  <c r="BD737" i="10"/>
  <c r="G295" i="13"/>
  <c r="BB741" i="10"/>
  <c r="E299" i="13"/>
  <c r="BB743" i="10"/>
  <c r="E301" i="13"/>
  <c r="BB747" i="10"/>
  <c r="E305" i="13"/>
  <c r="BD747" i="10"/>
  <c r="G305" i="13"/>
  <c r="BS748" i="10"/>
  <c r="V306" i="13"/>
  <c r="BV745" i="10"/>
  <c r="Y303" i="13"/>
  <c r="BV747" i="10"/>
  <c r="Y305" i="13"/>
  <c r="BU745" i="10"/>
  <c r="X303" i="13"/>
  <c r="BU747" i="10"/>
  <c r="X305" i="13"/>
  <c r="BU740" i="10"/>
  <c r="X298" i="13"/>
  <c r="BU742" i="10"/>
  <c r="X300" i="13"/>
  <c r="BV740" i="10"/>
  <c r="Y298" i="13"/>
  <c r="BV742" i="10"/>
  <c r="Y300" i="13"/>
  <c r="BV736" i="10"/>
  <c r="Y294" i="13"/>
  <c r="BU736" i="10"/>
  <c r="X294" i="13"/>
  <c r="BU735" i="10"/>
  <c r="X293" i="13"/>
  <c r="BU737" i="10"/>
  <c r="X295" i="13"/>
  <c r="BV735" i="10"/>
  <c r="Y293" i="13"/>
  <c r="BV737" i="10"/>
  <c r="Y295" i="13"/>
  <c r="BU731" i="10"/>
  <c r="X289" i="13"/>
  <c r="BV731" i="10"/>
  <c r="Y289" i="13"/>
  <c r="BV730" i="10"/>
  <c r="Y288" i="13"/>
  <c r="BV732" i="10"/>
  <c r="Y290" i="13"/>
  <c r="BU730" i="10"/>
  <c r="X288" i="13"/>
  <c r="BU732" i="10"/>
  <c r="X290" i="13"/>
  <c r="BV726" i="10"/>
  <c r="Y284" i="13"/>
  <c r="D283" i="13"/>
  <c r="BV725" i="10"/>
  <c r="Y283" i="13"/>
  <c r="BV727" i="10"/>
  <c r="Y285" i="13"/>
  <c r="BU725" i="10"/>
  <c r="X283" i="13"/>
  <c r="BU727" i="10"/>
  <c r="X285" i="13"/>
  <c r="BV720" i="10"/>
  <c r="Y278" i="13"/>
  <c r="BV722" i="10"/>
  <c r="Y280" i="13"/>
  <c r="BU720" i="10"/>
  <c r="X278" i="13"/>
  <c r="BU722" i="10"/>
  <c r="X280" i="13"/>
  <c r="BA566" i="10"/>
  <c r="D124" i="13"/>
  <c r="BA570" i="10"/>
  <c r="D128" i="13"/>
  <c r="BB562" i="10"/>
  <c r="E120" i="13"/>
  <c r="BB566" i="10"/>
  <c r="E124" i="13"/>
  <c r="BB570" i="10"/>
  <c r="E128" i="13"/>
  <c r="BC562" i="10"/>
  <c r="F120" i="13"/>
  <c r="BC566" i="10"/>
  <c r="F124" i="13"/>
  <c r="BC570" i="10"/>
  <c r="F128" i="13"/>
  <c r="BA560" i="10"/>
  <c r="D118" i="13"/>
  <c r="BA564" i="10"/>
  <c r="D122" i="13"/>
  <c r="BA568" i="10"/>
  <c r="D126" i="13"/>
  <c r="BB560" i="10"/>
  <c r="E118" i="13"/>
  <c r="BB564" i="10"/>
  <c r="E122" i="13"/>
  <c r="BB568" i="10"/>
  <c r="E126" i="13"/>
  <c r="BC560" i="10"/>
  <c r="F118" i="13"/>
  <c r="BC564" i="10"/>
  <c r="F122" i="13"/>
  <c r="BC568" i="10"/>
  <c r="F126" i="13"/>
  <c r="BA561" i="10"/>
  <c r="D119" i="13"/>
  <c r="BA565" i="10"/>
  <c r="D123" i="13"/>
  <c r="BA569" i="10"/>
  <c r="D127" i="13"/>
  <c r="BB561" i="10"/>
  <c r="E119" i="13"/>
  <c r="BB565" i="10"/>
  <c r="E123" i="13"/>
  <c r="BB569" i="10"/>
  <c r="E127" i="13"/>
  <c r="BC561" i="10"/>
  <c r="F119" i="13"/>
  <c r="BC565" i="10"/>
  <c r="F123" i="13"/>
  <c r="BC569" i="10"/>
  <c r="F127" i="13"/>
  <c r="BA562" i="10"/>
  <c r="D120" i="13"/>
  <c r="BA557" i="10"/>
  <c r="D115" i="13"/>
  <c r="BA563" i="10"/>
  <c r="D121" i="13"/>
  <c r="BA567" i="10"/>
  <c r="D125" i="13"/>
  <c r="BA571" i="10"/>
  <c r="D129" i="13"/>
  <c r="BB563" i="10"/>
  <c r="E121" i="13"/>
  <c r="BB567" i="10"/>
  <c r="E125" i="13"/>
  <c r="BB571" i="10"/>
  <c r="E129" i="13"/>
  <c r="BC563" i="10"/>
  <c r="F121" i="13"/>
  <c r="BC567" i="10"/>
  <c r="F125" i="13"/>
  <c r="BC571" i="10"/>
  <c r="F129" i="13"/>
  <c r="BA558" i="10"/>
  <c r="D116" i="13"/>
  <c r="BA556" i="10"/>
  <c r="D114" i="13"/>
  <c r="BA554" i="10"/>
  <c r="D112" i="13"/>
  <c r="BA552" i="10"/>
  <c r="D110" i="13"/>
  <c r="BA550" i="10"/>
  <c r="D108" i="13"/>
  <c r="BA548" i="10"/>
  <c r="D106" i="13"/>
  <c r="BB557" i="10"/>
  <c r="E115" i="13"/>
  <c r="BB555" i="10"/>
  <c r="E113" i="13"/>
  <c r="BB553" i="10"/>
  <c r="E111" i="13"/>
  <c r="BB551" i="10"/>
  <c r="E109" i="13"/>
  <c r="BB549" i="10"/>
  <c r="E107" i="13"/>
  <c r="BC548" i="10"/>
  <c r="F106" i="13"/>
  <c r="BC550" i="10"/>
  <c r="F108" i="13"/>
  <c r="BC552" i="10"/>
  <c r="F110" i="13"/>
  <c r="BC554" i="10"/>
  <c r="F112" i="13"/>
  <c r="BC556" i="10"/>
  <c r="F114" i="13"/>
  <c r="BC558" i="10"/>
  <c r="F116" i="13"/>
  <c r="BD557" i="10"/>
  <c r="G115" i="13"/>
  <c r="BD555" i="10"/>
  <c r="G113" i="13"/>
  <c r="BD553" i="10"/>
  <c r="G111" i="13"/>
  <c r="BD551" i="10"/>
  <c r="G109" i="13"/>
  <c r="BD549" i="10"/>
  <c r="G107" i="13"/>
  <c r="BS549" i="10"/>
  <c r="V107" i="13"/>
  <c r="BS551" i="10"/>
  <c r="V109" i="13"/>
  <c r="BS553" i="10"/>
  <c r="V111" i="13"/>
  <c r="BS555" i="10"/>
  <c r="V113" i="13"/>
  <c r="BS557" i="10"/>
  <c r="V115" i="13"/>
  <c r="BU557" i="10"/>
  <c r="X115" i="13"/>
  <c r="BU555" i="10"/>
  <c r="X113" i="13"/>
  <c r="BU553" i="10"/>
  <c r="X111" i="13"/>
  <c r="BU551" i="10"/>
  <c r="X109" i="13"/>
  <c r="BU549" i="10"/>
  <c r="X107" i="13"/>
  <c r="BV558" i="10"/>
  <c r="Y116" i="13"/>
  <c r="BV556" i="10"/>
  <c r="Y114" i="13"/>
  <c r="BV554" i="10"/>
  <c r="Y112" i="13"/>
  <c r="BV552" i="10"/>
  <c r="Y110" i="13"/>
  <c r="BV550" i="10"/>
  <c r="Y108" i="13"/>
  <c r="BV548" i="10"/>
  <c r="Y106" i="13"/>
  <c r="BA555" i="10"/>
  <c r="D113" i="13"/>
  <c r="BA553" i="10"/>
  <c r="D111" i="13"/>
  <c r="BA551" i="10"/>
  <c r="D109" i="13"/>
  <c r="BA549" i="10"/>
  <c r="D107" i="13"/>
  <c r="BB558" i="10"/>
  <c r="E116" i="13"/>
  <c r="BB556" i="10"/>
  <c r="E114" i="13"/>
  <c r="BB554" i="10"/>
  <c r="E112" i="13"/>
  <c r="BB552" i="10"/>
  <c r="E110" i="13"/>
  <c r="BB550" i="10"/>
  <c r="E108" i="13"/>
  <c r="BB548" i="10"/>
  <c r="E106" i="13"/>
  <c r="BC549" i="10"/>
  <c r="F107" i="13"/>
  <c r="BC551" i="10"/>
  <c r="F109" i="13"/>
  <c r="BC553" i="10"/>
  <c r="F111" i="13"/>
  <c r="BC555" i="10"/>
  <c r="F113" i="13"/>
  <c r="BC557" i="10"/>
  <c r="F115" i="13"/>
  <c r="BD558" i="10"/>
  <c r="G116" i="13"/>
  <c r="BD556" i="10"/>
  <c r="G114" i="13"/>
  <c r="BD554" i="10"/>
  <c r="G112" i="13"/>
  <c r="BD552" i="10"/>
  <c r="G110" i="13"/>
  <c r="BD550" i="10"/>
  <c r="G108" i="13"/>
  <c r="BD548" i="10"/>
  <c r="G106" i="13"/>
  <c r="BS548" i="10"/>
  <c r="V106" i="13"/>
  <c r="BS550" i="10"/>
  <c r="V108" i="13"/>
  <c r="BS552" i="10"/>
  <c r="V110" i="13"/>
  <c r="BS554" i="10"/>
  <c r="V112" i="13"/>
  <c r="BS556" i="10"/>
  <c r="V114" i="13"/>
  <c r="BS558" i="10"/>
  <c r="V116" i="13"/>
  <c r="BD560" i="10"/>
  <c r="G118" i="13"/>
  <c r="BV560" i="10"/>
  <c r="Y118" i="13"/>
  <c r="BD561" i="10"/>
  <c r="G119" i="13"/>
  <c r="BV561" i="10"/>
  <c r="Y119" i="13"/>
  <c r="BD562" i="10"/>
  <c r="G120" i="13"/>
  <c r="BV562" i="10"/>
  <c r="Y120" i="13"/>
  <c r="BD563" i="10"/>
  <c r="G121" i="13"/>
  <c r="BV563" i="10"/>
  <c r="Y121" i="13"/>
  <c r="BD564" i="10"/>
  <c r="G122" i="13"/>
  <c r="BV564" i="10"/>
  <c r="Y122" i="13"/>
  <c r="BD565" i="10"/>
  <c r="G123" i="13"/>
  <c r="BV565" i="10"/>
  <c r="Y123" i="13"/>
  <c r="BD566" i="10"/>
  <c r="G124" i="13"/>
  <c r="BV566" i="10"/>
  <c r="Y124" i="13"/>
  <c r="BD567" i="10"/>
  <c r="G125" i="13"/>
  <c r="BV567" i="10"/>
  <c r="Y125" i="13"/>
  <c r="BD568" i="10"/>
  <c r="G126" i="13"/>
  <c r="BV568" i="10"/>
  <c r="Y126" i="13"/>
  <c r="BD569" i="10"/>
  <c r="G127" i="13"/>
  <c r="BV569" i="10"/>
  <c r="Y127" i="13"/>
  <c r="BD570" i="10"/>
  <c r="G128" i="13"/>
  <c r="BV570" i="10"/>
  <c r="Y128" i="13"/>
  <c r="BD571" i="10"/>
  <c r="G129" i="13"/>
  <c r="BV571" i="10"/>
  <c r="Y129" i="13"/>
  <c r="BV547" i="10"/>
  <c r="Y105" i="13"/>
  <c r="BB547" i="10"/>
  <c r="E105" i="13"/>
  <c r="BD547" i="10"/>
  <c r="G105" i="13"/>
  <c r="BS547" i="10"/>
  <c r="V105" i="13"/>
  <c r="BU547" i="10"/>
  <c r="X105" i="13"/>
  <c r="BA547" i="10"/>
  <c r="D105" i="13"/>
  <c r="BT841" i="10"/>
  <c r="W399" i="13"/>
  <c r="BS841" i="10"/>
  <c r="V399" i="13"/>
  <c r="BR841" i="10"/>
  <c r="U399" i="13"/>
  <c r="BQ841" i="10"/>
  <c r="T399" i="13"/>
  <c r="BD841" i="10"/>
  <c r="G399" i="13"/>
  <c r="BC841" i="10"/>
  <c r="F399" i="13"/>
  <c r="BB841" i="10"/>
  <c r="E399" i="13"/>
  <c r="BA841" i="10"/>
  <c r="WL446" i="10"/>
  <c r="H4" i="13"/>
  <c r="BK470" i="10"/>
  <c r="N28" i="13"/>
  <c r="BU800" i="10"/>
  <c r="X358" i="13"/>
  <c r="BT802" i="10"/>
  <c r="W360" i="13"/>
  <c r="BT806" i="10"/>
  <c r="W364" i="13"/>
  <c r="BT810" i="10"/>
  <c r="W368" i="13"/>
  <c r="BT797" i="10"/>
  <c r="W355" i="13"/>
  <c r="BT804" i="10"/>
  <c r="W362" i="13"/>
  <c r="BT808" i="10"/>
  <c r="W366" i="13"/>
  <c r="BT799" i="10"/>
  <c r="W357" i="13"/>
  <c r="D356" i="13"/>
  <c r="BC756" i="10"/>
  <c r="F314" i="13"/>
  <c r="BC760" i="10"/>
  <c r="F318" i="13"/>
  <c r="BC764" i="10"/>
  <c r="F322" i="13"/>
  <c r="BD774" i="10"/>
  <c r="G332" i="13"/>
  <c r="BC771" i="10"/>
  <c r="F329" i="13"/>
  <c r="BC775" i="10"/>
  <c r="F333" i="13"/>
  <c r="BR754" i="10"/>
  <c r="U312" i="13"/>
  <c r="BC758" i="10"/>
  <c r="F316" i="13"/>
  <c r="BC762" i="10"/>
  <c r="F320" i="13"/>
  <c r="BU768" i="10"/>
  <c r="X326" i="13"/>
  <c r="BU776" i="10"/>
  <c r="X334" i="13"/>
  <c r="BT790" i="10"/>
  <c r="W348" i="13"/>
  <c r="BT763" i="10"/>
  <c r="W321" i="13"/>
  <c r="BC769" i="10"/>
  <c r="F327" i="13"/>
  <c r="BC773" i="10"/>
  <c r="F331" i="13"/>
  <c r="BV788" i="10"/>
  <c r="Y346" i="13"/>
  <c r="BS791" i="10"/>
  <c r="V349" i="13"/>
  <c r="BV841" i="10"/>
  <c r="Y399" i="13"/>
  <c r="D367" i="13"/>
  <c r="BA805" i="10"/>
  <c r="D363" i="13"/>
  <c r="BU841" i="10"/>
  <c r="X399" i="13"/>
  <c r="BC766" i="10"/>
  <c r="F324" i="13"/>
  <c r="BC783" i="10"/>
  <c r="F341" i="13"/>
  <c r="BD783" i="10"/>
  <c r="G341" i="13"/>
  <c r="BA790" i="10"/>
  <c r="D348" i="13"/>
  <c r="BC805" i="10"/>
  <c r="F363" i="13"/>
  <c r="BC809" i="10"/>
  <c r="F367" i="13"/>
  <c r="BD768" i="10"/>
  <c r="G326" i="13"/>
  <c r="BD776" i="10"/>
  <c r="G334" i="13"/>
  <c r="BC785" i="10"/>
  <c r="F343" i="13"/>
  <c r="BD785" i="10"/>
  <c r="G343" i="13"/>
  <c r="BA792" i="10"/>
  <c r="D350" i="13"/>
  <c r="BA800" i="10"/>
  <c r="D358" i="13"/>
  <c r="BA803" i="10"/>
  <c r="D361" i="13"/>
  <c r="BA807" i="10"/>
  <c r="D365" i="13"/>
  <c r="BA766" i="10"/>
  <c r="D324" i="13"/>
  <c r="BD770" i="10"/>
  <c r="G328" i="13"/>
  <c r="BC787" i="10"/>
  <c r="F345" i="13"/>
  <c r="BD787" i="10"/>
  <c r="G345" i="13"/>
  <c r="BA794" i="10"/>
  <c r="D352" i="13"/>
  <c r="BC803" i="10"/>
  <c r="F361" i="13"/>
  <c r="BC807" i="10"/>
  <c r="F365" i="13"/>
  <c r="BA763" i="10"/>
  <c r="D321" i="13"/>
  <c r="BB766" i="10"/>
  <c r="E324" i="13"/>
  <c r="BD772" i="10"/>
  <c r="G330" i="13"/>
  <c r="BC781" i="10"/>
  <c r="F339" i="13"/>
  <c r="BD781" i="10"/>
  <c r="G339" i="13"/>
  <c r="BA796" i="10"/>
  <c r="D354" i="13"/>
  <c r="BT793" i="10"/>
  <c r="W351" i="13"/>
  <c r="BS793" i="10"/>
  <c r="V351" i="13"/>
  <c r="BQ793" i="10"/>
  <c r="T351" i="13"/>
  <c r="BD793" i="10"/>
  <c r="G351" i="13"/>
  <c r="BC793" i="10"/>
  <c r="F351" i="13"/>
  <c r="BA793" i="10"/>
  <c r="D351" i="13"/>
  <c r="BV793" i="10"/>
  <c r="Y351" i="13"/>
  <c r="BR793" i="10"/>
  <c r="U351" i="13"/>
  <c r="BB793" i="10"/>
  <c r="E351" i="13"/>
  <c r="BT795" i="10"/>
  <c r="W353" i="13"/>
  <c r="BS795" i="10"/>
  <c r="V353" i="13"/>
  <c r="BQ795" i="10"/>
  <c r="T353" i="13"/>
  <c r="BD795" i="10"/>
  <c r="G353" i="13"/>
  <c r="BC795" i="10"/>
  <c r="F353" i="13"/>
  <c r="BA795" i="10"/>
  <c r="D353" i="13"/>
  <c r="BR795" i="10"/>
  <c r="U353" i="13"/>
  <c r="BB795" i="10"/>
  <c r="E353" i="13"/>
  <c r="BA761" i="10"/>
  <c r="D319" i="13"/>
  <c r="BA759" i="10"/>
  <c r="D317" i="13"/>
  <c r="BA757" i="10"/>
  <c r="D315" i="13"/>
  <c r="BA755" i="10"/>
  <c r="D313" i="13"/>
  <c r="BB763" i="10"/>
  <c r="E321" i="13"/>
  <c r="BB761" i="10"/>
  <c r="E319" i="13"/>
  <c r="BB759" i="10"/>
  <c r="E317" i="13"/>
  <c r="BB757" i="10"/>
  <c r="E315" i="13"/>
  <c r="BB755" i="10"/>
  <c r="E313" i="13"/>
  <c r="BD763" i="10"/>
  <c r="G321" i="13"/>
  <c r="BD761" i="10"/>
  <c r="G319" i="13"/>
  <c r="BD759" i="10"/>
  <c r="G317" i="13"/>
  <c r="BD757" i="10"/>
  <c r="G315" i="13"/>
  <c r="BD755" i="10"/>
  <c r="G313" i="13"/>
  <c r="BS756" i="10"/>
  <c r="V314" i="13"/>
  <c r="BS758" i="10"/>
  <c r="V316" i="13"/>
  <c r="BS760" i="10"/>
  <c r="V318" i="13"/>
  <c r="BS762" i="10"/>
  <c r="V320" i="13"/>
  <c r="BS764" i="10"/>
  <c r="V322" i="13"/>
  <c r="BT756" i="10"/>
  <c r="W314" i="13"/>
  <c r="BT758" i="10"/>
  <c r="W316" i="13"/>
  <c r="BT760" i="10"/>
  <c r="W318" i="13"/>
  <c r="BT762" i="10"/>
  <c r="W320" i="13"/>
  <c r="BT764" i="10"/>
  <c r="W322" i="13"/>
  <c r="BV764" i="10"/>
  <c r="Y322" i="13"/>
  <c r="BV757" i="10"/>
  <c r="Y315" i="13"/>
  <c r="BQ755" i="10"/>
  <c r="T313" i="13"/>
  <c r="BQ757" i="10"/>
  <c r="T315" i="13"/>
  <c r="BQ759" i="10"/>
  <c r="T317" i="13"/>
  <c r="BQ761" i="10"/>
  <c r="T319" i="13"/>
  <c r="BQ763" i="10"/>
  <c r="T321" i="13"/>
  <c r="BR755" i="10"/>
  <c r="U313" i="13"/>
  <c r="BR757" i="10"/>
  <c r="U315" i="13"/>
  <c r="BR759" i="10"/>
  <c r="U317" i="13"/>
  <c r="BR761" i="10"/>
  <c r="U319" i="13"/>
  <c r="BR763" i="10"/>
  <c r="U321" i="13"/>
  <c r="BA769" i="10"/>
  <c r="D327" i="13"/>
  <c r="BA771" i="10"/>
  <c r="D329" i="13"/>
  <c r="BA773" i="10"/>
  <c r="D331" i="13"/>
  <c r="BA775" i="10"/>
  <c r="D333" i="13"/>
  <c r="BB769" i="10"/>
  <c r="E327" i="13"/>
  <c r="BB771" i="10"/>
  <c r="E329" i="13"/>
  <c r="BB773" i="10"/>
  <c r="E331" i="13"/>
  <c r="BB775" i="10"/>
  <c r="E333" i="13"/>
  <c r="BQ768" i="10"/>
  <c r="T326" i="13"/>
  <c r="BQ770" i="10"/>
  <c r="T328" i="13"/>
  <c r="BQ772" i="10"/>
  <c r="T330" i="13"/>
  <c r="BQ774" i="10"/>
  <c r="T332" i="13"/>
  <c r="BQ776" i="10"/>
  <c r="T334" i="13"/>
  <c r="BR768" i="10"/>
  <c r="U326" i="13"/>
  <c r="BR770" i="10"/>
  <c r="U328" i="13"/>
  <c r="BR772" i="10"/>
  <c r="U330" i="13"/>
  <c r="BR774" i="10"/>
  <c r="U332" i="13"/>
  <c r="BR776" i="10"/>
  <c r="U334" i="13"/>
  <c r="BS768" i="10"/>
  <c r="V326" i="13"/>
  <c r="BS770" i="10"/>
  <c r="V328" i="13"/>
  <c r="BS772" i="10"/>
  <c r="V330" i="13"/>
  <c r="BS774" i="10"/>
  <c r="V332" i="13"/>
  <c r="BS776" i="10"/>
  <c r="V334" i="13"/>
  <c r="BT768" i="10"/>
  <c r="W326" i="13"/>
  <c r="BT770" i="10"/>
  <c r="W328" i="13"/>
  <c r="BT772" i="10"/>
  <c r="W330" i="13"/>
  <c r="BT774" i="10"/>
  <c r="W332" i="13"/>
  <c r="BT776" i="10"/>
  <c r="W334" i="13"/>
  <c r="BV769" i="10"/>
  <c r="Y327" i="13"/>
  <c r="BV770" i="10"/>
  <c r="Y328" i="13"/>
  <c r="BV772" i="10"/>
  <c r="Y330" i="13"/>
  <c r="BV775" i="10"/>
  <c r="Y333" i="13"/>
  <c r="BV776" i="10"/>
  <c r="Y334" i="13"/>
  <c r="BA780" i="10"/>
  <c r="D338" i="13"/>
  <c r="BA782" i="10"/>
  <c r="D340" i="13"/>
  <c r="BA784" i="10"/>
  <c r="D342" i="13"/>
  <c r="BA786" i="10"/>
  <c r="D344" i="13"/>
  <c r="BA788" i="10"/>
  <c r="D346" i="13"/>
  <c r="BB780" i="10"/>
  <c r="E338" i="13"/>
  <c r="BB782" i="10"/>
  <c r="E340" i="13"/>
  <c r="BB784" i="10"/>
  <c r="E342" i="13"/>
  <c r="BB786" i="10"/>
  <c r="E344" i="13"/>
  <c r="BB788" i="10"/>
  <c r="E346" i="13"/>
  <c r="BC755" i="10"/>
  <c r="F313" i="13"/>
  <c r="BC757" i="10"/>
  <c r="F315" i="13"/>
  <c r="BC759" i="10"/>
  <c r="F317" i="13"/>
  <c r="BC761" i="10"/>
  <c r="F319" i="13"/>
  <c r="BC763" i="10"/>
  <c r="F321" i="13"/>
  <c r="BC768" i="10"/>
  <c r="F326" i="13"/>
  <c r="BC770" i="10"/>
  <c r="F328" i="13"/>
  <c r="BC772" i="10"/>
  <c r="F330" i="13"/>
  <c r="BC774" i="10"/>
  <c r="F332" i="13"/>
  <c r="BC776" i="10"/>
  <c r="F334" i="13"/>
  <c r="BD778" i="10"/>
  <c r="G336" i="13"/>
  <c r="BQ778" i="10"/>
  <c r="T336" i="13"/>
  <c r="BQ781" i="10"/>
  <c r="T339" i="13"/>
  <c r="BQ783" i="10"/>
  <c r="T341" i="13"/>
  <c r="BQ785" i="10"/>
  <c r="T343" i="13"/>
  <c r="BQ787" i="10"/>
  <c r="T345" i="13"/>
  <c r="BR778" i="10"/>
  <c r="U336" i="13"/>
  <c r="BR781" i="10"/>
  <c r="U339" i="13"/>
  <c r="BR783" i="10"/>
  <c r="U341" i="13"/>
  <c r="BR785" i="10"/>
  <c r="U343" i="13"/>
  <c r="BR787" i="10"/>
  <c r="U345" i="13"/>
  <c r="BS778" i="10"/>
  <c r="V336" i="13"/>
  <c r="BS781" i="10"/>
  <c r="V339" i="13"/>
  <c r="BS783" i="10"/>
  <c r="V341" i="13"/>
  <c r="BS785" i="10"/>
  <c r="V343" i="13"/>
  <c r="BS787" i="10"/>
  <c r="V345" i="13"/>
  <c r="BT778" i="10"/>
  <c r="W336" i="13"/>
  <c r="BT781" i="10"/>
  <c r="W339" i="13"/>
  <c r="BT783" i="10"/>
  <c r="W341" i="13"/>
  <c r="BT785" i="10"/>
  <c r="W343" i="13"/>
  <c r="BT787" i="10"/>
  <c r="W345" i="13"/>
  <c r="BU778" i="10"/>
  <c r="X336" i="13"/>
  <c r="BU781" i="10"/>
  <c r="X339" i="13"/>
  <c r="BU783" i="10"/>
  <c r="X341" i="13"/>
  <c r="BU785" i="10"/>
  <c r="X343" i="13"/>
  <c r="BU787" i="10"/>
  <c r="X345" i="13"/>
  <c r="BA764" i="10"/>
  <c r="D322" i="13"/>
  <c r="BA762" i="10"/>
  <c r="D320" i="13"/>
  <c r="BA760" i="10"/>
  <c r="D318" i="13"/>
  <c r="BA758" i="10"/>
  <c r="D316" i="13"/>
  <c r="BA756" i="10"/>
  <c r="D314" i="13"/>
  <c r="BB764" i="10"/>
  <c r="E322" i="13"/>
  <c r="BB762" i="10"/>
  <c r="E320" i="13"/>
  <c r="BB760" i="10"/>
  <c r="E318" i="13"/>
  <c r="BB758" i="10"/>
  <c r="E316" i="13"/>
  <c r="BB756" i="10"/>
  <c r="E314" i="13"/>
  <c r="BD764" i="10"/>
  <c r="G322" i="13"/>
  <c r="BD762" i="10"/>
  <c r="G320" i="13"/>
  <c r="BD760" i="10"/>
  <c r="G318" i="13"/>
  <c r="BD758" i="10"/>
  <c r="G316" i="13"/>
  <c r="BD756" i="10"/>
  <c r="G314" i="13"/>
  <c r="BS755" i="10"/>
  <c r="V313" i="13"/>
  <c r="BS757" i="10"/>
  <c r="V315" i="13"/>
  <c r="BS759" i="10"/>
  <c r="V317" i="13"/>
  <c r="BS761" i="10"/>
  <c r="V319" i="13"/>
  <c r="BS763" i="10"/>
  <c r="V321" i="13"/>
  <c r="BT755" i="10"/>
  <c r="W313" i="13"/>
  <c r="BT757" i="10"/>
  <c r="W315" i="13"/>
  <c r="BT759" i="10"/>
  <c r="W317" i="13"/>
  <c r="BT761" i="10"/>
  <c r="W319" i="13"/>
  <c r="BU764" i="10"/>
  <c r="X322" i="13"/>
  <c r="BQ756" i="10"/>
  <c r="T314" i="13"/>
  <c r="BQ758" i="10"/>
  <c r="T316" i="13"/>
  <c r="BQ760" i="10"/>
  <c r="T318" i="13"/>
  <c r="BQ762" i="10"/>
  <c r="T320" i="13"/>
  <c r="BQ764" i="10"/>
  <c r="T322" i="13"/>
  <c r="BR756" i="10"/>
  <c r="U314" i="13"/>
  <c r="BR758" i="10"/>
  <c r="U316" i="13"/>
  <c r="BR760" i="10"/>
  <c r="U318" i="13"/>
  <c r="BR762" i="10"/>
  <c r="U320" i="13"/>
  <c r="BR764" i="10"/>
  <c r="U322" i="13"/>
  <c r="BA768" i="10"/>
  <c r="D326" i="13"/>
  <c r="BA770" i="10"/>
  <c r="D328" i="13"/>
  <c r="BA772" i="10"/>
  <c r="D330" i="13"/>
  <c r="BA774" i="10"/>
  <c r="D332" i="13"/>
  <c r="BA776" i="10"/>
  <c r="D334" i="13"/>
  <c r="BB768" i="10"/>
  <c r="E326" i="13"/>
  <c r="BB770" i="10"/>
  <c r="E328" i="13"/>
  <c r="BB772" i="10"/>
  <c r="E330" i="13"/>
  <c r="BB774" i="10"/>
  <c r="E332" i="13"/>
  <c r="BB776" i="10"/>
  <c r="E334" i="13"/>
  <c r="BD766" i="10"/>
  <c r="G324" i="13"/>
  <c r="BD769" i="10"/>
  <c r="G327" i="13"/>
  <c r="BD771" i="10"/>
  <c r="G329" i="13"/>
  <c r="BD773" i="10"/>
  <c r="G331" i="13"/>
  <c r="BD775" i="10"/>
  <c r="G333" i="13"/>
  <c r="BQ766" i="10"/>
  <c r="T324" i="13"/>
  <c r="BQ769" i="10"/>
  <c r="T327" i="13"/>
  <c r="BQ771" i="10"/>
  <c r="T329" i="13"/>
  <c r="BQ773" i="10"/>
  <c r="T331" i="13"/>
  <c r="BQ775" i="10"/>
  <c r="T333" i="13"/>
  <c r="BR766" i="10"/>
  <c r="U324" i="13"/>
  <c r="BR769" i="10"/>
  <c r="U327" i="13"/>
  <c r="BR771" i="10"/>
  <c r="U329" i="13"/>
  <c r="BR773" i="10"/>
  <c r="U331" i="13"/>
  <c r="BR775" i="10"/>
  <c r="U333" i="13"/>
  <c r="BS766" i="10"/>
  <c r="V324" i="13"/>
  <c r="BS769" i="10"/>
  <c r="V327" i="13"/>
  <c r="BS771" i="10"/>
  <c r="V329" i="13"/>
  <c r="BS773" i="10"/>
  <c r="V331" i="13"/>
  <c r="BS775" i="10"/>
  <c r="V333" i="13"/>
  <c r="BT766" i="10"/>
  <c r="W324" i="13"/>
  <c r="BT769" i="10"/>
  <c r="W327" i="13"/>
  <c r="BT771" i="10"/>
  <c r="W329" i="13"/>
  <c r="BT773" i="10"/>
  <c r="W331" i="13"/>
  <c r="BT775" i="10"/>
  <c r="W333" i="13"/>
  <c r="BU771" i="10"/>
  <c r="X329" i="13"/>
  <c r="BA778" i="10"/>
  <c r="D336" i="13"/>
  <c r="BA781" i="10"/>
  <c r="D339" i="13"/>
  <c r="BA783" i="10"/>
  <c r="D341" i="13"/>
  <c r="BA785" i="10"/>
  <c r="D343" i="13"/>
  <c r="BA787" i="10"/>
  <c r="D345" i="13"/>
  <c r="BB778" i="10"/>
  <c r="E336" i="13"/>
  <c r="BB781" i="10"/>
  <c r="E339" i="13"/>
  <c r="BB783" i="10"/>
  <c r="E341" i="13"/>
  <c r="BB785" i="10"/>
  <c r="E343" i="13"/>
  <c r="BB787" i="10"/>
  <c r="E345" i="13"/>
  <c r="BC778" i="10"/>
  <c r="F336" i="13"/>
  <c r="BC780" i="10"/>
  <c r="F338" i="13"/>
  <c r="BC782" i="10"/>
  <c r="F340" i="13"/>
  <c r="BC784" i="10"/>
  <c r="F342" i="13"/>
  <c r="BC786" i="10"/>
  <c r="F344" i="13"/>
  <c r="BC788" i="10"/>
  <c r="F346" i="13"/>
  <c r="BD780" i="10"/>
  <c r="G338" i="13"/>
  <c r="BD782" i="10"/>
  <c r="G340" i="13"/>
  <c r="BD784" i="10"/>
  <c r="G342" i="13"/>
  <c r="BD786" i="10"/>
  <c r="G344" i="13"/>
  <c r="BD788" i="10"/>
  <c r="G346" i="13"/>
  <c r="BQ780" i="10"/>
  <c r="T338" i="13"/>
  <c r="BQ782" i="10"/>
  <c r="T340" i="13"/>
  <c r="BQ784" i="10"/>
  <c r="T342" i="13"/>
  <c r="BQ786" i="10"/>
  <c r="T344" i="13"/>
  <c r="BQ788" i="10"/>
  <c r="T346" i="13"/>
  <c r="BR780" i="10"/>
  <c r="U338" i="13"/>
  <c r="BR782" i="10"/>
  <c r="U340" i="13"/>
  <c r="BR784" i="10"/>
  <c r="U342" i="13"/>
  <c r="BR786" i="10"/>
  <c r="U344" i="13"/>
  <c r="BR788" i="10"/>
  <c r="U346" i="13"/>
  <c r="BS780" i="10"/>
  <c r="V338" i="13"/>
  <c r="BS782" i="10"/>
  <c r="V340" i="13"/>
  <c r="BS784" i="10"/>
  <c r="V342" i="13"/>
  <c r="BS786" i="10"/>
  <c r="V344" i="13"/>
  <c r="BS788" i="10"/>
  <c r="V346" i="13"/>
  <c r="BT780" i="10"/>
  <c r="W338" i="13"/>
  <c r="BT782" i="10"/>
  <c r="W340" i="13"/>
  <c r="BT784" i="10"/>
  <c r="W342" i="13"/>
  <c r="BT786" i="10"/>
  <c r="W344" i="13"/>
  <c r="BT788" i="10"/>
  <c r="W346" i="13"/>
  <c r="BU784" i="10"/>
  <c r="X342" i="13"/>
  <c r="BU788" i="10"/>
  <c r="X346" i="13"/>
  <c r="BB790" i="10"/>
  <c r="E348" i="13"/>
  <c r="BB792" i="10"/>
  <c r="E350" i="13"/>
  <c r="BB794" i="10"/>
  <c r="E352" i="13"/>
  <c r="BB796" i="10"/>
  <c r="E354" i="13"/>
  <c r="BB797" i="10"/>
  <c r="E355" i="13"/>
  <c r="BB798" i="10"/>
  <c r="E356" i="13"/>
  <c r="BB799" i="10"/>
  <c r="E357" i="13"/>
  <c r="BB800" i="10"/>
  <c r="E358" i="13"/>
  <c r="BC792" i="10"/>
  <c r="F350" i="13"/>
  <c r="BC794" i="10"/>
  <c r="F352" i="13"/>
  <c r="BC796" i="10"/>
  <c r="F354" i="13"/>
  <c r="BC798" i="10"/>
  <c r="F356" i="13"/>
  <c r="BC800" i="10"/>
  <c r="F358" i="13"/>
  <c r="BD792" i="10"/>
  <c r="G350" i="13"/>
  <c r="BD794" i="10"/>
  <c r="G352" i="13"/>
  <c r="BD796" i="10"/>
  <c r="G354" i="13"/>
  <c r="BD798" i="10"/>
  <c r="G356" i="13"/>
  <c r="BD800" i="10"/>
  <c r="G358" i="13"/>
  <c r="BR790" i="10"/>
  <c r="U348" i="13"/>
  <c r="BR792" i="10"/>
  <c r="U350" i="13"/>
  <c r="BR794" i="10"/>
  <c r="U352" i="13"/>
  <c r="BR796" i="10"/>
  <c r="U354" i="13"/>
  <c r="BR797" i="10"/>
  <c r="U355" i="13"/>
  <c r="BR798" i="10"/>
  <c r="U356" i="13"/>
  <c r="BR799" i="10"/>
  <c r="U357" i="13"/>
  <c r="BR800" i="10"/>
  <c r="U358" i="13"/>
  <c r="BV790" i="10"/>
  <c r="Y348" i="13"/>
  <c r="BV792" i="10"/>
  <c r="Y350" i="13"/>
  <c r="BV794" i="10"/>
  <c r="Y352" i="13"/>
  <c r="BV796" i="10"/>
  <c r="Y354" i="13"/>
  <c r="BV797" i="10"/>
  <c r="Y355" i="13"/>
  <c r="BV800" i="10"/>
  <c r="Y358" i="13"/>
  <c r="BS792" i="10"/>
  <c r="V350" i="13"/>
  <c r="BS794" i="10"/>
  <c r="V352" i="13"/>
  <c r="BS796" i="10"/>
  <c r="V354" i="13"/>
  <c r="BS798" i="10"/>
  <c r="V356" i="13"/>
  <c r="BS800" i="10"/>
  <c r="V358" i="13"/>
  <c r="BT792" i="10"/>
  <c r="W350" i="13"/>
  <c r="BT794" i="10"/>
  <c r="W352" i="13"/>
  <c r="BT796" i="10"/>
  <c r="W354" i="13"/>
  <c r="BT798" i="10"/>
  <c r="W356" i="13"/>
  <c r="BT800" i="10"/>
  <c r="W358" i="13"/>
  <c r="BB802" i="10"/>
  <c r="E360" i="13"/>
  <c r="BD802" i="10"/>
  <c r="G360" i="13"/>
  <c r="BB803" i="10"/>
  <c r="E361" i="13"/>
  <c r="BD803" i="10"/>
  <c r="G361" i="13"/>
  <c r="BB804" i="10"/>
  <c r="E362" i="13"/>
  <c r="BD804" i="10"/>
  <c r="G362" i="13"/>
  <c r="BB805" i="10"/>
  <c r="E363" i="13"/>
  <c r="BD805" i="10"/>
  <c r="G363" i="13"/>
  <c r="BB806" i="10"/>
  <c r="E364" i="13"/>
  <c r="BD806" i="10"/>
  <c r="G364" i="13"/>
  <c r="BB807" i="10"/>
  <c r="E365" i="13"/>
  <c r="BD807" i="10"/>
  <c r="G365" i="13"/>
  <c r="BB808" i="10"/>
  <c r="E366" i="13"/>
  <c r="BD808" i="10"/>
  <c r="G366" i="13"/>
  <c r="BB809" i="10"/>
  <c r="E367" i="13"/>
  <c r="BD809" i="10"/>
  <c r="G367" i="13"/>
  <c r="BB810" i="10"/>
  <c r="E368" i="13"/>
  <c r="BD810" i="10"/>
  <c r="G368" i="13"/>
  <c r="BQ803" i="10"/>
  <c r="T361" i="13"/>
  <c r="BQ805" i="10"/>
  <c r="T363" i="13"/>
  <c r="BQ807" i="10"/>
  <c r="T365" i="13"/>
  <c r="BQ809" i="10"/>
  <c r="T367" i="13"/>
  <c r="BR803" i="10"/>
  <c r="U361" i="13"/>
  <c r="BR805" i="10"/>
  <c r="U363" i="13"/>
  <c r="BR807" i="10"/>
  <c r="U365" i="13"/>
  <c r="BR809" i="10"/>
  <c r="U367" i="13"/>
  <c r="BS803" i="10"/>
  <c r="V361" i="13"/>
  <c r="BV803" i="10"/>
  <c r="Y361" i="13"/>
  <c r="BS805" i="10"/>
  <c r="V363" i="13"/>
  <c r="BS807" i="10"/>
  <c r="V365" i="13"/>
  <c r="BV807" i="10"/>
  <c r="Y365" i="13"/>
  <c r="BS809" i="10"/>
  <c r="V367" i="13"/>
  <c r="BT803" i="10"/>
  <c r="W361" i="13"/>
  <c r="BT805" i="10"/>
  <c r="W363" i="13"/>
  <c r="BT807" i="10"/>
  <c r="W365" i="13"/>
  <c r="BT809" i="10"/>
  <c r="W367" i="13"/>
  <c r="BB813" i="10"/>
  <c r="E371" i="13"/>
  <c r="BB814" i="10"/>
  <c r="E372" i="13"/>
  <c r="BB815" i="10"/>
  <c r="E373" i="13"/>
  <c r="BB816" i="10"/>
  <c r="E374" i="13"/>
  <c r="BB817" i="10"/>
  <c r="E375" i="13"/>
  <c r="BB818" i="10"/>
  <c r="E376" i="13"/>
  <c r="BB819" i="10"/>
  <c r="E377" i="13"/>
  <c r="BB820" i="10"/>
  <c r="E378" i="13"/>
  <c r="BB821" i="10"/>
  <c r="E379" i="13"/>
  <c r="BC814" i="10"/>
  <c r="F372" i="13"/>
  <c r="BC816" i="10"/>
  <c r="F374" i="13"/>
  <c r="BC818" i="10"/>
  <c r="F376" i="13"/>
  <c r="BC820" i="10"/>
  <c r="F378" i="13"/>
  <c r="BD814" i="10"/>
  <c r="G372" i="13"/>
  <c r="BD816" i="10"/>
  <c r="G374" i="13"/>
  <c r="BD818" i="10"/>
  <c r="G376" i="13"/>
  <c r="BD820" i="10"/>
  <c r="G378" i="13"/>
  <c r="BR813" i="10"/>
  <c r="U371" i="13"/>
  <c r="BR814" i="10"/>
  <c r="U372" i="13"/>
  <c r="BR815" i="10"/>
  <c r="U373" i="13"/>
  <c r="BR816" i="10"/>
  <c r="U374" i="13"/>
  <c r="BR817" i="10"/>
  <c r="U375" i="13"/>
  <c r="BR818" i="10"/>
  <c r="U376" i="13"/>
  <c r="BR819" i="10"/>
  <c r="U377" i="13"/>
  <c r="BR820" i="10"/>
  <c r="U378" i="13"/>
  <c r="BR821" i="10"/>
  <c r="U379" i="13"/>
  <c r="BS814" i="10"/>
  <c r="V372" i="13"/>
  <c r="BS816" i="10"/>
  <c r="V374" i="13"/>
  <c r="BS818" i="10"/>
  <c r="V376" i="13"/>
  <c r="BS820" i="10"/>
  <c r="V378" i="13"/>
  <c r="BT814" i="10"/>
  <c r="W372" i="13"/>
  <c r="BT816" i="10"/>
  <c r="W374" i="13"/>
  <c r="BT818" i="10"/>
  <c r="W376" i="13"/>
  <c r="BT820" i="10"/>
  <c r="W378" i="13"/>
  <c r="BV813" i="10"/>
  <c r="Y371" i="13"/>
  <c r="BV814" i="10"/>
  <c r="Y372" i="13"/>
  <c r="BV815" i="10"/>
  <c r="Y373" i="13"/>
  <c r="BV816" i="10"/>
  <c r="Y374" i="13"/>
  <c r="BV817" i="10"/>
  <c r="Y375" i="13"/>
  <c r="BV818" i="10"/>
  <c r="Y376" i="13"/>
  <c r="BB824" i="10"/>
  <c r="E382" i="13"/>
  <c r="BB825" i="10"/>
  <c r="E383" i="13"/>
  <c r="BB826" i="10"/>
  <c r="E384" i="13"/>
  <c r="BB827" i="10"/>
  <c r="E385" i="13"/>
  <c r="BB828" i="10"/>
  <c r="E386" i="13"/>
  <c r="BB829" i="10"/>
  <c r="E387" i="13"/>
  <c r="BB830" i="10"/>
  <c r="E388" i="13"/>
  <c r="BB831" i="10"/>
  <c r="E389" i="13"/>
  <c r="BB832" i="10"/>
  <c r="E390" i="13"/>
  <c r="BC825" i="10"/>
  <c r="F383" i="13"/>
  <c r="BC827" i="10"/>
  <c r="F385" i="13"/>
  <c r="BC829" i="10"/>
  <c r="F387" i="13"/>
  <c r="BC831" i="10"/>
  <c r="F389" i="13"/>
  <c r="BD825" i="10"/>
  <c r="G383" i="13"/>
  <c r="BD827" i="10"/>
  <c r="G385" i="13"/>
  <c r="BD829" i="10"/>
  <c r="G387" i="13"/>
  <c r="BD831" i="10"/>
  <c r="G389" i="13"/>
  <c r="BR824" i="10"/>
  <c r="U382" i="13"/>
  <c r="BR825" i="10"/>
  <c r="U383" i="13"/>
  <c r="BR826" i="10"/>
  <c r="U384" i="13"/>
  <c r="BR827" i="10"/>
  <c r="U385" i="13"/>
  <c r="BR828" i="10"/>
  <c r="U386" i="13"/>
  <c r="BR829" i="10"/>
  <c r="U387" i="13"/>
  <c r="BR830" i="10"/>
  <c r="U388" i="13"/>
  <c r="BR831" i="10"/>
  <c r="U389" i="13"/>
  <c r="BR832" i="10"/>
  <c r="U390" i="13"/>
  <c r="BS825" i="10"/>
  <c r="V383" i="13"/>
  <c r="BS827" i="10"/>
  <c r="V385" i="13"/>
  <c r="BS829" i="10"/>
  <c r="V387" i="13"/>
  <c r="BS831" i="10"/>
  <c r="V389" i="13"/>
  <c r="BT825" i="10"/>
  <c r="W383" i="13"/>
  <c r="BT827" i="10"/>
  <c r="W385" i="13"/>
  <c r="BT829" i="10"/>
  <c r="W387" i="13"/>
  <c r="BT831" i="10"/>
  <c r="W389" i="13"/>
  <c r="BV824" i="10"/>
  <c r="Y382" i="13"/>
  <c r="BV825" i="10"/>
  <c r="Y383" i="13"/>
  <c r="BV826" i="10"/>
  <c r="Y384" i="13"/>
  <c r="BV827" i="10"/>
  <c r="Y385" i="13"/>
  <c r="BV828" i="10"/>
  <c r="Y386" i="13"/>
  <c r="BV829" i="10"/>
  <c r="Y387" i="13"/>
  <c r="BV830" i="10"/>
  <c r="Y388" i="13"/>
  <c r="BV831" i="10"/>
  <c r="Y389" i="13"/>
  <c r="BV832" i="10"/>
  <c r="Y390" i="13"/>
  <c r="BA835" i="10"/>
  <c r="D393" i="13"/>
  <c r="BA836" i="10"/>
  <c r="D394" i="13"/>
  <c r="BA837" i="10"/>
  <c r="D395" i="13"/>
  <c r="BA838" i="10"/>
  <c r="D396" i="13"/>
  <c r="BA839" i="10"/>
  <c r="D397" i="13"/>
  <c r="D398" i="13"/>
  <c r="BA842" i="10"/>
  <c r="D400" i="13"/>
  <c r="BA843" i="10"/>
  <c r="D401" i="13"/>
  <c r="BC835" i="10"/>
  <c r="F393" i="13"/>
  <c r="BC837" i="10"/>
  <c r="F395" i="13"/>
  <c r="BC839" i="10"/>
  <c r="F397" i="13"/>
  <c r="BC843" i="10"/>
  <c r="F401" i="13"/>
  <c r="BD835" i="10"/>
  <c r="G393" i="13"/>
  <c r="BD837" i="10"/>
  <c r="G395" i="13"/>
  <c r="BD839" i="10"/>
  <c r="G397" i="13"/>
  <c r="BD843" i="10"/>
  <c r="G401" i="13"/>
  <c r="BQ835" i="10"/>
  <c r="T393" i="13"/>
  <c r="BQ836" i="10"/>
  <c r="T394" i="13"/>
  <c r="BQ837" i="10"/>
  <c r="T395" i="13"/>
  <c r="BQ838" i="10"/>
  <c r="T396" i="13"/>
  <c r="BQ839" i="10"/>
  <c r="T397" i="13"/>
  <c r="BQ840" i="10"/>
  <c r="T398" i="13"/>
  <c r="BQ842" i="10"/>
  <c r="T400" i="13"/>
  <c r="BQ843" i="10"/>
  <c r="T401" i="13"/>
  <c r="BS835" i="10"/>
  <c r="V393" i="13"/>
  <c r="BS837" i="10"/>
  <c r="V395" i="13"/>
  <c r="BS839" i="10"/>
  <c r="V397" i="13"/>
  <c r="BS843" i="10"/>
  <c r="V401" i="13"/>
  <c r="BT835" i="10"/>
  <c r="W393" i="13"/>
  <c r="BT837" i="10"/>
  <c r="W395" i="13"/>
  <c r="BT839" i="10"/>
  <c r="W397" i="13"/>
  <c r="BT843" i="10"/>
  <c r="W401" i="13"/>
  <c r="BU836" i="10"/>
  <c r="X394" i="13"/>
  <c r="BU837" i="10"/>
  <c r="X395" i="13"/>
  <c r="BU838" i="10"/>
  <c r="X396" i="13"/>
  <c r="BU839" i="10"/>
  <c r="X397" i="13"/>
  <c r="BU840" i="10"/>
  <c r="X398" i="13"/>
  <c r="BU842" i="10"/>
  <c r="X400" i="13"/>
  <c r="BU843" i="10"/>
  <c r="X401" i="13"/>
  <c r="BA797" i="10"/>
  <c r="D355" i="13"/>
  <c r="BA799" i="10"/>
  <c r="D357" i="13"/>
  <c r="BC790" i="10"/>
  <c r="F348" i="13"/>
  <c r="BC797" i="10"/>
  <c r="F355" i="13"/>
  <c r="BC799" i="10"/>
  <c r="F357" i="13"/>
  <c r="BD790" i="10"/>
  <c r="G348" i="13"/>
  <c r="BD797" i="10"/>
  <c r="G355" i="13"/>
  <c r="BD799" i="10"/>
  <c r="G357" i="13"/>
  <c r="BQ790" i="10"/>
  <c r="T348" i="13"/>
  <c r="BQ792" i="10"/>
  <c r="T350" i="13"/>
  <c r="BQ794" i="10"/>
  <c r="T352" i="13"/>
  <c r="BQ796" i="10"/>
  <c r="T354" i="13"/>
  <c r="BQ797" i="10"/>
  <c r="T355" i="13"/>
  <c r="BQ798" i="10"/>
  <c r="T356" i="13"/>
  <c r="BQ799" i="10"/>
  <c r="T357" i="13"/>
  <c r="BQ800" i="10"/>
  <c r="T358" i="13"/>
  <c r="BU790" i="10"/>
  <c r="X348" i="13"/>
  <c r="BS790" i="10"/>
  <c r="V348" i="13"/>
  <c r="BS797" i="10"/>
  <c r="V355" i="13"/>
  <c r="BS799" i="10"/>
  <c r="V357" i="13"/>
  <c r="BA802" i="10"/>
  <c r="D360" i="13"/>
  <c r="BC802" i="10"/>
  <c r="F360" i="13"/>
  <c r="BA804" i="10"/>
  <c r="D362" i="13"/>
  <c r="BC804" i="10"/>
  <c r="F362" i="13"/>
  <c r="BA806" i="10"/>
  <c r="D364" i="13"/>
  <c r="BC806" i="10"/>
  <c r="F364" i="13"/>
  <c r="BA808" i="10"/>
  <c r="D366" i="13"/>
  <c r="BC808" i="10"/>
  <c r="F366" i="13"/>
  <c r="BA810" i="10"/>
  <c r="D368" i="13"/>
  <c r="BC810" i="10"/>
  <c r="F368" i="13"/>
  <c r="BQ802" i="10"/>
  <c r="T360" i="13"/>
  <c r="BQ804" i="10"/>
  <c r="T362" i="13"/>
  <c r="BQ806" i="10"/>
  <c r="T364" i="13"/>
  <c r="BQ808" i="10"/>
  <c r="T366" i="13"/>
  <c r="BQ810" i="10"/>
  <c r="T368" i="13"/>
  <c r="BR802" i="10"/>
  <c r="U360" i="13"/>
  <c r="BR804" i="10"/>
  <c r="U362" i="13"/>
  <c r="BR806" i="10"/>
  <c r="U364" i="13"/>
  <c r="BR808" i="10"/>
  <c r="U366" i="13"/>
  <c r="BR810" i="10"/>
  <c r="U368" i="13"/>
  <c r="BS802" i="10"/>
  <c r="V360" i="13"/>
  <c r="BV802" i="10"/>
  <c r="Y360" i="13"/>
  <c r="BS804" i="10"/>
  <c r="V362" i="13"/>
  <c r="BV804" i="10"/>
  <c r="Y362" i="13"/>
  <c r="BS806" i="10"/>
  <c r="V364" i="13"/>
  <c r="BV806" i="10"/>
  <c r="Y364" i="13"/>
  <c r="BS808" i="10"/>
  <c r="V366" i="13"/>
  <c r="BS810" i="10"/>
  <c r="V368" i="13"/>
  <c r="BA813" i="10"/>
  <c r="D371" i="13"/>
  <c r="BA814" i="10"/>
  <c r="D372" i="13"/>
  <c r="BA815" i="10"/>
  <c r="D373" i="13"/>
  <c r="BA816" i="10"/>
  <c r="D374" i="13"/>
  <c r="BA817" i="10"/>
  <c r="D375" i="13"/>
  <c r="BA818" i="10"/>
  <c r="D376" i="13"/>
  <c r="BA819" i="10"/>
  <c r="BA820" i="10"/>
  <c r="BA821" i="10"/>
  <c r="D379" i="13"/>
  <c r="BC813" i="10"/>
  <c r="F371" i="13"/>
  <c r="BC815" i="10"/>
  <c r="F373" i="13"/>
  <c r="BC817" i="10"/>
  <c r="F375" i="13"/>
  <c r="BC819" i="10"/>
  <c r="F377" i="13"/>
  <c r="BC821" i="10"/>
  <c r="F379" i="13"/>
  <c r="BD813" i="10"/>
  <c r="G371" i="13"/>
  <c r="BD815" i="10"/>
  <c r="G373" i="13"/>
  <c r="BD817" i="10"/>
  <c r="G375" i="13"/>
  <c r="BD819" i="10"/>
  <c r="G377" i="13"/>
  <c r="BD821" i="10"/>
  <c r="G379" i="13"/>
  <c r="BQ813" i="10"/>
  <c r="T371" i="13"/>
  <c r="BQ814" i="10"/>
  <c r="T372" i="13"/>
  <c r="BQ815" i="10"/>
  <c r="T373" i="13"/>
  <c r="BQ816" i="10"/>
  <c r="T374" i="13"/>
  <c r="BQ817" i="10"/>
  <c r="T375" i="13"/>
  <c r="BQ818" i="10"/>
  <c r="T376" i="13"/>
  <c r="BQ819" i="10"/>
  <c r="T377" i="13"/>
  <c r="BQ820" i="10"/>
  <c r="T378" i="13"/>
  <c r="BQ821" i="10"/>
  <c r="T379" i="13"/>
  <c r="BS813" i="10"/>
  <c r="V371" i="13"/>
  <c r="BS815" i="10"/>
  <c r="V373" i="13"/>
  <c r="BS817" i="10"/>
  <c r="V375" i="13"/>
  <c r="BS819" i="10"/>
  <c r="V377" i="13"/>
  <c r="BS821" i="10"/>
  <c r="V379" i="13"/>
  <c r="BT813" i="10"/>
  <c r="W371" i="13"/>
  <c r="BT815" i="10"/>
  <c r="W373" i="13"/>
  <c r="BT817" i="10"/>
  <c r="W375" i="13"/>
  <c r="BT819" i="10"/>
  <c r="W377" i="13"/>
  <c r="BT821" i="10"/>
  <c r="W379" i="13"/>
  <c r="BA824" i="10"/>
  <c r="D382" i="13"/>
  <c r="BA825" i="10"/>
  <c r="D383" i="13"/>
  <c r="BA826" i="10"/>
  <c r="D384" i="13"/>
  <c r="BA827" i="10"/>
  <c r="D385" i="13"/>
  <c r="BA828" i="10"/>
  <c r="D386" i="13"/>
  <c r="BA829" i="10"/>
  <c r="D387" i="13"/>
  <c r="BA830" i="10"/>
  <c r="D388" i="13"/>
  <c r="BA831" i="10"/>
  <c r="D389" i="13"/>
  <c r="BA832" i="10"/>
  <c r="D390" i="13"/>
  <c r="BC824" i="10"/>
  <c r="F382" i="13"/>
  <c r="BC826" i="10"/>
  <c r="F384" i="13"/>
  <c r="BC828" i="10"/>
  <c r="F386" i="13"/>
  <c r="BC830" i="10"/>
  <c r="F388" i="13"/>
  <c r="BC832" i="10"/>
  <c r="F390" i="13"/>
  <c r="BD824" i="10"/>
  <c r="G382" i="13"/>
  <c r="BD826" i="10"/>
  <c r="G384" i="13"/>
  <c r="BD828" i="10"/>
  <c r="G386" i="13"/>
  <c r="BD830" i="10"/>
  <c r="G388" i="13"/>
  <c r="BD832" i="10"/>
  <c r="G390" i="13"/>
  <c r="BQ824" i="10"/>
  <c r="T382" i="13"/>
  <c r="BQ825" i="10"/>
  <c r="T383" i="13"/>
  <c r="BQ826" i="10"/>
  <c r="T384" i="13"/>
  <c r="BQ827" i="10"/>
  <c r="T385" i="13"/>
  <c r="BQ828" i="10"/>
  <c r="T386" i="13"/>
  <c r="BQ829" i="10"/>
  <c r="T387" i="13"/>
  <c r="BQ830" i="10"/>
  <c r="T388" i="13"/>
  <c r="BQ831" i="10"/>
  <c r="T389" i="13"/>
  <c r="BQ832" i="10"/>
  <c r="T390" i="13"/>
  <c r="BS824" i="10"/>
  <c r="V382" i="13"/>
  <c r="BS826" i="10"/>
  <c r="V384" i="13"/>
  <c r="BS828" i="10"/>
  <c r="V386" i="13"/>
  <c r="BS830" i="10"/>
  <c r="V388" i="13"/>
  <c r="BS832" i="10"/>
  <c r="V390" i="13"/>
  <c r="BT824" i="10"/>
  <c r="W382" i="13"/>
  <c r="BT826" i="10"/>
  <c r="W384" i="13"/>
  <c r="BT828" i="10"/>
  <c r="W386" i="13"/>
  <c r="BT830" i="10"/>
  <c r="W388" i="13"/>
  <c r="BT832" i="10"/>
  <c r="W390" i="13"/>
  <c r="BB835" i="10"/>
  <c r="E393" i="13"/>
  <c r="BB836" i="10"/>
  <c r="E394" i="13"/>
  <c r="BB837" i="10"/>
  <c r="E395" i="13"/>
  <c r="BB838" i="10"/>
  <c r="E396" i="13"/>
  <c r="BB839" i="10"/>
  <c r="E397" i="13"/>
  <c r="BB840" i="10"/>
  <c r="E398" i="13"/>
  <c r="BB842" i="10"/>
  <c r="E400" i="13"/>
  <c r="BB843" i="10"/>
  <c r="E401" i="13"/>
  <c r="BC836" i="10"/>
  <c r="F394" i="13"/>
  <c r="BC838" i="10"/>
  <c r="F396" i="13"/>
  <c r="BC840" i="10"/>
  <c r="F398" i="13"/>
  <c r="BC842" i="10"/>
  <c r="F400" i="13"/>
  <c r="BD836" i="10"/>
  <c r="G394" i="13"/>
  <c r="BD838" i="10"/>
  <c r="G396" i="13"/>
  <c r="BD840" i="10"/>
  <c r="G398" i="13"/>
  <c r="BD842" i="10"/>
  <c r="G400" i="13"/>
  <c r="BR835" i="10"/>
  <c r="U393" i="13"/>
  <c r="BR836" i="10"/>
  <c r="U394" i="13"/>
  <c r="BR837" i="10"/>
  <c r="U395" i="13"/>
  <c r="BR838" i="10"/>
  <c r="U396" i="13"/>
  <c r="BR839" i="10"/>
  <c r="U397" i="13"/>
  <c r="BR840" i="10"/>
  <c r="U398" i="13"/>
  <c r="BR842" i="10"/>
  <c r="U400" i="13"/>
  <c r="BR843" i="10"/>
  <c r="U401" i="13"/>
  <c r="BS836" i="10"/>
  <c r="V394" i="13"/>
  <c r="BS838" i="10"/>
  <c r="V396" i="13"/>
  <c r="BS840" i="10"/>
  <c r="V398" i="13"/>
  <c r="BS842" i="10"/>
  <c r="V400" i="13"/>
  <c r="BT836" i="10"/>
  <c r="W394" i="13"/>
  <c r="BT838" i="10"/>
  <c r="W396" i="13"/>
  <c r="BT840" i="10"/>
  <c r="W398" i="13"/>
  <c r="BT842" i="10"/>
  <c r="W400" i="13"/>
  <c r="BB791" i="10"/>
  <c r="E349" i="13"/>
  <c r="BD791" i="10"/>
  <c r="G349" i="13"/>
  <c r="BQ791" i="10"/>
  <c r="T349" i="13"/>
  <c r="BT791" i="10"/>
  <c r="W349" i="13"/>
  <c r="BA791" i="10"/>
  <c r="D349" i="13"/>
  <c r="BC791" i="10"/>
  <c r="F349" i="13"/>
  <c r="BR791" i="10"/>
  <c r="U349" i="13"/>
  <c r="BB779" i="10"/>
  <c r="E337" i="13"/>
  <c r="BC779" i="10"/>
  <c r="F337" i="13"/>
  <c r="BQ779" i="10"/>
  <c r="T337" i="13"/>
  <c r="BS779" i="10"/>
  <c r="V337" i="13"/>
  <c r="BA779" i="10"/>
  <c r="D337" i="13"/>
  <c r="BD779" i="10"/>
  <c r="G337" i="13"/>
  <c r="BR779" i="10"/>
  <c r="U337" i="13"/>
  <c r="BT779" i="10"/>
  <c r="W337" i="13"/>
  <c r="BA767" i="10"/>
  <c r="D325" i="13"/>
  <c r="BQ767" i="10"/>
  <c r="T325" i="13"/>
  <c r="BS767" i="10"/>
  <c r="V325" i="13"/>
  <c r="BC767" i="10"/>
  <c r="F325" i="13"/>
  <c r="BB767" i="10"/>
  <c r="E325" i="13"/>
  <c r="BD767" i="10"/>
  <c r="G325" i="13"/>
  <c r="BR767" i="10"/>
  <c r="U325" i="13"/>
  <c r="BT767" i="10"/>
  <c r="W325" i="13"/>
  <c r="BA754" i="10"/>
  <c r="D312" i="13"/>
  <c r="BB754" i="10"/>
  <c r="E312" i="13"/>
  <c r="BD754" i="10"/>
  <c r="G312" i="13"/>
  <c r="BT754" i="10"/>
  <c r="W312" i="13"/>
  <c r="BV754" i="10"/>
  <c r="Y312" i="13"/>
  <c r="BQ754" i="10"/>
  <c r="T312" i="13"/>
  <c r="BC754" i="10"/>
  <c r="F312" i="13"/>
  <c r="BS754" i="10"/>
  <c r="V312" i="13"/>
  <c r="BT541" i="10"/>
  <c r="BR541" i="10"/>
  <c r="BI541" i="10"/>
  <c r="BH541" i="10"/>
  <c r="AZ541" i="10"/>
  <c r="BT516" i="10"/>
  <c r="BR516" i="10"/>
  <c r="BI516" i="10"/>
  <c r="BH516" i="10"/>
  <c r="BI504" i="10"/>
  <c r="AZ516" i="10"/>
  <c r="BT504" i="10"/>
  <c r="BR504" i="10"/>
  <c r="BH504" i="10"/>
  <c r="AZ504" i="10"/>
  <c r="BN383" i="10"/>
  <c r="BM383" i="10"/>
  <c r="BV809" i="10"/>
  <c r="Y367" i="13"/>
  <c r="BN530" i="10"/>
  <c r="Q88" i="13"/>
  <c r="BK530" i="10"/>
  <c r="N88" i="13"/>
  <c r="BF530" i="10"/>
  <c r="I88" i="13"/>
  <c r="BP530" i="10"/>
  <c r="S88" i="13"/>
  <c r="BJ530" i="10"/>
  <c r="M88" i="13"/>
  <c r="BE530" i="10"/>
  <c r="BQ530" i="10"/>
  <c r="T88" i="13"/>
  <c r="BM530" i="10"/>
  <c r="P88" i="13"/>
  <c r="BG530" i="10"/>
  <c r="J88" i="13"/>
  <c r="BL530" i="10"/>
  <c r="O88" i="13"/>
  <c r="BQ517" i="10"/>
  <c r="T75" i="13"/>
  <c r="BM517" i="10"/>
  <c r="P75" i="13"/>
  <c r="BF517" i="10"/>
  <c r="I75" i="13"/>
  <c r="BL517" i="10"/>
  <c r="O75" i="13"/>
  <c r="BG517" i="10"/>
  <c r="J75" i="13"/>
  <c r="BN517" i="10"/>
  <c r="Q75" i="13"/>
  <c r="BK517" i="10"/>
  <c r="N75" i="13"/>
  <c r="BP517" i="10"/>
  <c r="S75" i="13"/>
  <c r="BJ517" i="10"/>
  <c r="M75" i="13"/>
  <c r="BE517" i="10"/>
  <c r="H75" i="13"/>
  <c r="BO517" i="10"/>
  <c r="R75" i="13"/>
  <c r="BQ505" i="10"/>
  <c r="T63" i="13"/>
  <c r="BM505" i="10"/>
  <c r="P63" i="13"/>
  <c r="BF505" i="10"/>
  <c r="I63" i="13"/>
  <c r="BK505" i="10"/>
  <c r="N63" i="13"/>
  <c r="BE505" i="10"/>
  <c r="H63" i="13"/>
  <c r="BN505" i="10"/>
  <c r="Q63" i="13"/>
  <c r="BJ505" i="10"/>
  <c r="M63" i="13"/>
  <c r="BG505" i="10"/>
  <c r="J63" i="13"/>
  <c r="BP505" i="10"/>
  <c r="S63" i="13"/>
  <c r="BL505" i="10"/>
  <c r="O63" i="13"/>
  <c r="BO505" i="10"/>
  <c r="R63" i="13"/>
  <c r="BO541" i="10"/>
  <c r="R99" i="13"/>
  <c r="BL541" i="10"/>
  <c r="O99" i="13"/>
  <c r="BF541" i="10"/>
  <c r="I99" i="13"/>
  <c r="BN541" i="10"/>
  <c r="Q99" i="13"/>
  <c r="BE541" i="10"/>
  <c r="H99" i="13"/>
  <c r="BQ541" i="10"/>
  <c r="T99" i="13"/>
  <c r="BK541" i="10"/>
  <c r="N99" i="13"/>
  <c r="BJ541" i="10"/>
  <c r="M99" i="13"/>
  <c r="BM541" i="10"/>
  <c r="P99" i="13"/>
  <c r="BO504" i="10"/>
  <c r="R62" i="13"/>
  <c r="BL504" i="10"/>
  <c r="O62" i="13"/>
  <c r="BF504" i="10"/>
  <c r="I62" i="13"/>
  <c r="BK504" i="10"/>
  <c r="N62" i="13"/>
  <c r="BE504" i="10"/>
  <c r="BJ504" i="10"/>
  <c r="M62" i="13"/>
  <c r="BN504" i="10"/>
  <c r="Q62" i="13"/>
  <c r="BM504" i="10"/>
  <c r="P62" i="13"/>
  <c r="BP504" i="10"/>
  <c r="S62" i="13"/>
  <c r="BQ516" i="10"/>
  <c r="T74" i="13"/>
  <c r="BO516" i="10"/>
  <c r="R74" i="13"/>
  <c r="BL516" i="10"/>
  <c r="O74" i="13"/>
  <c r="BJ516" i="10"/>
  <c r="M74" i="13"/>
  <c r="BF516" i="10"/>
  <c r="I74" i="13"/>
  <c r="BE516" i="10"/>
  <c r="BN516" i="10"/>
  <c r="Q74" i="13"/>
  <c r="BK516" i="10"/>
  <c r="N74" i="13"/>
  <c r="BM516" i="10"/>
  <c r="P74" i="13"/>
  <c r="BP516" i="10"/>
  <c r="S74" i="13"/>
  <c r="BN514" i="10"/>
  <c r="Q72" i="13"/>
  <c r="BJ514" i="10"/>
  <c r="M72" i="13"/>
  <c r="BK514" i="10"/>
  <c r="N72" i="13"/>
  <c r="BL514" i="10"/>
  <c r="O72" i="13"/>
  <c r="BF514" i="10"/>
  <c r="I72" i="13"/>
  <c r="BQ514" i="10"/>
  <c r="T72" i="13"/>
  <c r="BO514" i="10"/>
  <c r="R72" i="13"/>
  <c r="BE514" i="10"/>
  <c r="BM514" i="10"/>
  <c r="P72" i="13"/>
  <c r="BG514" i="10"/>
  <c r="J72" i="13"/>
  <c r="BF539" i="10"/>
  <c r="I97" i="13"/>
  <c r="BE539" i="10"/>
  <c r="H97" i="13"/>
  <c r="BQ539" i="10"/>
  <c r="T97" i="13"/>
  <c r="BN539" i="10"/>
  <c r="Q97" i="13"/>
  <c r="BJ539" i="10"/>
  <c r="M97" i="13"/>
  <c r="BO539" i="10"/>
  <c r="R97" i="13"/>
  <c r="BL539" i="10"/>
  <c r="O97" i="13"/>
  <c r="BM539" i="10"/>
  <c r="P97" i="13"/>
  <c r="BP539" i="10"/>
  <c r="S97" i="13"/>
  <c r="BF502" i="10"/>
  <c r="I60" i="13"/>
  <c r="BE502" i="10"/>
  <c r="BL502" i="10"/>
  <c r="O60" i="13"/>
  <c r="BO502" i="10"/>
  <c r="R60" i="13"/>
  <c r="BJ502" i="10"/>
  <c r="M60" i="13"/>
  <c r="BN502" i="10"/>
  <c r="Q60" i="13"/>
  <c r="BK502" i="10"/>
  <c r="N60" i="13"/>
  <c r="BM502" i="10"/>
  <c r="P60" i="13"/>
  <c r="BJ527" i="10"/>
  <c r="M85" i="13"/>
  <c r="BF527" i="10"/>
  <c r="I85" i="13"/>
  <c r="BE527" i="10"/>
  <c r="H85" i="13"/>
  <c r="BQ527" i="10"/>
  <c r="T85" i="13"/>
  <c r="BN527" i="10"/>
  <c r="BO527" i="10"/>
  <c r="BP527" i="10"/>
  <c r="S85" i="13"/>
  <c r="R85" i="13"/>
  <c r="BL527" i="10"/>
  <c r="O85" i="13"/>
  <c r="BK527" i="10"/>
  <c r="N85" i="13"/>
  <c r="Q85" i="13"/>
  <c r="BM527" i="10"/>
  <c r="P85" i="13"/>
  <c r="BN526" i="10"/>
  <c r="Q84" i="13"/>
  <c r="BK526" i="10"/>
  <c r="N84" i="13"/>
  <c r="BF526" i="10"/>
  <c r="I84" i="13"/>
  <c r="BQ526" i="10"/>
  <c r="T84" i="13"/>
  <c r="BE526" i="10"/>
  <c r="BO526" i="10"/>
  <c r="R84" i="13"/>
  <c r="BL526" i="10"/>
  <c r="O84" i="13"/>
  <c r="BJ526" i="10"/>
  <c r="M84" i="13"/>
  <c r="BJ538" i="10"/>
  <c r="M96" i="13"/>
  <c r="BF538" i="10"/>
  <c r="I96" i="13"/>
  <c r="BN538" i="10"/>
  <c r="Q96" i="13"/>
  <c r="BQ538" i="10"/>
  <c r="T96" i="13"/>
  <c r="BO538" i="10"/>
  <c r="R96" i="13"/>
  <c r="BL538" i="10"/>
  <c r="O96" i="13"/>
  <c r="BE538" i="10"/>
  <c r="BG538" i="10"/>
  <c r="J96" i="13"/>
  <c r="BK538" i="10"/>
  <c r="N96" i="13"/>
  <c r="BE501" i="10"/>
  <c r="H59" i="13"/>
  <c r="BO501" i="10"/>
  <c r="R59" i="13"/>
  <c r="BL501" i="10"/>
  <c r="O59" i="13"/>
  <c r="BN501" i="10"/>
  <c r="Q59" i="13"/>
  <c r="BK501" i="10"/>
  <c r="N59" i="13"/>
  <c r="BJ501" i="10"/>
  <c r="M59" i="13"/>
  <c r="BF501" i="10"/>
  <c r="I59" i="13"/>
  <c r="BP501" i="10"/>
  <c r="S59" i="13"/>
  <c r="BM501" i="10"/>
  <c r="P59" i="13"/>
  <c r="BG501" i="10"/>
  <c r="J59" i="13"/>
  <c r="BN513" i="10"/>
  <c r="BO513" i="10"/>
  <c r="BP513" i="10"/>
  <c r="S71" i="13"/>
  <c r="BK513" i="10"/>
  <c r="N71" i="13"/>
  <c r="BJ513" i="10"/>
  <c r="M71" i="13"/>
  <c r="BE513" i="10"/>
  <c r="H71" i="13"/>
  <c r="R71" i="13"/>
  <c r="BL513" i="10"/>
  <c r="O71" i="13"/>
  <c r="BQ513" i="10"/>
  <c r="T71" i="13"/>
  <c r="Q71" i="13"/>
  <c r="BF513" i="10"/>
  <c r="I71" i="13"/>
  <c r="BM513" i="10"/>
  <c r="P71" i="13"/>
  <c r="BO537" i="10"/>
  <c r="BN537" i="10"/>
  <c r="Q95" i="13"/>
  <c r="BJ537" i="10"/>
  <c r="M95" i="13"/>
  <c r="BE537" i="10"/>
  <c r="H95" i="13"/>
  <c r="BQ537" i="10"/>
  <c r="T95" i="13"/>
  <c r="BF537" i="10"/>
  <c r="I95" i="13"/>
  <c r="BE525" i="10"/>
  <c r="H83" i="13"/>
  <c r="BQ525" i="10"/>
  <c r="T83" i="13"/>
  <c r="BO525" i="10"/>
  <c r="R83" i="13"/>
  <c r="BL525" i="10"/>
  <c r="O83" i="13"/>
  <c r="BF525" i="10"/>
  <c r="I83" i="13"/>
  <c r="BN525" i="10"/>
  <c r="Q83" i="13"/>
  <c r="BJ525" i="10"/>
  <c r="M83" i="13"/>
  <c r="BK525" i="10"/>
  <c r="N83" i="13"/>
  <c r="BM525" i="10"/>
  <c r="P83" i="13"/>
  <c r="BO500" i="10"/>
  <c r="R58" i="13"/>
  <c r="BE500" i="10"/>
  <c r="BF500" i="10"/>
  <c r="I58" i="13"/>
  <c r="BN500" i="10"/>
  <c r="Q58" i="13"/>
  <c r="BJ500" i="10"/>
  <c r="M58" i="13"/>
  <c r="BE512" i="10"/>
  <c r="BJ512" i="10"/>
  <c r="M70" i="13"/>
  <c r="BF512" i="10"/>
  <c r="I70" i="13"/>
  <c r="BN512" i="10"/>
  <c r="Q70" i="13"/>
  <c r="BQ512" i="10"/>
  <c r="T70" i="13"/>
  <c r="BO512" i="10"/>
  <c r="BN536" i="10"/>
  <c r="Q94" i="13"/>
  <c r="BK536" i="10"/>
  <c r="N94" i="13"/>
  <c r="BF536" i="10"/>
  <c r="I94" i="13"/>
  <c r="BQ536" i="10"/>
  <c r="T94" i="13"/>
  <c r="BE536" i="10"/>
  <c r="BO536" i="10"/>
  <c r="R94" i="13"/>
  <c r="BL536" i="10"/>
  <c r="O94" i="13"/>
  <c r="BJ536" i="10"/>
  <c r="M94" i="13"/>
  <c r="BQ511" i="10"/>
  <c r="T69" i="13"/>
  <c r="BJ511" i="10"/>
  <c r="M69" i="13"/>
  <c r="BF511" i="10"/>
  <c r="I69" i="13"/>
  <c r="BN511" i="10"/>
  <c r="Q69" i="13"/>
  <c r="BO511" i="10"/>
  <c r="R69" i="13"/>
  <c r="BL511" i="10"/>
  <c r="O69" i="13"/>
  <c r="BE511" i="10"/>
  <c r="H69" i="13"/>
  <c r="BP511" i="10"/>
  <c r="S69" i="13"/>
  <c r="BM511" i="10"/>
  <c r="P69" i="13"/>
  <c r="BE499" i="10"/>
  <c r="H57" i="13"/>
  <c r="BJ499" i="10"/>
  <c r="M57" i="13"/>
  <c r="BN499" i="10"/>
  <c r="Q57" i="13"/>
  <c r="BO499" i="10"/>
  <c r="BF499" i="10"/>
  <c r="I57" i="13"/>
  <c r="BQ524" i="10"/>
  <c r="T82" i="13"/>
  <c r="BE524" i="10"/>
  <c r="BJ524" i="10"/>
  <c r="M82" i="13"/>
  <c r="BF524" i="10"/>
  <c r="I82" i="13"/>
  <c r="BO524" i="10"/>
  <c r="R82" i="13"/>
  <c r="BL524" i="10"/>
  <c r="O82" i="13"/>
  <c r="BG524" i="10"/>
  <c r="J82" i="13"/>
  <c r="BN524" i="10"/>
  <c r="Q82" i="13"/>
  <c r="BP524" i="10"/>
  <c r="S82" i="13"/>
  <c r="BK524" i="10"/>
  <c r="BM524" i="10"/>
  <c r="P82" i="13"/>
  <c r="BJ510" i="10"/>
  <c r="M68" i="13"/>
  <c r="BF510" i="10"/>
  <c r="I68" i="13"/>
  <c r="BQ510" i="10"/>
  <c r="T68" i="13"/>
  <c r="BE510" i="10"/>
  <c r="BO510" i="10"/>
  <c r="R68" i="13"/>
  <c r="BL510" i="10"/>
  <c r="O68" i="13"/>
  <c r="BN510" i="10"/>
  <c r="Q68" i="13"/>
  <c r="BG510" i="10"/>
  <c r="J68" i="13"/>
  <c r="BK510" i="10"/>
  <c r="BM510" i="10"/>
  <c r="P68" i="13"/>
  <c r="N68" i="13"/>
  <c r="BJ498" i="10"/>
  <c r="M56" i="13"/>
  <c r="BF498" i="10"/>
  <c r="I56" i="13"/>
  <c r="BE498" i="10"/>
  <c r="BN498" i="10"/>
  <c r="Q56" i="13"/>
  <c r="BO498" i="10"/>
  <c r="R56" i="13"/>
  <c r="BL498" i="10"/>
  <c r="O56" i="13"/>
  <c r="BJ535" i="10"/>
  <c r="M93" i="13"/>
  <c r="BF535" i="10"/>
  <c r="I93" i="13"/>
  <c r="BE535" i="10"/>
  <c r="H93" i="13"/>
  <c r="BQ535" i="10"/>
  <c r="T93" i="13"/>
  <c r="BO535" i="10"/>
  <c r="R93" i="13"/>
  <c r="BL535" i="10"/>
  <c r="O93" i="13"/>
  <c r="BN535" i="10"/>
  <c r="Q93" i="13"/>
  <c r="BP535" i="10"/>
  <c r="S93" i="13"/>
  <c r="BM535" i="10"/>
  <c r="P93" i="13"/>
  <c r="BN523" i="10"/>
  <c r="BK523" i="10"/>
  <c r="N81" i="13"/>
  <c r="BJ523" i="10"/>
  <c r="M81" i="13"/>
  <c r="BF523" i="10"/>
  <c r="I81" i="13"/>
  <c r="BE523" i="10"/>
  <c r="H81" i="13"/>
  <c r="BO523" i="10"/>
  <c r="R81" i="13"/>
  <c r="BL523" i="10"/>
  <c r="O81" i="13"/>
  <c r="BQ523" i="10"/>
  <c r="T81" i="13"/>
  <c r="BP523" i="10"/>
  <c r="S81" i="13"/>
  <c r="Q81" i="13"/>
  <c r="BM523" i="10"/>
  <c r="P81" i="13"/>
  <c r="BJ522" i="10"/>
  <c r="M80" i="13"/>
  <c r="BN522" i="10"/>
  <c r="Q80" i="13"/>
  <c r="BE522" i="10"/>
  <c r="BO522" i="10"/>
  <c r="R80" i="13"/>
  <c r="BL522" i="10"/>
  <c r="O80" i="13"/>
  <c r="BF522" i="10"/>
  <c r="I80" i="13"/>
  <c r="BQ522" i="10"/>
  <c r="T80" i="13"/>
  <c r="BP522" i="10"/>
  <c r="S80" i="13"/>
  <c r="BM522" i="10"/>
  <c r="P80" i="13"/>
  <c r="BK534" i="10"/>
  <c r="N92" i="13"/>
  <c r="BG534" i="10"/>
  <c r="J92" i="13"/>
  <c r="BE534" i="10"/>
  <c r="BO534" i="10"/>
  <c r="R92" i="13"/>
  <c r="BL534" i="10"/>
  <c r="O92" i="13"/>
  <c r="BJ534" i="10"/>
  <c r="M92" i="13"/>
  <c r="BN534" i="10"/>
  <c r="Q92" i="13"/>
  <c r="BQ534" i="10"/>
  <c r="T92" i="13"/>
  <c r="BF534" i="10"/>
  <c r="I92" i="13"/>
  <c r="BM534" i="10"/>
  <c r="P92" i="13"/>
  <c r="BF497" i="10"/>
  <c r="I55" i="13"/>
  <c r="BE497" i="10"/>
  <c r="H55" i="13"/>
  <c r="BO497" i="10"/>
  <c r="R55" i="13"/>
  <c r="BL497" i="10"/>
  <c r="O55" i="13"/>
  <c r="BJ497" i="10"/>
  <c r="M55" i="13"/>
  <c r="BN497" i="10"/>
  <c r="Q55" i="13"/>
  <c r="BF509" i="10"/>
  <c r="I67" i="13"/>
  <c r="BE509" i="10"/>
  <c r="H67" i="13"/>
  <c r="BJ509" i="10"/>
  <c r="M67" i="13"/>
  <c r="BQ509" i="10"/>
  <c r="T67" i="13"/>
  <c r="BO509" i="10"/>
  <c r="R67" i="13"/>
  <c r="BL509" i="10"/>
  <c r="O67" i="13"/>
  <c r="BN509" i="10"/>
  <c r="Q67" i="13"/>
  <c r="BF496" i="10"/>
  <c r="I54" i="13"/>
  <c r="BO496" i="10"/>
  <c r="R54" i="13"/>
  <c r="BJ496" i="10"/>
  <c r="M54" i="13"/>
  <c r="BE496" i="10"/>
  <c r="BN496" i="10"/>
  <c r="Q54" i="13"/>
  <c r="BL496" i="10"/>
  <c r="O54" i="13"/>
  <c r="BE521" i="10"/>
  <c r="H79" i="13"/>
  <c r="BF521" i="10"/>
  <c r="I79" i="13"/>
  <c r="BJ521" i="10"/>
  <c r="M79" i="13"/>
  <c r="BN521" i="10"/>
  <c r="Q79" i="13"/>
  <c r="BQ521" i="10"/>
  <c r="T79" i="13"/>
  <c r="BK521" i="10"/>
  <c r="N79" i="13"/>
  <c r="BO521" i="10"/>
  <c r="R79" i="13"/>
  <c r="BL521" i="10"/>
  <c r="O79" i="13"/>
  <c r="BM521" i="10"/>
  <c r="P79" i="13"/>
  <c r="BE508" i="10"/>
  <c r="BQ508" i="10"/>
  <c r="T66" i="13"/>
  <c r="BN508" i="10"/>
  <c r="Q66" i="13"/>
  <c r="BF508" i="10"/>
  <c r="I66" i="13"/>
  <c r="BO508" i="10"/>
  <c r="R66" i="13"/>
  <c r="BL508" i="10"/>
  <c r="O66" i="13"/>
  <c r="BJ508" i="10"/>
  <c r="M66" i="13"/>
  <c r="BF533" i="10"/>
  <c r="I91" i="13"/>
  <c r="BO533" i="10"/>
  <c r="R91" i="13"/>
  <c r="BL533" i="10"/>
  <c r="O91" i="13"/>
  <c r="BN533" i="10"/>
  <c r="Q91" i="13"/>
  <c r="BJ533" i="10"/>
  <c r="M91" i="13"/>
  <c r="BE533" i="10"/>
  <c r="H91" i="13"/>
  <c r="BQ533" i="10"/>
  <c r="T91" i="13"/>
  <c r="BK533" i="10"/>
  <c r="N91" i="13"/>
  <c r="BM533" i="10"/>
  <c r="P91" i="13"/>
  <c r="BK532" i="10"/>
  <c r="N90" i="13"/>
  <c r="BE532" i="10"/>
  <c r="BO532" i="10"/>
  <c r="R90" i="13"/>
  <c r="BP532" i="10"/>
  <c r="S90" i="13"/>
  <c r="BG532" i="10"/>
  <c r="J90" i="13"/>
  <c r="BQ532" i="10"/>
  <c r="T90" i="13"/>
  <c r="BN532" i="10"/>
  <c r="Q90" i="13"/>
  <c r="BL532" i="10"/>
  <c r="O90" i="13"/>
  <c r="BJ532" i="10"/>
  <c r="M90" i="13"/>
  <c r="BF532" i="10"/>
  <c r="I90" i="13"/>
  <c r="BM532" i="10"/>
  <c r="P90" i="13"/>
  <c r="BQ495" i="10"/>
  <c r="T53" i="13"/>
  <c r="BE495" i="10"/>
  <c r="H53" i="13"/>
  <c r="BN495" i="10"/>
  <c r="Q53" i="13"/>
  <c r="BO495" i="10"/>
  <c r="R53" i="13"/>
  <c r="BL495" i="10"/>
  <c r="O53" i="13"/>
  <c r="BF495" i="10"/>
  <c r="I53" i="13"/>
  <c r="BJ495" i="10"/>
  <c r="M53" i="13"/>
  <c r="BK495" i="10"/>
  <c r="N53" i="13"/>
  <c r="BN507" i="10"/>
  <c r="Q65" i="13"/>
  <c r="BE507" i="10"/>
  <c r="H65" i="13"/>
  <c r="BF507" i="10"/>
  <c r="I65" i="13"/>
  <c r="BO507" i="10"/>
  <c r="R65" i="13"/>
  <c r="BL507" i="10"/>
  <c r="O65" i="13"/>
  <c r="BJ507" i="10"/>
  <c r="M65" i="13"/>
  <c r="BQ507" i="10"/>
  <c r="T65" i="13"/>
  <c r="BO520" i="10"/>
  <c r="R78" i="13"/>
  <c r="BL520" i="10"/>
  <c r="O78" i="13"/>
  <c r="BJ520" i="10"/>
  <c r="M78" i="13"/>
  <c r="BF520" i="10"/>
  <c r="I78" i="13"/>
  <c r="BN520" i="10"/>
  <c r="Q78" i="13"/>
  <c r="BQ520" i="10"/>
  <c r="T78" i="13"/>
  <c r="BP520" i="10"/>
  <c r="S78" i="13"/>
  <c r="BE520" i="10"/>
  <c r="BM520" i="10"/>
  <c r="P78" i="13"/>
  <c r="BE487" i="10"/>
  <c r="BF487" i="10"/>
  <c r="BG487" i="10"/>
  <c r="J45" i="13"/>
  <c r="I45" i="13"/>
  <c r="BO487" i="10"/>
  <c r="R45" i="13"/>
  <c r="BL487" i="10"/>
  <c r="O45" i="13"/>
  <c r="BN487" i="10"/>
  <c r="Q45" i="13"/>
  <c r="BJ487" i="10"/>
  <c r="M45" i="13"/>
  <c r="H45" i="13"/>
  <c r="BK487" i="10"/>
  <c r="BM487" i="10"/>
  <c r="P45" i="13"/>
  <c r="BP487" i="10"/>
  <c r="S45" i="13"/>
  <c r="BQ504" i="10"/>
  <c r="T62" i="13"/>
  <c r="BQ502" i="10"/>
  <c r="T60" i="13"/>
  <c r="BQ501" i="10"/>
  <c r="T59" i="13"/>
  <c r="BQ500" i="10"/>
  <c r="T58" i="13"/>
  <c r="BQ499" i="10"/>
  <c r="T57" i="13"/>
  <c r="BQ498" i="10"/>
  <c r="T56" i="13"/>
  <c r="BQ497" i="10"/>
  <c r="T55" i="13"/>
  <c r="BQ496" i="10"/>
  <c r="T54" i="13"/>
  <c r="BQ487" i="10"/>
  <c r="T45" i="13"/>
  <c r="BV843" i="10"/>
  <c r="Y401" i="13"/>
  <c r="BV842" i="10"/>
  <c r="Y400" i="13"/>
  <c r="BV840" i="10"/>
  <c r="Y398" i="13"/>
  <c r="BV839" i="10"/>
  <c r="Y397" i="13"/>
  <c r="BV838" i="10"/>
  <c r="Y396" i="13"/>
  <c r="BV837" i="10"/>
  <c r="Y395" i="13"/>
  <c r="BV836" i="10"/>
  <c r="Y394" i="13"/>
  <c r="BU835" i="10"/>
  <c r="X393" i="13"/>
  <c r="BV835" i="10"/>
  <c r="Y393" i="13"/>
  <c r="BU832" i="10"/>
  <c r="X390" i="13"/>
  <c r="BU831" i="10"/>
  <c r="X389" i="13"/>
  <c r="BU830" i="10"/>
  <c r="X388" i="13"/>
  <c r="BU829" i="10"/>
  <c r="X387" i="13"/>
  <c r="BU828" i="10"/>
  <c r="X386" i="13"/>
  <c r="BU827" i="10"/>
  <c r="X385" i="13"/>
  <c r="BU826" i="10"/>
  <c r="X384" i="13"/>
  <c r="BU825" i="10"/>
  <c r="X383" i="13"/>
  <c r="BU824" i="10"/>
  <c r="X382" i="13"/>
  <c r="BU821" i="10"/>
  <c r="X379" i="13"/>
  <c r="BV821" i="10"/>
  <c r="Y379" i="13"/>
  <c r="BU818" i="10"/>
  <c r="X376" i="13"/>
  <c r="BU817" i="10"/>
  <c r="X375" i="13"/>
  <c r="BU816" i="10"/>
  <c r="X374" i="13"/>
  <c r="BU815" i="10"/>
  <c r="X373" i="13"/>
  <c r="BU814" i="10"/>
  <c r="X372" i="13"/>
  <c r="BU813" i="10"/>
  <c r="X371" i="13"/>
  <c r="BU809" i="10"/>
  <c r="X367" i="13"/>
  <c r="BV808" i="10"/>
  <c r="Y366" i="13"/>
  <c r="BU808" i="10"/>
  <c r="X366" i="13"/>
  <c r="BU807" i="10"/>
  <c r="X365" i="13"/>
  <c r="BU806" i="10"/>
  <c r="X364" i="13"/>
  <c r="BU805" i="10"/>
  <c r="X363" i="13"/>
  <c r="BV805" i="10"/>
  <c r="Y363" i="13"/>
  <c r="BU804" i="10"/>
  <c r="X362" i="13"/>
  <c r="BU803" i="10"/>
  <c r="X361" i="13"/>
  <c r="BU802" i="10"/>
  <c r="X360" i="13"/>
  <c r="BU799" i="10"/>
  <c r="X357" i="13"/>
  <c r="BV799" i="10"/>
  <c r="Y357" i="13"/>
  <c r="BU797" i="10"/>
  <c r="X355" i="13"/>
  <c r="BU796" i="10"/>
  <c r="X354" i="13"/>
  <c r="BV795" i="10"/>
  <c r="Y353" i="13"/>
  <c r="BU795" i="10"/>
  <c r="X353" i="13"/>
  <c r="BU794" i="10"/>
  <c r="X352" i="13"/>
  <c r="BU793" i="10"/>
  <c r="X351" i="13"/>
  <c r="BU792" i="10"/>
  <c r="X350" i="13"/>
  <c r="BV791" i="10"/>
  <c r="Y349" i="13"/>
  <c r="BU791" i="10"/>
  <c r="X349" i="13"/>
  <c r="BV787" i="10"/>
  <c r="Y345" i="13"/>
  <c r="BV785" i="10"/>
  <c r="Y343" i="13"/>
  <c r="BV784" i="10"/>
  <c r="Y342" i="13"/>
  <c r="BV783" i="10"/>
  <c r="Y341" i="13"/>
  <c r="BU782" i="10"/>
  <c r="X340" i="13"/>
  <c r="BV782" i="10"/>
  <c r="Y340" i="13"/>
  <c r="BV781" i="10"/>
  <c r="Y339" i="13"/>
  <c r="BU780" i="10"/>
  <c r="X338" i="13"/>
  <c r="BV780" i="10"/>
  <c r="Y338" i="13"/>
  <c r="BU779" i="10"/>
  <c r="X337" i="13"/>
  <c r="BV779" i="10"/>
  <c r="Y337" i="13"/>
  <c r="BV778" i="10"/>
  <c r="Y336" i="13"/>
  <c r="BU775" i="10"/>
  <c r="X333" i="13"/>
  <c r="BV773" i="10"/>
  <c r="Y331" i="13"/>
  <c r="BU773" i="10"/>
  <c r="X331" i="13"/>
  <c r="BU772" i="10"/>
  <c r="X330" i="13"/>
  <c r="BV771" i="10"/>
  <c r="Y329" i="13"/>
  <c r="BU770" i="10"/>
  <c r="X328" i="13"/>
  <c r="BU769" i="10"/>
  <c r="X327" i="13"/>
  <c r="BV768" i="10"/>
  <c r="Y326" i="13"/>
  <c r="BV767" i="10"/>
  <c r="Y325" i="13"/>
  <c r="BU767" i="10"/>
  <c r="X325" i="13"/>
  <c r="BU766" i="10"/>
  <c r="X324" i="13"/>
  <c r="BV766" i="10"/>
  <c r="Y324" i="13"/>
  <c r="BV762" i="10"/>
  <c r="Y320" i="13"/>
  <c r="BU762" i="10"/>
  <c r="X320" i="13"/>
  <c r="BV761" i="10"/>
  <c r="Y319" i="13"/>
  <c r="BU761" i="10"/>
  <c r="X319" i="13"/>
  <c r="BV760" i="10"/>
  <c r="Y318" i="13"/>
  <c r="BU760" i="10"/>
  <c r="X318" i="13"/>
  <c r="BV759" i="10"/>
  <c r="Y317" i="13"/>
  <c r="BU759" i="10"/>
  <c r="X317" i="13"/>
  <c r="BV758" i="10"/>
  <c r="Y316" i="13"/>
  <c r="BU758" i="10"/>
  <c r="X316" i="13"/>
  <c r="BU757" i="10"/>
  <c r="X315" i="13"/>
  <c r="BV755" i="10"/>
  <c r="Y313" i="13"/>
  <c r="BU755" i="10"/>
  <c r="X313" i="13"/>
  <c r="BU754" i="10"/>
  <c r="X312" i="13"/>
  <c r="BU756" i="10"/>
  <c r="X314" i="13"/>
  <c r="BV756" i="10"/>
  <c r="Y314" i="13"/>
  <c r="BC508" i="10"/>
  <c r="F66" i="13"/>
  <c r="BS512" i="10"/>
  <c r="V70" i="13"/>
  <c r="BA521" i="10"/>
  <c r="D79" i="13"/>
  <c r="BC530" i="10"/>
  <c r="F88" i="13"/>
  <c r="BS534" i="10"/>
  <c r="V92" i="13"/>
  <c r="BS538" i="10"/>
  <c r="V96" i="13"/>
  <c r="BS526" i="10"/>
  <c r="V84" i="13"/>
  <c r="BS535" i="10"/>
  <c r="V93" i="13"/>
  <c r="BS539" i="10"/>
  <c r="V97" i="13"/>
  <c r="BB523" i="10"/>
  <c r="E81" i="13"/>
  <c r="BS541" i="10"/>
  <c r="V99" i="13"/>
  <c r="BC498" i="10"/>
  <c r="F56" i="13"/>
  <c r="BC487" i="10"/>
  <c r="F45" i="13"/>
  <c r="BV810" i="10"/>
  <c r="Y368" i="13"/>
  <c r="BU798" i="10"/>
  <c r="X356" i="13"/>
  <c r="BV798" i="10"/>
  <c r="Y356" i="13"/>
  <c r="BU820" i="10"/>
  <c r="X378" i="13"/>
  <c r="BU810" i="10"/>
  <c r="X368" i="13"/>
  <c r="BV786" i="10"/>
  <c r="Y344" i="13"/>
  <c r="BV774" i="10"/>
  <c r="Y332" i="13"/>
  <c r="BU786" i="10"/>
  <c r="X344" i="13"/>
  <c r="BU774" i="10"/>
  <c r="X332" i="13"/>
  <c r="BV763" i="10"/>
  <c r="Y321" i="13"/>
  <c r="BU763" i="10"/>
  <c r="X321" i="13"/>
  <c r="BU530" i="10"/>
  <c r="X88" i="13"/>
  <c r="BC502" i="10"/>
  <c r="F60" i="13"/>
  <c r="BU524" i="10"/>
  <c r="X82" i="13"/>
  <c r="BB532" i="10"/>
  <c r="E90" i="13"/>
  <c r="BU528" i="10"/>
  <c r="X86" i="13"/>
  <c r="BA528" i="10"/>
  <c r="D86" i="13"/>
  <c r="BC534" i="10"/>
  <c r="F92" i="13"/>
  <c r="BC524" i="10"/>
  <c r="F82" i="13"/>
  <c r="BA538" i="10"/>
  <c r="D96" i="13"/>
  <c r="D56" i="13"/>
  <c r="BA504" i="10"/>
  <c r="D62" i="13"/>
  <c r="D66" i="13"/>
  <c r="BA512" i="10"/>
  <c r="BA517" i="10"/>
  <c r="D75" i="13"/>
  <c r="BC512" i="10"/>
  <c r="F70" i="13"/>
  <c r="BC517" i="10"/>
  <c r="F75" i="13"/>
  <c r="BS516" i="10"/>
  <c r="V74" i="13"/>
  <c r="BB530" i="10"/>
  <c r="E88" i="13"/>
  <c r="BC542" i="10"/>
  <c r="F100" i="13"/>
  <c r="BA502" i="10"/>
  <c r="D60" i="13"/>
  <c r="BC504" i="10"/>
  <c r="F62" i="13"/>
  <c r="D65" i="13"/>
  <c r="BA511" i="10"/>
  <c r="D69" i="13"/>
  <c r="BA516" i="10"/>
  <c r="D74" i="13"/>
  <c r="BC507" i="10"/>
  <c r="F65" i="13"/>
  <c r="BC511" i="10"/>
  <c r="F69" i="13"/>
  <c r="BC516" i="10"/>
  <c r="F74" i="13"/>
  <c r="BA520" i="10"/>
  <c r="D78" i="13"/>
  <c r="D82" i="13"/>
  <c r="BB522" i="10"/>
  <c r="E80" i="13"/>
  <c r="BC520" i="10"/>
  <c r="F78" i="13"/>
  <c r="BA534" i="10"/>
  <c r="D92" i="13"/>
  <c r="BA542" i="10"/>
  <c r="D100" i="13"/>
  <c r="BB541" i="10"/>
  <c r="E99" i="13"/>
  <c r="BC538" i="10"/>
  <c r="F96" i="13"/>
  <c r="BB505" i="10"/>
  <c r="E63" i="13"/>
  <c r="BS496" i="10"/>
  <c r="V54" i="13"/>
  <c r="BS505" i="10"/>
  <c r="V63" i="13"/>
  <c r="BB509" i="10"/>
  <c r="E67" i="13"/>
  <c r="BS527" i="10"/>
  <c r="V85" i="13"/>
  <c r="D85" i="13"/>
  <c r="BB527" i="10"/>
  <c r="E85" i="13"/>
  <c r="BC523" i="10"/>
  <c r="F81" i="13"/>
  <c r="D53" i="13"/>
  <c r="BA499" i="10"/>
  <c r="BB497" i="10"/>
  <c r="E55" i="13"/>
  <c r="BB501" i="10"/>
  <c r="E59" i="13"/>
  <c r="BC495" i="10"/>
  <c r="F53" i="13"/>
  <c r="BC499" i="10"/>
  <c r="F57" i="13"/>
  <c r="BD497" i="10"/>
  <c r="G55" i="13"/>
  <c r="BD501" i="10"/>
  <c r="G59" i="13"/>
  <c r="BS497" i="10"/>
  <c r="V55" i="13"/>
  <c r="BS501" i="10"/>
  <c r="V59" i="13"/>
  <c r="BU504" i="10"/>
  <c r="X62" i="13"/>
  <c r="BS510" i="10"/>
  <c r="V68" i="13"/>
  <c r="BS514" i="10"/>
  <c r="V72" i="13"/>
  <c r="BB510" i="10"/>
  <c r="E68" i="13"/>
  <c r="BB514" i="10"/>
  <c r="E72" i="13"/>
  <c r="BS511" i="10"/>
  <c r="V69" i="13"/>
  <c r="BS517" i="10"/>
  <c r="V75" i="13"/>
  <c r="D81" i="13"/>
  <c r="BC532" i="10"/>
  <c r="F90" i="13"/>
  <c r="BA532" i="10"/>
  <c r="D90" i="13"/>
  <c r="BV532" i="10"/>
  <c r="Y90" i="13"/>
  <c r="BC536" i="10"/>
  <c r="F94" i="13"/>
  <c r="D94" i="13"/>
  <c r="BC541" i="10"/>
  <c r="F99" i="13"/>
  <c r="BA541" i="10"/>
  <c r="D99" i="13"/>
  <c r="BB496" i="10"/>
  <c r="E54" i="13"/>
  <c r="BB500" i="10"/>
  <c r="E58" i="13"/>
  <c r="BD496" i="10"/>
  <c r="G54" i="13"/>
  <c r="BD505" i="10"/>
  <c r="G63" i="13"/>
  <c r="BS509" i="10"/>
  <c r="V67" i="13"/>
  <c r="BS523" i="10"/>
  <c r="V81" i="13"/>
  <c r="D54" i="13"/>
  <c r="BA500" i="10"/>
  <c r="BA505" i="10"/>
  <c r="D63" i="13"/>
  <c r="BB498" i="10"/>
  <c r="E56" i="13"/>
  <c r="BB502" i="10"/>
  <c r="E60" i="13"/>
  <c r="BC497" i="10"/>
  <c r="F55" i="13"/>
  <c r="BC500" i="10"/>
  <c r="F58" i="13"/>
  <c r="BC505" i="10"/>
  <c r="F63" i="13"/>
  <c r="BD498" i="10"/>
  <c r="G56" i="13"/>
  <c r="BD502" i="10"/>
  <c r="G60" i="13"/>
  <c r="BS498" i="10"/>
  <c r="V56" i="13"/>
  <c r="BS502" i="10"/>
  <c r="V60" i="13"/>
  <c r="BV501" i="10"/>
  <c r="Y59" i="13"/>
  <c r="D67" i="13"/>
  <c r="D71" i="13"/>
  <c r="BB507" i="10"/>
  <c r="E65" i="13"/>
  <c r="BB511" i="10"/>
  <c r="E69" i="13"/>
  <c r="BB516" i="10"/>
  <c r="E74" i="13"/>
  <c r="BC509" i="10"/>
  <c r="F67" i="13"/>
  <c r="BC513" i="10"/>
  <c r="F71" i="13"/>
  <c r="BS507" i="10"/>
  <c r="V65" i="13"/>
  <c r="BG527" i="10"/>
  <c r="BU527" i="10"/>
  <c r="X85" i="13"/>
  <c r="BS521" i="10"/>
  <c r="V79" i="13"/>
  <c r="BS525" i="10"/>
  <c r="V83" i="13"/>
  <c r="BS530" i="10"/>
  <c r="V88" i="13"/>
  <c r="BO530" i="10"/>
  <c r="R88" i="13"/>
  <c r="BA530" i="10"/>
  <c r="D88" i="13"/>
  <c r="BB525" i="10"/>
  <c r="E83" i="13"/>
  <c r="BC525" i="10"/>
  <c r="F83" i="13"/>
  <c r="BS532" i="10"/>
  <c r="V90" i="13"/>
  <c r="BD500" i="10"/>
  <c r="G58" i="13"/>
  <c r="BS500" i="10"/>
  <c r="V58" i="13"/>
  <c r="BV505" i="10"/>
  <c r="Y63" i="13"/>
  <c r="BB513" i="10"/>
  <c r="E71" i="13"/>
  <c r="D55" i="13"/>
  <c r="D59" i="13"/>
  <c r="BB495" i="10"/>
  <c r="E53" i="13"/>
  <c r="BB499" i="10"/>
  <c r="E57" i="13"/>
  <c r="BB504" i="10"/>
  <c r="E62" i="13"/>
  <c r="BC496" i="10"/>
  <c r="F54" i="13"/>
  <c r="BC501" i="10"/>
  <c r="F59" i="13"/>
  <c r="BD495" i="10"/>
  <c r="G53" i="13"/>
  <c r="BD499" i="10"/>
  <c r="G57" i="13"/>
  <c r="BD504" i="10"/>
  <c r="G62" i="13"/>
  <c r="BS495" i="10"/>
  <c r="V53" i="13"/>
  <c r="BS499" i="10"/>
  <c r="V57" i="13"/>
  <c r="BS504" i="10"/>
  <c r="V62" i="13"/>
  <c r="BU505" i="10"/>
  <c r="X63" i="13"/>
  <c r="D68" i="13"/>
  <c r="BA514" i="10"/>
  <c r="D72" i="13"/>
  <c r="BB508" i="10"/>
  <c r="E66" i="13"/>
  <c r="BB512" i="10"/>
  <c r="E70" i="13"/>
  <c r="BB517" i="10"/>
  <c r="E75" i="13"/>
  <c r="BC510" i="10"/>
  <c r="F68" i="13"/>
  <c r="BC514" i="10"/>
  <c r="F72" i="13"/>
  <c r="BS508" i="10"/>
  <c r="V66" i="13"/>
  <c r="BS513" i="10"/>
  <c r="V71" i="13"/>
  <c r="BC522" i="10"/>
  <c r="F80" i="13"/>
  <c r="BA522" i="10"/>
  <c r="D80" i="13"/>
  <c r="BC526" i="10"/>
  <c r="F84" i="13"/>
  <c r="D84" i="13"/>
  <c r="D83" i="13"/>
  <c r="BB521" i="10"/>
  <c r="E79" i="13"/>
  <c r="BB526" i="10"/>
  <c r="E84" i="13"/>
  <c r="BC521" i="10"/>
  <c r="F79" i="13"/>
  <c r="BC527" i="10"/>
  <c r="F85" i="13"/>
  <c r="BS522" i="10"/>
  <c r="V80" i="13"/>
  <c r="BB536" i="10"/>
  <c r="E94" i="13"/>
  <c r="BS536" i="10"/>
  <c r="V94" i="13"/>
  <c r="BA535" i="10"/>
  <c r="D93" i="13"/>
  <c r="BA539" i="10"/>
  <c r="D97" i="13"/>
  <c r="BB533" i="10"/>
  <c r="E91" i="13"/>
  <c r="BB537" i="10"/>
  <c r="E95" i="13"/>
  <c r="BB542" i="10"/>
  <c r="E100" i="13"/>
  <c r="BC535" i="10"/>
  <c r="F93" i="13"/>
  <c r="BC539" i="10"/>
  <c r="F97" i="13"/>
  <c r="BS533" i="10"/>
  <c r="V91" i="13"/>
  <c r="BS537" i="10"/>
  <c r="V95" i="13"/>
  <c r="BS542" i="10"/>
  <c r="V100" i="13"/>
  <c r="BB520" i="10"/>
  <c r="E78" i="13"/>
  <c r="BB524" i="10"/>
  <c r="E82" i="13"/>
  <c r="BB528" i="10"/>
  <c r="E86" i="13"/>
  <c r="BS520" i="10"/>
  <c r="V78" i="13"/>
  <c r="BS524" i="10"/>
  <c r="V82" i="13"/>
  <c r="BU542" i="10"/>
  <c r="X100" i="13"/>
  <c r="BB534" i="10"/>
  <c r="E92" i="13"/>
  <c r="BB538" i="10"/>
  <c r="E96" i="13"/>
  <c r="BA533" i="10"/>
  <c r="D91" i="13"/>
  <c r="BA537" i="10"/>
  <c r="BB535" i="10"/>
  <c r="E93" i="13"/>
  <c r="BB539" i="10"/>
  <c r="E97" i="13"/>
  <c r="BC533" i="10"/>
  <c r="F91" i="13"/>
  <c r="BC537" i="10"/>
  <c r="F95" i="13"/>
  <c r="BD532" i="10"/>
  <c r="G90" i="13"/>
  <c r="BD533" i="10"/>
  <c r="G91" i="13"/>
  <c r="BD534" i="10"/>
  <c r="G92" i="13"/>
  <c r="BV534" i="10"/>
  <c r="Y92" i="13"/>
  <c r="BD535" i="10"/>
  <c r="G93" i="13"/>
  <c r="BV535" i="10"/>
  <c r="Y93" i="13"/>
  <c r="BD536" i="10"/>
  <c r="G94" i="13"/>
  <c r="BD537" i="10"/>
  <c r="G95" i="13"/>
  <c r="BP537" i="10"/>
  <c r="S95" i="13"/>
  <c r="BV537" i="10"/>
  <c r="Y95" i="13"/>
  <c r="BD538" i="10"/>
  <c r="G96" i="13"/>
  <c r="BU538" i="10"/>
  <c r="X96" i="13"/>
  <c r="BV538" i="10"/>
  <c r="Y96" i="13"/>
  <c r="BD539" i="10"/>
  <c r="G97" i="13"/>
  <c r="BD541" i="10"/>
  <c r="G99" i="13"/>
  <c r="BD542" i="10"/>
  <c r="G100" i="13"/>
  <c r="BV542" i="10"/>
  <c r="Y100" i="13"/>
  <c r="BD520" i="10"/>
  <c r="G78" i="13"/>
  <c r="BU521" i="10"/>
  <c r="X79" i="13"/>
  <c r="BV521" i="10"/>
  <c r="Y79" i="13"/>
  <c r="BD522" i="10"/>
  <c r="G80" i="13"/>
  <c r="BV522" i="10"/>
  <c r="Y80" i="13"/>
  <c r="BD523" i="10"/>
  <c r="G81" i="13"/>
  <c r="BG523" i="10"/>
  <c r="BU523" i="10"/>
  <c r="X81" i="13"/>
  <c r="BD524" i="10"/>
  <c r="G82" i="13"/>
  <c r="BV524" i="10"/>
  <c r="Y82" i="13"/>
  <c r="BD525" i="10"/>
  <c r="G83" i="13"/>
  <c r="BG525" i="10"/>
  <c r="BU525" i="10"/>
  <c r="X83" i="13"/>
  <c r="BP525" i="10"/>
  <c r="BV525" i="10"/>
  <c r="Y83" i="13"/>
  <c r="BD526" i="10"/>
  <c r="G84" i="13"/>
  <c r="BD527" i="10"/>
  <c r="G85" i="13"/>
  <c r="BV527" i="10"/>
  <c r="Y85" i="13"/>
  <c r="BD528" i="10"/>
  <c r="G86" i="13"/>
  <c r="BV528" i="10"/>
  <c r="Y86" i="13"/>
  <c r="BD530" i="10"/>
  <c r="G88" i="13"/>
  <c r="BV530" i="10"/>
  <c r="Y88" i="13"/>
  <c r="BU520" i="10"/>
  <c r="X78" i="13"/>
  <c r="BV520" i="10"/>
  <c r="Y78" i="13"/>
  <c r="BD521" i="10"/>
  <c r="G79" i="13"/>
  <c r="BD510" i="10"/>
  <c r="G68" i="13"/>
  <c r="BU510" i="10"/>
  <c r="X68" i="13"/>
  <c r="BD511" i="10"/>
  <c r="G69" i="13"/>
  <c r="BU511" i="10"/>
  <c r="X69" i="13"/>
  <c r="BV511" i="10"/>
  <c r="Y69" i="13"/>
  <c r="BD512" i="10"/>
  <c r="G70" i="13"/>
  <c r="BD513" i="10"/>
  <c r="G71" i="13"/>
  <c r="BD514" i="10"/>
  <c r="G72" i="13"/>
  <c r="BU514" i="10"/>
  <c r="X72" i="13"/>
  <c r="BV514" i="10"/>
  <c r="Y72" i="13"/>
  <c r="BD516" i="10"/>
  <c r="G74" i="13"/>
  <c r="BD517" i="10"/>
  <c r="G75" i="13"/>
  <c r="BV517" i="10"/>
  <c r="Y75" i="13"/>
  <c r="BD507" i="10"/>
  <c r="G65" i="13"/>
  <c r="BD508" i="10"/>
  <c r="G66" i="13"/>
  <c r="BD509" i="10"/>
  <c r="G67" i="13"/>
  <c r="BT491" i="10"/>
  <c r="BT483" i="10"/>
  <c r="W41" i="13"/>
  <c r="BR491" i="10"/>
  <c r="BR483" i="10"/>
  <c r="U41" i="13"/>
  <c r="BI491" i="10"/>
  <c r="BI483" i="10"/>
  <c r="L41" i="13"/>
  <c r="BH491" i="10"/>
  <c r="BH483" i="10"/>
  <c r="K41" i="13"/>
  <c r="BK509" i="10"/>
  <c r="N67" i="13"/>
  <c r="BK508" i="10"/>
  <c r="N66" i="13"/>
  <c r="BK497" i="10"/>
  <c r="N55" i="13"/>
  <c r="BP496" i="10"/>
  <c r="S54" i="13"/>
  <c r="BM536" i="10"/>
  <c r="P94" i="13"/>
  <c r="BM526" i="10"/>
  <c r="P84" i="13"/>
  <c r="BP509" i="10"/>
  <c r="S67" i="13"/>
  <c r="BP507" i="10"/>
  <c r="S65" i="13"/>
  <c r="BP508" i="10"/>
  <c r="S66" i="13"/>
  <c r="BG499" i="10"/>
  <c r="J57" i="13"/>
  <c r="BP498" i="10"/>
  <c r="S56" i="13"/>
  <c r="BM497" i="10"/>
  <c r="P55" i="13"/>
  <c r="BP497" i="10"/>
  <c r="S55" i="13"/>
  <c r="BG497" i="10"/>
  <c r="J55" i="13"/>
  <c r="BK496" i="10"/>
  <c r="N54" i="13"/>
  <c r="BG495" i="10"/>
  <c r="J53" i="13"/>
  <c r="BG516" i="10"/>
  <c r="J74" i="13"/>
  <c r="BG504" i="10"/>
  <c r="J62" i="13"/>
  <c r="BG541" i="10"/>
  <c r="J99" i="13"/>
  <c r="BP541" i="10"/>
  <c r="S99" i="13"/>
  <c r="BK539" i="10"/>
  <c r="N97" i="13"/>
  <c r="J85" i="13"/>
  <c r="BP502" i="10"/>
  <c r="S60" i="13"/>
  <c r="BG502" i="10"/>
  <c r="J60" i="13"/>
  <c r="BG539" i="10"/>
  <c r="J97" i="13"/>
  <c r="BP514" i="10"/>
  <c r="S72" i="13"/>
  <c r="BP538" i="10"/>
  <c r="S96" i="13"/>
  <c r="BG513" i="10"/>
  <c r="J71" i="13"/>
  <c r="BG526" i="10"/>
  <c r="J84" i="13"/>
  <c r="BP526" i="10"/>
  <c r="S84" i="13"/>
  <c r="BM538" i="10"/>
  <c r="P96" i="13"/>
  <c r="S83" i="13"/>
  <c r="J83" i="13"/>
  <c r="BG537" i="10"/>
  <c r="J95" i="13"/>
  <c r="BK511" i="10"/>
  <c r="N69" i="13"/>
  <c r="N82" i="13"/>
  <c r="BG511" i="10"/>
  <c r="J69" i="13"/>
  <c r="BG536" i="10"/>
  <c r="J94" i="13"/>
  <c r="BP536" i="10"/>
  <c r="S94" i="13"/>
  <c r="BV536" i="10"/>
  <c r="Y94" i="13"/>
  <c r="BG535" i="10"/>
  <c r="J93" i="13"/>
  <c r="BG498" i="10"/>
  <c r="J56" i="13"/>
  <c r="BK535" i="10"/>
  <c r="N93" i="13"/>
  <c r="BP510" i="10"/>
  <c r="S68" i="13"/>
  <c r="J81" i="13"/>
  <c r="BK498" i="10"/>
  <c r="N56" i="13"/>
  <c r="BP534" i="10"/>
  <c r="S92" i="13"/>
  <c r="BG522" i="10"/>
  <c r="J80" i="13"/>
  <c r="BK522" i="10"/>
  <c r="N80" i="13"/>
  <c r="BG509" i="10"/>
  <c r="J67" i="13"/>
  <c r="BP521" i="10"/>
  <c r="S79" i="13"/>
  <c r="BG533" i="10"/>
  <c r="J91" i="13"/>
  <c r="BG496" i="10"/>
  <c r="J54" i="13"/>
  <c r="BP533" i="10"/>
  <c r="S91" i="13"/>
  <c r="BG508" i="10"/>
  <c r="J66" i="13"/>
  <c r="BG521" i="10"/>
  <c r="J79" i="13"/>
  <c r="BK520" i="10"/>
  <c r="N78" i="13"/>
  <c r="BK507" i="10"/>
  <c r="N65" i="13"/>
  <c r="BG507" i="10"/>
  <c r="J65" i="13"/>
  <c r="BG520" i="10"/>
  <c r="J78" i="13"/>
  <c r="BM495" i="10"/>
  <c r="P53" i="13"/>
  <c r="BP495" i="10"/>
  <c r="S53" i="13"/>
  <c r="N45" i="13"/>
  <c r="BU535" i="10"/>
  <c r="X93" i="13"/>
  <c r="BU541" i="10"/>
  <c r="X99" i="13"/>
  <c r="BU533" i="10"/>
  <c r="X91" i="13"/>
  <c r="BV539" i="10"/>
  <c r="Y97" i="13"/>
  <c r="BU539" i="10"/>
  <c r="X97" i="13"/>
  <c r="BV523" i="10"/>
  <c r="Y81" i="13"/>
  <c r="BU534" i="10"/>
  <c r="X92" i="13"/>
  <c r="BU522" i="10"/>
  <c r="X80" i="13"/>
  <c r="BV533" i="10"/>
  <c r="Y91" i="13"/>
  <c r="BU532" i="10"/>
  <c r="X90" i="13"/>
  <c r="BV498" i="10"/>
  <c r="Y56" i="13"/>
  <c r="BV541" i="10"/>
  <c r="Y99" i="13"/>
  <c r="BV516" i="10"/>
  <c r="Y74" i="13"/>
  <c r="BU516" i="10"/>
  <c r="X74" i="13"/>
  <c r="BU517" i="10"/>
  <c r="X75" i="13"/>
  <c r="BV504" i="10"/>
  <c r="Y62" i="13"/>
  <c r="BV513" i="10"/>
  <c r="Y71" i="13"/>
  <c r="BV508" i="10"/>
  <c r="Y66" i="13"/>
  <c r="BU513" i="10"/>
  <c r="X71" i="13"/>
  <c r="BU502" i="10"/>
  <c r="X60" i="13"/>
  <c r="BV510" i="10"/>
  <c r="Y68" i="13"/>
  <c r="BV496" i="10"/>
  <c r="Y54" i="13"/>
  <c r="BV507" i="10"/>
  <c r="Y65" i="13"/>
  <c r="BV502" i="10"/>
  <c r="Y60" i="13"/>
  <c r="BU501" i="10"/>
  <c r="X59" i="13"/>
  <c r="AZ491" i="10"/>
  <c r="BQ491" i="10"/>
  <c r="T49" i="13"/>
  <c r="BQ490" i="10"/>
  <c r="T48" i="13"/>
  <c r="BQ489" i="10"/>
  <c r="T47" i="13"/>
  <c r="BQ488" i="10"/>
  <c r="T46" i="13"/>
  <c r="D45" i="13"/>
  <c r="AZ483" i="10"/>
  <c r="C41" i="13"/>
  <c r="BQ483" i="10"/>
  <c r="T41" i="13"/>
  <c r="BQ482" i="10"/>
  <c r="T40" i="13"/>
  <c r="BC457" i="10"/>
  <c r="F15" i="13"/>
  <c r="AZ479" i="10"/>
  <c r="BO479" i="10"/>
  <c r="R37" i="13"/>
  <c r="AZ478" i="10"/>
  <c r="BO478" i="10"/>
  <c r="R36" i="13"/>
  <c r="BO477" i="10"/>
  <c r="R35" i="13"/>
  <c r="BO476" i="10"/>
  <c r="R34" i="13"/>
  <c r="BO475" i="10"/>
  <c r="R33" i="13"/>
  <c r="BO474" i="10"/>
  <c r="R32" i="13"/>
  <c r="BO473" i="10"/>
  <c r="R31" i="13"/>
  <c r="BO472" i="10"/>
  <c r="R30" i="13"/>
  <c r="BO471" i="10"/>
  <c r="R29" i="13"/>
  <c r="AZ466" i="10"/>
  <c r="AZ465" i="10"/>
  <c r="D22" i="13"/>
  <c r="D21" i="13"/>
  <c r="D18" i="13"/>
  <c r="AZ454" i="10"/>
  <c r="AZ453" i="10"/>
  <c r="AZ445" i="10"/>
  <c r="BT479" i="10"/>
  <c r="BT478" i="10"/>
  <c r="BS470" i="10"/>
  <c r="V28" i="13"/>
  <c r="BR479" i="10"/>
  <c r="BR478" i="10"/>
  <c r="BR466" i="10"/>
  <c r="BR465" i="10"/>
  <c r="BR454" i="10"/>
  <c r="BR453" i="10"/>
  <c r="BR445" i="10"/>
  <c r="BI479" i="10"/>
  <c r="BI478" i="10"/>
  <c r="BH479" i="10"/>
  <c r="BH478" i="10"/>
  <c r="BB470" i="10"/>
  <c r="E28" i="13"/>
  <c r="BD470" i="10"/>
  <c r="G28" i="13"/>
  <c r="BT454" i="10"/>
  <c r="BT453" i="10"/>
  <c r="BT445" i="10"/>
  <c r="BT466" i="10"/>
  <c r="BT465" i="10"/>
  <c r="BI466" i="10"/>
  <c r="BI465" i="10"/>
  <c r="BH466" i="10"/>
  <c r="BH465" i="10"/>
  <c r="BA467" i="10"/>
  <c r="D25" i="13"/>
  <c r="BM509" i="10"/>
  <c r="P67" i="13"/>
  <c r="BM508" i="10"/>
  <c r="P66" i="13"/>
  <c r="BU526" i="10"/>
  <c r="X84" i="13"/>
  <c r="BU536" i="10"/>
  <c r="X94" i="13"/>
  <c r="BV526" i="10"/>
  <c r="Y84" i="13"/>
  <c r="BV509" i="10"/>
  <c r="Y67" i="13"/>
  <c r="BU508" i="10"/>
  <c r="X66" i="13"/>
  <c r="BM507" i="10"/>
  <c r="P65" i="13"/>
  <c r="BM498" i="10"/>
  <c r="P56" i="13"/>
  <c r="BU497" i="10"/>
  <c r="X55" i="13"/>
  <c r="BV497" i="10"/>
  <c r="Y55" i="13"/>
  <c r="BM496" i="10"/>
  <c r="P54" i="13"/>
  <c r="BV495" i="10"/>
  <c r="Y53" i="13"/>
  <c r="BU495" i="10"/>
  <c r="X53" i="13"/>
  <c r="BJ492" i="10"/>
  <c r="M50" i="13"/>
  <c r="BQ492" i="10"/>
  <c r="T50" i="13"/>
  <c r="BM492" i="10"/>
  <c r="P50" i="13"/>
  <c r="BG492" i="10"/>
  <c r="J50" i="13"/>
  <c r="BP492" i="10"/>
  <c r="S50" i="13"/>
  <c r="BL492" i="10"/>
  <c r="O50" i="13"/>
  <c r="BF492" i="10"/>
  <c r="I50" i="13"/>
  <c r="BN492" i="10"/>
  <c r="Q50" i="13"/>
  <c r="BK492" i="10"/>
  <c r="N50" i="13"/>
  <c r="BE492" i="10"/>
  <c r="BO492" i="10"/>
  <c r="R50" i="13"/>
  <c r="BB460" i="10"/>
  <c r="E18" i="13"/>
  <c r="BO480" i="10"/>
  <c r="R38" i="13"/>
  <c r="BO491" i="10"/>
  <c r="R49" i="13"/>
  <c r="BL491" i="10"/>
  <c r="O49" i="13"/>
  <c r="BN491" i="10"/>
  <c r="Q49" i="13"/>
  <c r="BG491" i="10"/>
  <c r="J49" i="13"/>
  <c r="BE491" i="10"/>
  <c r="H49" i="13"/>
  <c r="BJ491" i="10"/>
  <c r="M49" i="13"/>
  <c r="BF491" i="10"/>
  <c r="I49" i="13"/>
  <c r="BP491" i="10"/>
  <c r="S49" i="13"/>
  <c r="BM491" i="10"/>
  <c r="P49" i="13"/>
  <c r="BP490" i="10"/>
  <c r="S48" i="13"/>
  <c r="BN490" i="10"/>
  <c r="Q48" i="13"/>
  <c r="BJ490" i="10"/>
  <c r="M48" i="13"/>
  <c r="BO490" i="10"/>
  <c r="R48" i="13"/>
  <c r="BL490" i="10"/>
  <c r="O48" i="13"/>
  <c r="BE490" i="10"/>
  <c r="BG490" i="10"/>
  <c r="J48" i="13"/>
  <c r="BK490" i="10"/>
  <c r="N48" i="13"/>
  <c r="BF490" i="10"/>
  <c r="I48" i="13"/>
  <c r="BM490" i="10"/>
  <c r="P48" i="13"/>
  <c r="BN489" i="10"/>
  <c r="Q47" i="13"/>
  <c r="BK489" i="10"/>
  <c r="N47" i="13"/>
  <c r="BF489" i="10"/>
  <c r="I47" i="13"/>
  <c r="BE489" i="10"/>
  <c r="H47" i="13"/>
  <c r="BJ489" i="10"/>
  <c r="M47" i="13"/>
  <c r="BO489" i="10"/>
  <c r="R47" i="13"/>
  <c r="BL489" i="10"/>
  <c r="O47" i="13"/>
  <c r="BO488" i="10"/>
  <c r="R46" i="13"/>
  <c r="BL488" i="10"/>
  <c r="O46" i="13"/>
  <c r="BJ488" i="10"/>
  <c r="M46" i="13"/>
  <c r="BF488" i="10"/>
  <c r="I46" i="13"/>
  <c r="BN488" i="10"/>
  <c r="Q46" i="13"/>
  <c r="BK488" i="10"/>
  <c r="N46" i="13"/>
  <c r="BE488" i="10"/>
  <c r="BE486" i="10"/>
  <c r="BJ486" i="10"/>
  <c r="M44" i="13"/>
  <c r="BF486" i="10"/>
  <c r="I44" i="13"/>
  <c r="BN486" i="10"/>
  <c r="Q44" i="13"/>
  <c r="BO486" i="10"/>
  <c r="R44" i="13"/>
  <c r="BL486" i="10"/>
  <c r="O44" i="13"/>
  <c r="BQ486" i="10"/>
  <c r="T44" i="13"/>
  <c r="BO485" i="10"/>
  <c r="R43" i="13"/>
  <c r="BL485" i="10"/>
  <c r="O43" i="13"/>
  <c r="BF485" i="10"/>
  <c r="I43" i="13"/>
  <c r="BN485" i="10"/>
  <c r="Q43" i="13"/>
  <c r="BK485" i="10"/>
  <c r="N43" i="13"/>
  <c r="BJ485" i="10"/>
  <c r="M43" i="13"/>
  <c r="BE485" i="10"/>
  <c r="H43" i="13"/>
  <c r="BQ485" i="10"/>
  <c r="T43" i="13"/>
  <c r="BO484" i="10"/>
  <c r="R42" i="13"/>
  <c r="BL484" i="10"/>
  <c r="O42" i="13"/>
  <c r="BN484" i="10"/>
  <c r="Q42" i="13"/>
  <c r="BK484" i="10"/>
  <c r="N42" i="13"/>
  <c r="BF484" i="10"/>
  <c r="I42" i="13"/>
  <c r="BE484" i="10"/>
  <c r="BJ484" i="10"/>
  <c r="M42" i="13"/>
  <c r="BQ484" i="10"/>
  <c r="T42" i="13"/>
  <c r="BN483" i="10"/>
  <c r="Q41" i="13"/>
  <c r="BO483" i="10"/>
  <c r="BE483" i="10"/>
  <c r="H41" i="13"/>
  <c r="BJ483" i="10"/>
  <c r="M41" i="13"/>
  <c r="BF483" i="10"/>
  <c r="I41" i="13"/>
  <c r="BJ482" i="10"/>
  <c r="M40" i="13"/>
  <c r="BE482" i="10"/>
  <c r="BN482" i="10"/>
  <c r="Q40" i="13"/>
  <c r="BK482" i="10"/>
  <c r="N40" i="13"/>
  <c r="BF482" i="10"/>
  <c r="I40" i="13"/>
  <c r="BO482" i="10"/>
  <c r="R40" i="13"/>
  <c r="BL482" i="10"/>
  <c r="O40" i="13"/>
  <c r="BF470" i="10"/>
  <c r="I28" i="13"/>
  <c r="BQ470" i="10"/>
  <c r="T28" i="13"/>
  <c r="BQ446" i="10"/>
  <c r="T4" i="13"/>
  <c r="BN446" i="10"/>
  <c r="Q4" i="13"/>
  <c r="BO446" i="10"/>
  <c r="R4" i="13"/>
  <c r="BE446" i="10"/>
  <c r="BF446" i="10"/>
  <c r="I4" i="13"/>
  <c r="BQ450" i="10"/>
  <c r="T8" i="13"/>
  <c r="BN450" i="10"/>
  <c r="Q8" i="13"/>
  <c r="BO450" i="10"/>
  <c r="R8" i="13"/>
  <c r="BE450" i="10"/>
  <c r="BF450" i="10"/>
  <c r="I8" i="13"/>
  <c r="BK450" i="10"/>
  <c r="N8" i="13"/>
  <c r="BJ450" i="10"/>
  <c r="M8" i="13"/>
  <c r="BQ454" i="10"/>
  <c r="T12" i="13"/>
  <c r="BN454" i="10"/>
  <c r="Q12" i="13"/>
  <c r="BO454" i="10"/>
  <c r="R12" i="13"/>
  <c r="BL454" i="10"/>
  <c r="O12" i="13"/>
  <c r="BE454" i="10"/>
  <c r="BF454" i="10"/>
  <c r="I12" i="13"/>
  <c r="BK454" i="10"/>
  <c r="N12" i="13"/>
  <c r="BJ454" i="10"/>
  <c r="M12" i="13"/>
  <c r="BF460" i="10"/>
  <c r="I18" i="13"/>
  <c r="BO460" i="10"/>
  <c r="R18" i="13"/>
  <c r="BL460" i="10"/>
  <c r="O18" i="13"/>
  <c r="BJ460" i="10"/>
  <c r="M18" i="13"/>
  <c r="BE460" i="10"/>
  <c r="BN460" i="10"/>
  <c r="Q18" i="13"/>
  <c r="BF464" i="10"/>
  <c r="I22" i="13"/>
  <c r="BO464" i="10"/>
  <c r="R22" i="13"/>
  <c r="BJ464" i="10"/>
  <c r="M22" i="13"/>
  <c r="BE464" i="10"/>
  <c r="BN464" i="10"/>
  <c r="Q22" i="13"/>
  <c r="BL464" i="10"/>
  <c r="O22" i="13"/>
  <c r="BF471" i="10"/>
  <c r="I29" i="13"/>
  <c r="BJ471" i="10"/>
  <c r="M29" i="13"/>
  <c r="BN471" i="10"/>
  <c r="Q29" i="13"/>
  <c r="BQ471" i="10"/>
  <c r="T29" i="13"/>
  <c r="BE471" i="10"/>
  <c r="H29" i="13"/>
  <c r="BF475" i="10"/>
  <c r="I33" i="13"/>
  <c r="BN475" i="10"/>
  <c r="Q33" i="13"/>
  <c r="BQ475" i="10"/>
  <c r="T33" i="13"/>
  <c r="BE475" i="10"/>
  <c r="H33" i="13"/>
  <c r="BJ475" i="10"/>
  <c r="M33" i="13"/>
  <c r="BD479" i="10"/>
  <c r="G37" i="13"/>
  <c r="BF479" i="10"/>
  <c r="I37" i="13"/>
  <c r="BN479" i="10"/>
  <c r="Q37" i="13"/>
  <c r="BJ479" i="10"/>
  <c r="M37" i="13"/>
  <c r="BQ479" i="10"/>
  <c r="T37" i="13"/>
  <c r="BE479" i="10"/>
  <c r="H37" i="13"/>
  <c r="BE470" i="10"/>
  <c r="BJ470" i="10"/>
  <c r="M28" i="13"/>
  <c r="BO447" i="10"/>
  <c r="R5" i="13"/>
  <c r="BL447" i="10"/>
  <c r="O5" i="13"/>
  <c r="BQ447" i="10"/>
  <c r="T5" i="13"/>
  <c r="BN447" i="10"/>
  <c r="Q5" i="13"/>
  <c r="BF447" i="10"/>
  <c r="I5" i="13"/>
  <c r="BE447" i="10"/>
  <c r="H5" i="13"/>
  <c r="BJ447" i="10"/>
  <c r="M5" i="13"/>
  <c r="BO451" i="10"/>
  <c r="R9" i="13"/>
  <c r="BQ451" i="10"/>
  <c r="T9" i="13"/>
  <c r="BN451" i="10"/>
  <c r="Q9" i="13"/>
  <c r="BF451" i="10"/>
  <c r="I9" i="13"/>
  <c r="BE451" i="10"/>
  <c r="H9" i="13"/>
  <c r="BJ451" i="10"/>
  <c r="M9" i="13"/>
  <c r="BS461" i="10"/>
  <c r="V19" i="13"/>
  <c r="BO461" i="10"/>
  <c r="R19" i="13"/>
  <c r="BL461" i="10"/>
  <c r="O19" i="13"/>
  <c r="BF461" i="10"/>
  <c r="I19" i="13"/>
  <c r="BE461" i="10"/>
  <c r="H19" i="13"/>
  <c r="BN461" i="10"/>
  <c r="Q19" i="13"/>
  <c r="BJ461" i="10"/>
  <c r="M19" i="13"/>
  <c r="BD465" i="10"/>
  <c r="G23" i="13"/>
  <c r="BO465" i="10"/>
  <c r="R23" i="13"/>
  <c r="BL465" i="10"/>
  <c r="O23" i="13"/>
  <c r="BN465" i="10"/>
  <c r="Q23" i="13"/>
  <c r="BE465" i="10"/>
  <c r="H23" i="13"/>
  <c r="BF465" i="10"/>
  <c r="I23" i="13"/>
  <c r="BP465" i="10"/>
  <c r="S23" i="13"/>
  <c r="BJ465" i="10"/>
  <c r="M23" i="13"/>
  <c r="BQ472" i="10"/>
  <c r="T30" i="13"/>
  <c r="BE472" i="10"/>
  <c r="BN472" i="10"/>
  <c r="Q30" i="13"/>
  <c r="BF472" i="10"/>
  <c r="I30" i="13"/>
  <c r="BJ472" i="10"/>
  <c r="M30" i="13"/>
  <c r="D34" i="13"/>
  <c r="BQ476" i="10"/>
  <c r="T34" i="13"/>
  <c r="BE476" i="10"/>
  <c r="BN476" i="10"/>
  <c r="Q34" i="13"/>
  <c r="BF476" i="10"/>
  <c r="I34" i="13"/>
  <c r="BJ476" i="10"/>
  <c r="M34" i="13"/>
  <c r="BC480" i="10"/>
  <c r="F38" i="13"/>
  <c r="BQ480" i="10"/>
  <c r="T38" i="13"/>
  <c r="BE480" i="10"/>
  <c r="BN480" i="10"/>
  <c r="Q38" i="13"/>
  <c r="BM480" i="10"/>
  <c r="P38" i="13"/>
  <c r="BK480" i="10"/>
  <c r="N38" i="13"/>
  <c r="BF480" i="10"/>
  <c r="I38" i="13"/>
  <c r="BG480" i="10"/>
  <c r="J38" i="13"/>
  <c r="BP480" i="10"/>
  <c r="S38" i="13"/>
  <c r="BL480" i="10"/>
  <c r="O38" i="13"/>
  <c r="BJ480" i="10"/>
  <c r="M38" i="13"/>
  <c r="BN448" i="10"/>
  <c r="Q6" i="13"/>
  <c r="BO448" i="10"/>
  <c r="R6" i="13"/>
  <c r="BP448" i="10"/>
  <c r="S6" i="13"/>
  <c r="BQ448" i="10"/>
  <c r="T6" i="13"/>
  <c r="BF448" i="10"/>
  <c r="I6" i="13"/>
  <c r="BE448" i="10"/>
  <c r="BJ448" i="10"/>
  <c r="M6" i="13"/>
  <c r="BQ452" i="10"/>
  <c r="T10" i="13"/>
  <c r="BO452" i="10"/>
  <c r="R10" i="13"/>
  <c r="BN452" i="10"/>
  <c r="Q10" i="13"/>
  <c r="BF452" i="10"/>
  <c r="I10" i="13"/>
  <c r="BE452" i="10"/>
  <c r="BJ452" i="10"/>
  <c r="M10" i="13"/>
  <c r="BK452" i="10"/>
  <c r="N10" i="13"/>
  <c r="BN458" i="10"/>
  <c r="Q16" i="13"/>
  <c r="BF458" i="10"/>
  <c r="I16" i="13"/>
  <c r="BO458" i="10"/>
  <c r="R16" i="13"/>
  <c r="BL458" i="10"/>
  <c r="O16" i="13"/>
  <c r="BF462" i="10"/>
  <c r="I20" i="13"/>
  <c r="BN462" i="10"/>
  <c r="Q20" i="13"/>
  <c r="BO462" i="10"/>
  <c r="R20" i="13"/>
  <c r="BL462" i="10"/>
  <c r="O20" i="13"/>
  <c r="BJ462" i="10"/>
  <c r="M20" i="13"/>
  <c r="BE462" i="10"/>
  <c r="BS467" i="10"/>
  <c r="V25" i="13"/>
  <c r="BN466" i="10"/>
  <c r="Q24" i="13"/>
  <c r="BO466" i="10"/>
  <c r="R24" i="13"/>
  <c r="BL466" i="10"/>
  <c r="O24" i="13"/>
  <c r="BJ466" i="10"/>
  <c r="M24" i="13"/>
  <c r="BE466" i="10"/>
  <c r="BF466" i="10"/>
  <c r="I24" i="13"/>
  <c r="BK466" i="10"/>
  <c r="N24" i="13"/>
  <c r="BN473" i="10"/>
  <c r="Q31" i="13"/>
  <c r="BJ473" i="10"/>
  <c r="M31" i="13"/>
  <c r="BF473" i="10"/>
  <c r="I31" i="13"/>
  <c r="BQ473" i="10"/>
  <c r="T31" i="13"/>
  <c r="BE473" i="10"/>
  <c r="H31" i="13"/>
  <c r="BN477" i="10"/>
  <c r="Q35" i="13"/>
  <c r="BJ477" i="10"/>
  <c r="M35" i="13"/>
  <c r="BQ477" i="10"/>
  <c r="T35" i="13"/>
  <c r="BE477" i="10"/>
  <c r="H35" i="13"/>
  <c r="BF477" i="10"/>
  <c r="I35" i="13"/>
  <c r="BO457" i="10"/>
  <c r="R15" i="13"/>
  <c r="BL457" i="10"/>
  <c r="O15" i="13"/>
  <c r="BE457" i="10"/>
  <c r="H15" i="13"/>
  <c r="BN457" i="10"/>
  <c r="Q15" i="13"/>
  <c r="BO445" i="10"/>
  <c r="BL445" i="10"/>
  <c r="O3" i="13"/>
  <c r="BQ445" i="10"/>
  <c r="BN445" i="10"/>
  <c r="BP445" i="10"/>
  <c r="BF445" i="10"/>
  <c r="BE445" i="10"/>
  <c r="BN449" i="10"/>
  <c r="Q7" i="13"/>
  <c r="BO449" i="10"/>
  <c r="R7" i="13"/>
  <c r="BL449" i="10"/>
  <c r="O7" i="13"/>
  <c r="BQ449" i="10"/>
  <c r="T7" i="13"/>
  <c r="BF449" i="10"/>
  <c r="I7" i="13"/>
  <c r="BE449" i="10"/>
  <c r="H7" i="13"/>
  <c r="BJ449" i="10"/>
  <c r="M7" i="13"/>
  <c r="BO453" i="10"/>
  <c r="R11" i="13"/>
  <c r="BL453" i="10"/>
  <c r="O11" i="13"/>
  <c r="BN453" i="10"/>
  <c r="Q11" i="13"/>
  <c r="BQ453" i="10"/>
  <c r="T11" i="13"/>
  <c r="BE453" i="10"/>
  <c r="H11" i="13"/>
  <c r="BF453" i="10"/>
  <c r="I11" i="13"/>
  <c r="BG453" i="10"/>
  <c r="J11" i="13"/>
  <c r="BJ453" i="10"/>
  <c r="M11" i="13"/>
  <c r="BN459" i="10"/>
  <c r="Q17" i="13"/>
  <c r="BJ459" i="10"/>
  <c r="M17" i="13"/>
  <c r="BE459" i="10"/>
  <c r="H17" i="13"/>
  <c r="BQ459" i="10"/>
  <c r="T17" i="13"/>
  <c r="BF459" i="10"/>
  <c r="I17" i="13"/>
  <c r="BO459" i="10"/>
  <c r="R17" i="13"/>
  <c r="BL459" i="10"/>
  <c r="O17" i="13"/>
  <c r="BN463" i="10"/>
  <c r="Q21" i="13"/>
  <c r="BJ463" i="10"/>
  <c r="M21" i="13"/>
  <c r="BE463" i="10"/>
  <c r="H21" i="13"/>
  <c r="BO463" i="10"/>
  <c r="R21" i="13"/>
  <c r="BL463" i="10"/>
  <c r="O21" i="13"/>
  <c r="BF463" i="10"/>
  <c r="I21" i="13"/>
  <c r="BN467" i="10"/>
  <c r="Q25" i="13"/>
  <c r="BQ467" i="10"/>
  <c r="T25" i="13"/>
  <c r="BL467" i="10"/>
  <c r="O25" i="13"/>
  <c r="BJ467" i="10"/>
  <c r="M25" i="13"/>
  <c r="BE467" i="10"/>
  <c r="H25" i="13"/>
  <c r="BO467" i="10"/>
  <c r="R25" i="13"/>
  <c r="BG467" i="10"/>
  <c r="J25" i="13"/>
  <c r="BP467" i="10"/>
  <c r="S25" i="13"/>
  <c r="BF467" i="10"/>
  <c r="I25" i="13"/>
  <c r="BM467" i="10"/>
  <c r="P25" i="13"/>
  <c r="BK467" i="10"/>
  <c r="N25" i="13"/>
  <c r="BU467" i="10"/>
  <c r="X25" i="13"/>
  <c r="BQ474" i="10"/>
  <c r="T32" i="13"/>
  <c r="BE474" i="10"/>
  <c r="BJ474" i="10"/>
  <c r="M32" i="13"/>
  <c r="BN474" i="10"/>
  <c r="Q32" i="13"/>
  <c r="BF474" i="10"/>
  <c r="I32" i="13"/>
  <c r="BJ478" i="10"/>
  <c r="M36" i="13"/>
  <c r="BE478" i="10"/>
  <c r="BN478" i="10"/>
  <c r="Q36" i="13"/>
  <c r="BF478" i="10"/>
  <c r="I36" i="13"/>
  <c r="BQ478" i="10"/>
  <c r="T36" i="13"/>
  <c r="BQ466" i="10"/>
  <c r="T24" i="13"/>
  <c r="BQ465" i="10"/>
  <c r="T23" i="13"/>
  <c r="BQ464" i="10"/>
  <c r="T22" i="13"/>
  <c r="BQ463" i="10"/>
  <c r="T21" i="13"/>
  <c r="BQ462" i="10"/>
  <c r="T20" i="13"/>
  <c r="BQ461" i="10"/>
  <c r="T19" i="13"/>
  <c r="BQ460" i="10"/>
  <c r="T18" i="13"/>
  <c r="BQ458" i="10"/>
  <c r="T16" i="13"/>
  <c r="BQ457" i="10"/>
  <c r="T15" i="13"/>
  <c r="BE458" i="10"/>
  <c r="BJ458" i="10"/>
  <c r="M16" i="13"/>
  <c r="BF457" i="10"/>
  <c r="I15" i="13"/>
  <c r="BJ457" i="10"/>
  <c r="M15" i="13"/>
  <c r="BJ445" i="10"/>
  <c r="C4" i="13"/>
  <c r="BJ446" i="10"/>
  <c r="M4" i="13"/>
  <c r="BC465" i="10"/>
  <c r="F23" i="13"/>
  <c r="BB465" i="10"/>
  <c r="E23" i="13"/>
  <c r="BB480" i="10"/>
  <c r="E38" i="13"/>
  <c r="BS460" i="10"/>
  <c r="V18" i="13"/>
  <c r="BD464" i="10"/>
  <c r="G22" i="13"/>
  <c r="BB471" i="10"/>
  <c r="E29" i="13"/>
  <c r="BC483" i="10"/>
  <c r="F41" i="13"/>
  <c r="BC491" i="10"/>
  <c r="F49" i="13"/>
  <c r="BC461" i="10"/>
  <c r="F19" i="13"/>
  <c r="BB472" i="10"/>
  <c r="E30" i="13"/>
  <c r="BC476" i="10"/>
  <c r="F34" i="13"/>
  <c r="BV480" i="10"/>
  <c r="Y38" i="13"/>
  <c r="BC484" i="10"/>
  <c r="F42" i="13"/>
  <c r="BC488" i="10"/>
  <c r="F46" i="13"/>
  <c r="BC492" i="10"/>
  <c r="F50" i="13"/>
  <c r="BC458" i="10"/>
  <c r="F16" i="13"/>
  <c r="BS462" i="10"/>
  <c r="V20" i="13"/>
  <c r="BS466" i="10"/>
  <c r="V24" i="13"/>
  <c r="BS457" i="10"/>
  <c r="V15" i="13"/>
  <c r="BC485" i="10"/>
  <c r="F43" i="13"/>
  <c r="BC489" i="10"/>
  <c r="F47" i="13"/>
  <c r="BC463" i="10"/>
  <c r="F21" i="13"/>
  <c r="BC474" i="10"/>
  <c r="F32" i="13"/>
  <c r="BC482" i="10"/>
  <c r="F40" i="13"/>
  <c r="BC486" i="10"/>
  <c r="F44" i="13"/>
  <c r="BC490" i="10"/>
  <c r="F48" i="13"/>
  <c r="BS472" i="10"/>
  <c r="V30" i="13"/>
  <c r="BU480" i="10"/>
  <c r="X38" i="13"/>
  <c r="BD457" i="10"/>
  <c r="G15" i="13"/>
  <c r="BC466" i="10"/>
  <c r="F24" i="13"/>
  <c r="D15" i="13"/>
  <c r="BB457" i="10"/>
  <c r="E15" i="13"/>
  <c r="D19" i="13"/>
  <c r="BA465" i="10"/>
  <c r="D23" i="13"/>
  <c r="BS465" i="10"/>
  <c r="V23" i="13"/>
  <c r="BD480" i="10"/>
  <c r="G38" i="13"/>
  <c r="BA480" i="10"/>
  <c r="D38" i="13"/>
  <c r="BB476" i="10"/>
  <c r="E34" i="13"/>
  <c r="D20" i="13"/>
  <c r="BA466" i="10"/>
  <c r="D24" i="13"/>
  <c r="BB461" i="10"/>
  <c r="E19" i="13"/>
  <c r="BD461" i="10"/>
  <c r="G19" i="13"/>
  <c r="BC472" i="10"/>
  <c r="F30" i="13"/>
  <c r="BB462" i="10"/>
  <c r="E20" i="13"/>
  <c r="BD462" i="10"/>
  <c r="G20" i="13"/>
  <c r="BC462" i="10"/>
  <c r="F20" i="13"/>
  <c r="BS458" i="10"/>
  <c r="V16" i="13"/>
  <c r="BD476" i="10"/>
  <c r="G34" i="13"/>
  <c r="BC467" i="10"/>
  <c r="F25" i="13"/>
  <c r="BC478" i="10"/>
  <c r="F36" i="13"/>
  <c r="BD478" i="10"/>
  <c r="G36" i="13"/>
  <c r="BB478" i="10"/>
  <c r="E36" i="13"/>
  <c r="BA478" i="10"/>
  <c r="D36" i="13"/>
  <c r="BC460" i="10"/>
  <c r="F18" i="13"/>
  <c r="BC464" i="10"/>
  <c r="F22" i="13"/>
  <c r="BD471" i="10"/>
  <c r="G29" i="13"/>
  <c r="BB479" i="10"/>
  <c r="E37" i="13"/>
  <c r="BD460" i="10"/>
  <c r="G18" i="13"/>
  <c r="BA479" i="10"/>
  <c r="D37" i="13"/>
  <c r="BC479" i="10"/>
  <c r="F37" i="13"/>
  <c r="D16" i="13"/>
  <c r="BB466" i="10"/>
  <c r="E24" i="13"/>
  <c r="BD466" i="10"/>
  <c r="G24" i="13"/>
  <c r="D29" i="13"/>
  <c r="BC471" i="10"/>
  <c r="F29" i="13"/>
  <c r="BB458" i="10"/>
  <c r="E16" i="13"/>
  <c r="BB464" i="10"/>
  <c r="E22" i="13"/>
  <c r="BD458" i="10"/>
  <c r="G16" i="13"/>
  <c r="D43" i="13"/>
  <c r="D47" i="13"/>
  <c r="BA483" i="10"/>
  <c r="BA491" i="10"/>
  <c r="D49" i="13"/>
  <c r="BS463" i="10"/>
  <c r="V21" i="13"/>
  <c r="BS473" i="10"/>
  <c r="V31" i="13"/>
  <c r="BS475" i="10"/>
  <c r="V33" i="13"/>
  <c r="BS477" i="10"/>
  <c r="V35" i="13"/>
  <c r="BS479" i="10"/>
  <c r="V37" i="13"/>
  <c r="BS482" i="10"/>
  <c r="V40" i="13"/>
  <c r="BD482" i="10"/>
  <c r="G40" i="13"/>
  <c r="BS484" i="10"/>
  <c r="V42" i="13"/>
  <c r="BD484" i="10"/>
  <c r="G42" i="13"/>
  <c r="BS486" i="10"/>
  <c r="V44" i="13"/>
  <c r="BD486" i="10"/>
  <c r="G44" i="13"/>
  <c r="BS488" i="10"/>
  <c r="V46" i="13"/>
  <c r="BD488" i="10"/>
  <c r="G46" i="13"/>
  <c r="BU490" i="10"/>
  <c r="X48" i="13"/>
  <c r="BS490" i="10"/>
  <c r="V48" i="13"/>
  <c r="BD490" i="10"/>
  <c r="G48" i="13"/>
  <c r="BU492" i="10"/>
  <c r="X50" i="13"/>
  <c r="BS492" i="10"/>
  <c r="V50" i="13"/>
  <c r="BD492" i="10"/>
  <c r="G50" i="13"/>
  <c r="BV492" i="10"/>
  <c r="Y50" i="13"/>
  <c r="BB482" i="10"/>
  <c r="E40" i="13"/>
  <c r="BB484" i="10"/>
  <c r="E42" i="13"/>
  <c r="BB486" i="10"/>
  <c r="E44" i="13"/>
  <c r="BB488" i="10"/>
  <c r="E46" i="13"/>
  <c r="BB490" i="10"/>
  <c r="E48" i="13"/>
  <c r="BB492" i="10"/>
  <c r="E50" i="13"/>
  <c r="BS474" i="10"/>
  <c r="V32" i="13"/>
  <c r="BS476" i="10"/>
  <c r="V34" i="13"/>
  <c r="BS478" i="10"/>
  <c r="V36" i="13"/>
  <c r="BS480" i="10"/>
  <c r="V38" i="13"/>
  <c r="BD483" i="10"/>
  <c r="G41" i="13"/>
  <c r="BS483" i="10"/>
  <c r="V41" i="13"/>
  <c r="BD485" i="10"/>
  <c r="G43" i="13"/>
  <c r="BS485" i="10"/>
  <c r="V43" i="13"/>
  <c r="BD487" i="10"/>
  <c r="G45" i="13"/>
  <c r="BS487" i="10"/>
  <c r="V45" i="13"/>
  <c r="BU487" i="10"/>
  <c r="X45" i="13"/>
  <c r="BD489" i="10"/>
  <c r="G47" i="13"/>
  <c r="BS489" i="10"/>
  <c r="V47" i="13"/>
  <c r="BD491" i="10"/>
  <c r="G49" i="13"/>
  <c r="BU491" i="10"/>
  <c r="X49" i="13"/>
  <c r="BS491" i="10"/>
  <c r="V49" i="13"/>
  <c r="D40" i="13"/>
  <c r="D42" i="13"/>
  <c r="D44" i="13"/>
  <c r="D46" i="13"/>
  <c r="BA490" i="10"/>
  <c r="D48" i="13"/>
  <c r="BA492" i="10"/>
  <c r="D50" i="13"/>
  <c r="BB483" i="10"/>
  <c r="E41" i="13"/>
  <c r="BB485" i="10"/>
  <c r="E43" i="13"/>
  <c r="BB487" i="10"/>
  <c r="E45" i="13"/>
  <c r="BB489" i="10"/>
  <c r="E47" i="13"/>
  <c r="BB491" i="10"/>
  <c r="E49" i="13"/>
  <c r="BB459" i="10"/>
  <c r="E17" i="13"/>
  <c r="BB463" i="10"/>
  <c r="E21" i="13"/>
  <c r="BB467" i="10"/>
  <c r="E25" i="13"/>
  <c r="BV467" i="10"/>
  <c r="Y25" i="13"/>
  <c r="D31" i="13"/>
  <c r="BD463" i="10"/>
  <c r="G21" i="13"/>
  <c r="BD467" i="10"/>
  <c r="G25" i="13"/>
  <c r="BD473" i="10"/>
  <c r="G31" i="13"/>
  <c r="BD477" i="10"/>
  <c r="G35" i="13"/>
  <c r="D35" i="13"/>
  <c r="BB477" i="10"/>
  <c r="E35" i="13"/>
  <c r="BC477" i="10"/>
  <c r="F35" i="13"/>
  <c r="BD475" i="10"/>
  <c r="G33" i="13"/>
  <c r="D33" i="13"/>
  <c r="BB475" i="10"/>
  <c r="E33" i="13"/>
  <c r="BC475" i="10"/>
  <c r="F33" i="13"/>
  <c r="BD474" i="10"/>
  <c r="G32" i="13"/>
  <c r="D32" i="13"/>
  <c r="BB474" i="10"/>
  <c r="E32" i="13"/>
  <c r="BB473" i="10"/>
  <c r="E31" i="13"/>
  <c r="BC473" i="10"/>
  <c r="F31" i="13"/>
  <c r="BD472" i="10"/>
  <c r="G30" i="13"/>
  <c r="D30" i="13"/>
  <c r="BS471" i="10"/>
  <c r="V29" i="13"/>
  <c r="D28" i="13"/>
  <c r="BC470" i="10"/>
  <c r="F28" i="13"/>
  <c r="BS464" i="10"/>
  <c r="V22" i="13"/>
  <c r="D17" i="13"/>
  <c r="BD459" i="10"/>
  <c r="G17" i="13"/>
  <c r="BC459" i="10"/>
  <c r="F17" i="13"/>
  <c r="BS459" i="10"/>
  <c r="V17" i="13"/>
  <c r="BG448" i="10"/>
  <c r="J6" i="13"/>
  <c r="BU509" i="10"/>
  <c r="X67" i="13"/>
  <c r="BP483" i="10"/>
  <c r="S41" i="13"/>
  <c r="BU498" i="10"/>
  <c r="X56" i="13"/>
  <c r="BK459" i="10"/>
  <c r="N17" i="13"/>
  <c r="BU507" i="10"/>
  <c r="X65" i="13"/>
  <c r="BU496" i="10"/>
  <c r="X54" i="13"/>
  <c r="BM489" i="10"/>
  <c r="P47" i="13"/>
  <c r="BM488" i="10"/>
  <c r="P46" i="13"/>
  <c r="BG486" i="10"/>
  <c r="J44" i="13"/>
  <c r="BK486" i="10"/>
  <c r="N44" i="13"/>
  <c r="BP486" i="10"/>
  <c r="S44" i="13"/>
  <c r="BV486" i="10"/>
  <c r="Y44" i="13"/>
  <c r="BM485" i="10"/>
  <c r="P43" i="13"/>
  <c r="BM484" i="10"/>
  <c r="P42" i="13"/>
  <c r="BG483" i="10"/>
  <c r="J41" i="13"/>
  <c r="BM482" i="10"/>
  <c r="P40" i="13"/>
  <c r="BM459" i="10"/>
  <c r="P17" i="13"/>
  <c r="BK472" i="10"/>
  <c r="N30" i="13"/>
  <c r="BK463" i="10"/>
  <c r="N21" i="13"/>
  <c r="BG459" i="10"/>
  <c r="J17" i="13"/>
  <c r="BL452" i="10"/>
  <c r="O10" i="13"/>
  <c r="BG452" i="10"/>
  <c r="J10" i="13"/>
  <c r="BG451" i="10"/>
  <c r="J9" i="13"/>
  <c r="BK451" i="10"/>
  <c r="N9" i="13"/>
  <c r="BP451" i="10"/>
  <c r="S9" i="13"/>
  <c r="BK449" i="10"/>
  <c r="N7" i="13"/>
  <c r="BK448" i="10"/>
  <c r="N6" i="13"/>
  <c r="BK447" i="10"/>
  <c r="N5" i="13"/>
  <c r="BM447" i="10"/>
  <c r="P5" i="13"/>
  <c r="BG446" i="10"/>
  <c r="J4" i="13"/>
  <c r="BP446" i="10"/>
  <c r="S4" i="13"/>
  <c r="BG445" i="10"/>
  <c r="BK491" i="10"/>
  <c r="N49" i="13"/>
  <c r="BG489" i="10"/>
  <c r="J47" i="13"/>
  <c r="BP489" i="10"/>
  <c r="S47" i="13"/>
  <c r="BG488" i="10"/>
  <c r="J46" i="13"/>
  <c r="BP488" i="10"/>
  <c r="S46" i="13"/>
  <c r="BV488" i="10"/>
  <c r="Y46" i="13"/>
  <c r="BP485" i="10"/>
  <c r="S43" i="13"/>
  <c r="BG485" i="10"/>
  <c r="J43" i="13"/>
  <c r="BP484" i="10"/>
  <c r="S42" i="13"/>
  <c r="BG484" i="10"/>
  <c r="J42" i="13"/>
  <c r="BK483" i="10"/>
  <c r="N41" i="13"/>
  <c r="BP482" i="10"/>
  <c r="S40" i="13"/>
  <c r="BG482" i="10"/>
  <c r="J40" i="13"/>
  <c r="BP459" i="10"/>
  <c r="S17" i="13"/>
  <c r="BP460" i="10"/>
  <c r="S18" i="13"/>
  <c r="BL451" i="10"/>
  <c r="O9" i="13"/>
  <c r="BK453" i="10"/>
  <c r="N11" i="13"/>
  <c r="BK477" i="10"/>
  <c r="N35" i="13"/>
  <c r="BK458" i="10"/>
  <c r="N16" i="13"/>
  <c r="BK479" i="10"/>
  <c r="N37" i="13"/>
  <c r="BK471" i="10"/>
  <c r="N29" i="13"/>
  <c r="BG454" i="10"/>
  <c r="J12" i="13"/>
  <c r="BL448" i="10"/>
  <c r="O6" i="13"/>
  <c r="BK476" i="10"/>
  <c r="N34" i="13"/>
  <c r="BK461" i="10"/>
  <c r="N19" i="13"/>
  <c r="BG460" i="10"/>
  <c r="J18" i="13"/>
  <c r="BP450" i="10"/>
  <c r="S8" i="13"/>
  <c r="BG478" i="10"/>
  <c r="J36" i="13"/>
  <c r="BK474" i="10"/>
  <c r="N32" i="13"/>
  <c r="BL473" i="10"/>
  <c r="O31" i="13"/>
  <c r="BM466" i="10"/>
  <c r="P24" i="13"/>
  <c r="BP462" i="10"/>
  <c r="S20" i="13"/>
  <c r="BL476" i="10"/>
  <c r="O34" i="13"/>
  <c r="BP472" i="10"/>
  <c r="S30" i="13"/>
  <c r="BG470" i="10"/>
  <c r="J28" i="13"/>
  <c r="BL479" i="10"/>
  <c r="O37" i="13"/>
  <c r="BP479" i="10"/>
  <c r="S37" i="13"/>
  <c r="BP471" i="10"/>
  <c r="S29" i="13"/>
  <c r="BV471" i="10"/>
  <c r="Y29" i="13"/>
  <c r="BV451" i="10"/>
  <c r="Y9" i="13"/>
  <c r="BP463" i="10"/>
  <c r="S21" i="13"/>
  <c r="BG449" i="10"/>
  <c r="J7" i="13"/>
  <c r="BK457" i="10"/>
  <c r="N15" i="13"/>
  <c r="BP457" i="10"/>
  <c r="S15" i="13"/>
  <c r="BL477" i="10"/>
  <c r="O35" i="13"/>
  <c r="BG466" i="10"/>
  <c r="J24" i="13"/>
  <c r="BK462" i="10"/>
  <c r="N20" i="13"/>
  <c r="BG462" i="10"/>
  <c r="J20" i="13"/>
  <c r="BP476" i="10"/>
  <c r="S34" i="13"/>
  <c r="BV476" i="10"/>
  <c r="Y34" i="13"/>
  <c r="BP461" i="10"/>
  <c r="S19" i="13"/>
  <c r="BG479" i="10"/>
  <c r="J37" i="13"/>
  <c r="BG475" i="10"/>
  <c r="J33" i="13"/>
  <c r="BG471" i="10"/>
  <c r="J29" i="13"/>
  <c r="BP464" i="10"/>
  <c r="S22" i="13"/>
  <c r="BL470" i="10"/>
  <c r="O28" i="13"/>
  <c r="BP470" i="10"/>
  <c r="S28" i="13"/>
  <c r="BV470" i="10"/>
  <c r="Y28" i="13"/>
  <c r="BV490" i="10"/>
  <c r="Y48" i="13"/>
  <c r="BL478" i="10"/>
  <c r="O36" i="13"/>
  <c r="BL474" i="10"/>
  <c r="O32" i="13"/>
  <c r="BG474" i="10"/>
  <c r="J32" i="13"/>
  <c r="BG463" i="10"/>
  <c r="J21" i="13"/>
  <c r="BP449" i="10"/>
  <c r="S7" i="13"/>
  <c r="BG473" i="10"/>
  <c r="J31" i="13"/>
  <c r="BP473" i="10"/>
  <c r="S31" i="13"/>
  <c r="BV473" i="10"/>
  <c r="Y31" i="13"/>
  <c r="BP466" i="10"/>
  <c r="S24" i="13"/>
  <c r="BG476" i="10"/>
  <c r="J34" i="13"/>
  <c r="BG465" i="10"/>
  <c r="J23" i="13"/>
  <c r="BV448" i="10"/>
  <c r="Y6" i="13"/>
  <c r="BL475" i="10"/>
  <c r="O33" i="13"/>
  <c r="BL471" i="10"/>
  <c r="O29" i="13"/>
  <c r="BK464" i="10"/>
  <c r="N22" i="13"/>
  <c r="BM454" i="10"/>
  <c r="P12" i="13"/>
  <c r="BK478" i="10"/>
  <c r="N36" i="13"/>
  <c r="BP478" i="10"/>
  <c r="S36" i="13"/>
  <c r="BP474" i="10"/>
  <c r="S32" i="13"/>
  <c r="BV474" i="10"/>
  <c r="Y32" i="13"/>
  <c r="BM453" i="10"/>
  <c r="P11" i="13"/>
  <c r="BP453" i="10"/>
  <c r="S11" i="13"/>
  <c r="BM449" i="10"/>
  <c r="P7" i="13"/>
  <c r="BG477" i="10"/>
  <c r="J35" i="13"/>
  <c r="BP477" i="10"/>
  <c r="S35" i="13"/>
  <c r="BK473" i="10"/>
  <c r="N31" i="13"/>
  <c r="BP458" i="10"/>
  <c r="S16" i="13"/>
  <c r="BV458" i="10"/>
  <c r="Y16" i="13"/>
  <c r="BP452" i="10"/>
  <c r="S10" i="13"/>
  <c r="BL472" i="10"/>
  <c r="O30" i="13"/>
  <c r="BG472" i="10"/>
  <c r="J30" i="13"/>
  <c r="BK465" i="10"/>
  <c r="N23" i="13"/>
  <c r="BG461" i="10"/>
  <c r="J19" i="13"/>
  <c r="BG447" i="10"/>
  <c r="J5" i="13"/>
  <c r="BP447" i="10"/>
  <c r="S5" i="13"/>
  <c r="BK475" i="10"/>
  <c r="N33" i="13"/>
  <c r="BP475" i="10"/>
  <c r="S33" i="13"/>
  <c r="BG464" i="10"/>
  <c r="J22" i="13"/>
  <c r="BK460" i="10"/>
  <c r="N18" i="13"/>
  <c r="BU454" i="10"/>
  <c r="X12" i="13"/>
  <c r="BG450" i="10"/>
  <c r="J8" i="13"/>
  <c r="BL450" i="10"/>
  <c r="O8" i="13"/>
  <c r="BL446" i="10"/>
  <c r="O4" i="13"/>
  <c r="BG458" i="10"/>
  <c r="J16" i="13"/>
  <c r="BG457" i="10"/>
  <c r="J15" i="13"/>
  <c r="BP454" i="10"/>
  <c r="S12" i="13"/>
  <c r="BK446" i="10"/>
  <c r="N4" i="13"/>
  <c r="BV466" i="10"/>
  <c r="Y24" i="13"/>
  <c r="BU466" i="10"/>
  <c r="X24" i="13"/>
  <c r="BV479" i="10"/>
  <c r="Y37" i="13"/>
  <c r="BV491" i="10"/>
  <c r="Y49" i="13"/>
  <c r="BV465" i="10"/>
  <c r="Y23" i="13"/>
  <c r="BV487" i="10"/>
  <c r="Y45" i="13"/>
  <c r="BV483" i="10"/>
  <c r="Y41" i="13"/>
  <c r="BV472" i="10"/>
  <c r="Y30" i="13"/>
  <c r="BU484" i="10"/>
  <c r="X42" i="13"/>
  <c r="BU485" i="10"/>
  <c r="X43" i="13"/>
  <c r="BV489" i="10"/>
  <c r="Y47" i="13"/>
  <c r="BV484" i="10"/>
  <c r="Y42" i="13"/>
  <c r="BV482" i="10"/>
  <c r="Y40" i="13"/>
  <c r="BV475" i="10"/>
  <c r="Y33" i="13"/>
  <c r="BU482" i="10"/>
  <c r="X40" i="13"/>
  <c r="AL24" i="10"/>
  <c r="AL361" i="10"/>
  <c r="AX748" i="10"/>
  <c r="A306" i="13"/>
  <c r="Z361" i="10"/>
  <c r="AX743" i="10"/>
  <c r="A301" i="13"/>
  <c r="N361" i="10"/>
  <c r="AX738" i="10"/>
  <c r="A296" i="13"/>
  <c r="B361" i="10"/>
  <c r="AX733" i="10"/>
  <c r="A291" i="13"/>
  <c r="AL177" i="10"/>
  <c r="AX597" i="10"/>
  <c r="A155" i="13"/>
  <c r="AL174" i="10"/>
  <c r="AX596" i="10"/>
  <c r="A154" i="13"/>
  <c r="AL171" i="10"/>
  <c r="AX595" i="10"/>
  <c r="A153" i="13"/>
  <c r="AL168" i="10"/>
  <c r="AX594" i="10"/>
  <c r="A152" i="13"/>
  <c r="AL165" i="10"/>
  <c r="AX593" i="10"/>
  <c r="A151" i="13"/>
  <c r="AL162" i="10"/>
  <c r="AX592" i="10"/>
  <c r="A150" i="13"/>
  <c r="AL159" i="10"/>
  <c r="AX591" i="10"/>
  <c r="A149" i="13"/>
  <c r="AL156" i="10"/>
  <c r="AX590" i="10"/>
  <c r="A148" i="13"/>
  <c r="AL153" i="10"/>
  <c r="AX589" i="10"/>
  <c r="A147" i="13"/>
  <c r="AL150" i="10"/>
  <c r="AX588" i="10"/>
  <c r="A146" i="13"/>
  <c r="B21" i="10"/>
  <c r="B24" i="10"/>
  <c r="W3" i="13"/>
  <c r="K3" i="13"/>
  <c r="BB454" i="10"/>
  <c r="E12" i="13"/>
  <c r="BA453" i="10"/>
  <c r="D11" i="13"/>
  <c r="D10" i="13"/>
  <c r="BC451" i="10"/>
  <c r="F9" i="13"/>
  <c r="BC450" i="10"/>
  <c r="F8" i="13"/>
  <c r="D6" i="13"/>
  <c r="BC447" i="10"/>
  <c r="F5" i="13"/>
  <c r="U3" i="13"/>
  <c r="T3" i="13"/>
  <c r="Q3" i="13"/>
  <c r="M3" i="13"/>
  <c r="L3" i="13"/>
  <c r="H3" i="13"/>
  <c r="J3" i="13"/>
  <c r="I3" i="13"/>
  <c r="D4" i="13"/>
  <c r="C3" i="13"/>
  <c r="C2" i="13"/>
  <c r="D2" i="13"/>
  <c r="E2" i="13"/>
  <c r="F2" i="13"/>
  <c r="G2" i="13"/>
  <c r="H2" i="13"/>
  <c r="I2" i="13"/>
  <c r="J2" i="13"/>
  <c r="K2" i="13"/>
  <c r="L2" i="13"/>
  <c r="M2" i="13"/>
  <c r="N2" i="13"/>
  <c r="O2" i="13"/>
  <c r="P2" i="13"/>
  <c r="Q2" i="13"/>
  <c r="R2" i="13"/>
  <c r="S2" i="13"/>
  <c r="T2" i="13"/>
  <c r="U2" i="13"/>
  <c r="V2" i="13"/>
  <c r="W2" i="13"/>
  <c r="X2" i="13"/>
  <c r="Y2" i="13"/>
  <c r="BD447" i="10"/>
  <c r="G5" i="13"/>
  <c r="BD450" i="10"/>
  <c r="G8" i="13"/>
  <c r="BB452" i="10"/>
  <c r="E10" i="13"/>
  <c r="BS452" i="10"/>
  <c r="V10" i="13"/>
  <c r="BB453" i="10"/>
  <c r="E11" i="13"/>
  <c r="BS453" i="10"/>
  <c r="V11" i="13"/>
  <c r="BD454" i="10"/>
  <c r="G12" i="13"/>
  <c r="B3" i="13"/>
  <c r="B2" i="13"/>
  <c r="BA405" i="10"/>
  <c r="BM406" i="10"/>
  <c r="BA407" i="10"/>
  <c r="BA408" i="10"/>
  <c r="BA409" i="10"/>
  <c r="BA410" i="10"/>
  <c r="BA411" i="10"/>
  <c r="BA412" i="10"/>
  <c r="BA413" i="10"/>
  <c r="BA414" i="10"/>
  <c r="BA418" i="10"/>
  <c r="BA419" i="10"/>
  <c r="BA420" i="10"/>
  <c r="BA421" i="10"/>
  <c r="BA422" i="10"/>
  <c r="BA423" i="10"/>
  <c r="BA424" i="10"/>
  <c r="BA425" i="10"/>
  <c r="BM427" i="10"/>
  <c r="AZ440" i="10"/>
  <c r="AZ441" i="10"/>
  <c r="AZ439" i="10"/>
  <c r="AZ438" i="10"/>
  <c r="BC397" i="10"/>
  <c r="BC396" i="10"/>
  <c r="BC395" i="10"/>
  <c r="BC394" i="10"/>
  <c r="BC393" i="10"/>
  <c r="BC392" i="10"/>
  <c r="BV380" i="10"/>
  <c r="B65" i="12"/>
  <c r="Q52" i="10"/>
  <c r="BV381" i="10"/>
  <c r="C65" i="12"/>
  <c r="AC52" i="10"/>
  <c r="BV382" i="10"/>
  <c r="B66" i="12"/>
  <c r="AO52" i="10"/>
  <c r="BV383" i="10"/>
  <c r="BV384" i="10"/>
  <c r="B67" i="12"/>
  <c r="BV385" i="10"/>
  <c r="C67" i="12"/>
  <c r="BV386" i="10"/>
  <c r="B68" i="12"/>
  <c r="BV387" i="10"/>
  <c r="C68" i="12"/>
  <c r="AZ405" i="10"/>
  <c r="AZ406" i="10"/>
  <c r="AZ407" i="10"/>
  <c r="AZ408" i="10"/>
  <c r="AZ409" i="10"/>
  <c r="AZ410" i="10"/>
  <c r="AZ411" i="10"/>
  <c r="AZ412" i="10"/>
  <c r="AZ413" i="10"/>
  <c r="AZ414" i="10"/>
  <c r="BB405" i="10"/>
  <c r="BB406" i="10"/>
  <c r="BB407" i="10"/>
  <c r="BB408" i="10"/>
  <c r="BB409" i="10"/>
  <c r="BB410" i="10"/>
  <c r="BB411" i="10"/>
  <c r="BB412" i="10"/>
  <c r="BB413" i="10"/>
  <c r="BB414" i="10"/>
  <c r="BC405" i="10"/>
  <c r="BC406" i="10"/>
  <c r="BC407" i="10"/>
  <c r="BC408" i="10"/>
  <c r="BC409" i="10"/>
  <c r="BC410" i="10"/>
  <c r="BC411" i="10"/>
  <c r="BC412" i="10"/>
  <c r="BC413" i="10"/>
  <c r="BC414" i="10"/>
  <c r="AZ418" i="10"/>
  <c r="AZ419" i="10"/>
  <c r="AZ420" i="10"/>
  <c r="AZ421" i="10"/>
  <c r="AZ422" i="10"/>
  <c r="AZ423" i="10"/>
  <c r="AZ424" i="10"/>
  <c r="AZ425" i="10"/>
  <c r="BL427" i="10"/>
  <c r="BB418" i="10"/>
  <c r="BB419" i="10"/>
  <c r="BG419" i="10"/>
  <c r="BB420" i="10"/>
  <c r="BG420" i="10"/>
  <c r="BN420" i="10"/>
  <c r="BB421" i="10"/>
  <c r="BG421" i="10"/>
  <c r="BB422" i="10"/>
  <c r="BG422" i="10"/>
  <c r="BN422" i="10"/>
  <c r="BB423" i="10"/>
  <c r="BG423" i="10"/>
  <c r="BB424" i="10"/>
  <c r="BG424" i="10"/>
  <c r="BN424" i="10"/>
  <c r="BB425" i="10"/>
  <c r="BG425" i="10"/>
  <c r="BN425" i="10"/>
  <c r="BN427" i="10"/>
  <c r="BC418" i="10"/>
  <c r="BC419" i="10"/>
  <c r="BC420" i="10"/>
  <c r="BC421" i="10"/>
  <c r="BC422" i="10"/>
  <c r="BC423" i="10"/>
  <c r="BC424" i="10"/>
  <c r="BC425" i="10"/>
  <c r="BO427" i="10"/>
  <c r="AL338" i="10"/>
  <c r="AX728" i="10"/>
  <c r="A286" i="13"/>
  <c r="Z338" i="10"/>
  <c r="AX723" i="10"/>
  <c r="A281" i="13"/>
  <c r="N338" i="10"/>
  <c r="AX718" i="10"/>
  <c r="A276" i="13"/>
  <c r="B338" i="10"/>
  <c r="AX713" i="10"/>
  <c r="A271" i="13"/>
  <c r="C7" i="12"/>
  <c r="C6" i="12"/>
  <c r="C5" i="12"/>
  <c r="C4" i="12"/>
  <c r="A2" i="12"/>
  <c r="AZ428" i="10"/>
  <c r="AZ429" i="10"/>
  <c r="AY433" i="10"/>
  <c r="H321" i="10"/>
  <c r="H320" i="10"/>
  <c r="H319" i="10"/>
  <c r="H318" i="10"/>
  <c r="A316" i="10"/>
  <c r="H195" i="10"/>
  <c r="H194" i="10"/>
  <c r="H193" i="10"/>
  <c r="H192" i="10"/>
  <c r="A190" i="10"/>
  <c r="A130" i="10"/>
  <c r="H135" i="10"/>
  <c r="H134" i="10"/>
  <c r="H133" i="10"/>
  <c r="H132" i="10"/>
  <c r="H7" i="10"/>
  <c r="H8" i="10"/>
  <c r="G55" i="10"/>
  <c r="S55" i="10"/>
  <c r="AE55" i="10"/>
  <c r="AQ55" i="10"/>
  <c r="H55" i="10"/>
  <c r="I55" i="10"/>
  <c r="J55" i="10"/>
  <c r="T55" i="10"/>
  <c r="U55" i="10"/>
  <c r="V55" i="10"/>
  <c r="AF55" i="10"/>
  <c r="AG55" i="10"/>
  <c r="AH55" i="10"/>
  <c r="AR55" i="10"/>
  <c r="AS55" i="10"/>
  <c r="AT55" i="10"/>
  <c r="E339" i="10"/>
  <c r="BZ380" i="10"/>
  <c r="Q339" i="10"/>
  <c r="BZ381" i="10"/>
  <c r="AC339" i="10"/>
  <c r="BZ382" i="10"/>
  <c r="AO339" i="10"/>
  <c r="BZ383" i="10"/>
  <c r="E362" i="10"/>
  <c r="BZ384" i="10"/>
  <c r="Q362" i="10"/>
  <c r="BZ385" i="10"/>
  <c r="AC362" i="10"/>
  <c r="BZ386" i="10"/>
  <c r="AO362" i="10"/>
  <c r="BZ387" i="10"/>
  <c r="BW388" i="10"/>
  <c r="C21" i="12"/>
  <c r="D21" i="12"/>
  <c r="C22" i="12"/>
  <c r="D22" i="12"/>
  <c r="BS382" i="10"/>
  <c r="BR382" i="10"/>
  <c r="BQ382" i="10"/>
  <c r="BO388" i="10"/>
  <c r="A52" i="11"/>
  <c r="E53" i="10"/>
  <c r="AT342" i="10"/>
  <c r="AS342" i="10"/>
  <c r="AR342" i="10"/>
  <c r="AQ342" i="10"/>
  <c r="AH342" i="10"/>
  <c r="AG342" i="10"/>
  <c r="AF342" i="10"/>
  <c r="AE342" i="10"/>
  <c r="V342" i="10"/>
  <c r="U342" i="10"/>
  <c r="T342" i="10"/>
  <c r="S342" i="10"/>
  <c r="J342" i="10"/>
  <c r="I342" i="10"/>
  <c r="H342" i="10"/>
  <c r="G342" i="10"/>
  <c r="AO340" i="10"/>
  <c r="AC340" i="10"/>
  <c r="Q340" i="10"/>
  <c r="E340" i="10"/>
  <c r="AT365" i="10"/>
  <c r="AS365" i="10"/>
  <c r="AR365" i="10"/>
  <c r="AQ365" i="10"/>
  <c r="AH365" i="10"/>
  <c r="AG365" i="10"/>
  <c r="AF365" i="10"/>
  <c r="AE365" i="10"/>
  <c r="V365" i="10"/>
  <c r="U365" i="10"/>
  <c r="T365" i="10"/>
  <c r="S365" i="10"/>
  <c r="J365" i="10"/>
  <c r="I365" i="10"/>
  <c r="H365" i="10"/>
  <c r="G365" i="10"/>
  <c r="AO53" i="10"/>
  <c r="AC53" i="10"/>
  <c r="Q53" i="10"/>
  <c r="AU52" i="10"/>
  <c r="AI52" i="10"/>
  <c r="W52" i="10"/>
  <c r="K52" i="10"/>
  <c r="AL147" i="10"/>
  <c r="AX587" i="10"/>
  <c r="A145" i="13"/>
  <c r="BV446" i="10"/>
  <c r="Y4" i="13"/>
  <c r="BV460" i="10"/>
  <c r="Y18" i="13"/>
  <c r="BU459" i="10"/>
  <c r="X17" i="13"/>
  <c r="BM452" i="10"/>
  <c r="P10" i="13"/>
  <c r="BM463" i="10"/>
  <c r="P21" i="13"/>
  <c r="BU488" i="10"/>
  <c r="X46" i="13"/>
  <c r="BU489" i="10"/>
  <c r="X47" i="13"/>
  <c r="BM486" i="10"/>
  <c r="P44" i="13"/>
  <c r="BV485" i="10"/>
  <c r="Y43" i="13"/>
  <c r="BV464" i="10"/>
  <c r="Y22" i="13"/>
  <c r="BV463" i="10"/>
  <c r="Y21" i="13"/>
  <c r="BV461" i="10"/>
  <c r="Y19" i="13"/>
  <c r="BM461" i="10"/>
  <c r="P19" i="13"/>
  <c r="BU461" i="10"/>
  <c r="X19" i="13"/>
  <c r="BV462" i="10"/>
  <c r="Y20" i="13"/>
  <c r="BV457" i="10"/>
  <c r="Y15" i="13"/>
  <c r="BU452" i="10"/>
  <c r="X10" i="13"/>
  <c r="BM451" i="10"/>
  <c r="P9" i="13"/>
  <c r="BV449" i="10"/>
  <c r="Y7" i="13"/>
  <c r="BM448" i="10"/>
  <c r="P6" i="13"/>
  <c r="BU463" i="10"/>
  <c r="X21" i="13"/>
  <c r="BV459" i="10"/>
  <c r="Y17" i="13"/>
  <c r="BV450" i="10"/>
  <c r="Y8" i="13"/>
  <c r="BM458" i="10"/>
  <c r="P16" i="13"/>
  <c r="BV478" i="10"/>
  <c r="Y36" i="13"/>
  <c r="BV477" i="10"/>
  <c r="Y35" i="13"/>
  <c r="BM471" i="10"/>
  <c r="P29" i="13"/>
  <c r="BM475" i="10"/>
  <c r="P33" i="13"/>
  <c r="BU447" i="10"/>
  <c r="X5" i="13"/>
  <c r="BM464" i="10"/>
  <c r="P22" i="13"/>
  <c r="BU449" i="10"/>
  <c r="X7" i="13"/>
  <c r="BM474" i="10"/>
  <c r="P32" i="13"/>
  <c r="BM460" i="10"/>
  <c r="P18" i="13"/>
  <c r="BM478" i="10"/>
  <c r="P36" i="13"/>
  <c r="BM470" i="10"/>
  <c r="P28" i="13"/>
  <c r="BV452" i="10"/>
  <c r="Y10" i="13"/>
  <c r="BV453" i="10"/>
  <c r="Y11" i="13"/>
  <c r="BM462" i="10"/>
  <c r="P20" i="13"/>
  <c r="BU453" i="10"/>
  <c r="X11" i="13"/>
  <c r="BM477" i="10"/>
  <c r="P35" i="13"/>
  <c r="BM473" i="10"/>
  <c r="P31" i="13"/>
  <c r="BM457" i="10"/>
  <c r="P15" i="13"/>
  <c r="BM479" i="10"/>
  <c r="P37" i="13"/>
  <c r="BM476" i="10"/>
  <c r="P34" i="13"/>
  <c r="BM465" i="10"/>
  <c r="P23" i="13"/>
  <c r="BV447" i="10"/>
  <c r="Y5" i="13"/>
  <c r="BM472" i="10"/>
  <c r="P30" i="13"/>
  <c r="BM450" i="10"/>
  <c r="P8" i="13"/>
  <c r="BU448" i="10"/>
  <c r="X6" i="13"/>
  <c r="BM446" i="10"/>
  <c r="P4" i="13"/>
  <c r="BV454" i="10"/>
  <c r="Y12" i="13"/>
  <c r="BH407" i="10"/>
  <c r="BO407" i="10"/>
  <c r="BG407" i="10"/>
  <c r="BN407" i="10"/>
  <c r="BE407" i="10"/>
  <c r="BL407" i="10"/>
  <c r="BE406" i="10"/>
  <c r="BL406" i="10"/>
  <c r="BE419" i="10"/>
  <c r="BL419" i="10"/>
  <c r="BE426" i="10"/>
  <c r="BL426" i="10"/>
  <c r="BF426" i="10"/>
  <c r="BM426" i="10"/>
  <c r="BN426" i="10"/>
  <c r="BH426" i="10"/>
  <c r="BO426" i="10"/>
  <c r="BE425" i="10"/>
  <c r="BL425" i="10"/>
  <c r="BF425" i="10"/>
  <c r="BM425" i="10"/>
  <c r="BH425" i="10"/>
  <c r="BO425" i="10"/>
  <c r="BH424" i="10"/>
  <c r="BO424" i="10"/>
  <c r="BF424" i="10"/>
  <c r="BM424" i="10"/>
  <c r="BE424" i="10"/>
  <c r="BL424" i="10"/>
  <c r="BE423" i="10"/>
  <c r="BL423" i="10"/>
  <c r="BF423" i="10"/>
  <c r="BM423" i="10"/>
  <c r="BN423" i="10"/>
  <c r="BH423" i="10"/>
  <c r="BO423" i="10"/>
  <c r="BH422" i="10"/>
  <c r="BO422" i="10"/>
  <c r="BF422" i="10"/>
  <c r="BM422" i="10"/>
  <c r="BE422" i="10"/>
  <c r="BL422" i="10"/>
  <c r="BE421" i="10"/>
  <c r="BL421" i="10"/>
  <c r="BF421" i="10"/>
  <c r="BM421" i="10"/>
  <c r="BN421" i="10"/>
  <c r="BH421" i="10"/>
  <c r="BO421" i="10"/>
  <c r="BH420" i="10"/>
  <c r="BO420" i="10"/>
  <c r="BF420" i="10"/>
  <c r="BM420" i="10"/>
  <c r="BE420" i="10"/>
  <c r="BL420" i="10"/>
  <c r="BF419" i="10"/>
  <c r="BM419" i="10"/>
  <c r="BN419" i="10"/>
  <c r="BH419" i="10"/>
  <c r="BO419" i="10"/>
  <c r="BH418" i="10"/>
  <c r="BO418" i="10"/>
  <c r="BG418" i="10"/>
  <c r="BN418" i="10"/>
  <c r="BF418" i="10"/>
  <c r="BM418" i="10"/>
  <c r="BE418" i="10"/>
  <c r="BL418" i="10"/>
  <c r="BE408" i="10"/>
  <c r="BL408" i="10"/>
  <c r="BE409" i="10"/>
  <c r="BL409" i="10"/>
  <c r="BE410" i="10"/>
  <c r="BL410" i="10"/>
  <c r="BE411" i="10"/>
  <c r="BL411" i="10"/>
  <c r="BE412" i="10"/>
  <c r="BL412" i="10"/>
  <c r="BE414" i="10"/>
  <c r="BL414" i="10"/>
  <c r="BE413" i="10"/>
  <c r="BL413" i="10"/>
  <c r="BF414" i="10"/>
  <c r="BM414" i="10"/>
  <c r="BF413" i="10"/>
  <c r="BM413" i="10"/>
  <c r="BF412" i="10"/>
  <c r="BM412" i="10"/>
  <c r="BF411" i="10"/>
  <c r="BM411" i="10"/>
  <c r="BF410" i="10"/>
  <c r="BM410" i="10"/>
  <c r="BF409" i="10"/>
  <c r="BM409" i="10"/>
  <c r="BF408" i="10"/>
  <c r="BM408" i="10"/>
  <c r="BG406" i="10"/>
  <c r="BN406" i="10"/>
  <c r="BG408" i="10"/>
  <c r="BN408" i="10"/>
  <c r="BG409" i="10"/>
  <c r="BN409" i="10"/>
  <c r="BG410" i="10"/>
  <c r="BN410" i="10"/>
  <c r="BG411" i="10"/>
  <c r="BN411" i="10"/>
  <c r="BG412" i="10"/>
  <c r="BN412" i="10"/>
  <c r="BG413" i="10"/>
  <c r="BN413" i="10"/>
  <c r="BG414" i="10"/>
  <c r="BN414" i="10"/>
  <c r="BH414" i="10"/>
  <c r="BO414" i="10"/>
  <c r="BH413" i="10"/>
  <c r="BO413" i="10"/>
  <c r="BH412" i="10"/>
  <c r="BO412" i="10"/>
  <c r="BH411" i="10"/>
  <c r="BO411" i="10"/>
  <c r="BH410" i="10"/>
  <c r="BO410" i="10"/>
  <c r="BH409" i="10"/>
  <c r="BO409" i="10"/>
  <c r="BH408" i="10"/>
  <c r="BO408" i="10"/>
  <c r="BH406" i="10"/>
  <c r="BO406" i="10"/>
  <c r="AX483" i="10"/>
  <c r="A41" i="13"/>
  <c r="AX791" i="10"/>
  <c r="A349" i="13"/>
  <c r="BH405" i="10"/>
  <c r="BO405" i="10"/>
  <c r="BG405" i="10"/>
  <c r="BN405" i="10"/>
  <c r="BF405" i="10"/>
  <c r="BM405" i="10"/>
  <c r="BE405" i="10"/>
  <c r="BL405" i="10"/>
  <c r="BF407" i="10"/>
  <c r="BM407" i="10"/>
  <c r="AX446" i="10"/>
  <c r="A4" i="13"/>
  <c r="E54" i="10"/>
  <c r="Q364" i="10"/>
  <c r="E364" i="10"/>
  <c r="AO364" i="10"/>
  <c r="AC364" i="10"/>
  <c r="AA3" i="13"/>
  <c r="AC3" i="13"/>
  <c r="Z3" i="13"/>
  <c r="AX445" i="10"/>
  <c r="A3" i="13"/>
  <c r="AY434" i="10"/>
  <c r="AL144" i="10"/>
  <c r="AX586" i="10"/>
  <c r="A144" i="13"/>
  <c r="BL387" i="10"/>
  <c r="BL383" i="10"/>
  <c r="BD446" i="10"/>
  <c r="G4" i="13"/>
  <c r="BS446" i="10"/>
  <c r="V4" i="13"/>
  <c r="BB388" i="10"/>
  <c r="G42" i="12"/>
  <c r="BL385" i="10"/>
  <c r="BC388" i="10"/>
  <c r="G43" i="12"/>
  <c r="D7" i="13"/>
  <c r="D9" i="13"/>
  <c r="BS447" i="10"/>
  <c r="V5" i="13"/>
  <c r="BB447" i="10"/>
  <c r="E5" i="13"/>
  <c r="BL381" i="10"/>
  <c r="D5" i="13"/>
  <c r="BD382" i="10"/>
  <c r="AI53" i="10"/>
  <c r="BD452" i="10"/>
  <c r="G10" i="13"/>
  <c r="BC452" i="10"/>
  <c r="F10" i="13"/>
  <c r="BS448" i="10"/>
  <c r="V6" i="13"/>
  <c r="BC448" i="10"/>
  <c r="F6" i="13"/>
  <c r="BA400" i="10"/>
  <c r="BD453" i="10"/>
  <c r="G11" i="13"/>
  <c r="BS449" i="10"/>
  <c r="V7" i="13"/>
  <c r="BC449" i="10"/>
  <c r="F7" i="13"/>
  <c r="BB446" i="10"/>
  <c r="E4" i="13"/>
  <c r="BL382" i="10"/>
  <c r="BL386" i="10"/>
  <c r="AC106" i="10"/>
  <c r="Q106" i="10"/>
  <c r="Q54" i="10"/>
  <c r="E106" i="10"/>
  <c r="BD383" i="10"/>
  <c r="AU53" i="10"/>
  <c r="BD393" i="10"/>
  <c r="W340" i="10"/>
  <c r="BC453" i="10"/>
  <c r="F11" i="13"/>
  <c r="BB449" i="10"/>
  <c r="E7" i="13"/>
  <c r="BC400" i="10"/>
  <c r="BD449" i="10"/>
  <c r="G7" i="13"/>
  <c r="BC446" i="10"/>
  <c r="F4" i="13"/>
  <c r="AC341" i="10"/>
  <c r="BL384" i="10"/>
  <c r="BB450" i="10"/>
  <c r="E8" i="13"/>
  <c r="CD388" i="10"/>
  <c r="G53" i="12"/>
  <c r="BD385" i="10"/>
  <c r="W105" i="10"/>
  <c r="BD381" i="10"/>
  <c r="W53" i="10"/>
  <c r="BD397" i="10"/>
  <c r="W363" i="10"/>
  <c r="D8" i="13"/>
  <c r="AC54" i="10"/>
  <c r="AO106" i="10"/>
  <c r="AO54" i="10"/>
  <c r="BD395" i="10"/>
  <c r="AU340" i="10"/>
  <c r="BD399" i="10"/>
  <c r="AU363" i="10"/>
  <c r="BS450" i="10"/>
  <c r="V8" i="13"/>
  <c r="E23" i="12"/>
  <c r="E24" i="12"/>
  <c r="BZ388" i="10"/>
  <c r="G56" i="12"/>
  <c r="Q341" i="10"/>
  <c r="BQ388" i="10"/>
  <c r="G14" i="12"/>
  <c r="BS388" i="10"/>
  <c r="G16" i="12"/>
  <c r="CB388" i="10"/>
  <c r="G51" i="12"/>
  <c r="BN388" i="10"/>
  <c r="G12" i="12"/>
  <c r="BX388" i="10"/>
  <c r="G49" i="12"/>
  <c r="BD380" i="10"/>
  <c r="K53" i="10"/>
  <c r="BD387" i="10"/>
  <c r="AU105" i="10"/>
  <c r="BA454" i="10"/>
  <c r="D12" i="13"/>
  <c r="BS451" i="10"/>
  <c r="V9" i="13"/>
  <c r="BB451" i="10"/>
  <c r="E9" i="13"/>
  <c r="BD448" i="10"/>
  <c r="G6" i="13"/>
  <c r="E22" i="12"/>
  <c r="E341" i="10"/>
  <c r="AO341" i="10"/>
  <c r="BP388" i="10"/>
  <c r="G13" i="12"/>
  <c r="BR388" i="10"/>
  <c r="G15" i="12"/>
  <c r="CC388" i="10"/>
  <c r="G52" i="12"/>
  <c r="BD384" i="10"/>
  <c r="K105" i="10"/>
  <c r="BD386" i="10"/>
  <c r="AI105" i="10"/>
  <c r="BD392" i="10"/>
  <c r="K340" i="10"/>
  <c r="BD394" i="10"/>
  <c r="AI340" i="10"/>
  <c r="BD398" i="10"/>
  <c r="AI363" i="10"/>
  <c r="BA388" i="10"/>
  <c r="G41" i="12"/>
  <c r="BC454" i="10"/>
  <c r="F12" i="13"/>
  <c r="BD451" i="10"/>
  <c r="G9" i="13"/>
  <c r="BB448" i="10"/>
  <c r="E6" i="13"/>
  <c r="R3" i="13"/>
  <c r="BB400" i="10"/>
  <c r="BD396" i="10"/>
  <c r="K363" i="10"/>
  <c r="BS454" i="10"/>
  <c r="V12" i="13"/>
  <c r="BL380" i="10"/>
  <c r="BY388" i="10"/>
  <c r="G50" i="12"/>
  <c r="BC445" i="10"/>
  <c r="F3" i="13"/>
  <c r="BA445" i="10"/>
  <c r="G58" i="12"/>
  <c r="E21" i="12"/>
  <c r="BM388" i="10"/>
  <c r="CE388" i="10"/>
  <c r="G54" i="12"/>
  <c r="BD445" i="10"/>
  <c r="G3" i="13"/>
  <c r="BB445" i="10"/>
  <c r="E3" i="13"/>
  <c r="BS445" i="10"/>
  <c r="BU486" i="10"/>
  <c r="X44" i="13"/>
  <c r="BU451" i="10"/>
  <c r="X9" i="13"/>
  <c r="BU458" i="10"/>
  <c r="X16" i="13"/>
  <c r="BU450" i="10"/>
  <c r="X8" i="13"/>
  <c r="BU471" i="10"/>
  <c r="X29" i="13"/>
  <c r="BU472" i="10"/>
  <c r="X30" i="13"/>
  <c r="BU457" i="10"/>
  <c r="X15" i="13"/>
  <c r="BU478" i="10"/>
  <c r="X36" i="13"/>
  <c r="BU465" i="10"/>
  <c r="X23" i="13"/>
  <c r="BU476" i="10"/>
  <c r="X34" i="13"/>
  <c r="BU462" i="10"/>
  <c r="X20" i="13"/>
  <c r="BU470" i="10"/>
  <c r="X28" i="13"/>
  <c r="BU460" i="10"/>
  <c r="X18" i="13"/>
  <c r="BU464" i="10"/>
  <c r="X22" i="13"/>
  <c r="BU479" i="10"/>
  <c r="X37" i="13"/>
  <c r="BU473" i="10"/>
  <c r="X31" i="13"/>
  <c r="BU477" i="10"/>
  <c r="X35" i="13"/>
  <c r="BU474" i="10"/>
  <c r="X32" i="13"/>
  <c r="BU475" i="10"/>
  <c r="X33" i="13"/>
  <c r="BU446" i="10"/>
  <c r="X4" i="13"/>
  <c r="V3" i="13"/>
  <c r="G10" i="12"/>
  <c r="BV748" i="10"/>
  <c r="Y306" i="13"/>
  <c r="BC748" i="10"/>
  <c r="F306" i="13"/>
  <c r="BU748" i="10"/>
  <c r="X306" i="13"/>
  <c r="BD748" i="10"/>
  <c r="G306" i="13"/>
  <c r="BA748" i="10"/>
  <c r="D306" i="13"/>
  <c r="BB748" i="10"/>
  <c r="E306" i="13"/>
  <c r="BC743" i="10"/>
  <c r="F301" i="13"/>
  <c r="BD743" i="10"/>
  <c r="G301" i="13"/>
  <c r="BS743" i="10"/>
  <c r="V301" i="13"/>
  <c r="BU743" i="10"/>
  <c r="X301" i="13"/>
  <c r="BB738" i="10"/>
  <c r="E296" i="13"/>
  <c r="BC733" i="10"/>
  <c r="F291" i="13"/>
  <c r="C291" i="13"/>
  <c r="BS728" i="10"/>
  <c r="V286" i="13"/>
  <c r="BD728" i="10"/>
  <c r="G286" i="13"/>
  <c r="BU723" i="10"/>
  <c r="X281" i="13"/>
  <c r="C281" i="13"/>
  <c r="BD723" i="10"/>
  <c r="G281" i="13"/>
  <c r="BV388" i="10"/>
  <c r="G48" i="12"/>
  <c r="C66" i="12"/>
  <c r="N484" i="10"/>
  <c r="BW791" i="10"/>
  <c r="AG349" i="13"/>
  <c r="C349" i="13"/>
  <c r="BV445" i="10"/>
  <c r="Y3" i="13"/>
  <c r="S3" i="13"/>
  <c r="D518" i="10"/>
  <c r="O518" i="10"/>
  <c r="P518" i="10"/>
  <c r="D533" i="10"/>
  <c r="O533" i="10"/>
  <c r="P533" i="10"/>
  <c r="D508" i="10"/>
  <c r="O508" i="10"/>
  <c r="P508" i="10"/>
  <c r="D522" i="10"/>
  <c r="O522" i="10"/>
  <c r="P522" i="10"/>
  <c r="P530" i="10"/>
  <c r="D530" i="10"/>
  <c r="O530" i="10"/>
  <c r="P540" i="10"/>
  <c r="D540" i="10"/>
  <c r="O540" i="10"/>
  <c r="BS468" i="10"/>
  <c r="V26" i="13"/>
  <c r="BM781" i="10"/>
  <c r="P339" i="13"/>
  <c r="BM787" i="10"/>
  <c r="P345" i="13"/>
  <c r="BM807" i="10"/>
  <c r="P365" i="13"/>
  <c r="BM824" i="10"/>
  <c r="P382" i="13"/>
  <c r="BL388" i="10"/>
  <c r="G11" i="12"/>
  <c r="BK445" i="10"/>
  <c r="BS506" i="10"/>
  <c r="V64" i="13"/>
  <c r="BV819" i="10"/>
  <c r="Y377" i="13"/>
  <c r="BM758" i="10"/>
  <c r="P316" i="13"/>
  <c r="BM767" i="10"/>
  <c r="P325" i="13"/>
  <c r="BM774" i="10"/>
  <c r="P332" i="13"/>
  <c r="BM806" i="10"/>
  <c r="P364" i="13"/>
  <c r="BM766" i="10"/>
  <c r="P324" i="13"/>
  <c r="BM821" i="10"/>
  <c r="P379" i="13"/>
  <c r="BM793" i="10"/>
  <c r="P351" i="13"/>
  <c r="BM803" i="10"/>
  <c r="P361" i="13"/>
  <c r="BM836" i="10"/>
  <c r="P394" i="13"/>
  <c r="BM837" i="10"/>
  <c r="P395" i="13"/>
  <c r="BM764" i="10"/>
  <c r="P322" i="13"/>
  <c r="G40" i="12"/>
  <c r="BS456" i="10"/>
  <c r="V14" i="13"/>
  <c r="BN428" i="10"/>
  <c r="BS481" i="10"/>
  <c r="V39" i="13"/>
  <c r="BS531" i="10"/>
  <c r="V89" i="13"/>
  <c r="BP499" i="10"/>
  <c r="S57" i="13"/>
  <c r="BV820" i="10"/>
  <c r="Y378" i="13"/>
  <c r="BP500" i="10"/>
  <c r="BM768" i="10"/>
  <c r="P326" i="13"/>
  <c r="BM773" i="10"/>
  <c r="P331" i="13"/>
  <c r="BM771" i="10"/>
  <c r="P329" i="13"/>
  <c r="BM761" i="10"/>
  <c r="P319" i="13"/>
  <c r="BM762" i="10"/>
  <c r="P320" i="13"/>
  <c r="BM797" i="10"/>
  <c r="P355" i="13"/>
  <c r="BM833" i="10"/>
  <c r="P391" i="13"/>
  <c r="BM830" i="10"/>
  <c r="P388" i="13"/>
  <c r="BM776" i="10"/>
  <c r="P334" i="13"/>
  <c r="D538" i="10"/>
  <c r="O538" i="10"/>
  <c r="P538" i="10"/>
  <c r="P512" i="10"/>
  <c r="D512" i="10"/>
  <c r="O512" i="10"/>
  <c r="D516" i="10"/>
  <c r="O516" i="10"/>
  <c r="P516" i="10"/>
  <c r="D524" i="10"/>
  <c r="O524" i="10"/>
  <c r="P524" i="10"/>
  <c r="P528" i="10"/>
  <c r="D528" i="10"/>
  <c r="O528" i="10"/>
  <c r="D531" i="10"/>
  <c r="O531" i="10"/>
  <c r="P531" i="10"/>
  <c r="D535" i="10"/>
  <c r="O535" i="10"/>
  <c r="P535" i="10"/>
  <c r="P475" i="10"/>
  <c r="D475" i="10"/>
  <c r="O475" i="10"/>
  <c r="P526" i="10"/>
  <c r="D526" i="10"/>
  <c r="O526" i="10"/>
  <c r="BS518" i="10"/>
  <c r="V76" i="13"/>
  <c r="BS543" i="10"/>
  <c r="V101" i="13"/>
  <c r="BV499" i="10"/>
  <c r="Y57" i="13"/>
  <c r="BK512" i="10"/>
  <c r="N70" i="13"/>
  <c r="BK500" i="10"/>
  <c r="N58" i="13"/>
  <c r="BL500" i="10"/>
  <c r="O58" i="13"/>
  <c r="BM778" i="10"/>
  <c r="P336" i="13"/>
  <c r="I54" i="12"/>
  <c r="I52" i="12"/>
  <c r="BK819" i="10"/>
  <c r="I49" i="12"/>
  <c r="I50" i="12"/>
  <c r="D473" i="10"/>
  <c r="O473" i="10"/>
  <c r="P473" i="10"/>
  <c r="D517" i="10"/>
  <c r="O517" i="10"/>
  <c r="P517" i="10"/>
  <c r="P527" i="10"/>
  <c r="D527" i="10"/>
  <c r="O527" i="10"/>
  <c r="D489" i="10"/>
  <c r="O489" i="10"/>
  <c r="P489" i="10"/>
  <c r="D477" i="10"/>
  <c r="O477" i="10"/>
  <c r="P477" i="10"/>
  <c r="D515" i="10"/>
  <c r="O515" i="10"/>
  <c r="P515" i="10"/>
  <c r="P525" i="10"/>
  <c r="D525" i="10"/>
  <c r="O525" i="10"/>
  <c r="P536" i="10"/>
  <c r="D536" i="10"/>
  <c r="O536" i="10"/>
  <c r="P542" i="10"/>
  <c r="D542" i="10"/>
  <c r="O542" i="10"/>
  <c r="I51" i="12"/>
  <c r="D465" i="10"/>
  <c r="O465" i="10"/>
  <c r="P465" i="10"/>
  <c r="D523" i="10"/>
  <c r="O523" i="10"/>
  <c r="P523" i="10"/>
  <c r="D534" i="10"/>
  <c r="O534" i="10"/>
  <c r="P534" i="10"/>
  <c r="BO415" i="10"/>
  <c r="P479" i="10"/>
  <c r="D479" i="10"/>
  <c r="O479" i="10"/>
  <c r="D510" i="10"/>
  <c r="O510" i="10"/>
  <c r="P510" i="10"/>
  <c r="P521" i="10"/>
  <c r="D521" i="10"/>
  <c r="P529" i="10"/>
  <c r="D529" i="10"/>
  <c r="O529" i="10"/>
  <c r="BL428" i="10"/>
  <c r="D41" i="13"/>
  <c r="BW483" i="10"/>
  <c r="AG41" i="13"/>
  <c r="D377" i="13"/>
  <c r="BW819" i="10"/>
  <c r="AG377" i="13"/>
  <c r="BM757" i="10"/>
  <c r="P315" i="13"/>
  <c r="BM769" i="10"/>
  <c r="P327" i="13"/>
  <c r="N327" i="13"/>
  <c r="BM815" i="10"/>
  <c r="P373" i="13"/>
  <c r="BM788" i="10"/>
  <c r="P346" i="13"/>
  <c r="N346" i="13"/>
  <c r="BM415" i="10"/>
  <c r="BN415" i="10"/>
  <c r="BL483" i="10"/>
  <c r="R41" i="13"/>
  <c r="D57" i="13"/>
  <c r="BW499" i="10"/>
  <c r="AG57" i="13"/>
  <c r="D70" i="13"/>
  <c r="BW512" i="10"/>
  <c r="AG70" i="13"/>
  <c r="BL499" i="10"/>
  <c r="O57" i="13"/>
  <c r="R57" i="13"/>
  <c r="D399" i="13"/>
  <c r="BW841" i="10"/>
  <c r="AG399" i="13"/>
  <c r="BM782" i="10"/>
  <c r="P340" i="13"/>
  <c r="N340" i="13"/>
  <c r="BS493" i="10"/>
  <c r="V51" i="13"/>
  <c r="D58" i="13"/>
  <c r="BW500" i="10"/>
  <c r="AG58" i="13"/>
  <c r="BK499" i="10"/>
  <c r="BG512" i="10"/>
  <c r="J70" i="13"/>
  <c r="BK537" i="10"/>
  <c r="N95" i="13"/>
  <c r="BL537" i="10"/>
  <c r="O95" i="13"/>
  <c r="R95" i="13"/>
  <c r="BM755" i="10"/>
  <c r="P313" i="13"/>
  <c r="D3" i="13"/>
  <c r="BW445" i="10"/>
  <c r="AG3" i="13"/>
  <c r="D95" i="13"/>
  <c r="BW537" i="10"/>
  <c r="AG95" i="13"/>
  <c r="BL512" i="10"/>
  <c r="O70" i="13"/>
  <c r="R70" i="13"/>
  <c r="D378" i="13"/>
  <c r="BW820" i="10"/>
  <c r="AG378" i="13"/>
  <c r="BM826" i="10"/>
  <c r="P384" i="13"/>
  <c r="BM817" i="10"/>
  <c r="P375" i="13"/>
  <c r="N375" i="13"/>
  <c r="BM818" i="10"/>
  <c r="P376" i="13"/>
  <c r="N376" i="13"/>
  <c r="BW713" i="10"/>
  <c r="AG271" i="13"/>
  <c r="BW718" i="10"/>
  <c r="AG276" i="13"/>
  <c r="BS723" i="10"/>
  <c r="V281" i="13"/>
  <c r="BB723" i="10"/>
  <c r="E281" i="13"/>
  <c r="BC723" i="10"/>
  <c r="F281" i="13"/>
  <c r="BV723" i="10"/>
  <c r="Y281" i="13"/>
  <c r="BA723" i="10"/>
  <c r="D281" i="13"/>
  <c r="BC728" i="10"/>
  <c r="F286" i="13"/>
  <c r="BB728" i="10"/>
  <c r="E286" i="13"/>
  <c r="BA728" i="10"/>
  <c r="D286" i="13"/>
  <c r="BU728" i="10"/>
  <c r="X286" i="13"/>
  <c r="BV728" i="10"/>
  <c r="Y286" i="13"/>
  <c r="BB733" i="10"/>
  <c r="E291" i="13"/>
  <c r="BS733" i="10"/>
  <c r="V291" i="13"/>
  <c r="BA733" i="10"/>
  <c r="D291" i="13"/>
  <c r="BV733" i="10"/>
  <c r="Y291" i="13"/>
  <c r="BU733" i="10"/>
  <c r="X291" i="13"/>
  <c r="BD733" i="10"/>
  <c r="G291" i="13"/>
  <c r="BU738" i="10"/>
  <c r="X296" i="13"/>
  <c r="BC738" i="10"/>
  <c r="F296" i="13"/>
  <c r="BV738" i="10"/>
  <c r="Y296" i="13"/>
  <c r="BD738" i="10"/>
  <c r="G296" i="13"/>
  <c r="BS738" i="10"/>
  <c r="V296" i="13"/>
  <c r="BA738" i="10"/>
  <c r="D296" i="13"/>
  <c r="BW743" i="10"/>
  <c r="AG301" i="13"/>
  <c r="BW748" i="10"/>
  <c r="AG306" i="13"/>
  <c r="H41" i="12"/>
  <c r="I56" i="12"/>
  <c r="H42" i="12"/>
  <c r="I53" i="12"/>
  <c r="H43" i="12"/>
  <c r="BL415" i="10"/>
  <c r="BM428" i="10"/>
  <c r="BO428" i="10"/>
  <c r="BG500" i="10"/>
  <c r="J58" i="13"/>
  <c r="BM512" i="10"/>
  <c r="P70" i="13"/>
  <c r="BM537" i="10"/>
  <c r="P95" i="13"/>
  <c r="BP512" i="10"/>
  <c r="S70" i="13"/>
  <c r="BM500" i="10"/>
  <c r="P58" i="13"/>
  <c r="P446" i="10"/>
  <c r="D446" i="10"/>
  <c r="D450" i="10"/>
  <c r="O450" i="10"/>
  <c r="P450" i="10"/>
  <c r="D454" i="10"/>
  <c r="O454" i="10"/>
  <c r="P454" i="10"/>
  <c r="P459" i="10"/>
  <c r="D459" i="10"/>
  <c r="O459" i="10"/>
  <c r="D463" i="10"/>
  <c r="O463" i="10"/>
  <c r="P463" i="10"/>
  <c r="D466" i="10"/>
  <c r="O466" i="10"/>
  <c r="P466" i="10"/>
  <c r="P472" i="10"/>
  <c r="D472" i="10"/>
  <c r="O472" i="10"/>
  <c r="P480" i="10"/>
  <c r="D480" i="10"/>
  <c r="O480" i="10"/>
  <c r="D499" i="10"/>
  <c r="O499" i="10"/>
  <c r="P499" i="10"/>
  <c r="P503" i="10"/>
  <c r="D503" i="10"/>
  <c r="O503" i="10"/>
  <c r="P513" i="10"/>
  <c r="D513" i="10"/>
  <c r="O513" i="10"/>
  <c r="D537" i="10"/>
  <c r="P537" i="10"/>
  <c r="D483" i="10"/>
  <c r="P483" i="10"/>
  <c r="P486" i="10"/>
  <c r="D486" i="10"/>
  <c r="O486" i="10"/>
  <c r="P447" i="10"/>
  <c r="D447" i="10"/>
  <c r="O447" i="10"/>
  <c r="P451" i="10"/>
  <c r="D451" i="10"/>
  <c r="O451" i="10"/>
  <c r="P455" i="10"/>
  <c r="D455" i="10"/>
  <c r="O455" i="10"/>
  <c r="D460" i="10"/>
  <c r="O460" i="10"/>
  <c r="P460" i="10"/>
  <c r="P464" i="10"/>
  <c r="D464" i="10"/>
  <c r="O464" i="10"/>
  <c r="P467" i="10"/>
  <c r="D467" i="10"/>
  <c r="O467" i="10"/>
  <c r="P478" i="10"/>
  <c r="D478" i="10"/>
  <c r="O478" i="10"/>
  <c r="P481" i="10"/>
  <c r="D481" i="10"/>
  <c r="O481" i="10"/>
  <c r="P496" i="10"/>
  <c r="D496" i="10"/>
  <c r="P500" i="10"/>
  <c r="D500" i="10"/>
  <c r="O500" i="10"/>
  <c r="P504" i="10"/>
  <c r="D504" i="10"/>
  <c r="O504" i="10"/>
  <c r="D511" i="10"/>
  <c r="O511" i="10"/>
  <c r="P511" i="10"/>
  <c r="D514" i="10"/>
  <c r="O514" i="10"/>
  <c r="P514" i="10"/>
  <c r="D543" i="10"/>
  <c r="O543" i="10"/>
  <c r="P543" i="10"/>
  <c r="D488" i="10"/>
  <c r="O488" i="10"/>
  <c r="P488" i="10"/>
  <c r="D448" i="10"/>
  <c r="O448" i="10"/>
  <c r="P448" i="10"/>
  <c r="P452" i="10"/>
  <c r="D452" i="10"/>
  <c r="O452" i="10"/>
  <c r="D456" i="10"/>
  <c r="O456" i="10"/>
  <c r="P456" i="10"/>
  <c r="P461" i="10"/>
  <c r="D461" i="10"/>
  <c r="O461" i="10"/>
  <c r="D468" i="10"/>
  <c r="O468" i="10"/>
  <c r="P468" i="10"/>
  <c r="P476" i="10"/>
  <c r="D476" i="10"/>
  <c r="O476" i="10"/>
  <c r="P497" i="10"/>
  <c r="D497" i="10"/>
  <c r="O497" i="10"/>
  <c r="D501" i="10"/>
  <c r="O501" i="10"/>
  <c r="P501" i="10"/>
  <c r="D505" i="10"/>
  <c r="O505" i="10"/>
  <c r="P505" i="10"/>
  <c r="P509" i="10"/>
  <c r="D509" i="10"/>
  <c r="P541" i="10"/>
  <c r="D541" i="10"/>
  <c r="O541" i="10"/>
  <c r="D490" i="10"/>
  <c r="O490" i="10"/>
  <c r="P490" i="10"/>
  <c r="P449" i="10"/>
  <c r="D449" i="10"/>
  <c r="O449" i="10"/>
  <c r="D453" i="10"/>
  <c r="O453" i="10"/>
  <c r="P453" i="10"/>
  <c r="P458" i="10"/>
  <c r="D458" i="10"/>
  <c r="P462" i="10"/>
  <c r="D462" i="10"/>
  <c r="O462" i="10"/>
  <c r="D471" i="10"/>
  <c r="P471" i="10"/>
  <c r="P474" i="10"/>
  <c r="D474" i="10"/>
  <c r="O474" i="10"/>
  <c r="D498" i="10"/>
  <c r="O498" i="10"/>
  <c r="P498" i="10"/>
  <c r="D502" i="10"/>
  <c r="O502" i="10"/>
  <c r="P502" i="10"/>
  <c r="P506" i="10"/>
  <c r="D506" i="10"/>
  <c r="O506" i="10"/>
  <c r="P539" i="10"/>
  <c r="D539" i="10"/>
  <c r="O539" i="10"/>
  <c r="P492" i="10"/>
  <c r="D492" i="10"/>
  <c r="O492" i="10"/>
  <c r="D484" i="10"/>
  <c r="O484" i="10"/>
  <c r="P484" i="10"/>
  <c r="S58" i="13"/>
  <c r="BV500" i="10"/>
  <c r="Y58" i="13"/>
  <c r="BM445" i="10"/>
  <c r="N3" i="13"/>
  <c r="N377" i="13"/>
  <c r="BM819" i="10"/>
  <c r="O41" i="13"/>
  <c r="BM483" i="10"/>
  <c r="N532" i="10"/>
  <c r="O521" i="10"/>
  <c r="O532" i="10"/>
  <c r="I24" i="12"/>
  <c r="F532" i="10"/>
  <c r="N57" i="13"/>
  <c r="BM499" i="10"/>
  <c r="BW723" i="10"/>
  <c r="AG281" i="13"/>
  <c r="BW728" i="10"/>
  <c r="AG286" i="13"/>
  <c r="BW733" i="10"/>
  <c r="AG291" i="13"/>
  <c r="BW738" i="10"/>
  <c r="AG296" i="13"/>
  <c r="F469" i="10"/>
  <c r="O458" i="10"/>
  <c r="O469" i="10"/>
  <c r="J21" i="12"/>
  <c r="N469" i="10"/>
  <c r="P469" i="10"/>
  <c r="O21" i="12"/>
  <c r="O446" i="10"/>
  <c r="O457" i="10"/>
  <c r="I21" i="12"/>
  <c r="N457" i="10"/>
  <c r="F457" i="10"/>
  <c r="BU512" i="10"/>
  <c r="X70" i="13"/>
  <c r="N494" i="10"/>
  <c r="F494" i="10"/>
  <c r="O483" i="10"/>
  <c r="O494" i="10"/>
  <c r="J22" i="12"/>
  <c r="BV512" i="10"/>
  <c r="Y70" i="13"/>
  <c r="N482" i="10"/>
  <c r="F482" i="10"/>
  <c r="O471" i="10"/>
  <c r="O482" i="10"/>
  <c r="I22" i="12"/>
  <c r="BU537" i="10"/>
  <c r="X95" i="13"/>
  <c r="BU500" i="10"/>
  <c r="X58" i="13"/>
  <c r="O509" i="10"/>
  <c r="O519" i="10"/>
  <c r="J23" i="12"/>
  <c r="F519" i="10"/>
  <c r="N519" i="10"/>
  <c r="O496" i="10"/>
  <c r="O507" i="10"/>
  <c r="I23" i="12"/>
  <c r="N507" i="10"/>
  <c r="F507" i="10"/>
  <c r="F544" i="10"/>
  <c r="N544" i="10"/>
  <c r="O537" i="10"/>
  <c r="O544" i="10"/>
  <c r="J24" i="12"/>
  <c r="G70" i="12"/>
  <c r="P519" i="10"/>
  <c r="O23" i="12"/>
  <c r="P3" i="13"/>
  <c r="BU445" i="10"/>
  <c r="X3" i="13"/>
  <c r="P544" i="10"/>
  <c r="O24" i="12"/>
  <c r="P532" i="10"/>
  <c r="N24" i="12"/>
  <c r="P377" i="13"/>
  <c r="BU819" i="10"/>
  <c r="X377" i="13"/>
  <c r="P57" i="13"/>
  <c r="BU499" i="10"/>
  <c r="X57" i="13"/>
  <c r="P41" i="13"/>
  <c r="BU483" i="10"/>
  <c r="X41" i="13"/>
  <c r="P482" i="10"/>
  <c r="N22" i="12"/>
  <c r="P507" i="10"/>
  <c r="N23" i="12"/>
  <c r="P494" i="10"/>
  <c r="O22" i="12"/>
  <c r="P457" i="10"/>
  <c r="N21" i="12"/>
</calcChain>
</file>

<file path=xl/sharedStrings.xml><?xml version="1.0" encoding="utf-8"?>
<sst xmlns="http://schemas.openxmlformats.org/spreadsheetml/2006/main" count="1091" uniqueCount="413">
  <si>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</si>
  <si>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</si>
  <si>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</si>
  <si>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</si>
  <si>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</si>
  <si>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</si>
  <si>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</si>
  <si>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</si>
  <si>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</si>
  <si>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</si>
  <si>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</si>
  <si>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</si>
  <si>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</si>
  <si>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</si>
  <si>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</si>
  <si>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</si>
  <si>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</si>
  <si>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</si>
  <si>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</si>
  <si>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</si>
  <si>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</si>
  <si>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</si>
  <si>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</si>
  <si>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</si>
  <si>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</si>
  <si>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</si>
  <si>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</si>
  <si>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</si>
  <si>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</si>
  <si>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</si>
  <si>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</si>
  <si>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</si>
  <si>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</si>
  <si>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</si>
  <si>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</si>
  <si>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</si>
  <si>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</si>
  <si>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</si>
  <si>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</si>
  <si>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</si>
  <si>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</si>
  <si>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</si>
  <si>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</si>
  <si>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</si>
  <si>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</si>
  <si>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</si>
  <si>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</si>
  <si>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</si>
  <si>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</si>
  <si>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</si>
  <si>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</si>
  <si>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</si>
  <si>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</si>
  <si>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</si>
  <si>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</si>
  <si>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</si>
  <si>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</si>
  <si>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</si>
  <si>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</si>
  <si>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</si>
  <si>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</si>
  <si>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</si>
  <si>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</si>
  <si>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</si>
  <si>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</si>
  <si>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</si>
  <si>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</si>
  <si>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</si>
  <si>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</si>
  <si>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</si>
  <si>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</si>
  <si>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</si>
  <si>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</si>
  <si>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</si>
  <si>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</si>
  <si>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</si>
  <si>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</si>
  <si>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</si>
  <si>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</si>
  <si>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</si>
  <si>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</si>
  <si>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</si>
  <si>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</si>
  <si>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</si>
  <si>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</si>
  <si>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</si>
  <si>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</si>
  <si>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</si>
  <si>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</si>
  <si>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</si>
  <si>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</si>
  <si>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</si>
  <si>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</si>
  <si>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</si>
  <si>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</si>
  <si>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</si>
  <si>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</si>
  <si>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</si>
  <si>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</si>
  <si>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</si>
  <si>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</si>
  <si>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</si>
  <si>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</si>
  <si>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</si>
  <si>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</si>
  <si>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</si>
  <si>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</si>
  <si>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</si>
  <si>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</si>
  <si>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</si>
  <si>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</si>
  <si>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</si>
  <si>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</si>
  <si>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</si>
  <si>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</si>
  <si>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</si>
  <si>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</si>
  <si>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</si>
  <si>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</si>
  <si>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</si>
  <si>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</si>
  <si>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</si>
  <si>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</si>
  <si>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</si>
  <si>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</si>
  <si>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</si>
  <si>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</si>
  <si>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</si>
  <si>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</si>
  <si>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</si>
  <si>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</si>
  <si>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</si>
  <si>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</si>
  <si>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</si>
  <si>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</si>
  <si>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</si>
  <si>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</si>
  <si>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</si>
  <si>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</si>
  <si>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</si>
  <si>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</si>
  <si>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</si>
  <si>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</si>
  <si>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</si>
  <si>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</si>
  <si>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</si>
  <si>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</si>
  <si>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</si>
  <si>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</si>
  <si>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</si>
  <si>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</si>
  <si>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</si>
  <si>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</si>
  <si>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</si>
  <si>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</si>
  <si>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</si>
  <si>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</si>
  <si>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</si>
  <si>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</si>
  <si>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</si>
  <si>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</si>
  <si>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</si>
  <si>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</si>
  <si>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</si>
  <si>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</si>
  <si>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</si>
  <si>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</si>
  <si>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</si>
  <si>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</si>
  <si>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</si>
  <si>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</si>
  <si>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</si>
  <si>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</si>
  <si>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</si>
  <si>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</si>
  <si>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</si>
  <si>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</si>
  <si>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</si>
  <si>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</si>
  <si>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</si>
  <si>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</si>
  <si>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</si>
  <si>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</si>
  <si>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</si>
  <si>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</si>
  <si>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</si>
  <si>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</si>
  <si>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</si>
  <si>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</si>
  <si>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</si>
  <si>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</si>
  <si>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</si>
  <si>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</si>
  <si>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</si>
  <si>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</si>
  <si>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</si>
  <si>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</si>
  <si>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</si>
  <si>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</si>
  <si>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</si>
  <si>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</si>
  <si>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</si>
  <si>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</si>
  <si>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</si>
  <si>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</si>
  <si>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</si>
  <si>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</si>
  <si>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</si>
  <si>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</si>
  <si>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</si>
  <si>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</si>
  <si>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</si>
  <si>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</si>
  <si>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</si>
  <si>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</si>
  <si>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</si>
  <si>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</si>
  <si>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</si>
  <si>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</si>
  <si>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</si>
  <si>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</si>
  <si>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</si>
  <si>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</si>
  <si>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</si>
  <si>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</si>
  <si>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</si>
  <si>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</si>
  <si>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</si>
  <si>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</si>
  <si>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</si>
  <si>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</si>
  <si>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</si>
  <si>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</si>
  <si>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</si>
  <si>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</si>
  <si>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</si>
  <si>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</si>
  <si>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</si>
  <si>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</si>
  <si>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</si>
  <si>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</si>
  <si>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</si>
  <si>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</si>
  <si>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</si>
  <si>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</si>
  <si>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</si>
  <si>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</si>
  <si>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</si>
  <si>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</si>
  <si>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</si>
  <si>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</si>
  <si>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</si>
  <si>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</si>
  <si>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</si>
  <si>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</si>
  <si>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</si>
  <si>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</si>
  <si>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</si>
  <si>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</si>
  <si>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</si>
  <si>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*constă din: a. verificarea cunoştinţelor fundamentale şi de specialitate; b. susţinerea lucrării de licenţă/diplomă.</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</si>
  <si>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</si>
  <si>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</si>
  <si>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</si>
  <si>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</si>
  <si>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</si>
  <si>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</si>
  <si>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</si>
  <si>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</si>
  <si>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</si>
  <si>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</si>
  <si>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</si>
  <si>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</si>
  <si>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</si>
  <si>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</si>
  <si>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</si>
  <si>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</si>
  <si>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</si>
  <si>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</si>
  <si>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</si>
  <si>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</si>
  <si>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</si>
  <si>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</si>
  <si>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</si>
  <si>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</si>
  <si>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</si>
  <si>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</si>
  <si>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</si>
  <si>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</si>
  <si>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</si>
  <si>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</si>
  <si>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</si>
  <si>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</si>
  <si>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</si>
  <si>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</si>
  <si>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</si>
  <si>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t>Practica 1 de domeniu</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</si>
  <si>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</si>
  <si>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</si>
  <si>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</si>
  <si>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</si>
  <si>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</si>
  <si>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</si>
  <si>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</si>
  <si>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</si>
  <si>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</si>
  <si>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Facultatea de Mecanică</t>
  </si>
  <si>
    <t>Conf.univ.dr.ing. Virgil STOICA</t>
  </si>
  <si>
    <t xml:space="preserve"> Ştiinţe inginereşti</t>
  </si>
  <si>
    <t xml:space="preserve"> Inginerie mecanică, mecatronică, inginerie industrială şi management</t>
  </si>
  <si>
    <t>Fizica</t>
  </si>
  <si>
    <t>Limbi moderne 1
(opțiuni: L.Engleză, L. Germană, L.Franceză)</t>
  </si>
  <si>
    <t>Educaţie fizică I</t>
  </si>
  <si>
    <t>Matematici speciale</t>
  </si>
  <si>
    <t>Limbi moderne 2
(opțiuni: L.Engleză, L. Germană, L.Franceză)</t>
  </si>
  <si>
    <t>Educaţie fizică II</t>
  </si>
  <si>
    <t>Rezistenţa materialelor I</t>
  </si>
  <si>
    <t>Educaţie fizică III</t>
  </si>
  <si>
    <t>Rezistenţa materialelor II</t>
  </si>
  <si>
    <t>Educaţie fizică IV</t>
  </si>
  <si>
    <t>Opțional 1 independent</t>
  </si>
  <si>
    <t>Opțional 2 independent</t>
  </si>
  <si>
    <t>Opțional 3 independent</t>
  </si>
  <si>
    <t>Opțional 4 independent</t>
  </si>
  <si>
    <t>Opțional 5 independent</t>
  </si>
  <si>
    <t>Opțional 6 independent</t>
  </si>
  <si>
    <t>Opțional 7 independent</t>
  </si>
  <si>
    <t>Opțional 8 independent</t>
  </si>
  <si>
    <t>Opțional 9 independent</t>
  </si>
  <si>
    <t>Opțional 10 independent</t>
  </si>
  <si>
    <t>Management</t>
  </si>
  <si>
    <t>Utilizarea şi programarea calculatoarelor</t>
  </si>
  <si>
    <t>Ştiinţa si ingineria materialelor I</t>
  </si>
  <si>
    <t xml:space="preserve">Tehnologia materialelor </t>
  </si>
  <si>
    <t>Cultură şi civilizaţie</t>
  </si>
  <si>
    <t>Ştiinţa materialelor II</t>
  </si>
  <si>
    <t>Psihologia educaţiei</t>
  </si>
  <si>
    <t>Voluntariat</t>
  </si>
  <si>
    <t>Responsabilitate socială şi activism civic</t>
  </si>
  <si>
    <t>Didactica specialităţii</t>
  </si>
  <si>
    <t>Practica 2 de domeniu</t>
  </si>
  <si>
    <t>Practica 3 de specialitate</t>
  </si>
  <si>
    <t>Marketing</t>
  </si>
  <si>
    <t>Comunicare</t>
  </si>
  <si>
    <t>Disciplină facultativă</t>
  </si>
  <si>
    <t>Pedagogie 1</t>
  </si>
  <si>
    <t>Pedagogie 2</t>
  </si>
  <si>
    <t>Inginerie medicală</t>
  </si>
  <si>
    <t>Științe inginerești aplicate</t>
  </si>
  <si>
    <t>Misiunea de bază a specializării „Inginerie Medicală” este de a forma specialiști cu o pregătire interdisciplinară, competitivi pe plan național și internațional, cu competenţe şi abilităţi specifice ingineriei medicale.</t>
  </si>
  <si>
    <t xml:space="preserve">Obiectivele principale sunt concentrate pe obținerea de abilități generale, caracteristice profesiei de inginer, pe dezvoltarea cunoștințelor de bază pentru înțelegerea tehnicilor și proceselor din domeniul asigurării sănătății, dezvoltarea capacității de design și proiectare asistată, dezvoltarea de competențe pentru concepția, construcția și gestiunea aparatelor și echipamentelor medicale, pe formarea capacității de gestiune a sistemelor de inginerie medicală și a deprinderilor de acțiune într-un context social pentru promovarea și exploatarea sistemelor biomedicale.
Obiective specifice sunt bazate pe misiunile didactică și de cercetare ale specializării Inginerie medicală.
</t>
  </si>
  <si>
    <t>1.  Utilizarea adevată a fundamentelor teoretice ale științelor inginerești aplicate 
2. Modelarea sistemelor biologice și implementarea modelelor în investigarea medicală;
3. Concepția, proiectarea, construcția, exploatarea și dezvoltarea echipamentelor medicale moderne;
4. Expertiză, consultanţă tehnică și service pentru exploatarea și dezvoltarea echipamentelor medicale;
5. Concepția, proiectarea, dezvoltarea și utilizarea aplicatiilor de informatică medicală;
6. Achiziția și procesarea semnalelor și imaginilor biomedicale;
7. Alegerea și utilizarea biomaterialelor pentru fabricarea dispozitivelor medicale;
8. Tehnici de investigaţie clinică;
9. Asigurarea calității dispozitivelor medicale, resposabilitatea calității și mentenanței aparaturii medicale;</t>
  </si>
  <si>
    <t xml:space="preserve">CT1. Aplicarea, în contextul respectării legislației, a drepturilor de proprietate intelectuală (inclusiv transfer tehnologic), a metodologiei de certificare a produselor, a principiilor, normelor și valorilor codului de etică profesională în cadrul propriei strategii de muncă riguroasă, eficientă și responsabilă.                                                                                                                                                                                                                                                                                          CT2. identificarea rolurilor și responsabilităților într-o echipă și aplicarea de tehnici de relaționare și muncă eficientă în cadrul echipei.                                                                                                                                                                                           CT3 Identificarea oportunităților de formare continuă și valorificarea eficientă a resurselor și tehnicilor de învățare pentru propria dezvoltare. </t>
  </si>
  <si>
    <t xml:space="preserve">Bioinginer medical - 226904; Inginer clinic - 226301; Reprezentant comercial - 332202; Reprezentant medical - 243302; Inginer medical - 2149; </t>
  </si>
  <si>
    <t>Algebra liniara, geometrie analitica si diferentiala (Algebra si geometrie)</t>
  </si>
  <si>
    <t>Grafica  asistata de calculator 1 ( Geometrie descriptiva si desen tehnic)</t>
  </si>
  <si>
    <t>Chimie</t>
  </si>
  <si>
    <t>Grafică tehnică asistată de calculator 2</t>
  </si>
  <si>
    <t>Elemente de inginerie mecanica</t>
  </si>
  <si>
    <t>Masurari si instrumentatie (Masurari)</t>
  </si>
  <si>
    <t>Biomateriale</t>
  </si>
  <si>
    <t>Biochimie</t>
  </si>
  <si>
    <t>Limbi moderne 3</t>
  </si>
  <si>
    <t>Limbi moderne 4</t>
  </si>
  <si>
    <t>Electronică medicală</t>
  </si>
  <si>
    <t>Proiectarea implanturilor</t>
  </si>
  <si>
    <t>Organe de mașini și toleranțe</t>
  </si>
  <si>
    <t>Fabricatia dispozitivelor medicale</t>
  </si>
  <si>
    <t>450</t>
  </si>
  <si>
    <t>Sisteme biologice</t>
  </si>
  <si>
    <t>Acustică şi proteze auditive</t>
  </si>
  <si>
    <t>Biomecanică</t>
  </si>
  <si>
    <t>Optică medicală şi echipamente optice</t>
  </si>
  <si>
    <t>Elaborare proiect de diplomă*</t>
  </si>
  <si>
    <t>Examen de diplomă**</t>
  </si>
  <si>
    <r>
      <t>Observatii:</t>
    </r>
    <r>
      <rPr>
        <b/>
        <i/>
        <sz val="11"/>
        <color indexed="18"/>
        <rFont val="Arial"/>
        <family val="2"/>
      </rPr>
      <t xml:space="preserve"> 1* cu durata de 7 săptămâni x 26 ore din care stagiu de practică 2 săptămâni x 26 ore;  **constă din: a. verificarea cunoştinţelor fundamentale şi de specialitate; b. susţinerea lucrării de licenţă/diplomă.</t>
    </r>
  </si>
  <si>
    <t xml:space="preserve">  CATIA </t>
  </si>
  <si>
    <t>Ingineria ţesuturilor</t>
  </si>
  <si>
    <t>Tehnici chirurgicale de implantare</t>
  </si>
  <si>
    <t>Opțional 1 independent 
Materiale compozite pentru aplicaţii medicale (*)</t>
  </si>
  <si>
    <t>Opțional 1 independent                                                                        Materiale sinterizate cu aplicaţii medicale</t>
  </si>
  <si>
    <t>Opțional 2 independent
Biosemnale si prelucrarea biosemnalelor  (*)</t>
  </si>
  <si>
    <t xml:space="preserve">Opțional 2 independent 
Senzori şi sisteme senzoriale  </t>
  </si>
  <si>
    <t>Statistică aplicată în ingineria medicală</t>
  </si>
  <si>
    <t>Implantologie și protetică dentară</t>
  </si>
  <si>
    <t>Modelarea și simularea aplicată în bioinginerie</t>
  </si>
  <si>
    <t>Ingineria protezării și reabilitării</t>
  </si>
  <si>
    <t>Opțional 3 independent 
Achiziţii şi prelucrări de imagin (*)</t>
  </si>
  <si>
    <t>Opțional 3 independent                                                              Sisteme de achiziţie, interfeţe şi instrumentaţie</t>
  </si>
  <si>
    <t>Informatică aplicată</t>
  </si>
  <si>
    <t>Opțional 4 independent 
 Aparate de terapie intensivă (*)</t>
  </si>
  <si>
    <t>Opțional 4 independent 
 Instrumentar medical</t>
  </si>
  <si>
    <t>Opțional 5 independent 
Tehnici si echipamente pentru imagistica medicală (*)</t>
  </si>
  <si>
    <t>Opțional 5 independent 
Tehnici neconvenționale în medicină</t>
  </si>
  <si>
    <t>Opțional 6 independent 
Ingineria programarii aplicatiilor de informatica medicala (*)</t>
  </si>
  <si>
    <t>Opțional 6 independent 
Procesarea semnalelor de masurare</t>
  </si>
  <si>
    <t>Opțional 7 independent                                                                  Fiabilitatea echipamentelor medicale (*)</t>
  </si>
  <si>
    <t>Opțional 7 independent                                                             Instrumentație electronică</t>
  </si>
  <si>
    <t>Opțional 8 independent                                                                  Aparatură şi echipamente medicale  (*)</t>
  </si>
  <si>
    <t xml:space="preserve">Opțional 8 independent                                                             Echipamente electrice medicale </t>
  </si>
  <si>
    <t>Opțional 9 independent                                                                    Evaluarea și certificarea aparaturii medicale (*)</t>
  </si>
  <si>
    <t>Opțional 9 independent                                                                 Asigurarea calității implanturilor</t>
  </si>
  <si>
    <t>Opțional 10 independent                                                                  Ergonomia echipamentelor medicale (*)</t>
  </si>
  <si>
    <t xml:space="preserve">Opțional 10 independent                                                                    Ingineria suprafețelor </t>
  </si>
  <si>
    <t>Electrotehnica si electronica</t>
  </si>
  <si>
    <t>Ecuatiile fizicii matematice</t>
  </si>
  <si>
    <t>Bazele termodinamicii tehnice</t>
  </si>
  <si>
    <t>Metode numerice</t>
  </si>
  <si>
    <t>Mecanica tehnica 1.  Mecanica fluidelor</t>
  </si>
  <si>
    <t>Automatizarea echipamentelor medicale</t>
  </si>
  <si>
    <t>Economie generala</t>
  </si>
  <si>
    <t>Mecanisme si elemente de mecanica fina</t>
  </si>
  <si>
    <t>Cinematica si dinamica structurilor biomecanice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</si>
</sst>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73"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color indexed="8"/>
      <name val="Arial"/>
      <family val="2"/>
    </font>
    <font>
      <sz val="14"/>
      <color rgb="FF000080"/>
      <name val="Arial"/>
      <family val="2"/>
    </font>
    <font>
      <sz val="14"/>
      <color rgb="FF003399"/>
      <name val="Arial"/>
      <family val="2"/>
    </font>
    <font>
      <sz val="14"/>
      <name val="Arial"/>
      <family val="2"/>
    </font>
    <font>
      <sz val="11"/>
      <color rgb="FF000080"/>
      <name val="Arial"/>
      <family val="2"/>
      <charset val="238"/>
    </font>
    <font>
      <sz val="14"/>
      <color rgb="FF000080"/>
      <name val="Arial"/>
      <family val="2"/>
      <charset val="238"/>
    </font>
    <font>
      <sz val="11"/>
      <color rgb="FF000080"/>
      <name val="Arial"/>
      <family val="2"/>
    </font>
    <font>
      <sz val="14"/>
      <color theme="1"/>
      <name val="Arial"/>
      <family val="2"/>
      <charset val="238"/>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6">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8"/>
      </left>
      <right style="double">
        <color indexed="8"/>
      </right>
      <top style="thin">
        <color indexed="8"/>
      </top>
      <bottom style="double">
        <color indexed="8"/>
      </bottom>
      <diagonal/>
    </border>
  </borders>
  <cellStyleXfs count="3">
    <xf numFmtId="0" fontId="0" fillId="0" borderId="0"/>
    <xf numFmtId="0" fontId="36" fillId="3" borderId="0" applyNumberFormat="0" applyBorder="0" applyAlignment="0" applyProtection="0"/>
    <xf numFmtId="0" fontId="14" fillId="0" borderId="0"/>
  </cellStyleXfs>
  <cellXfs count="643">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2" fillId="0" borderId="25" xfId="0" applyFont="1" applyBorder="1" applyAlignment="1">
      <alignment horizontal="center"/>
    </xf>
    <xf numFmtId="0" fontId="14" fillId="0" borderId="25" xfId="0" applyFont="1" applyBorder="1" applyAlignment="1">
      <alignment horizontal="center"/>
    </xf>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3" fillId="7" borderId="36" xfId="0" applyFont="1" applyFill="1" applyBorder="1" applyAlignment="1" applyProtection="1">
      <alignment horizontal="center" vertical="center"/>
      <protection locked="0"/>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7"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8" fillId="0" borderId="1" xfId="0" applyFont="1" applyFill="1" applyBorder="1" applyAlignment="1" applyProtection="1">
      <alignment horizontal="center" vertical="center" wrapText="1"/>
      <protection locked="0"/>
    </xf>
    <xf numFmtId="0" fontId="58" fillId="0" borderId="12" xfId="0" applyFont="1" applyFill="1" applyBorder="1" applyAlignment="1" applyProtection="1">
      <alignment horizontal="center" vertical="center" wrapText="1"/>
      <protection locked="0"/>
    </xf>
    <xf numFmtId="0" fontId="58" fillId="0" borderId="2" xfId="0" applyFont="1" applyFill="1" applyBorder="1" applyAlignment="1" applyProtection="1">
      <alignment horizontal="center" vertical="center" wrapText="1"/>
      <protection locked="0"/>
    </xf>
    <xf numFmtId="0" fontId="58" fillId="0" borderId="48" xfId="0" applyFont="1" applyFill="1" applyBorder="1" applyAlignment="1" applyProtection="1">
      <alignment horizontal="center" vertical="center" wrapText="1"/>
      <protection locked="0"/>
    </xf>
    <xf numFmtId="0" fontId="58" fillId="0" borderId="14" xfId="0" applyFont="1" applyFill="1" applyBorder="1" applyAlignment="1" applyProtection="1">
      <alignment horizontal="center" vertical="center" wrapText="1"/>
      <protection locked="0"/>
    </xf>
    <xf numFmtId="0" fontId="58"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59"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0" fillId="0" borderId="0" xfId="0" applyFont="1" applyFill="1" applyAlignment="1">
      <alignment horizontal="center"/>
    </xf>
    <xf numFmtId="0" fontId="60" fillId="0" borderId="0" xfId="0" applyFont="1" applyAlignment="1">
      <alignment horizontal="center"/>
    </xf>
    <xf numFmtId="0" fontId="60" fillId="0" borderId="25" xfId="0" applyFont="1" applyBorder="1" applyAlignment="1">
      <alignment horizontal="center"/>
    </xf>
    <xf numFmtId="0" fontId="60"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59" fillId="0" borderId="0" xfId="0" quotePrefix="1" applyFont="1" applyFill="1" applyBorder="1" applyAlignment="1">
      <alignment vertical="center" wrapText="1" shrinkToFit="1"/>
    </xf>
    <xf numFmtId="0" fontId="60" fillId="0" borderId="0" xfId="0" applyFont="1" applyFill="1"/>
    <xf numFmtId="0" fontId="60" fillId="0" borderId="0" xfId="0" applyFont="1"/>
    <xf numFmtId="0" fontId="59" fillId="0" borderId="0" xfId="0" applyFont="1" applyFill="1" applyBorder="1" applyAlignment="1">
      <alignment horizontal="center" vertical="center"/>
    </xf>
    <xf numFmtId="0" fontId="32" fillId="0" borderId="0" xfId="0" applyFont="1" applyBorder="1" applyAlignment="1">
      <alignment horizontal="center"/>
    </xf>
    <xf numFmtId="0" fontId="59" fillId="0" borderId="36" xfId="0" applyFont="1" applyBorder="1" applyAlignment="1">
      <alignment horizontal="center"/>
    </xf>
    <xf numFmtId="0" fontId="32" fillId="0" borderId="36" xfId="0" applyFont="1" applyBorder="1"/>
    <xf numFmtId="0" fontId="59" fillId="6" borderId="36" xfId="0" applyFont="1" applyFill="1" applyBorder="1"/>
    <xf numFmtId="0" fontId="59" fillId="0" borderId="36" xfId="0" applyFont="1" applyBorder="1"/>
    <xf numFmtId="0" fontId="59"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1"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4"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58" fillId="0" borderId="75" xfId="2" applyFont="1" applyFill="1" applyBorder="1" applyAlignment="1" applyProtection="1">
      <alignment horizontal="center" vertical="center"/>
      <protection locked="0"/>
    </xf>
    <xf numFmtId="0" fontId="55" fillId="0" borderId="12" xfId="0" applyFont="1" applyFill="1" applyBorder="1" applyAlignment="1" applyProtection="1">
      <alignment horizontal="center" vertical="center" wrapText="1"/>
      <protection locked="0"/>
    </xf>
    <xf numFmtId="0" fontId="66" fillId="0" borderId="2" xfId="0" applyFont="1" applyFill="1" applyBorder="1" applyAlignment="1" applyProtection="1">
      <alignment horizontal="center" vertical="center" wrapText="1"/>
      <protection locked="0"/>
    </xf>
    <xf numFmtId="0" fontId="66" fillId="0" borderId="12" xfId="0" applyFont="1" applyFill="1" applyBorder="1" applyAlignment="1" applyProtection="1">
      <alignment horizontal="center" vertical="center" wrapText="1"/>
      <protection locked="0"/>
    </xf>
    <xf numFmtId="0" fontId="66" fillId="0" borderId="48" xfId="0" applyFont="1" applyFill="1" applyBorder="1" applyAlignment="1" applyProtection="1">
      <alignment horizontal="center" vertical="center" wrapText="1"/>
      <protection locked="0"/>
    </xf>
    <xf numFmtId="0" fontId="66" fillId="0" borderId="14" xfId="0" applyFont="1" applyFill="1" applyBorder="1" applyAlignment="1" applyProtection="1">
      <alignment horizontal="center" vertical="center" wrapText="1"/>
      <protection locked="0"/>
    </xf>
    <xf numFmtId="0" fontId="66" fillId="0" borderId="47" xfId="0" applyFont="1" applyFill="1" applyBorder="1" applyAlignment="1" applyProtection="1">
      <alignment horizontal="center" vertical="center" wrapText="1"/>
      <protection locked="0"/>
    </xf>
    <xf numFmtId="0" fontId="67" fillId="0" borderId="12" xfId="0" applyFont="1" applyFill="1" applyBorder="1" applyAlignment="1" applyProtection="1">
      <alignment horizontal="center" vertical="center" wrapText="1"/>
      <protection locked="0"/>
    </xf>
    <xf numFmtId="0" fontId="67" fillId="0" borderId="2" xfId="0" applyFont="1" applyFill="1" applyBorder="1" applyAlignment="1" applyProtection="1">
      <alignment horizontal="center" vertical="center" wrapText="1"/>
      <protection locked="0"/>
    </xf>
    <xf numFmtId="0" fontId="67" fillId="0" borderId="48" xfId="0" applyFont="1" applyFill="1" applyBorder="1" applyAlignment="1" applyProtection="1">
      <alignment horizontal="center" vertical="center" wrapText="1"/>
      <protection locked="0"/>
    </xf>
    <xf numFmtId="0" fontId="67" fillId="0" borderId="14" xfId="0" applyFont="1" applyFill="1" applyBorder="1" applyAlignment="1" applyProtection="1">
      <alignment horizontal="center" vertical="center" wrapText="1"/>
      <protection locked="0"/>
    </xf>
    <xf numFmtId="0" fontId="67" fillId="0" borderId="47" xfId="0" applyFont="1" applyFill="1" applyBorder="1" applyAlignment="1" applyProtection="1">
      <alignment horizontal="center" vertical="center" wrapText="1"/>
      <protection locked="0"/>
    </xf>
    <xf numFmtId="0" fontId="68" fillId="0" borderId="12" xfId="0" applyFont="1" applyFill="1" applyBorder="1" applyAlignment="1" applyProtection="1">
      <alignment horizontal="center" vertical="center" wrapText="1"/>
      <protection locked="0"/>
    </xf>
    <xf numFmtId="0" fontId="68" fillId="0" borderId="2" xfId="0" applyFont="1" applyFill="1" applyBorder="1" applyAlignment="1" applyProtection="1">
      <alignment horizontal="center" vertical="center" wrapText="1"/>
      <protection locked="0"/>
    </xf>
    <xf numFmtId="0" fontId="68" fillId="0" borderId="48" xfId="0" applyFont="1" applyFill="1" applyBorder="1" applyAlignment="1" applyProtection="1">
      <alignment horizontal="center" vertical="center" wrapText="1"/>
      <protection locked="0"/>
    </xf>
    <xf numFmtId="0" fontId="68" fillId="0" borderId="14" xfId="0" applyFont="1" applyFill="1" applyBorder="1" applyAlignment="1" applyProtection="1">
      <alignment horizontal="center" vertical="center" wrapText="1"/>
      <protection locked="0"/>
    </xf>
    <xf numFmtId="0" fontId="68" fillId="0" borderId="47" xfId="0" applyFont="1" applyFill="1" applyBorder="1" applyAlignment="1" applyProtection="1">
      <alignment horizontal="center" vertical="center" wrapText="1"/>
      <protection locked="0"/>
    </xf>
    <xf numFmtId="0" fontId="66" fillId="0" borderId="36" xfId="0" applyFont="1" applyFill="1" applyBorder="1" applyAlignment="1" applyProtection="1">
      <alignment horizontal="center" vertical="center" wrapText="1"/>
      <protection locked="0"/>
    </xf>
    <xf numFmtId="0" fontId="69" fillId="4" borderId="47" xfId="0" applyFont="1" applyFill="1" applyBorder="1" applyAlignment="1" applyProtection="1">
      <alignment horizontal="center" vertical="center" wrapText="1"/>
      <protection locked="0"/>
    </xf>
    <xf numFmtId="0" fontId="70" fillId="4" borderId="13" xfId="0" applyFont="1" applyFill="1" applyBorder="1" applyAlignment="1" applyProtection="1">
      <alignment horizontal="center" vertical="center" wrapText="1"/>
      <protection locked="0"/>
    </xf>
    <xf numFmtId="0" fontId="70" fillId="4" borderId="47" xfId="0" applyFont="1" applyFill="1" applyBorder="1" applyAlignment="1" applyProtection="1">
      <alignment horizontal="center" vertical="center" wrapText="1"/>
      <protection locked="0"/>
    </xf>
    <xf numFmtId="0" fontId="70" fillId="4" borderId="14"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70" fillId="0" borderId="13" xfId="0" applyFont="1" applyBorder="1" applyAlignment="1" applyProtection="1">
      <alignment horizontal="center" vertical="center" wrapText="1"/>
      <protection locked="0"/>
    </xf>
    <xf numFmtId="0" fontId="70" fillId="0" borderId="47" xfId="0" applyFont="1" applyBorder="1" applyAlignment="1" applyProtection="1">
      <alignment horizontal="center" vertical="center" wrapText="1"/>
      <protection locked="0"/>
    </xf>
    <xf numFmtId="0" fontId="70" fillId="0" borderId="14" xfId="0" applyFont="1" applyBorder="1" applyAlignment="1" applyProtection="1">
      <alignment horizontal="center" vertical="center" wrapText="1"/>
      <protection locked="0"/>
    </xf>
    <xf numFmtId="0" fontId="70" fillId="4" borderId="1" xfId="0" applyFont="1" applyFill="1" applyBorder="1" applyAlignment="1" applyProtection="1">
      <alignment horizontal="center" vertical="center" wrapText="1"/>
      <protection locked="0"/>
    </xf>
    <xf numFmtId="0" fontId="70" fillId="0" borderId="12" xfId="0" applyFont="1" applyFill="1" applyBorder="1" applyAlignment="1" applyProtection="1">
      <alignment horizontal="center" vertical="center" wrapText="1"/>
      <protection locked="0"/>
    </xf>
    <xf numFmtId="0" fontId="70" fillId="0" borderId="2" xfId="0" applyFont="1" applyFill="1" applyBorder="1" applyAlignment="1" applyProtection="1">
      <alignment horizontal="center" vertical="center" wrapText="1"/>
      <protection locked="0"/>
    </xf>
    <xf numFmtId="0" fontId="70" fillId="0" borderId="48" xfId="0" applyFont="1" applyFill="1" applyBorder="1" applyAlignment="1" applyProtection="1">
      <alignment horizontal="center" vertical="center" wrapText="1"/>
      <protection locked="0"/>
    </xf>
    <xf numFmtId="0" fontId="70" fillId="0" borderId="14" xfId="0" applyFont="1" applyFill="1" applyBorder="1" applyAlignment="1" applyProtection="1">
      <alignment horizontal="center" vertical="center" wrapText="1"/>
      <protection locked="0"/>
    </xf>
    <xf numFmtId="0" fontId="70" fillId="0" borderId="47" xfId="0"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71" fillId="0" borderId="2" xfId="0" applyFont="1" applyFill="1" applyBorder="1" applyAlignment="1" applyProtection="1">
      <alignment horizontal="center" vertical="center" wrapText="1"/>
      <protection locked="0"/>
    </xf>
    <xf numFmtId="0" fontId="71" fillId="0" borderId="48" xfId="0" applyFont="1" applyFill="1" applyBorder="1" applyAlignment="1" applyProtection="1">
      <alignment horizontal="center" vertical="center" wrapText="1"/>
      <protection locked="0"/>
    </xf>
    <xf numFmtId="0" fontId="71" fillId="0" borderId="14" xfId="0" applyFont="1" applyFill="1" applyBorder="1" applyAlignment="1" applyProtection="1">
      <alignment horizontal="center" vertical="center" wrapText="1"/>
      <protection locked="0"/>
    </xf>
    <xf numFmtId="0" fontId="71" fillId="0" borderId="47" xfId="0" applyFont="1" applyFill="1" applyBorder="1" applyAlignment="1" applyProtection="1">
      <alignment horizontal="center" vertical="center" wrapText="1"/>
      <protection locked="0"/>
    </xf>
    <xf numFmtId="0" fontId="70" fillId="0" borderId="13"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66" fillId="0" borderId="1" xfId="0" applyFont="1" applyFill="1" applyBorder="1" applyAlignment="1" applyProtection="1">
      <alignment horizontal="center" vertical="center" wrapText="1"/>
      <protection locked="0"/>
    </xf>
    <xf numFmtId="0" fontId="72" fillId="7" borderId="39" xfId="0" applyFont="1" applyFill="1" applyBorder="1" applyAlignment="1" applyProtection="1">
      <alignment horizontal="center" vertical="center"/>
      <protection locked="0"/>
    </xf>
    <xf numFmtId="0" fontId="72" fillId="7" borderId="2" xfId="0" applyFont="1" applyFill="1" applyBorder="1" applyAlignment="1" applyProtection="1">
      <alignment horizontal="center" vertical="center"/>
      <protection locked="0"/>
    </xf>
    <xf numFmtId="0" fontId="72" fillId="7" borderId="36" xfId="0" applyFont="1" applyFill="1" applyBorder="1" applyAlignment="1" applyProtection="1">
      <alignment horizontal="center" vertical="center"/>
      <protection locked="0"/>
    </xf>
    <xf numFmtId="0" fontId="72" fillId="7" borderId="47" xfId="0" applyFont="1" applyFill="1" applyBorder="1" applyAlignment="1" applyProtection="1">
      <alignment horizontal="center" vertical="center"/>
      <protection locked="0"/>
    </xf>
    <xf numFmtId="0" fontId="72" fillId="7" borderId="1" xfId="0" applyFont="1" applyFill="1" applyBorder="1" applyAlignment="1" applyProtection="1">
      <alignment horizontal="center" vertical="center"/>
      <protection locked="0"/>
    </xf>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65" fillId="7" borderId="38" xfId="0" applyFont="1" applyFill="1" applyBorder="1" applyAlignment="1" applyProtection="1">
      <alignment wrapText="1"/>
      <protection locked="0"/>
    </xf>
    <xf numFmtId="0" fontId="65" fillId="7" borderId="0" xfId="0" applyFont="1" applyFill="1" applyBorder="1" applyAlignment="1" applyProtection="1">
      <alignment wrapText="1"/>
      <protection locked="0"/>
    </xf>
    <xf numFmtId="0" fontId="56" fillId="7" borderId="0" xfId="0" applyFont="1" applyFill="1" applyAlignment="1" applyProtection="1">
      <alignment horizontal="center"/>
      <protection locked="0"/>
    </xf>
    <xf numFmtId="0" fontId="8" fillId="7" borderId="0" xfId="0" applyFont="1" applyFill="1" applyAlignment="1" applyProtection="1">
      <alignment horizontal="left" shrinkToFit="1"/>
      <protection locked="0"/>
    </xf>
    <xf numFmtId="0" fontId="8" fillId="0" borderId="0" xfId="0" applyFont="1" applyFill="1" applyAlignment="1">
      <alignment horizontal="center"/>
    </xf>
    <xf numFmtId="0" fontId="55" fillId="7" borderId="0" xfId="0" applyFont="1" applyFill="1" applyAlignment="1" applyProtection="1">
      <alignment horizontal="left"/>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65" fillId="7" borderId="38" xfId="0" applyFont="1" applyFill="1" applyBorder="1" applyAlignment="1" applyProtection="1">
      <alignment horizontal="left" wrapText="1"/>
      <protection locked="0"/>
    </xf>
    <xf numFmtId="0" fontId="65" fillId="7" borderId="0" xfId="0" applyFont="1" applyFill="1" applyBorder="1" applyAlignment="1" applyProtection="1">
      <alignment horizontal="left" wrapText="1"/>
      <protection locked="0"/>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30" fillId="7" borderId="38" xfId="0" applyFont="1" applyFill="1" applyBorder="1" applyAlignment="1" applyProtection="1">
      <alignment horizontal="left" wrapText="1" shrinkToFit="1"/>
      <protection locked="0"/>
    </xf>
    <xf numFmtId="0" fontId="30" fillId="7" borderId="0" xfId="0" applyFont="1" applyFill="1" applyBorder="1" applyAlignment="1" applyProtection="1">
      <alignment horizontal="left" shrinkToFit="1"/>
      <protection locked="0"/>
    </xf>
    <xf numFmtId="0" fontId="3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 fillId="4" borderId="49"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2"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0" fontId="5" fillId="0" borderId="49"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0" xfId="0" applyFont="1" applyFill="1" applyAlignment="1">
      <alignment horizont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1" fontId="3" fillId="0" borderId="21" xfId="0" applyNumberFormat="1"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5" fillId="11" borderId="36" xfId="0" applyFont="1" applyFill="1" applyBorder="1" applyAlignment="1">
      <alignment horizontal="center"/>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2" fillId="0" borderId="0" xfId="0" applyFont="1" applyFill="1" applyBorder="1" applyAlignment="1">
      <alignment horizontal="center" vertical="center"/>
    </xf>
    <xf numFmtId="0" fontId="3" fillId="0" borderId="56" xfId="0" applyFont="1" applyFill="1" applyBorder="1" applyAlignment="1">
      <alignment horizontal="center"/>
    </xf>
    <xf numFmtId="0" fontId="3" fillId="0" borderId="4" xfId="0" applyFont="1" applyFill="1" applyBorder="1" applyAlignment="1">
      <alignment horizontal="center"/>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3" fillId="6" borderId="39"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3" fillId="0" borderId="56" xfId="0" applyFont="1" applyBorder="1" applyAlignment="1">
      <alignment horizontal="center"/>
    </xf>
    <xf numFmtId="0" fontId="3" fillId="0" borderId="4" xfId="0" applyFont="1" applyBorder="1" applyAlignment="1">
      <alignment horizontal="center"/>
    </xf>
    <xf numFmtId="0" fontId="2" fillId="0" borderId="0" xfId="0" applyFont="1" applyFill="1" applyAlignment="1">
      <alignment horizontal="center" vertic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164" fontId="3" fillId="4" borderId="21" xfId="0" applyNumberFormat="1"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60" xfId="0"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5"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quotePrefix="1" applyFont="1" applyFill="1" applyBorder="1" applyAlignment="1">
      <alignment vertical="center" wrapText="1"/>
    </xf>
    <xf numFmtId="0" fontId="5" fillId="0" borderId="11" xfId="0" applyFont="1" applyFill="1" applyBorder="1" applyAlignment="1">
      <alignment vertical="center" wrapText="1"/>
    </xf>
    <xf numFmtId="0" fontId="46" fillId="9" borderId="51" xfId="0" applyFont="1" applyFill="1" applyBorder="1" applyAlignment="1" applyProtection="1">
      <alignment horizontal="center" vertical="center" wrapText="1"/>
      <protection locked="0"/>
    </xf>
    <xf numFmtId="0" fontId="46" fillId="9" borderId="25" xfId="0" applyFont="1" applyFill="1" applyBorder="1" applyAlignment="1" applyProtection="1">
      <alignment horizontal="center" vertical="center" wrapText="1"/>
      <protection locked="0"/>
    </xf>
    <xf numFmtId="0" fontId="46" fillId="9" borderId="52" xfId="0" applyFont="1" applyFill="1" applyBorder="1" applyAlignment="1" applyProtection="1">
      <alignment horizontal="center" vertical="center" wrapText="1"/>
      <protection locked="0"/>
    </xf>
    <xf numFmtId="0" fontId="46" fillId="9" borderId="53" xfId="0" applyFont="1" applyFill="1" applyBorder="1" applyAlignment="1" applyProtection="1">
      <alignment horizontal="center" vertical="center" wrapText="1"/>
      <protection locked="0"/>
    </xf>
    <xf numFmtId="0" fontId="46" fillId="9" borderId="23" xfId="0" applyFont="1" applyFill="1" applyBorder="1" applyAlignment="1" applyProtection="1">
      <alignment horizontal="center" vertical="center" wrapText="1"/>
      <protection locked="0"/>
    </xf>
    <xf numFmtId="0" fontId="46" fillId="9" borderId="54" xfId="0" applyFont="1" applyFill="1" applyBorder="1" applyAlignment="1" applyProtection="1">
      <alignment horizontal="center" vertical="center" wrapText="1"/>
      <protection locked="0"/>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28" fillId="8" borderId="0" xfId="0" applyFont="1" applyFill="1" applyAlignment="1">
      <alignment horizontal="center"/>
    </xf>
    <xf numFmtId="0" fontId="5" fillId="0" borderId="0" xfId="0" applyFont="1" applyAlignment="1">
      <alignment horizontal="center"/>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2" fillId="2" borderId="38" xfId="0" applyFont="1" applyFill="1" applyBorder="1" applyAlignment="1">
      <alignment wrapText="1"/>
    </xf>
    <xf numFmtId="0" fontId="23" fillId="2" borderId="0" xfId="0" applyFont="1" applyFill="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64" xfId="0" applyFont="1" applyBorder="1" applyAlignment="1">
      <alignment horizontal="center"/>
    </xf>
    <xf numFmtId="0" fontId="24" fillId="0" borderId="66" xfId="0" applyFont="1" applyBorder="1" applyAlignment="1">
      <alignment horizontal="center"/>
    </xf>
    <xf numFmtId="0" fontId="24" fillId="7" borderId="0" xfId="0" applyFont="1" applyFill="1" applyAlignment="1" applyProtection="1">
      <alignment horizontal="left"/>
      <protection locked="0"/>
    </xf>
    <xf numFmtId="0" fontId="22" fillId="2" borderId="0" xfId="0" applyFont="1" applyFill="1" applyBorder="1" applyAlignment="1">
      <alignment wrapText="1"/>
    </xf>
    <xf numFmtId="0" fontId="24" fillId="0" borderId="41" xfId="0" applyFont="1" applyBorder="1" applyAlignment="1"/>
    <xf numFmtId="0" fontId="0" fillId="0" borderId="63" xfId="0" applyBorder="1" applyAlignment="1"/>
  </cellXfs>
  <cellStyles count="3">
    <cellStyle name="Good" xfId="1" builtinId="26"/>
    <cellStyle name="Normal" xfId="0" builtinId="0"/>
    <cellStyle name="Normal_Anii_I-IV"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85875</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85875</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58" zoomScaleNormal="70" zoomScaleSheetLayoutView="100" zoomScalePageLayoutView="70" workbookViewId="0">
      <selection activeCell="B86" sqref="B86:Y91"/>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41" t="s">
        <v>47</v>
      </c>
      <c r="B3" s="142"/>
      <c r="C3" s="142"/>
      <c r="D3" s="142"/>
      <c r="E3" s="142"/>
      <c r="F3" s="142"/>
      <c r="G3" s="142"/>
      <c r="H3" s="142"/>
      <c r="I3" s="142"/>
      <c r="J3" s="142"/>
      <c r="K3" s="142"/>
      <c r="L3" s="142"/>
      <c r="M3" s="142"/>
      <c r="N3" s="2"/>
      <c r="O3" s="2"/>
      <c r="P3" s="2"/>
      <c r="Q3" s="3"/>
      <c r="R3" s="3"/>
      <c r="S3" s="3"/>
      <c r="T3" s="4"/>
      <c r="U3" s="4"/>
      <c r="V3" s="5"/>
      <c r="W3" s="5"/>
      <c r="X3" s="5"/>
      <c r="Y3" s="4"/>
      <c r="Z3" s="4"/>
      <c r="AA3" s="4"/>
      <c r="AB3" s="4"/>
      <c r="AC3" s="4"/>
      <c r="AD3" s="4"/>
      <c r="AE3" s="4"/>
      <c r="AF3" s="4"/>
      <c r="AG3" s="4"/>
      <c r="AH3" s="5"/>
      <c r="AI3" s="5"/>
    </row>
    <row r="4" spans="1:35" s="6" customFormat="1" ht="18" x14ac:dyDescent="0.25">
      <c r="A4" s="478" t="s">
        <v>306</v>
      </c>
      <c r="B4" s="478"/>
      <c r="C4" s="478"/>
      <c r="D4" s="478"/>
      <c r="E4" s="478"/>
      <c r="F4" s="478"/>
      <c r="G4" s="478"/>
      <c r="H4" s="478"/>
      <c r="I4" s="478"/>
      <c r="J4" s="478"/>
      <c r="K4" s="478"/>
      <c r="L4" s="478"/>
      <c r="M4" s="478"/>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6" t="s">
        <v>90</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6" t="s">
        <v>91</v>
      </c>
      <c r="D25" s="136"/>
      <c r="E25" s="136"/>
      <c r="F25" s="136"/>
      <c r="G25" s="136"/>
      <c r="H25" s="136"/>
      <c r="I25" s="136"/>
      <c r="J25" s="476" t="s">
        <v>347</v>
      </c>
      <c r="K25" s="476"/>
      <c r="L25" s="476"/>
      <c r="M25" s="476"/>
      <c r="N25" s="476"/>
      <c r="O25" s="476"/>
      <c r="P25" s="476"/>
      <c r="Q25" s="476"/>
      <c r="R25" s="476"/>
      <c r="S25" s="476"/>
      <c r="T25" s="476"/>
      <c r="U25" s="476"/>
      <c r="X25" s="135"/>
      <c r="Y25" s="135"/>
      <c r="Z25" s="135"/>
      <c r="AA25" s="135"/>
      <c r="AB25" s="135"/>
      <c r="AC25" s="135"/>
      <c r="AD25" s="135"/>
      <c r="AE25" s="135"/>
      <c r="AF25" s="135"/>
      <c r="AG25" s="135"/>
      <c r="AH25" s="135"/>
      <c r="AI25" s="135"/>
      <c r="AJ25" s="135"/>
      <c r="AK25" s="135"/>
      <c r="AL25" s="5"/>
    </row>
    <row r="26" spans="1:38" s="6" customFormat="1" ht="8.25" customHeight="1" x14ac:dyDescent="0.25">
      <c r="B26" s="15"/>
      <c r="C26" s="136"/>
      <c r="D26" s="136"/>
      <c r="E26" s="136"/>
      <c r="F26" s="136"/>
      <c r="G26" s="136"/>
      <c r="H26" s="136"/>
      <c r="I26" s="136"/>
      <c r="J26" s="215"/>
      <c r="K26" s="216"/>
      <c r="L26" s="216"/>
      <c r="M26" s="216"/>
      <c r="N26" s="135"/>
      <c r="O26" s="135"/>
      <c r="P26" s="135"/>
      <c r="Q26" s="135"/>
      <c r="R26" s="135"/>
      <c r="S26" s="135"/>
      <c r="T26" s="135"/>
      <c r="X26" s="135"/>
      <c r="Y26" s="135"/>
      <c r="Z26" s="135"/>
      <c r="AA26" s="135"/>
      <c r="AB26" s="135"/>
      <c r="AC26" s="135"/>
      <c r="AD26" s="135"/>
      <c r="AE26" s="135"/>
      <c r="AF26" s="135"/>
      <c r="AG26" s="135"/>
      <c r="AH26" s="135"/>
      <c r="AI26" s="135"/>
      <c r="AJ26" s="135"/>
      <c r="AK26" s="135"/>
      <c r="AL26" s="5"/>
    </row>
    <row r="27" spans="1:38" s="6" customFormat="1" ht="15.75" x14ac:dyDescent="0.25">
      <c r="B27" s="15"/>
      <c r="C27" s="136" t="s">
        <v>96</v>
      </c>
      <c r="D27" s="137"/>
      <c r="E27" s="136"/>
      <c r="F27" s="136"/>
      <c r="G27" s="136"/>
      <c r="H27" s="136"/>
      <c r="I27" s="136"/>
      <c r="J27" s="476" t="s">
        <v>308</v>
      </c>
      <c r="K27" s="476"/>
      <c r="L27" s="476"/>
      <c r="M27" s="476"/>
      <c r="N27" s="476"/>
      <c r="O27" s="476"/>
      <c r="P27" s="476"/>
      <c r="Q27" s="476"/>
      <c r="R27" s="476"/>
      <c r="S27" s="476"/>
      <c r="T27" s="476"/>
      <c r="U27" s="476"/>
      <c r="X27" s="135"/>
      <c r="Y27" s="135"/>
      <c r="Z27" s="135"/>
      <c r="AA27" s="135"/>
      <c r="AB27" s="135"/>
      <c r="AC27" s="135"/>
      <c r="AD27" s="135"/>
      <c r="AE27" s="135"/>
      <c r="AF27" s="135"/>
      <c r="AG27" s="135"/>
      <c r="AH27" s="135"/>
      <c r="AI27" s="135"/>
      <c r="AJ27" s="135"/>
      <c r="AK27" s="135"/>
      <c r="AL27" s="5"/>
    </row>
    <row r="28" spans="1:38" s="6" customFormat="1" ht="8.25" customHeight="1" x14ac:dyDescent="0.25">
      <c r="B28" s="15"/>
      <c r="C28" s="136"/>
      <c r="D28" s="136"/>
      <c r="E28" s="136"/>
      <c r="F28" s="136"/>
      <c r="G28" s="136"/>
      <c r="H28" s="136"/>
      <c r="I28" s="136"/>
      <c r="J28" s="215"/>
      <c r="K28" s="216"/>
      <c r="L28" s="216"/>
      <c r="M28" s="216"/>
      <c r="N28" s="135"/>
      <c r="O28" s="135"/>
      <c r="P28" s="135"/>
      <c r="Q28" s="135"/>
      <c r="R28" s="135"/>
      <c r="S28" s="135"/>
      <c r="T28" s="135"/>
      <c r="X28" s="135"/>
      <c r="Y28" s="135"/>
      <c r="Z28" s="135"/>
      <c r="AA28" s="135"/>
      <c r="AB28" s="135"/>
      <c r="AC28" s="135"/>
      <c r="AD28" s="135"/>
      <c r="AE28" s="135"/>
      <c r="AF28" s="135"/>
      <c r="AG28" s="135"/>
      <c r="AH28" s="135"/>
      <c r="AI28" s="135"/>
      <c r="AJ28" s="135"/>
      <c r="AK28" s="135"/>
      <c r="AL28" s="5"/>
    </row>
    <row r="29" spans="1:38" s="6" customFormat="1" ht="15.75" x14ac:dyDescent="0.25">
      <c r="B29" s="15"/>
      <c r="C29" s="136" t="s">
        <v>97</v>
      </c>
      <c r="D29" s="137"/>
      <c r="E29" s="136"/>
      <c r="F29" s="136"/>
      <c r="G29" s="136"/>
      <c r="H29" s="136"/>
      <c r="I29" s="136"/>
      <c r="J29" s="476" t="s">
        <v>309</v>
      </c>
      <c r="K29" s="476"/>
      <c r="L29" s="476"/>
      <c r="M29" s="476"/>
      <c r="N29" s="476"/>
      <c r="O29" s="476"/>
      <c r="P29" s="476"/>
      <c r="Q29" s="476"/>
      <c r="R29" s="476"/>
      <c r="S29" s="476"/>
      <c r="T29" s="476"/>
      <c r="U29" s="476"/>
      <c r="X29" s="135"/>
      <c r="Y29" s="135"/>
      <c r="Z29" s="135"/>
      <c r="AA29" s="135"/>
      <c r="AB29" s="135"/>
      <c r="AC29" s="135"/>
      <c r="AD29" s="135"/>
      <c r="AE29" s="135"/>
      <c r="AF29" s="135"/>
      <c r="AG29" s="135"/>
      <c r="AH29" s="135"/>
      <c r="AI29" s="135"/>
      <c r="AJ29" s="135"/>
      <c r="AK29" s="135"/>
      <c r="AL29" s="5"/>
    </row>
    <row r="30" spans="1:38" s="6" customFormat="1" ht="8.25" customHeight="1" x14ac:dyDescent="0.25">
      <c r="B30" s="15"/>
      <c r="C30" s="136"/>
      <c r="D30" s="136"/>
      <c r="E30" s="136"/>
      <c r="F30" s="136"/>
      <c r="G30" s="136"/>
      <c r="H30" s="136"/>
      <c r="I30" s="136"/>
      <c r="J30" s="215"/>
      <c r="K30" s="216"/>
      <c r="L30" s="216"/>
      <c r="M30" s="216"/>
      <c r="N30" s="135"/>
      <c r="O30" s="135"/>
      <c r="P30" s="135"/>
      <c r="Q30" s="135"/>
      <c r="R30" s="135"/>
      <c r="S30" s="135"/>
      <c r="T30" s="135"/>
      <c r="X30" s="135"/>
      <c r="Y30" s="135"/>
      <c r="Z30" s="135"/>
      <c r="AA30" s="135"/>
      <c r="AB30" s="135"/>
      <c r="AC30" s="135"/>
      <c r="AD30" s="135"/>
      <c r="AE30" s="135"/>
      <c r="AF30" s="135"/>
      <c r="AG30" s="135"/>
      <c r="AH30" s="135"/>
      <c r="AI30" s="135"/>
      <c r="AJ30" s="135"/>
      <c r="AK30" s="135"/>
      <c r="AL30" s="5"/>
    </row>
    <row r="31" spans="1:38" s="6" customFormat="1" ht="15.75" x14ac:dyDescent="0.25">
      <c r="B31" s="15"/>
      <c r="C31" s="136" t="s">
        <v>98</v>
      </c>
      <c r="D31" s="137"/>
      <c r="E31" s="136"/>
      <c r="F31" s="136"/>
      <c r="G31" s="136"/>
      <c r="H31" s="136"/>
      <c r="I31" s="136"/>
      <c r="J31" s="476" t="s">
        <v>348</v>
      </c>
      <c r="K31" s="476"/>
      <c r="L31" s="476"/>
      <c r="M31" s="476"/>
      <c r="N31" s="476"/>
      <c r="O31" s="476"/>
      <c r="P31" s="476"/>
      <c r="Q31" s="476"/>
      <c r="R31" s="476"/>
      <c r="S31" s="476"/>
      <c r="T31" s="476"/>
      <c r="U31" s="476"/>
      <c r="X31" s="135"/>
      <c r="Y31" s="135"/>
      <c r="Z31" s="135"/>
      <c r="AA31" s="135"/>
      <c r="AB31" s="135"/>
      <c r="AC31" s="135"/>
      <c r="AD31" s="135"/>
      <c r="AE31" s="135"/>
      <c r="AF31" s="135"/>
      <c r="AG31" s="135"/>
      <c r="AH31" s="135"/>
      <c r="AI31" s="135"/>
      <c r="AJ31" s="135"/>
      <c r="AK31" s="135"/>
      <c r="AL31" s="5"/>
    </row>
    <row r="32" spans="1:38" s="6" customFormat="1" ht="8.25" customHeight="1" x14ac:dyDescent="0.25">
      <c r="B32" s="15"/>
      <c r="C32" s="136"/>
      <c r="D32" s="136"/>
      <c r="E32" s="136"/>
      <c r="F32" s="136"/>
      <c r="G32" s="136"/>
      <c r="H32" s="136"/>
      <c r="I32" s="136"/>
      <c r="J32" s="215"/>
      <c r="K32" s="216"/>
      <c r="L32" s="216"/>
      <c r="M32" s="216"/>
      <c r="N32" s="135"/>
      <c r="O32" s="135"/>
      <c r="P32" s="135"/>
      <c r="Q32" s="135"/>
      <c r="R32" s="135"/>
      <c r="S32" s="135"/>
      <c r="T32" s="135"/>
      <c r="X32" s="135"/>
      <c r="Y32" s="135"/>
      <c r="Z32" s="135"/>
      <c r="AA32" s="135"/>
      <c r="AB32" s="135"/>
      <c r="AC32" s="135"/>
      <c r="AD32" s="135"/>
      <c r="AE32" s="135"/>
      <c r="AF32" s="135"/>
      <c r="AG32" s="135"/>
      <c r="AH32" s="135"/>
      <c r="AI32" s="135"/>
      <c r="AJ32" s="135"/>
      <c r="AK32" s="135"/>
      <c r="AL32" s="5"/>
    </row>
    <row r="33" spans="1:38" s="6" customFormat="1" ht="15.75" x14ac:dyDescent="0.25">
      <c r="B33" s="15"/>
      <c r="C33" s="136" t="s">
        <v>94</v>
      </c>
      <c r="D33" s="137"/>
      <c r="E33" s="136"/>
      <c r="F33" s="136"/>
      <c r="G33" s="136"/>
      <c r="H33" s="136"/>
      <c r="I33" s="136"/>
      <c r="J33" s="490" t="s">
        <v>92</v>
      </c>
      <c r="K33" s="490"/>
      <c r="L33" s="490"/>
      <c r="M33" s="490"/>
      <c r="N33" s="135"/>
      <c r="O33" s="135"/>
      <c r="P33" s="135"/>
      <c r="Q33" s="135"/>
      <c r="R33" s="135"/>
      <c r="S33" s="135"/>
      <c r="T33" s="135"/>
      <c r="X33" s="135"/>
      <c r="Y33" s="135"/>
      <c r="Z33" s="135"/>
      <c r="AA33" s="135"/>
      <c r="AB33" s="135"/>
      <c r="AC33" s="135"/>
      <c r="AD33" s="135"/>
      <c r="AE33" s="135"/>
      <c r="AF33" s="135"/>
      <c r="AG33" s="135"/>
      <c r="AH33" s="135"/>
      <c r="AI33" s="135"/>
      <c r="AJ33" s="135"/>
      <c r="AK33" s="135"/>
      <c r="AL33" s="5"/>
    </row>
    <row r="34" spans="1:38" s="6" customFormat="1" ht="8.25" customHeight="1" x14ac:dyDescent="0.25">
      <c r="B34" s="15"/>
      <c r="C34" s="136"/>
      <c r="D34" s="136"/>
      <c r="E34" s="136"/>
      <c r="F34" s="136"/>
      <c r="G34" s="136"/>
      <c r="H34" s="136"/>
      <c r="I34" s="136"/>
      <c r="J34" s="215"/>
      <c r="K34" s="216"/>
      <c r="L34" s="216"/>
      <c r="M34" s="216"/>
      <c r="N34" s="135"/>
      <c r="O34" s="135"/>
      <c r="P34" s="135"/>
      <c r="Q34" s="135"/>
      <c r="R34" s="135"/>
      <c r="S34" s="135"/>
      <c r="T34" s="135"/>
      <c r="X34" s="135"/>
      <c r="Y34" s="135"/>
      <c r="Z34" s="135"/>
      <c r="AA34" s="135"/>
      <c r="AB34" s="135"/>
      <c r="AC34" s="135"/>
      <c r="AD34" s="135"/>
      <c r="AE34" s="135"/>
      <c r="AF34" s="135"/>
      <c r="AG34" s="135"/>
      <c r="AH34" s="135"/>
      <c r="AI34" s="135"/>
      <c r="AJ34" s="135"/>
      <c r="AK34" s="135"/>
      <c r="AL34" s="5"/>
    </row>
    <row r="35" spans="1:38" s="132" customFormat="1" ht="23.25" x14ac:dyDescent="0.35">
      <c r="B35" s="15"/>
      <c r="C35" s="136" t="s">
        <v>93</v>
      </c>
      <c r="D35" s="137"/>
      <c r="E35" s="136"/>
      <c r="F35" s="136"/>
      <c r="G35" s="136"/>
      <c r="H35" s="136"/>
      <c r="I35" s="136"/>
      <c r="J35" s="476" t="s">
        <v>175</v>
      </c>
      <c r="K35" s="476"/>
      <c r="L35" s="476"/>
      <c r="M35" s="476"/>
      <c r="N35" s="476"/>
      <c r="O35" s="476"/>
      <c r="P35" s="476"/>
      <c r="Q35" s="476"/>
      <c r="R35" s="476"/>
      <c r="S35" s="476"/>
      <c r="T35" s="476"/>
      <c r="U35" s="476"/>
      <c r="X35" s="135"/>
      <c r="Y35" s="135"/>
      <c r="Z35" s="135"/>
      <c r="AA35" s="135"/>
      <c r="AB35" s="135"/>
      <c r="AC35" s="135"/>
      <c r="AD35" s="135"/>
      <c r="AE35" s="135"/>
      <c r="AF35" s="135"/>
      <c r="AG35" s="135"/>
      <c r="AH35" s="135"/>
      <c r="AI35" s="135"/>
      <c r="AJ35" s="135"/>
      <c r="AK35" s="135"/>
      <c r="AL35" s="133"/>
    </row>
    <row r="36" spans="1:38" s="132" customFormat="1" ht="23.25" x14ac:dyDescent="0.35">
      <c r="B36" s="15"/>
      <c r="C36" s="15"/>
      <c r="D36" s="134"/>
      <c r="E36" s="135"/>
      <c r="F36" s="134"/>
      <c r="G36" s="134"/>
      <c r="H36" s="134"/>
      <c r="I36" s="134"/>
      <c r="J36" s="134"/>
      <c r="K36" s="134"/>
      <c r="L36" s="134"/>
      <c r="M36" s="134"/>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3"/>
    </row>
    <row r="37" spans="1:38" s="132" customFormat="1" ht="23.25" x14ac:dyDescent="0.35">
      <c r="B37" s="15"/>
      <c r="C37" s="15"/>
      <c r="D37" s="134"/>
      <c r="E37" s="135"/>
      <c r="F37" s="134"/>
      <c r="G37" s="134"/>
      <c r="H37" s="134"/>
      <c r="I37" s="134"/>
      <c r="J37" s="134"/>
      <c r="K37" s="134"/>
      <c r="L37" s="134"/>
      <c r="M37" s="134"/>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3"/>
    </row>
    <row r="38" spans="1:38" s="132" customFormat="1" ht="23.25" x14ac:dyDescent="0.35">
      <c r="B38" s="15"/>
      <c r="C38" s="15"/>
      <c r="D38" s="134"/>
      <c r="E38" s="135"/>
      <c r="F38" s="134"/>
      <c r="G38" s="134"/>
      <c r="H38" s="134"/>
      <c r="I38" s="134"/>
      <c r="J38" s="134"/>
      <c r="K38" s="134"/>
      <c r="L38" s="134"/>
      <c r="M38" s="134"/>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3"/>
    </row>
    <row r="39" spans="1:38" s="6" customFormat="1" ht="15" x14ac:dyDescent="0.2">
      <c r="B39" s="15"/>
      <c r="C39" s="15"/>
      <c r="D39" s="134"/>
      <c r="E39" s="135"/>
      <c r="F39" s="134"/>
      <c r="G39" s="134"/>
      <c r="H39" s="134"/>
      <c r="I39" s="134"/>
      <c r="J39" s="134"/>
      <c r="K39" s="134"/>
      <c r="L39" s="134"/>
      <c r="M39" s="134"/>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5"/>
    </row>
    <row r="40" spans="1:38" s="6" customFormat="1" ht="15" x14ac:dyDescent="0.2">
      <c r="B40" s="15"/>
      <c r="C40" s="15"/>
      <c r="D40" s="134"/>
      <c r="E40" s="135"/>
      <c r="F40" s="134"/>
      <c r="G40" s="134"/>
      <c r="H40" s="134"/>
      <c r="I40" s="134"/>
      <c r="J40" s="134"/>
      <c r="K40" s="134"/>
      <c r="L40" s="134"/>
      <c r="M40" s="134"/>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5"/>
    </row>
    <row r="41" spans="1:38" s="6" customFormat="1" ht="15" x14ac:dyDescent="0.2">
      <c r="B41" s="15"/>
      <c r="C41" s="15"/>
      <c r="D41" s="134"/>
      <c r="E41" s="135"/>
      <c r="F41" s="134"/>
      <c r="G41" s="134"/>
      <c r="H41" s="134"/>
      <c r="I41" s="134"/>
      <c r="J41" s="134"/>
      <c r="K41" s="134"/>
      <c r="L41" s="134"/>
      <c r="M41" s="134"/>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5"/>
    </row>
    <row r="42" spans="1:38" s="6" customFormat="1" ht="15" x14ac:dyDescent="0.2">
      <c r="A42" s="7"/>
      <c r="B42" s="135"/>
      <c r="C42" s="134"/>
      <c r="D42" s="134"/>
      <c r="E42" s="134"/>
      <c r="F42" s="134"/>
      <c r="G42" s="134"/>
      <c r="H42" s="134"/>
      <c r="I42" s="134"/>
      <c r="J42" s="134"/>
      <c r="K42" s="134"/>
      <c r="L42" s="134"/>
      <c r="M42" s="134"/>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5"/>
      <c r="AK42" s="15"/>
    </row>
    <row r="43" spans="1:38" s="6" customFormat="1" ht="15" x14ac:dyDescent="0.2">
      <c r="A43" s="7"/>
      <c r="B43" s="135"/>
      <c r="C43" s="134"/>
      <c r="D43" s="134"/>
      <c r="E43" s="134"/>
      <c r="F43" s="134"/>
      <c r="G43" s="134"/>
      <c r="H43" s="134"/>
      <c r="I43" s="134"/>
      <c r="J43" s="134"/>
      <c r="K43" s="134"/>
      <c r="L43" s="134"/>
      <c r="M43" s="134"/>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5"/>
      <c r="AK43" s="15"/>
    </row>
    <row r="44" spans="1:38" ht="15" x14ac:dyDescent="0.2">
      <c r="B44" s="138"/>
      <c r="C44" s="138"/>
      <c r="D44" s="138"/>
      <c r="E44" s="138"/>
      <c r="F44" s="138"/>
      <c r="G44" s="138"/>
      <c r="H44" s="138"/>
      <c r="I44" s="138"/>
      <c r="J44" s="138"/>
      <c r="K44" s="138"/>
      <c r="L44" s="138"/>
      <c r="M44" s="138"/>
      <c r="N44" s="138"/>
      <c r="O44" s="138"/>
      <c r="P44" s="138"/>
      <c r="Q44" s="138"/>
      <c r="R44" s="138"/>
      <c r="S44" s="138"/>
      <c r="T44" s="138"/>
      <c r="U44" s="138"/>
      <c r="V44" s="135"/>
      <c r="W44" s="135"/>
      <c r="X44" s="135"/>
      <c r="Y44" s="135"/>
      <c r="Z44" s="135"/>
      <c r="AA44" s="135"/>
      <c r="AB44" s="138"/>
      <c r="AC44" s="138"/>
      <c r="AD44" s="138"/>
      <c r="AE44" s="138"/>
      <c r="AF44" s="138"/>
      <c r="AG44" s="138"/>
      <c r="AH44" s="138"/>
      <c r="AI44" s="138"/>
      <c r="AJ44" s="139"/>
      <c r="AK44" s="139"/>
    </row>
    <row r="45" spans="1:38" s="6" customFormat="1" ht="31.5" customHeight="1" x14ac:dyDescent="0.25">
      <c r="B45" s="477" t="s">
        <v>39</v>
      </c>
      <c r="C45" s="477"/>
      <c r="D45" s="477"/>
      <c r="E45" s="477"/>
      <c r="F45" s="477"/>
      <c r="G45" s="477"/>
      <c r="H45" s="477"/>
      <c r="I45" s="477"/>
      <c r="N45" s="477" t="s">
        <v>42</v>
      </c>
      <c r="O45" s="477"/>
      <c r="P45" s="477"/>
      <c r="Q45" s="477"/>
      <c r="R45" s="477"/>
      <c r="S45" s="477"/>
      <c r="T45" s="477"/>
      <c r="U45" s="477"/>
      <c r="V45" s="135"/>
      <c r="W45" s="135"/>
      <c r="X45" s="135"/>
      <c r="Z45" s="135"/>
      <c r="AA45" s="135"/>
      <c r="AB45" s="135"/>
      <c r="AC45" s="15"/>
      <c r="AD45" s="15"/>
      <c r="AE45" s="15"/>
      <c r="AF45" s="15"/>
      <c r="AI45" s="15"/>
      <c r="AJ45" s="15"/>
      <c r="AK45" s="15"/>
    </row>
    <row r="46" spans="1:38" s="59" customFormat="1" ht="15.75" x14ac:dyDescent="0.25">
      <c r="B46" s="475" t="s">
        <v>285</v>
      </c>
      <c r="C46" s="475"/>
      <c r="D46" s="475"/>
      <c r="E46" s="475"/>
      <c r="F46" s="475"/>
      <c r="G46" s="475"/>
      <c r="H46" s="475"/>
      <c r="I46" s="475"/>
      <c r="J46" s="140"/>
      <c r="K46" s="140"/>
      <c r="L46" s="140"/>
      <c r="N46" s="475" t="s">
        <v>307</v>
      </c>
      <c r="O46" s="475"/>
      <c r="P46" s="475"/>
      <c r="Q46" s="475"/>
      <c r="R46" s="475"/>
      <c r="S46" s="475"/>
      <c r="T46" s="475"/>
      <c r="U46" s="475"/>
      <c r="V46" s="140"/>
      <c r="W46" s="140"/>
      <c r="X46" s="140"/>
      <c r="Y46" s="140"/>
      <c r="Z46" s="140"/>
      <c r="AA46" s="140"/>
      <c r="AB46" s="143"/>
      <c r="AC46" s="143"/>
      <c r="AD46" s="143"/>
      <c r="AE46" s="88"/>
      <c r="AF46" s="88"/>
      <c r="AI46" s="88"/>
      <c r="AJ46" s="88"/>
      <c r="AK46" s="88"/>
    </row>
    <row r="47" spans="1:38" s="6" customFormat="1" ht="15" x14ac:dyDescent="0.2">
      <c r="A47" s="7"/>
      <c r="B47" s="135"/>
      <c r="C47" s="134"/>
      <c r="D47" s="134"/>
      <c r="E47" s="134"/>
      <c r="F47" s="134"/>
      <c r="G47" s="134"/>
      <c r="H47" s="134"/>
      <c r="I47" s="134"/>
      <c r="J47" s="134"/>
      <c r="K47" s="134"/>
      <c r="L47" s="134"/>
      <c r="U47" s="135"/>
      <c r="V47" s="135"/>
      <c r="W47" s="135"/>
      <c r="X47" s="135"/>
      <c r="Y47" s="135"/>
      <c r="Z47" s="135"/>
      <c r="AA47" s="135"/>
      <c r="AB47" s="135"/>
      <c r="AC47" s="135"/>
      <c r="AD47" s="135"/>
      <c r="AE47" s="135"/>
      <c r="AF47" s="135"/>
      <c r="AG47" s="135"/>
      <c r="AH47" s="135"/>
      <c r="AI47" s="135"/>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41" t="s">
        <v>47</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7"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5"/>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5"/>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5"/>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83" t="s">
        <v>257</v>
      </c>
      <c r="B57" s="484"/>
      <c r="C57" s="484"/>
      <c r="D57" s="484"/>
      <c r="E57" s="484"/>
      <c r="F57" s="484"/>
      <c r="G57" s="484"/>
      <c r="H57" s="484"/>
      <c r="I57" s="484"/>
      <c r="J57" s="484"/>
      <c r="K57" s="484"/>
      <c r="L57" s="484"/>
      <c r="M57" s="484"/>
      <c r="N57" s="484"/>
      <c r="O57" s="484"/>
      <c r="P57" s="484"/>
      <c r="Q57" s="484"/>
      <c r="R57" s="484"/>
      <c r="S57" s="484"/>
      <c r="T57" s="484"/>
      <c r="U57" s="484"/>
      <c r="V57" s="484"/>
      <c r="W57" s="484"/>
      <c r="X57" s="484"/>
      <c r="Y57" s="484"/>
      <c r="Z57" s="151"/>
      <c r="AA57" s="151"/>
      <c r="AB57" s="151"/>
      <c r="AC57" s="151"/>
      <c r="AD57" s="151"/>
      <c r="AE57" s="151"/>
      <c r="AF57" s="151"/>
      <c r="AG57" s="151"/>
      <c r="AH57" s="151"/>
      <c r="AI57" s="151"/>
      <c r="AJ57" s="15"/>
    </row>
    <row r="58" spans="1:36" s="6" customFormat="1" ht="18.75" customHeight="1" x14ac:dyDescent="0.2">
      <c r="A58" s="471" t="s">
        <v>349</v>
      </c>
      <c r="B58" s="472"/>
      <c r="C58" s="472"/>
      <c r="D58" s="472"/>
      <c r="E58" s="472"/>
      <c r="F58" s="472"/>
      <c r="G58" s="472"/>
      <c r="H58" s="472"/>
      <c r="I58" s="472"/>
      <c r="J58" s="472"/>
      <c r="K58" s="472"/>
      <c r="L58" s="472"/>
      <c r="M58" s="472"/>
      <c r="N58" s="472"/>
      <c r="O58" s="472"/>
      <c r="P58" s="472"/>
      <c r="Q58" s="472"/>
      <c r="R58" s="472"/>
      <c r="S58" s="472"/>
      <c r="T58" s="472"/>
      <c r="U58" s="472"/>
      <c r="V58" s="472"/>
      <c r="W58" s="472"/>
      <c r="X58" s="472"/>
      <c r="Y58" s="472"/>
      <c r="Z58" s="148"/>
      <c r="AA58" s="148"/>
      <c r="AB58" s="148"/>
      <c r="AC58" s="148"/>
      <c r="AD58" s="148"/>
      <c r="AE58" s="148"/>
      <c r="AF58" s="148"/>
      <c r="AG58" s="148"/>
      <c r="AH58" s="148"/>
      <c r="AI58" s="148"/>
      <c r="AJ58" s="15"/>
    </row>
    <row r="59" spans="1:36" s="6" customFormat="1" ht="13.5" customHeight="1" x14ac:dyDescent="0.2">
      <c r="A59" s="471"/>
      <c r="B59" s="472"/>
      <c r="C59" s="472"/>
      <c r="D59" s="472"/>
      <c r="E59" s="472"/>
      <c r="F59" s="472"/>
      <c r="G59" s="472"/>
      <c r="H59" s="472"/>
      <c r="I59" s="472"/>
      <c r="J59" s="472"/>
      <c r="K59" s="472"/>
      <c r="L59" s="472"/>
      <c r="M59" s="472"/>
      <c r="N59" s="472"/>
      <c r="O59" s="472"/>
      <c r="P59" s="472"/>
      <c r="Q59" s="472"/>
      <c r="R59" s="472"/>
      <c r="S59" s="472"/>
      <c r="T59" s="472"/>
      <c r="U59" s="472"/>
      <c r="V59" s="472"/>
      <c r="W59" s="472"/>
      <c r="X59" s="472"/>
      <c r="Y59" s="472"/>
      <c r="Z59" s="148"/>
      <c r="AA59" s="148"/>
      <c r="AB59" s="148"/>
      <c r="AC59" s="148"/>
      <c r="AD59" s="148"/>
      <c r="AE59" s="148"/>
      <c r="AF59" s="148"/>
      <c r="AG59" s="148"/>
      <c r="AH59" s="148"/>
      <c r="AI59" s="148"/>
      <c r="AJ59" s="15"/>
    </row>
    <row r="60" spans="1:36" s="6" customFormat="1" ht="15" x14ac:dyDescent="0.2">
      <c r="A60" s="488"/>
      <c r="B60" s="489"/>
      <c r="C60" s="489"/>
      <c r="D60" s="489"/>
      <c r="E60" s="489"/>
      <c r="F60" s="489"/>
      <c r="G60" s="489"/>
      <c r="H60" s="489"/>
      <c r="I60" s="489"/>
      <c r="J60" s="489"/>
      <c r="K60" s="489"/>
      <c r="L60" s="489"/>
      <c r="M60" s="489"/>
      <c r="N60" s="489"/>
      <c r="O60" s="489"/>
      <c r="P60" s="489"/>
      <c r="Q60" s="489"/>
      <c r="R60" s="489"/>
      <c r="S60" s="489"/>
      <c r="T60" s="489"/>
      <c r="U60" s="489"/>
      <c r="V60" s="489"/>
      <c r="W60" s="489"/>
      <c r="X60" s="489"/>
      <c r="Y60" s="489"/>
      <c r="Z60" s="489"/>
      <c r="AA60" s="489"/>
      <c r="AB60" s="489"/>
      <c r="AC60" s="489"/>
      <c r="AD60" s="489"/>
      <c r="AE60" s="489"/>
      <c r="AF60" s="489"/>
      <c r="AG60" s="489"/>
      <c r="AH60" s="489"/>
      <c r="AI60" s="489"/>
      <c r="AJ60" s="15"/>
    </row>
    <row r="61" spans="1:36" s="6" customFormat="1" ht="15.75" customHeight="1" x14ac:dyDescent="0.25">
      <c r="A61" s="483" t="s">
        <v>258</v>
      </c>
      <c r="B61" s="484"/>
      <c r="C61" s="484"/>
      <c r="D61" s="484"/>
      <c r="E61" s="484"/>
      <c r="F61" s="484"/>
      <c r="G61" s="484"/>
      <c r="H61" s="484"/>
      <c r="I61" s="484"/>
      <c r="J61" s="484"/>
      <c r="K61" s="484"/>
      <c r="L61" s="484"/>
      <c r="M61" s="484"/>
      <c r="N61" s="484"/>
      <c r="O61" s="484"/>
      <c r="P61" s="484"/>
      <c r="Q61" s="484"/>
      <c r="R61" s="484"/>
      <c r="S61" s="484"/>
      <c r="T61" s="484"/>
      <c r="U61" s="484"/>
      <c r="V61" s="484"/>
      <c r="W61" s="484"/>
      <c r="X61" s="484"/>
      <c r="Y61" s="484"/>
      <c r="Z61" s="151"/>
      <c r="AA61" s="151"/>
      <c r="AB61" s="151"/>
      <c r="AC61" s="151"/>
      <c r="AD61" s="151"/>
      <c r="AE61" s="151"/>
      <c r="AF61" s="151"/>
      <c r="AG61" s="151"/>
      <c r="AH61" s="151"/>
      <c r="AI61" s="151"/>
      <c r="AJ61" s="15"/>
    </row>
    <row r="62" spans="1:36" s="6" customFormat="1" ht="15" customHeight="1" x14ac:dyDescent="0.2">
      <c r="A62" s="473" t="s">
        <v>350</v>
      </c>
      <c r="B62" s="474"/>
      <c r="C62" s="474"/>
      <c r="D62" s="474"/>
      <c r="E62" s="474"/>
      <c r="F62" s="474"/>
      <c r="G62" s="474"/>
      <c r="H62" s="474"/>
      <c r="I62" s="474"/>
      <c r="J62" s="474"/>
      <c r="K62" s="474"/>
      <c r="L62" s="474"/>
      <c r="M62" s="474"/>
      <c r="N62" s="474"/>
      <c r="O62" s="474"/>
      <c r="P62" s="474"/>
      <c r="Q62" s="474"/>
      <c r="R62" s="474"/>
      <c r="S62" s="474"/>
      <c r="T62" s="474"/>
      <c r="U62" s="474"/>
      <c r="V62" s="474"/>
      <c r="W62" s="474"/>
      <c r="X62" s="474"/>
      <c r="Y62" s="474"/>
      <c r="Z62" s="149"/>
      <c r="AA62" s="149"/>
      <c r="AB62" s="149"/>
      <c r="AC62" s="149"/>
      <c r="AD62" s="149"/>
      <c r="AE62" s="149"/>
      <c r="AF62" s="149"/>
      <c r="AG62" s="149"/>
      <c r="AH62" s="149"/>
      <c r="AI62" s="149"/>
      <c r="AJ62" s="15"/>
    </row>
    <row r="63" spans="1:36" s="6" customFormat="1" ht="15" customHeight="1" x14ac:dyDescent="0.2">
      <c r="A63" s="473"/>
      <c r="B63" s="474"/>
      <c r="C63" s="474"/>
      <c r="D63" s="474"/>
      <c r="E63" s="474"/>
      <c r="F63" s="474"/>
      <c r="G63" s="474"/>
      <c r="H63" s="474"/>
      <c r="I63" s="474"/>
      <c r="J63" s="474"/>
      <c r="K63" s="474"/>
      <c r="L63" s="474"/>
      <c r="M63" s="474"/>
      <c r="N63" s="474"/>
      <c r="O63" s="474"/>
      <c r="P63" s="474"/>
      <c r="Q63" s="474"/>
      <c r="R63" s="474"/>
      <c r="S63" s="474"/>
      <c r="T63" s="474"/>
      <c r="U63" s="474"/>
      <c r="V63" s="474"/>
      <c r="W63" s="474"/>
      <c r="X63" s="474"/>
      <c r="Y63" s="474"/>
      <c r="Z63" s="149"/>
      <c r="AA63" s="149"/>
      <c r="AB63" s="149"/>
      <c r="AC63" s="149"/>
      <c r="AD63" s="149"/>
      <c r="AE63" s="149"/>
      <c r="AF63" s="149"/>
      <c r="AG63" s="149"/>
      <c r="AH63" s="149"/>
      <c r="AI63" s="149"/>
      <c r="AJ63" s="15"/>
    </row>
    <row r="64" spans="1:36" s="6" customFormat="1" ht="3.75" customHeight="1" x14ac:dyDescent="0.2">
      <c r="A64" s="473"/>
      <c r="B64" s="474"/>
      <c r="C64" s="474"/>
      <c r="D64" s="474"/>
      <c r="E64" s="474"/>
      <c r="F64" s="474"/>
      <c r="G64" s="474"/>
      <c r="H64" s="474"/>
      <c r="I64" s="474"/>
      <c r="J64" s="474"/>
      <c r="K64" s="474"/>
      <c r="L64" s="474"/>
      <c r="M64" s="474"/>
      <c r="N64" s="474"/>
      <c r="O64" s="474"/>
      <c r="P64" s="474"/>
      <c r="Q64" s="474"/>
      <c r="R64" s="474"/>
      <c r="S64" s="474"/>
      <c r="T64" s="474"/>
      <c r="U64" s="474"/>
      <c r="V64" s="474"/>
      <c r="W64" s="474"/>
      <c r="X64" s="474"/>
      <c r="Y64" s="474"/>
      <c r="Z64" s="144"/>
      <c r="AA64" s="144"/>
      <c r="AB64" s="144"/>
      <c r="AC64" s="144"/>
      <c r="AD64" s="144"/>
      <c r="AE64" s="144"/>
      <c r="AF64" s="144"/>
      <c r="AG64" s="144"/>
      <c r="AH64" s="144"/>
      <c r="AI64" s="144"/>
      <c r="AJ64" s="15"/>
    </row>
    <row r="65" spans="1:39" s="6" customFormat="1" ht="15.75" customHeight="1" x14ac:dyDescent="0.2">
      <c r="A65" s="15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51"/>
      <c r="AA65" s="151"/>
      <c r="AB65" s="151"/>
      <c r="AC65" s="151"/>
      <c r="AD65" s="151"/>
      <c r="AE65" s="151"/>
      <c r="AF65" s="151"/>
      <c r="AG65" s="151"/>
      <c r="AH65" s="151"/>
      <c r="AI65" s="151"/>
      <c r="AJ65" s="15"/>
    </row>
    <row r="66" spans="1:39" s="96" customFormat="1" ht="20.25" customHeight="1" x14ac:dyDescent="0.3">
      <c r="A66" s="483" t="s">
        <v>293</v>
      </c>
      <c r="B66" s="484"/>
      <c r="C66" s="484"/>
      <c r="D66" s="484"/>
      <c r="E66" s="484"/>
      <c r="F66" s="484"/>
      <c r="G66" s="484"/>
      <c r="H66" s="484"/>
      <c r="I66" s="484"/>
      <c r="J66" s="484"/>
      <c r="K66" s="484"/>
      <c r="L66" s="484"/>
      <c r="M66" s="484"/>
      <c r="N66" s="484"/>
      <c r="O66" s="484"/>
      <c r="P66" s="484"/>
      <c r="Q66" s="484"/>
      <c r="R66" s="484"/>
      <c r="S66" s="484"/>
      <c r="T66" s="484"/>
      <c r="U66" s="484"/>
      <c r="V66" s="484"/>
      <c r="W66" s="484"/>
      <c r="X66" s="484"/>
      <c r="Y66" s="484"/>
      <c r="Z66" s="151"/>
      <c r="AA66" s="151"/>
      <c r="AB66" s="151"/>
      <c r="AC66" s="151"/>
      <c r="AD66" s="151"/>
      <c r="AE66" s="151"/>
      <c r="AF66" s="151"/>
      <c r="AG66" s="151"/>
      <c r="AH66" s="151"/>
      <c r="AI66" s="151"/>
      <c r="AJ66" s="88"/>
    </row>
    <row r="67" spans="1:39" s="96" customFormat="1" ht="20.25" customHeight="1" x14ac:dyDescent="0.3">
      <c r="A67" s="483" t="s">
        <v>80</v>
      </c>
      <c r="B67" s="484"/>
      <c r="C67" s="484"/>
      <c r="D67" s="484"/>
      <c r="E67" s="484"/>
      <c r="F67" s="484"/>
      <c r="G67" s="484"/>
      <c r="H67" s="484"/>
      <c r="I67" s="484"/>
      <c r="J67" s="484"/>
      <c r="K67" s="484"/>
      <c r="L67" s="484"/>
      <c r="M67" s="484"/>
      <c r="N67" s="484"/>
      <c r="O67" s="484"/>
      <c r="P67" s="484"/>
      <c r="Q67" s="484"/>
      <c r="R67" s="484"/>
      <c r="S67" s="484"/>
      <c r="T67" s="484"/>
      <c r="U67" s="484"/>
      <c r="V67" s="484"/>
      <c r="W67" s="484"/>
      <c r="X67" s="484"/>
      <c r="Y67" s="484"/>
      <c r="Z67" s="149"/>
      <c r="AA67" s="149"/>
      <c r="AB67" s="149"/>
      <c r="AC67" s="149"/>
      <c r="AD67" s="149"/>
      <c r="AE67" s="149"/>
      <c r="AF67" s="149"/>
      <c r="AG67" s="149"/>
      <c r="AH67" s="149"/>
      <c r="AI67" s="149"/>
      <c r="AJ67" s="88"/>
    </row>
    <row r="68" spans="1:39" s="96" customFormat="1" ht="20.25" customHeight="1" x14ac:dyDescent="0.3">
      <c r="A68" s="481" t="s">
        <v>351</v>
      </c>
      <c r="B68" s="482"/>
      <c r="C68" s="482"/>
      <c r="D68" s="482"/>
      <c r="E68" s="482"/>
      <c r="F68" s="482"/>
      <c r="G68" s="482"/>
      <c r="H68" s="482"/>
      <c r="I68" s="482"/>
      <c r="J68" s="482"/>
      <c r="K68" s="482"/>
      <c r="L68" s="482"/>
      <c r="M68" s="482"/>
      <c r="N68" s="482"/>
      <c r="O68" s="482"/>
      <c r="P68" s="482"/>
      <c r="Q68" s="482"/>
      <c r="R68" s="482"/>
      <c r="S68" s="482"/>
      <c r="T68" s="482"/>
      <c r="U68" s="482"/>
      <c r="V68" s="482"/>
      <c r="W68" s="482"/>
      <c r="X68" s="482"/>
      <c r="Y68" s="482"/>
      <c r="Z68" s="149"/>
      <c r="AA68" s="149"/>
      <c r="AB68" s="149"/>
      <c r="AC68" s="149"/>
      <c r="AD68" s="149"/>
      <c r="AE68" s="149"/>
      <c r="AF68" s="149"/>
      <c r="AG68" s="149"/>
      <c r="AH68" s="149"/>
      <c r="AI68" s="149"/>
      <c r="AJ68" s="88"/>
    </row>
    <row r="69" spans="1:39" s="96" customFormat="1" ht="48.75" customHeight="1" x14ac:dyDescent="0.3">
      <c r="A69" s="481"/>
      <c r="B69" s="482"/>
      <c r="C69" s="482"/>
      <c r="D69" s="482"/>
      <c r="E69" s="482"/>
      <c r="F69" s="482"/>
      <c r="G69" s="482"/>
      <c r="H69" s="482"/>
      <c r="I69" s="482"/>
      <c r="J69" s="482"/>
      <c r="K69" s="482"/>
      <c r="L69" s="482"/>
      <c r="M69" s="482"/>
      <c r="N69" s="482"/>
      <c r="O69" s="482"/>
      <c r="P69" s="482"/>
      <c r="Q69" s="482"/>
      <c r="R69" s="482"/>
      <c r="S69" s="482"/>
      <c r="T69" s="482"/>
      <c r="U69" s="482"/>
      <c r="V69" s="482"/>
      <c r="W69" s="482"/>
      <c r="X69" s="482"/>
      <c r="Y69" s="482"/>
      <c r="Z69" s="149"/>
      <c r="AA69" s="149"/>
      <c r="AB69" s="149"/>
      <c r="AC69" s="149"/>
      <c r="AD69" s="149"/>
      <c r="AE69" s="149"/>
      <c r="AF69" s="149"/>
      <c r="AG69" s="149"/>
      <c r="AH69" s="149"/>
      <c r="AI69" s="149"/>
      <c r="AJ69" s="88"/>
    </row>
    <row r="70" spans="1:39" s="96" customFormat="1" ht="6.75" customHeight="1" x14ac:dyDescent="0.3">
      <c r="A70" s="481"/>
      <c r="B70" s="482"/>
      <c r="C70" s="482"/>
      <c r="D70" s="482"/>
      <c r="E70" s="482"/>
      <c r="F70" s="482"/>
      <c r="G70" s="482"/>
      <c r="H70" s="482"/>
      <c r="I70" s="482"/>
      <c r="J70" s="482"/>
      <c r="K70" s="482"/>
      <c r="L70" s="482"/>
      <c r="M70" s="482"/>
      <c r="N70" s="482"/>
      <c r="O70" s="482"/>
      <c r="P70" s="482"/>
      <c r="Q70" s="482"/>
      <c r="R70" s="482"/>
      <c r="S70" s="482"/>
      <c r="T70" s="482"/>
      <c r="U70" s="482"/>
      <c r="V70" s="482"/>
      <c r="W70" s="482"/>
      <c r="X70" s="482"/>
      <c r="Y70" s="482"/>
      <c r="Z70" s="149"/>
      <c r="AA70" s="149"/>
      <c r="AB70" s="149"/>
      <c r="AC70" s="149"/>
      <c r="AD70" s="149"/>
      <c r="AE70" s="149"/>
      <c r="AF70" s="149"/>
      <c r="AG70" s="149"/>
      <c r="AH70" s="149"/>
      <c r="AI70" s="149"/>
      <c r="AJ70" s="88"/>
    </row>
    <row r="71" spans="1:39" s="96" customFormat="1" ht="20.25" hidden="1" customHeight="1" x14ac:dyDescent="0.3">
      <c r="A71" s="481"/>
      <c r="B71" s="482"/>
      <c r="C71" s="482"/>
      <c r="D71" s="482"/>
      <c r="E71" s="482"/>
      <c r="F71" s="482"/>
      <c r="G71" s="482"/>
      <c r="H71" s="482"/>
      <c r="I71" s="482"/>
      <c r="J71" s="482"/>
      <c r="K71" s="482"/>
      <c r="L71" s="482"/>
      <c r="M71" s="482"/>
      <c r="N71" s="482"/>
      <c r="O71" s="482"/>
      <c r="P71" s="482"/>
      <c r="Q71" s="482"/>
      <c r="R71" s="482"/>
      <c r="S71" s="482"/>
      <c r="T71" s="482"/>
      <c r="U71" s="482"/>
      <c r="V71" s="482"/>
      <c r="W71" s="482"/>
      <c r="X71" s="482"/>
      <c r="Y71" s="482"/>
      <c r="Z71" s="149"/>
      <c r="AA71" s="149"/>
      <c r="AB71" s="149"/>
      <c r="AC71" s="149"/>
      <c r="AD71" s="149"/>
      <c r="AE71" s="149"/>
      <c r="AF71" s="149"/>
      <c r="AG71" s="149"/>
      <c r="AH71" s="149"/>
      <c r="AI71" s="149"/>
      <c r="AJ71" s="88"/>
    </row>
    <row r="72" spans="1:39" s="96" customFormat="1" ht="21" hidden="1" customHeight="1" x14ac:dyDescent="0.35">
      <c r="A72" s="481"/>
      <c r="B72" s="482"/>
      <c r="C72" s="482"/>
      <c r="D72" s="482"/>
      <c r="E72" s="482"/>
      <c r="F72" s="482"/>
      <c r="G72" s="482"/>
      <c r="H72" s="482"/>
      <c r="I72" s="482"/>
      <c r="J72" s="482"/>
      <c r="K72" s="482"/>
      <c r="L72" s="482"/>
      <c r="M72" s="482"/>
      <c r="N72" s="482"/>
      <c r="O72" s="482"/>
      <c r="P72" s="482"/>
      <c r="Q72" s="482"/>
      <c r="R72" s="482"/>
      <c r="S72" s="482"/>
      <c r="T72" s="482"/>
      <c r="U72" s="482"/>
      <c r="V72" s="482"/>
      <c r="W72" s="482"/>
      <c r="X72" s="482"/>
      <c r="Y72" s="482"/>
      <c r="Z72" s="149"/>
      <c r="AA72" s="149"/>
      <c r="AB72" s="149"/>
      <c r="AC72" s="149"/>
      <c r="AD72" s="149"/>
      <c r="AE72" s="149"/>
      <c r="AF72" s="149"/>
      <c r="AG72" s="149"/>
      <c r="AH72" s="149"/>
      <c r="AI72" s="149"/>
      <c r="AJ72" s="88"/>
      <c r="AM72" s="97"/>
    </row>
    <row r="73" spans="1:39" s="96" customFormat="1" ht="20.25" hidden="1" customHeight="1" x14ac:dyDescent="0.3">
      <c r="A73" s="481"/>
      <c r="B73" s="482"/>
      <c r="C73" s="482"/>
      <c r="D73" s="482"/>
      <c r="E73" s="482"/>
      <c r="F73" s="482"/>
      <c r="G73" s="482"/>
      <c r="H73" s="482"/>
      <c r="I73" s="482"/>
      <c r="J73" s="482"/>
      <c r="K73" s="482"/>
      <c r="L73" s="482"/>
      <c r="M73" s="482"/>
      <c r="N73" s="482"/>
      <c r="O73" s="482"/>
      <c r="P73" s="482"/>
      <c r="Q73" s="482"/>
      <c r="R73" s="482"/>
      <c r="S73" s="482"/>
      <c r="T73" s="482"/>
      <c r="U73" s="482"/>
      <c r="V73" s="482"/>
      <c r="W73" s="482"/>
      <c r="X73" s="482"/>
      <c r="Y73" s="482"/>
      <c r="Z73" s="151"/>
      <c r="AA73" s="151"/>
      <c r="AB73" s="151"/>
      <c r="AC73" s="151"/>
      <c r="AD73" s="151"/>
      <c r="AE73" s="151"/>
      <c r="AF73" s="151"/>
      <c r="AG73" s="151"/>
      <c r="AH73" s="151"/>
      <c r="AI73" s="151"/>
      <c r="AJ73" s="88"/>
    </row>
    <row r="74" spans="1:39" s="96" customFormat="1" ht="21" hidden="1" customHeight="1" x14ac:dyDescent="0.35">
      <c r="A74" s="481"/>
      <c r="B74" s="482"/>
      <c r="C74" s="482"/>
      <c r="D74" s="482"/>
      <c r="E74" s="482"/>
      <c r="F74" s="482"/>
      <c r="G74" s="482"/>
      <c r="H74" s="482"/>
      <c r="I74" s="482"/>
      <c r="J74" s="482"/>
      <c r="K74" s="482"/>
      <c r="L74" s="482"/>
      <c r="M74" s="482"/>
      <c r="N74" s="482"/>
      <c r="O74" s="482"/>
      <c r="P74" s="482"/>
      <c r="Q74" s="482"/>
      <c r="R74" s="482"/>
      <c r="S74" s="482"/>
      <c r="T74" s="482"/>
      <c r="U74" s="482"/>
      <c r="V74" s="482"/>
      <c r="W74" s="482"/>
      <c r="X74" s="482"/>
      <c r="Y74" s="482"/>
      <c r="Z74" s="149"/>
      <c r="AA74" s="149"/>
      <c r="AB74" s="149"/>
      <c r="AC74" s="149"/>
      <c r="AD74" s="149"/>
      <c r="AE74" s="149"/>
      <c r="AF74" s="149"/>
      <c r="AG74" s="149"/>
      <c r="AH74" s="149"/>
      <c r="AI74" s="149"/>
      <c r="AJ74" s="88"/>
      <c r="AM74" s="97"/>
    </row>
    <row r="75" spans="1:39" s="96" customFormat="1" ht="78" hidden="1" customHeight="1" x14ac:dyDescent="0.3">
      <c r="A75" s="481"/>
      <c r="B75" s="482"/>
      <c r="C75" s="482"/>
      <c r="D75" s="482"/>
      <c r="E75" s="482"/>
      <c r="F75" s="482"/>
      <c r="G75" s="482"/>
      <c r="H75" s="482"/>
      <c r="I75" s="482"/>
      <c r="J75" s="482"/>
      <c r="K75" s="482"/>
      <c r="L75" s="482"/>
      <c r="M75" s="482"/>
      <c r="N75" s="482"/>
      <c r="O75" s="482"/>
      <c r="P75" s="482"/>
      <c r="Q75" s="482"/>
      <c r="R75" s="482"/>
      <c r="S75" s="482"/>
      <c r="T75" s="482"/>
      <c r="U75" s="482"/>
      <c r="V75" s="482"/>
      <c r="W75" s="482"/>
      <c r="X75" s="482"/>
      <c r="Y75" s="482"/>
      <c r="Z75" s="151"/>
      <c r="AA75" s="151"/>
      <c r="AB75" s="151"/>
      <c r="AC75" s="151"/>
      <c r="AD75" s="151"/>
      <c r="AE75" s="151"/>
      <c r="AF75" s="151"/>
      <c r="AG75" s="151"/>
      <c r="AH75" s="151"/>
      <c r="AI75" s="151"/>
      <c r="AJ75" s="88"/>
    </row>
    <row r="76" spans="1:39" s="293" customFormat="1" ht="20.25" x14ac:dyDescent="0.3">
      <c r="A76" s="288"/>
      <c r="B76" s="289"/>
      <c r="C76" s="289"/>
      <c r="D76" s="289"/>
      <c r="E76" s="289"/>
      <c r="F76" s="289"/>
      <c r="G76" s="289"/>
      <c r="H76" s="289"/>
      <c r="I76" s="289"/>
      <c r="J76" s="289"/>
      <c r="K76" s="289"/>
      <c r="L76" s="289"/>
      <c r="M76" s="289"/>
      <c r="N76" s="289"/>
      <c r="O76" s="289"/>
      <c r="P76" s="289"/>
      <c r="Q76" s="289"/>
      <c r="R76" s="289"/>
      <c r="S76" s="289"/>
      <c r="T76" s="289"/>
      <c r="U76" s="289"/>
      <c r="V76" s="289"/>
      <c r="W76" s="289"/>
      <c r="X76" s="289"/>
      <c r="Y76" s="289"/>
      <c r="Z76" s="290"/>
      <c r="AA76" s="290"/>
      <c r="AB76" s="291"/>
      <c r="AC76" s="291"/>
      <c r="AD76" s="291"/>
      <c r="AE76" s="291"/>
      <c r="AF76" s="291"/>
      <c r="AG76" s="291"/>
      <c r="AH76" s="291"/>
      <c r="AI76" s="291"/>
      <c r="AJ76" s="292"/>
    </row>
    <row r="77" spans="1:39" s="96" customFormat="1" ht="20.25" customHeight="1" x14ac:dyDescent="0.3">
      <c r="A77" s="483" t="s">
        <v>81</v>
      </c>
      <c r="B77" s="484"/>
      <c r="C77" s="484"/>
      <c r="D77" s="484"/>
      <c r="E77" s="484"/>
      <c r="F77" s="484"/>
      <c r="G77" s="484"/>
      <c r="H77" s="484"/>
      <c r="I77" s="484"/>
      <c r="J77" s="484"/>
      <c r="K77" s="484"/>
      <c r="L77" s="484"/>
      <c r="M77" s="484"/>
      <c r="N77" s="484"/>
      <c r="O77" s="484"/>
      <c r="P77" s="484"/>
      <c r="Q77" s="484"/>
      <c r="R77" s="484"/>
      <c r="S77" s="484"/>
      <c r="T77" s="484"/>
      <c r="U77" s="484"/>
      <c r="V77" s="484"/>
      <c r="W77" s="484"/>
      <c r="X77" s="484"/>
      <c r="Y77" s="484"/>
      <c r="Z77" s="149"/>
      <c r="AA77" s="149"/>
      <c r="AB77" s="149"/>
      <c r="AC77" s="149"/>
      <c r="AD77" s="149"/>
      <c r="AE77" s="149"/>
      <c r="AF77" s="149"/>
      <c r="AG77" s="149"/>
      <c r="AH77" s="149"/>
      <c r="AI77" s="149"/>
      <c r="AJ77" s="88"/>
    </row>
    <row r="78" spans="1:39" s="96" customFormat="1" ht="20.25" customHeight="1" x14ac:dyDescent="0.3">
      <c r="A78" s="485" t="s">
        <v>352</v>
      </c>
      <c r="B78" s="486"/>
      <c r="C78" s="486"/>
      <c r="D78" s="486"/>
      <c r="E78" s="486"/>
      <c r="F78" s="486"/>
      <c r="G78" s="486"/>
      <c r="H78" s="486"/>
      <c r="I78" s="486"/>
      <c r="J78" s="486"/>
      <c r="K78" s="486"/>
      <c r="L78" s="486"/>
      <c r="M78" s="486"/>
      <c r="N78" s="486"/>
      <c r="O78" s="486"/>
      <c r="P78" s="486"/>
      <c r="Q78" s="486"/>
      <c r="R78" s="486"/>
      <c r="S78" s="486"/>
      <c r="T78" s="486"/>
      <c r="U78" s="486"/>
      <c r="V78" s="486"/>
      <c r="W78" s="486"/>
      <c r="X78" s="486"/>
      <c r="Y78" s="486"/>
      <c r="Z78" s="149"/>
      <c r="AA78" s="149"/>
      <c r="AB78" s="149"/>
      <c r="AC78" s="149"/>
      <c r="AD78" s="149"/>
      <c r="AE78" s="149"/>
      <c r="AF78" s="149"/>
      <c r="AG78" s="149"/>
      <c r="AH78" s="149"/>
      <c r="AI78" s="149"/>
      <c r="AJ78" s="88"/>
    </row>
    <row r="79" spans="1:39" s="96" customFormat="1" ht="17.25" customHeight="1" x14ac:dyDescent="0.3">
      <c r="A79" s="485"/>
      <c r="B79" s="486"/>
      <c r="C79" s="486"/>
      <c r="D79" s="486"/>
      <c r="E79" s="486"/>
      <c r="F79" s="486"/>
      <c r="G79" s="486"/>
      <c r="H79" s="486"/>
      <c r="I79" s="486"/>
      <c r="J79" s="486"/>
      <c r="K79" s="486"/>
      <c r="L79" s="486"/>
      <c r="M79" s="486"/>
      <c r="N79" s="486"/>
      <c r="O79" s="486"/>
      <c r="P79" s="486"/>
      <c r="Q79" s="486"/>
      <c r="R79" s="486"/>
      <c r="S79" s="486"/>
      <c r="T79" s="486"/>
      <c r="U79" s="486"/>
      <c r="V79" s="486"/>
      <c r="W79" s="486"/>
      <c r="X79" s="486"/>
      <c r="Y79" s="486"/>
      <c r="Z79" s="149"/>
      <c r="AA79" s="149"/>
      <c r="AB79" s="149"/>
      <c r="AC79" s="149"/>
      <c r="AD79" s="149"/>
      <c r="AE79" s="149"/>
      <c r="AF79" s="149"/>
      <c r="AG79" s="149"/>
      <c r="AH79" s="149"/>
      <c r="AI79" s="149"/>
      <c r="AJ79" s="88"/>
    </row>
    <row r="80" spans="1:39" s="96" customFormat="1" ht="1.5" customHeight="1" x14ac:dyDescent="0.3">
      <c r="A80" s="487"/>
      <c r="B80" s="486"/>
      <c r="C80" s="486"/>
      <c r="D80" s="486"/>
      <c r="E80" s="486"/>
      <c r="F80" s="486"/>
      <c r="G80" s="486"/>
      <c r="H80" s="486"/>
      <c r="I80" s="486"/>
      <c r="J80" s="486"/>
      <c r="K80" s="486"/>
      <c r="L80" s="486"/>
      <c r="M80" s="486"/>
      <c r="N80" s="486"/>
      <c r="O80" s="486"/>
      <c r="P80" s="486"/>
      <c r="Q80" s="486"/>
      <c r="R80" s="486"/>
      <c r="S80" s="486"/>
      <c r="T80" s="486"/>
      <c r="U80" s="486"/>
      <c r="V80" s="486"/>
      <c r="W80" s="486"/>
      <c r="X80" s="486"/>
      <c r="Y80" s="486"/>
      <c r="Z80" s="149"/>
      <c r="AA80" s="149"/>
      <c r="AB80" s="149"/>
      <c r="AC80" s="149"/>
      <c r="AD80" s="149"/>
      <c r="AE80" s="149"/>
      <c r="AF80" s="149"/>
      <c r="AG80" s="149"/>
      <c r="AH80" s="149"/>
      <c r="AI80" s="149"/>
      <c r="AJ80" s="88"/>
    </row>
    <row r="81" spans="1:36" s="59" customFormat="1" ht="15" hidden="1" customHeight="1" x14ac:dyDescent="0.2">
      <c r="A81" s="487"/>
      <c r="B81" s="486"/>
      <c r="C81" s="486"/>
      <c r="D81" s="486"/>
      <c r="E81" s="486"/>
      <c r="F81" s="486"/>
      <c r="G81" s="486"/>
      <c r="H81" s="486"/>
      <c r="I81" s="486"/>
      <c r="J81" s="486"/>
      <c r="K81" s="486"/>
      <c r="L81" s="486"/>
      <c r="M81" s="486"/>
      <c r="N81" s="486"/>
      <c r="O81" s="486"/>
      <c r="P81" s="486"/>
      <c r="Q81" s="486"/>
      <c r="R81" s="486"/>
      <c r="S81" s="486"/>
      <c r="T81" s="486"/>
      <c r="U81" s="486"/>
      <c r="V81" s="486"/>
      <c r="W81" s="486"/>
      <c r="X81" s="486"/>
      <c r="Y81" s="486"/>
      <c r="Z81" s="140"/>
      <c r="AA81" s="140"/>
      <c r="AB81" s="145"/>
      <c r="AC81" s="140"/>
      <c r="AD81" s="145"/>
      <c r="AE81" s="140"/>
      <c r="AF81" s="140"/>
      <c r="AG81" s="140"/>
      <c r="AH81" s="140"/>
      <c r="AI81" s="140"/>
      <c r="AJ81" s="88"/>
    </row>
    <row r="82" spans="1:36" s="59" customFormat="1" ht="18" customHeight="1" x14ac:dyDescent="0.2">
      <c r="A82" s="487"/>
      <c r="B82" s="486"/>
      <c r="C82" s="486"/>
      <c r="D82" s="486"/>
      <c r="E82" s="486"/>
      <c r="F82" s="486"/>
      <c r="G82" s="486"/>
      <c r="H82" s="486"/>
      <c r="I82" s="486"/>
      <c r="J82" s="486"/>
      <c r="K82" s="486"/>
      <c r="L82" s="486"/>
      <c r="M82" s="486"/>
      <c r="N82" s="486"/>
      <c r="O82" s="486"/>
      <c r="P82" s="486"/>
      <c r="Q82" s="486"/>
      <c r="R82" s="486"/>
      <c r="S82" s="486"/>
      <c r="T82" s="486"/>
      <c r="U82" s="486"/>
      <c r="V82" s="486"/>
      <c r="W82" s="486"/>
      <c r="X82" s="486"/>
      <c r="Y82" s="486"/>
      <c r="Z82" s="140"/>
      <c r="AA82" s="140"/>
      <c r="AB82" s="145"/>
      <c r="AC82" s="140"/>
      <c r="AD82" s="145"/>
      <c r="AE82" s="140"/>
      <c r="AF82" s="140"/>
      <c r="AG82" s="140"/>
      <c r="AH82" s="140"/>
      <c r="AI82" s="140"/>
      <c r="AJ82" s="88"/>
    </row>
    <row r="83" spans="1:36" s="96" customFormat="1" ht="20.25" customHeight="1" x14ac:dyDescent="0.3">
      <c r="A83" s="136"/>
      <c r="B83" s="140"/>
      <c r="C83" s="145"/>
      <c r="D83" s="140"/>
      <c r="E83" s="140"/>
      <c r="F83" s="140"/>
      <c r="G83" s="140"/>
      <c r="H83" s="140"/>
      <c r="I83" s="140"/>
      <c r="J83" s="140"/>
      <c r="K83" s="140"/>
      <c r="L83" s="140"/>
      <c r="M83" s="140"/>
      <c r="N83" s="140"/>
      <c r="O83" s="140"/>
      <c r="P83" s="140"/>
      <c r="Q83" s="140"/>
      <c r="R83" s="140"/>
      <c r="S83" s="140"/>
      <c r="T83" s="140"/>
      <c r="U83" s="140"/>
      <c r="V83" s="140"/>
      <c r="W83" s="140"/>
      <c r="X83" s="140"/>
      <c r="Y83" s="140"/>
      <c r="Z83" s="151"/>
      <c r="AA83" s="151"/>
      <c r="AB83" s="151"/>
      <c r="AC83" s="151"/>
      <c r="AD83" s="151"/>
      <c r="AE83" s="151"/>
      <c r="AF83" s="151"/>
      <c r="AG83" s="151"/>
      <c r="AH83" s="151"/>
      <c r="AI83" s="151"/>
      <c r="AJ83" s="88"/>
    </row>
    <row r="84" spans="1:36" s="59" customFormat="1" ht="15" customHeight="1" x14ac:dyDescent="0.25">
      <c r="A84" s="483" t="s">
        <v>95</v>
      </c>
      <c r="B84" s="484"/>
      <c r="C84" s="484"/>
      <c r="D84" s="484"/>
      <c r="E84" s="484"/>
      <c r="F84" s="484"/>
      <c r="G84" s="484"/>
      <c r="H84" s="484"/>
      <c r="I84" s="484"/>
      <c r="J84" s="484"/>
      <c r="K84" s="484"/>
      <c r="L84" s="484"/>
      <c r="M84" s="484"/>
      <c r="N84" s="484"/>
      <c r="O84" s="484"/>
      <c r="P84" s="484"/>
      <c r="Q84" s="484"/>
      <c r="R84" s="484"/>
      <c r="S84" s="484"/>
      <c r="T84" s="484"/>
      <c r="U84" s="484"/>
      <c r="V84" s="484"/>
      <c r="W84" s="484"/>
      <c r="X84" s="484"/>
      <c r="Y84" s="484"/>
      <c r="Z84" s="144"/>
      <c r="AA84" s="144"/>
      <c r="AB84" s="144"/>
      <c r="AC84" s="144"/>
      <c r="AD84" s="144"/>
      <c r="AE84" s="144"/>
      <c r="AF84" s="144"/>
      <c r="AG84" s="144"/>
      <c r="AH84" s="144"/>
      <c r="AI84" s="144"/>
      <c r="AJ84" s="88"/>
    </row>
    <row r="85" spans="1:36" s="59" customFormat="1" ht="15.75" customHeight="1" x14ac:dyDescent="0.2">
      <c r="A85" s="479" t="s">
        <v>99</v>
      </c>
      <c r="B85" s="480"/>
      <c r="C85" s="480"/>
      <c r="D85" s="480"/>
      <c r="E85" s="480"/>
      <c r="F85" s="480"/>
      <c r="G85" s="480"/>
      <c r="H85" s="480"/>
      <c r="I85" s="480"/>
      <c r="J85" s="480"/>
      <c r="K85" s="480"/>
      <c r="L85" s="480"/>
      <c r="M85" s="480"/>
      <c r="N85" s="480"/>
      <c r="O85" s="480"/>
      <c r="P85" s="480"/>
      <c r="Q85" s="480"/>
      <c r="R85" s="480"/>
      <c r="S85" s="480"/>
      <c r="T85" s="480"/>
      <c r="U85" s="480"/>
      <c r="V85" s="480"/>
      <c r="W85" s="480"/>
      <c r="X85" s="480"/>
      <c r="Y85" s="480"/>
      <c r="Z85" s="150"/>
      <c r="AA85" s="150"/>
      <c r="AB85" s="150"/>
      <c r="AC85" s="150"/>
      <c r="AD85" s="150"/>
      <c r="AE85" s="150"/>
      <c r="AF85" s="150"/>
      <c r="AG85" s="150"/>
      <c r="AH85" s="150"/>
      <c r="AI85" s="150"/>
      <c r="AJ85" s="150"/>
    </row>
    <row r="86" spans="1:36" s="59" customFormat="1" ht="15.75" customHeight="1" x14ac:dyDescent="0.25">
      <c r="A86" s="136"/>
      <c r="B86" s="481" t="s">
        <v>353</v>
      </c>
      <c r="C86" s="482"/>
      <c r="D86" s="482"/>
      <c r="E86" s="482"/>
      <c r="F86" s="482"/>
      <c r="G86" s="482"/>
      <c r="H86" s="482"/>
      <c r="I86" s="482"/>
      <c r="J86" s="482"/>
      <c r="K86" s="482"/>
      <c r="L86" s="482"/>
      <c r="M86" s="482"/>
      <c r="N86" s="482"/>
      <c r="O86" s="482"/>
      <c r="P86" s="482"/>
      <c r="Q86" s="482"/>
      <c r="R86" s="482"/>
      <c r="S86" s="482"/>
      <c r="T86" s="482"/>
      <c r="U86" s="482"/>
      <c r="V86" s="482"/>
      <c r="W86" s="482"/>
      <c r="X86" s="482"/>
      <c r="Y86" s="482"/>
      <c r="Z86" s="150"/>
      <c r="AA86" s="150"/>
      <c r="AB86" s="150"/>
      <c r="AC86" s="150"/>
      <c r="AD86" s="150"/>
      <c r="AE86" s="150"/>
      <c r="AF86" s="150"/>
      <c r="AG86" s="150"/>
      <c r="AH86" s="150"/>
      <c r="AI86" s="150"/>
      <c r="AJ86" s="150"/>
    </row>
    <row r="87" spans="1:36" s="59" customFormat="1" ht="15.75" customHeight="1" x14ac:dyDescent="0.25">
      <c r="A87" s="136"/>
      <c r="B87" s="481"/>
      <c r="C87" s="482"/>
      <c r="D87" s="482"/>
      <c r="E87" s="482"/>
      <c r="F87" s="482"/>
      <c r="G87" s="482"/>
      <c r="H87" s="482"/>
      <c r="I87" s="482"/>
      <c r="J87" s="482"/>
      <c r="K87" s="482"/>
      <c r="L87" s="482"/>
      <c r="M87" s="482"/>
      <c r="N87" s="482"/>
      <c r="O87" s="482"/>
      <c r="P87" s="482"/>
      <c r="Q87" s="482"/>
      <c r="R87" s="482"/>
      <c r="S87" s="482"/>
      <c r="T87" s="482"/>
      <c r="U87" s="482"/>
      <c r="V87" s="482"/>
      <c r="W87" s="482"/>
      <c r="X87" s="482"/>
      <c r="Y87" s="482"/>
      <c r="Z87" s="150"/>
      <c r="AA87" s="150"/>
      <c r="AB87" s="150"/>
      <c r="AC87" s="150"/>
      <c r="AD87" s="150"/>
      <c r="AE87" s="150"/>
      <c r="AF87" s="150"/>
      <c r="AG87" s="150"/>
      <c r="AH87" s="150"/>
      <c r="AI87" s="150"/>
      <c r="AJ87" s="150"/>
    </row>
    <row r="88" spans="1:36" s="59" customFormat="1" ht="12" customHeight="1" x14ac:dyDescent="0.25">
      <c r="A88" s="136"/>
      <c r="B88" s="481"/>
      <c r="C88" s="482"/>
      <c r="D88" s="482"/>
      <c r="E88" s="482"/>
      <c r="F88" s="482"/>
      <c r="G88" s="482"/>
      <c r="H88" s="482"/>
      <c r="I88" s="482"/>
      <c r="J88" s="482"/>
      <c r="K88" s="482"/>
      <c r="L88" s="482"/>
      <c r="M88" s="482"/>
      <c r="N88" s="482"/>
      <c r="O88" s="482"/>
      <c r="P88" s="482"/>
      <c r="Q88" s="482"/>
      <c r="R88" s="482"/>
      <c r="S88" s="482"/>
      <c r="T88" s="482"/>
      <c r="U88" s="482"/>
      <c r="V88" s="482"/>
      <c r="W88" s="482"/>
      <c r="X88" s="482"/>
      <c r="Y88" s="482"/>
      <c r="Z88" s="150"/>
      <c r="AA88" s="150"/>
      <c r="AB88" s="150"/>
      <c r="AC88" s="150"/>
      <c r="AD88" s="150"/>
      <c r="AE88" s="150"/>
      <c r="AF88" s="150"/>
      <c r="AG88" s="150"/>
      <c r="AH88" s="150"/>
      <c r="AI88" s="150"/>
      <c r="AJ88" s="150"/>
    </row>
    <row r="89" spans="1:36" s="59" customFormat="1" ht="15.75" hidden="1" x14ac:dyDescent="0.25">
      <c r="A89" s="136"/>
      <c r="B89" s="481"/>
      <c r="C89" s="482"/>
      <c r="D89" s="482"/>
      <c r="E89" s="482"/>
      <c r="F89" s="482"/>
      <c r="G89" s="482"/>
      <c r="H89" s="482"/>
      <c r="I89" s="482"/>
      <c r="J89" s="482"/>
      <c r="K89" s="482"/>
      <c r="L89" s="482"/>
      <c r="M89" s="482"/>
      <c r="N89" s="482"/>
      <c r="O89" s="482"/>
      <c r="P89" s="482"/>
      <c r="Q89" s="482"/>
      <c r="R89" s="482"/>
      <c r="S89" s="482"/>
      <c r="T89" s="482"/>
      <c r="U89" s="482"/>
      <c r="V89" s="482"/>
      <c r="W89" s="482"/>
      <c r="X89" s="482"/>
      <c r="Y89" s="482"/>
      <c r="Z89" s="71"/>
      <c r="AA89" s="71"/>
      <c r="AB89" s="83"/>
      <c r="AC89" s="71"/>
      <c r="AD89" s="83"/>
      <c r="AE89" s="71"/>
      <c r="AF89" s="71"/>
      <c r="AG89" s="71"/>
      <c r="AH89" s="72"/>
      <c r="AI89" s="72"/>
    </row>
    <row r="90" spans="1:36" s="59" customFormat="1" ht="15.75" hidden="1" customHeight="1" x14ac:dyDescent="0.25">
      <c r="A90" s="136"/>
      <c r="B90" s="481"/>
      <c r="C90" s="482"/>
      <c r="D90" s="482"/>
      <c r="E90" s="482"/>
      <c r="F90" s="482"/>
      <c r="G90" s="482"/>
      <c r="H90" s="482"/>
      <c r="I90" s="482"/>
      <c r="J90" s="482"/>
      <c r="K90" s="482"/>
      <c r="L90" s="482"/>
      <c r="M90" s="482"/>
      <c r="N90" s="482"/>
      <c r="O90" s="482"/>
      <c r="P90" s="482"/>
      <c r="Q90" s="482"/>
      <c r="R90" s="482"/>
      <c r="S90" s="482"/>
      <c r="T90" s="482"/>
      <c r="U90" s="482"/>
      <c r="V90" s="482"/>
      <c r="W90" s="482"/>
      <c r="X90" s="482"/>
      <c r="Y90" s="482"/>
      <c r="Z90" s="150"/>
      <c r="AA90" s="150"/>
      <c r="AB90" s="150"/>
      <c r="AC90" s="150"/>
      <c r="AD90" s="150"/>
      <c r="AE90" s="150"/>
      <c r="AF90" s="150"/>
      <c r="AG90" s="150"/>
      <c r="AH90" s="150"/>
      <c r="AI90" s="150"/>
      <c r="AJ90" s="150"/>
    </row>
    <row r="91" spans="1:36" s="59" customFormat="1" ht="33" hidden="1" customHeight="1" x14ac:dyDescent="0.25">
      <c r="A91" s="136"/>
      <c r="B91" s="481"/>
      <c r="C91" s="482"/>
      <c r="D91" s="482"/>
      <c r="E91" s="482"/>
      <c r="F91" s="482"/>
      <c r="G91" s="482"/>
      <c r="H91" s="482"/>
      <c r="I91" s="482"/>
      <c r="J91" s="482"/>
      <c r="K91" s="482"/>
      <c r="L91" s="482"/>
      <c r="M91" s="482"/>
      <c r="N91" s="482"/>
      <c r="O91" s="482"/>
      <c r="P91" s="482"/>
      <c r="Q91" s="482"/>
      <c r="R91" s="482"/>
      <c r="S91" s="482"/>
      <c r="T91" s="482"/>
      <c r="U91" s="482"/>
      <c r="V91" s="482"/>
      <c r="W91" s="482"/>
      <c r="X91" s="482"/>
      <c r="Y91" s="482"/>
      <c r="Z91" s="71"/>
      <c r="AA91" s="71"/>
      <c r="AB91" s="83"/>
      <c r="AC91" s="71"/>
      <c r="AD91" s="83"/>
      <c r="AE91" s="71"/>
      <c r="AF91" s="71"/>
      <c r="AG91" s="71"/>
      <c r="AH91" s="72"/>
      <c r="AI91" s="72"/>
    </row>
    <row r="92" spans="1:36" s="59" customFormat="1" ht="15" x14ac:dyDescent="0.25">
      <c r="A92" s="1"/>
      <c r="B92" s="71"/>
      <c r="C92" s="83"/>
      <c r="D92" s="71"/>
      <c r="E92" s="71"/>
      <c r="F92" s="71"/>
      <c r="G92" s="71"/>
      <c r="H92" s="71"/>
      <c r="I92" s="71"/>
      <c r="J92" s="71"/>
      <c r="K92" s="72"/>
      <c r="L92" s="72"/>
      <c r="M92" s="72"/>
      <c r="N92" s="71"/>
      <c r="O92" s="71"/>
      <c r="P92" s="71"/>
      <c r="Q92" s="72"/>
      <c r="R92" s="72"/>
      <c r="S92" s="72"/>
      <c r="T92" s="71"/>
      <c r="U92" s="71"/>
      <c r="V92" s="72"/>
      <c r="W92" s="72"/>
      <c r="X92" s="72"/>
      <c r="Y92" s="71"/>
      <c r="Z92" s="71"/>
      <c r="AA92" s="71"/>
      <c r="AB92" s="83"/>
      <c r="AC92" s="71"/>
      <c r="AD92" s="83"/>
      <c r="AE92" s="71"/>
      <c r="AF92" s="71"/>
      <c r="AG92" s="71"/>
      <c r="AH92" s="72"/>
      <c r="AI92" s="72"/>
    </row>
    <row r="93" spans="1:36" s="59" customFormat="1" ht="15" x14ac:dyDescent="0.25">
      <c r="A93" s="1"/>
      <c r="B93" s="71"/>
      <c r="C93" s="83"/>
      <c r="D93" s="71"/>
      <c r="E93" s="71"/>
      <c r="F93" s="71"/>
      <c r="G93" s="71"/>
      <c r="H93" s="71"/>
      <c r="I93" s="71"/>
      <c r="J93" s="71"/>
      <c r="K93" s="72"/>
      <c r="L93" s="72"/>
      <c r="M93" s="72"/>
      <c r="N93" s="71"/>
      <c r="O93" s="71"/>
      <c r="P93" s="71"/>
      <c r="Q93" s="72"/>
      <c r="R93" s="72"/>
      <c r="S93" s="72"/>
      <c r="T93" s="71"/>
      <c r="U93" s="71"/>
      <c r="V93" s="72"/>
      <c r="W93" s="72"/>
      <c r="X93" s="72"/>
      <c r="Y93" s="71"/>
      <c r="Z93" s="71"/>
      <c r="AA93" s="71"/>
      <c r="AB93" s="83"/>
      <c r="AC93" s="71"/>
      <c r="AD93" s="83"/>
      <c r="AE93" s="71"/>
      <c r="AF93" s="71"/>
      <c r="AG93" s="71"/>
      <c r="AH93" s="72"/>
      <c r="AI93" s="72"/>
    </row>
    <row r="94" spans="1:36" s="59" customFormat="1" ht="15" x14ac:dyDescent="0.25">
      <c r="A94" s="1"/>
      <c r="B94" s="71"/>
      <c r="C94" s="83"/>
      <c r="D94" s="71"/>
      <c r="E94" s="71"/>
      <c r="F94" s="71"/>
      <c r="G94" s="71"/>
      <c r="H94" s="71"/>
      <c r="I94" s="71"/>
      <c r="J94" s="71"/>
      <c r="K94" s="72"/>
      <c r="L94" s="72"/>
      <c r="M94" s="72"/>
      <c r="N94" s="71"/>
      <c r="O94" s="71"/>
      <c r="P94" s="71"/>
      <c r="Q94" s="72"/>
      <c r="R94" s="72"/>
      <c r="S94" s="72"/>
      <c r="T94" s="71"/>
      <c r="U94" s="71"/>
      <c r="V94" s="72"/>
      <c r="W94" s="72"/>
      <c r="X94" s="72"/>
      <c r="Y94" s="71"/>
      <c r="Z94" s="71"/>
      <c r="AA94" s="71"/>
      <c r="AB94" s="83"/>
      <c r="AC94" s="71"/>
      <c r="AD94" s="83"/>
      <c r="AE94" s="71"/>
      <c r="AF94" s="71"/>
      <c r="AG94" s="71"/>
      <c r="AH94" s="72"/>
      <c r="AI94" s="72"/>
    </row>
    <row r="95" spans="1:36" s="59" customFormat="1" ht="15" x14ac:dyDescent="0.25">
      <c r="A95" s="1"/>
      <c r="B95" s="71"/>
      <c r="C95" s="83"/>
      <c r="D95" s="71"/>
      <c r="E95" s="71"/>
      <c r="F95" s="71"/>
      <c r="G95" s="71"/>
      <c r="H95" s="71"/>
      <c r="I95" s="71"/>
      <c r="J95" s="71"/>
      <c r="K95" s="72"/>
      <c r="L95" s="72"/>
      <c r="M95" s="72"/>
      <c r="N95" s="71"/>
      <c r="O95" s="71"/>
      <c r="P95" s="71"/>
      <c r="Q95" s="72"/>
      <c r="R95" s="72"/>
      <c r="S95" s="72"/>
      <c r="T95" s="71"/>
      <c r="U95" s="71"/>
      <c r="V95" s="72"/>
      <c r="W95" s="72"/>
      <c r="X95" s="72"/>
      <c r="Y95" s="71"/>
      <c r="Z95" s="71"/>
      <c r="AA95" s="71"/>
      <c r="AB95" s="83"/>
      <c r="AC95" s="71"/>
      <c r="AD95" s="83"/>
      <c r="AE95" s="71"/>
      <c r="AF95" s="71"/>
      <c r="AG95" s="71"/>
      <c r="AH95" s="72"/>
      <c r="AI95" s="72"/>
    </row>
    <row r="96" spans="1:36" s="59" customFormat="1" ht="15" x14ac:dyDescent="0.25">
      <c r="A96" s="1"/>
      <c r="B96" s="71"/>
      <c r="C96" s="83"/>
      <c r="D96" s="71"/>
      <c r="E96" s="71"/>
      <c r="F96" s="71"/>
      <c r="G96" s="71"/>
      <c r="H96" s="71"/>
      <c r="I96" s="71"/>
      <c r="J96" s="71"/>
      <c r="K96" s="72"/>
      <c r="L96" s="72"/>
      <c r="M96" s="72"/>
      <c r="N96" s="71"/>
      <c r="O96" s="71"/>
      <c r="P96" s="71"/>
      <c r="Q96" s="72"/>
      <c r="R96" s="72"/>
      <c r="S96" s="72"/>
      <c r="T96" s="71"/>
      <c r="U96" s="71"/>
      <c r="V96" s="72"/>
      <c r="W96" s="72"/>
      <c r="X96" s="72"/>
      <c r="Y96" s="71"/>
      <c r="Z96" s="71"/>
      <c r="AA96" s="71"/>
      <c r="AB96" s="83"/>
      <c r="AC96" s="71"/>
      <c r="AD96" s="83"/>
      <c r="AE96" s="71"/>
      <c r="AF96" s="71"/>
      <c r="AG96" s="71"/>
      <c r="AH96" s="72"/>
      <c r="AI96" s="72"/>
    </row>
    <row r="97" spans="1:35" s="59" customFormat="1" ht="15" x14ac:dyDescent="0.25">
      <c r="A97" s="1"/>
      <c r="B97" s="71"/>
      <c r="C97" s="83"/>
      <c r="D97" s="71"/>
      <c r="E97" s="71"/>
      <c r="F97" s="71"/>
      <c r="G97" s="71"/>
      <c r="H97" s="71"/>
      <c r="I97" s="71"/>
      <c r="J97" s="71"/>
      <c r="K97" s="72"/>
      <c r="L97" s="72"/>
      <c r="M97" s="72"/>
      <c r="N97" s="71"/>
      <c r="O97" s="71"/>
      <c r="P97" s="71"/>
      <c r="Q97" s="72"/>
      <c r="R97" s="72"/>
      <c r="S97" s="72"/>
      <c r="T97" s="71"/>
      <c r="U97" s="71"/>
      <c r="V97" s="72"/>
      <c r="W97" s="72"/>
      <c r="X97" s="72"/>
      <c r="Y97" s="71"/>
      <c r="Z97" s="71"/>
      <c r="AA97" s="71"/>
      <c r="AB97" s="83"/>
      <c r="AC97" s="71"/>
      <c r="AD97" s="83"/>
      <c r="AE97" s="71"/>
      <c r="AF97" s="71"/>
      <c r="AG97" s="71"/>
      <c r="AH97" s="72"/>
      <c r="AI97" s="72"/>
    </row>
    <row r="98" spans="1:35" s="59" customFormat="1" ht="15" x14ac:dyDescent="0.25">
      <c r="A98" s="1"/>
      <c r="B98" s="71"/>
      <c r="C98" s="83"/>
      <c r="D98" s="71"/>
      <c r="E98" s="71"/>
      <c r="F98" s="71"/>
      <c r="G98" s="71"/>
      <c r="H98" s="71"/>
      <c r="I98" s="71"/>
      <c r="J98" s="71"/>
      <c r="K98" s="72"/>
      <c r="L98" s="72"/>
      <c r="M98" s="72"/>
      <c r="N98" s="71"/>
      <c r="O98" s="71"/>
      <c r="P98" s="71"/>
      <c r="Q98" s="72"/>
      <c r="R98" s="72"/>
      <c r="S98" s="72"/>
      <c r="T98" s="71"/>
      <c r="U98" s="71"/>
      <c r="V98" s="72"/>
      <c r="W98" s="72"/>
      <c r="X98" s="72"/>
      <c r="Y98" s="71"/>
      <c r="Z98" s="71"/>
      <c r="AA98" s="71"/>
      <c r="AB98" s="83"/>
      <c r="AC98" s="71"/>
      <c r="AD98" s="83"/>
      <c r="AE98" s="71"/>
      <c r="AF98" s="71"/>
      <c r="AG98" s="71"/>
      <c r="AH98" s="72"/>
      <c r="AI98" s="72"/>
    </row>
    <row r="99" spans="1:35" s="59" customFormat="1" ht="15" x14ac:dyDescent="0.25">
      <c r="A99" s="1"/>
      <c r="B99" s="71"/>
      <c r="C99" s="83"/>
      <c r="D99" s="71"/>
      <c r="E99" s="71"/>
      <c r="F99" s="71"/>
      <c r="G99" s="71"/>
      <c r="H99" s="71"/>
      <c r="I99" s="71"/>
      <c r="J99" s="71"/>
      <c r="K99" s="72"/>
      <c r="L99" s="72"/>
      <c r="M99" s="72"/>
      <c r="N99" s="71"/>
      <c r="O99" s="71"/>
      <c r="P99" s="71"/>
      <c r="Q99" s="72"/>
      <c r="R99" s="72"/>
      <c r="S99" s="72"/>
      <c r="T99" s="71"/>
      <c r="U99" s="71"/>
      <c r="V99" s="72"/>
      <c r="W99" s="72"/>
      <c r="X99" s="72"/>
      <c r="Y99" s="71"/>
      <c r="Z99" s="71"/>
      <c r="AA99" s="71"/>
      <c r="AB99" s="83"/>
      <c r="AC99" s="71"/>
      <c r="AD99" s="83"/>
      <c r="AE99" s="71"/>
      <c r="AF99" s="71"/>
      <c r="AG99" s="71"/>
      <c r="AH99" s="72"/>
      <c r="AI99" s="72"/>
    </row>
    <row r="100" spans="1:35" s="59" customFormat="1" ht="15" x14ac:dyDescent="0.25">
      <c r="A100" s="1"/>
      <c r="B100" s="71"/>
      <c r="C100" s="83"/>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3"/>
      <c r="AC100" s="71"/>
      <c r="AD100" s="83"/>
      <c r="AE100" s="71"/>
      <c r="AF100" s="71"/>
      <c r="AG100" s="71"/>
      <c r="AH100" s="72"/>
      <c r="AI100" s="72"/>
    </row>
    <row r="101" spans="1:35" s="59" customFormat="1" ht="15" x14ac:dyDescent="0.25">
      <c r="A101" s="1"/>
      <c r="B101" s="71"/>
      <c r="C101" s="83"/>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3"/>
      <c r="AC101" s="71"/>
      <c r="AD101" s="83"/>
      <c r="AE101" s="71"/>
      <c r="AF101" s="71"/>
      <c r="AG101" s="71"/>
      <c r="AH101" s="72"/>
      <c r="AI101" s="72"/>
    </row>
    <row r="102" spans="1:35" s="59" customFormat="1" ht="15" x14ac:dyDescent="0.25">
      <c r="A102" s="1"/>
      <c r="B102" s="71"/>
      <c r="C102" s="83"/>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3"/>
      <c r="AC102" s="71"/>
      <c r="AD102" s="83"/>
      <c r="AE102" s="71"/>
      <c r="AF102" s="71"/>
      <c r="AG102" s="71"/>
      <c r="AH102" s="72"/>
      <c r="AI102" s="72"/>
    </row>
    <row r="103" spans="1:35" s="59" customFormat="1" ht="15" x14ac:dyDescent="0.25">
      <c r="A103" s="1"/>
      <c r="B103" s="71"/>
      <c r="C103" s="83"/>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3"/>
      <c r="AC103" s="71"/>
      <c r="AD103" s="83"/>
      <c r="AE103" s="71"/>
      <c r="AF103" s="71"/>
      <c r="AG103" s="71"/>
      <c r="AH103" s="72"/>
      <c r="AI103" s="72"/>
    </row>
    <row r="104" spans="1:35" s="59" customFormat="1" ht="13.5" customHeight="1" x14ac:dyDescent="0.25">
      <c r="A104" s="1"/>
      <c r="B104" s="71"/>
      <c r="C104" s="83"/>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3"/>
      <c r="AC104" s="71"/>
      <c r="AD104" s="83"/>
      <c r="AE104" s="71"/>
      <c r="AF104" s="71"/>
      <c r="AG104" s="71"/>
      <c r="AH104" s="72"/>
      <c r="AI104" s="72"/>
    </row>
    <row r="105" spans="1:35" s="59" customFormat="1" ht="15" x14ac:dyDescent="0.25">
      <c r="A105" s="1"/>
      <c r="B105" s="71"/>
      <c r="C105" s="83"/>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3"/>
      <c r="AC105" s="71"/>
      <c r="AD105" s="83"/>
      <c r="AE105" s="71"/>
      <c r="AF105" s="71"/>
      <c r="AG105" s="71"/>
      <c r="AH105" s="72"/>
      <c r="AI105" s="72"/>
    </row>
    <row r="106" spans="1:35" s="59" customFormat="1" ht="15" x14ac:dyDescent="0.25">
      <c r="A106" s="1"/>
      <c r="B106" s="71"/>
      <c r="C106" s="83"/>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3"/>
      <c r="AC106" s="71"/>
      <c r="AD106" s="83"/>
      <c r="AE106" s="71"/>
      <c r="AF106" s="71"/>
      <c r="AG106" s="71"/>
      <c r="AH106" s="72"/>
      <c r="AI106" s="72"/>
    </row>
    <row r="107" spans="1:35" s="59" customFormat="1" ht="15.75" hidden="1" x14ac:dyDescent="0.25">
      <c r="A107" s="1"/>
      <c r="B107" s="71"/>
      <c r="C107" s="83"/>
      <c r="D107" s="71"/>
      <c r="E107" s="71"/>
      <c r="F107" s="71"/>
      <c r="G107" s="71"/>
      <c r="H107" s="71"/>
      <c r="I107" s="71"/>
      <c r="J107" s="71"/>
      <c r="K107" s="72"/>
      <c r="L107" s="72"/>
      <c r="M107" s="152" t="s">
        <v>175</v>
      </c>
      <c r="N107" s="71"/>
      <c r="O107" s="71"/>
      <c r="P107" s="71"/>
      <c r="Q107" s="72"/>
      <c r="R107" s="72"/>
      <c r="S107" s="72"/>
      <c r="T107" s="71"/>
      <c r="U107" s="71"/>
      <c r="V107" s="72"/>
      <c r="W107" s="72"/>
      <c r="X107" s="72"/>
      <c r="Y107" s="71"/>
      <c r="Z107" s="71"/>
      <c r="AA107" s="71"/>
      <c r="AB107" s="83"/>
      <c r="AC107" s="71"/>
      <c r="AD107" s="83"/>
      <c r="AE107" s="71"/>
      <c r="AF107" s="71"/>
      <c r="AG107" s="71"/>
      <c r="AH107" s="72"/>
      <c r="AI107" s="72"/>
    </row>
    <row r="108" spans="1:35" s="78" customFormat="1" ht="15.75" hidden="1" x14ac:dyDescent="0.25">
      <c r="A108" s="1"/>
      <c r="B108" s="71"/>
      <c r="C108" s="83"/>
      <c r="D108" s="71"/>
      <c r="E108" s="71"/>
      <c r="F108" s="71"/>
      <c r="G108" s="71"/>
      <c r="H108" s="71"/>
      <c r="I108" s="71"/>
      <c r="J108" s="71"/>
      <c r="K108" s="72"/>
      <c r="L108" s="72"/>
      <c r="M108" s="152" t="s">
        <v>176</v>
      </c>
      <c r="N108" s="71"/>
      <c r="O108" s="71"/>
      <c r="P108" s="71"/>
      <c r="Q108" s="72"/>
      <c r="R108" s="72"/>
      <c r="S108" s="72"/>
      <c r="T108" s="71"/>
      <c r="U108" s="71"/>
      <c r="V108" s="72"/>
      <c r="W108" s="72"/>
      <c r="X108" s="72"/>
      <c r="Y108" s="71"/>
      <c r="Z108" s="84"/>
      <c r="AA108" s="84"/>
      <c r="AB108" s="84"/>
      <c r="AC108" s="84"/>
      <c r="AD108" s="84"/>
      <c r="AE108" s="84"/>
      <c r="AF108" s="84"/>
      <c r="AG108" s="84"/>
      <c r="AH108" s="82"/>
      <c r="AI108" s="82"/>
    </row>
    <row r="109" spans="1:35" s="75" customFormat="1" ht="18" hidden="1" x14ac:dyDescent="0.25">
      <c r="A109" s="78"/>
      <c r="B109" s="84"/>
      <c r="C109" s="84"/>
      <c r="D109" s="84"/>
      <c r="E109" s="84"/>
      <c r="F109" s="84"/>
      <c r="G109" s="84"/>
      <c r="H109" s="84"/>
      <c r="I109" s="84"/>
      <c r="J109" s="84"/>
      <c r="K109" s="82"/>
      <c r="L109" s="82"/>
      <c r="M109" s="152" t="s">
        <v>169</v>
      </c>
      <c r="N109" s="84"/>
      <c r="O109" s="84"/>
      <c r="P109" s="84"/>
      <c r="Q109" s="82"/>
      <c r="R109" s="82"/>
      <c r="S109" s="82"/>
      <c r="T109" s="84"/>
      <c r="U109" s="84"/>
      <c r="V109" s="82"/>
      <c r="W109" s="82"/>
      <c r="X109" s="82"/>
      <c r="Y109" s="84"/>
      <c r="Z109" s="84"/>
      <c r="AA109" s="84"/>
      <c r="AB109" s="85"/>
      <c r="AC109" s="85"/>
      <c r="AD109" s="85"/>
      <c r="AE109" s="85"/>
      <c r="AF109" s="85"/>
      <c r="AG109" s="85"/>
      <c r="AH109" s="85"/>
      <c r="AI109" s="85"/>
    </row>
    <row r="110" spans="1:35" s="75" customFormat="1" ht="18" hidden="1" x14ac:dyDescent="0.25">
      <c r="B110" s="84"/>
      <c r="C110" s="84"/>
      <c r="D110" s="84"/>
      <c r="E110" s="85"/>
      <c r="F110" s="85"/>
      <c r="G110" s="85"/>
      <c r="H110" s="85"/>
      <c r="I110" s="85"/>
      <c r="J110" s="85"/>
      <c r="K110" s="85" t="s">
        <v>31</v>
      </c>
      <c r="L110" s="85"/>
      <c r="M110" s="85"/>
      <c r="N110" s="85"/>
      <c r="O110" s="85"/>
      <c r="P110" s="85"/>
      <c r="Q110" s="85"/>
      <c r="R110" s="85"/>
      <c r="S110" s="85"/>
      <c r="T110" s="84"/>
      <c r="U110" s="84"/>
      <c r="V110" s="85"/>
      <c r="W110" s="85"/>
      <c r="X110" s="85"/>
      <c r="Y110" s="84"/>
      <c r="Z110" s="84"/>
      <c r="AA110" s="84"/>
      <c r="AB110" s="85"/>
      <c r="AC110" s="85"/>
      <c r="AD110" s="85"/>
      <c r="AE110" s="85"/>
      <c r="AF110" s="85"/>
      <c r="AG110" s="85"/>
      <c r="AH110" s="85"/>
      <c r="AI110" s="85"/>
    </row>
    <row r="111" spans="1:35" s="75" customFormat="1" ht="18" hidden="1" x14ac:dyDescent="0.25">
      <c r="B111" s="84"/>
      <c r="C111" s="84"/>
      <c r="D111" s="84"/>
      <c r="E111" s="85"/>
      <c r="F111" s="85"/>
      <c r="G111" s="85"/>
      <c r="H111" s="85"/>
      <c r="I111" s="85"/>
      <c r="J111" s="85"/>
      <c r="K111" s="85"/>
      <c r="L111" s="85"/>
      <c r="M111" s="85"/>
      <c r="N111" s="85"/>
      <c r="O111" s="85"/>
      <c r="P111" s="85"/>
      <c r="Q111" s="85"/>
      <c r="R111" s="85"/>
      <c r="S111" s="85"/>
      <c r="T111" s="84"/>
      <c r="U111" s="84"/>
      <c r="V111" s="85"/>
      <c r="W111" s="85"/>
      <c r="X111" s="85"/>
      <c r="Y111" s="84"/>
      <c r="Z111" s="84"/>
      <c r="AA111" s="84"/>
      <c r="AB111" s="85"/>
      <c r="AC111" s="85"/>
      <c r="AD111" s="85"/>
      <c r="AE111" s="85"/>
      <c r="AF111" s="85"/>
      <c r="AG111" s="85"/>
      <c r="AH111" s="85"/>
      <c r="AI111" s="85"/>
    </row>
    <row r="112" spans="1:35" ht="18" x14ac:dyDescent="0.25">
      <c r="A112" s="75"/>
      <c r="B112" s="84"/>
      <c r="C112" s="84"/>
      <c r="D112" s="84"/>
      <c r="E112" s="85"/>
      <c r="F112" s="85"/>
      <c r="G112" s="85"/>
      <c r="H112" s="85"/>
      <c r="I112" s="85"/>
      <c r="J112" s="85"/>
      <c r="K112" s="85"/>
      <c r="L112" s="85"/>
      <c r="M112" s="85"/>
      <c r="N112" s="85"/>
      <c r="O112" s="85"/>
      <c r="P112" s="85"/>
      <c r="Q112" s="85"/>
      <c r="R112" s="85"/>
      <c r="S112" s="85"/>
      <c r="T112" s="84"/>
      <c r="U112" s="84"/>
      <c r="V112" s="85"/>
      <c r="W112" s="85"/>
      <c r="X112" s="85"/>
      <c r="Y112" s="84"/>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 ref="A58:Y59"/>
    <mergeCell ref="A62:Y64"/>
    <mergeCell ref="B46:I46"/>
    <mergeCell ref="J29:U29"/>
    <mergeCell ref="J31:U31"/>
    <mergeCell ref="J35:U35"/>
    <mergeCell ref="B45:I45"/>
    <mergeCell ref="N45:U45"/>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1044"/>
  <sheetViews>
    <sheetView tabSelected="1" topLeftCell="A16" zoomScale="80" zoomScaleNormal="80" zoomScaleSheetLayoutView="80" zoomScalePageLayoutView="60" workbookViewId="0">
      <selection activeCell="AL34" sqref="AL34:AW35"/>
    </sheetView>
  </sheetViews>
  <sheetFormatPr defaultRowHeight="21" customHeight="1" x14ac:dyDescent="0.2"/>
  <cols>
    <col min="1" max="1" width="6.7109375" style="49" customWidth="1"/>
    <col min="2" max="10" width="6.42578125" style="50" customWidth="1"/>
    <col min="11" max="11" width="6.42578125" style="310" customWidth="1"/>
    <col min="12" max="13" width="6.42578125" style="51" customWidth="1"/>
    <col min="14" max="14" width="6.42578125" style="50" customWidth="1"/>
    <col min="15" max="15" width="6.42578125" style="376" customWidth="1"/>
    <col min="16" max="22" width="6.42578125" style="50" customWidth="1"/>
    <col min="23" max="23" width="6.42578125" style="310" customWidth="1"/>
    <col min="24" max="25" width="6.42578125" style="51" customWidth="1"/>
    <col min="26" max="34" width="6.42578125" style="50" customWidth="1"/>
    <col min="35" max="35" width="6.42578125" style="310" customWidth="1"/>
    <col min="36" max="37" width="6.42578125" style="51" customWidth="1"/>
    <col min="38" max="46" width="6.42578125" style="50" customWidth="1"/>
    <col min="47" max="47" width="6.42578125" style="310"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50"/>
      <c r="C1" s="250"/>
      <c r="D1" s="250"/>
      <c r="E1" s="250"/>
      <c r="F1" s="250"/>
      <c r="G1" s="250"/>
      <c r="H1" s="250"/>
      <c r="I1" s="250"/>
      <c r="J1" s="250"/>
      <c r="N1" s="250"/>
      <c r="P1" s="250"/>
      <c r="Q1" s="250"/>
      <c r="R1" s="250"/>
      <c r="S1" s="250"/>
      <c r="T1" s="250"/>
      <c r="U1" s="250"/>
      <c r="V1" s="250"/>
      <c r="Z1" s="250"/>
      <c r="AA1" s="250"/>
      <c r="AB1" s="250"/>
      <c r="AC1" s="250"/>
      <c r="AD1" s="250"/>
      <c r="AE1" s="250"/>
      <c r="AF1" s="250"/>
      <c r="AG1" s="250"/>
      <c r="AH1" s="250"/>
      <c r="AL1" s="250"/>
      <c r="AM1" s="250"/>
      <c r="AN1" s="250"/>
      <c r="AO1" s="250"/>
      <c r="AP1" s="250"/>
      <c r="AQ1" s="250"/>
      <c r="AR1" s="250"/>
      <c r="AS1" s="250"/>
      <c r="AT1" s="250"/>
    </row>
    <row r="2" spans="1:49" ht="14.25" x14ac:dyDescent="0.2"/>
    <row r="3" spans="1:49" s="6" customFormat="1" ht="15" x14ac:dyDescent="0.25">
      <c r="A3" s="1" t="s">
        <v>47</v>
      </c>
      <c r="B3" s="2"/>
      <c r="C3" s="2"/>
      <c r="D3" s="2"/>
      <c r="E3" s="2"/>
      <c r="F3" s="2"/>
      <c r="G3" s="2"/>
      <c r="H3" s="2"/>
      <c r="I3" s="2"/>
      <c r="J3" s="2"/>
      <c r="K3" s="2"/>
      <c r="L3" s="3"/>
      <c r="M3" s="3"/>
      <c r="N3" s="2"/>
      <c r="O3" s="377"/>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5" t="str">
        <f>Coperta!A$4</f>
        <v>Facultatea de Mecanică</v>
      </c>
      <c r="B4" s="156"/>
      <c r="C4" s="156"/>
      <c r="D4" s="156"/>
      <c r="E4" s="4"/>
      <c r="F4" s="4"/>
      <c r="G4" s="4"/>
      <c r="H4" s="4"/>
      <c r="I4" s="4"/>
      <c r="J4" s="4"/>
      <c r="K4" s="4"/>
      <c r="L4" s="5"/>
      <c r="M4" s="5"/>
      <c r="N4" s="4"/>
      <c r="O4" s="378"/>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8"/>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74</v>
      </c>
      <c r="B6" s="4"/>
      <c r="C6" s="7"/>
      <c r="D6" s="7"/>
      <c r="E6" s="7"/>
      <c r="F6" s="7"/>
      <c r="G6" s="7"/>
      <c r="H6" s="155" t="str">
        <f>Coperta!J$27</f>
        <v xml:space="preserve"> Ştiinţe inginereşti</v>
      </c>
      <c r="I6" s="155"/>
      <c r="J6" s="155"/>
      <c r="K6" s="155"/>
      <c r="L6" s="157"/>
      <c r="M6" s="157"/>
      <c r="N6" s="156"/>
      <c r="O6" s="379"/>
      <c r="P6" s="156"/>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72</v>
      </c>
      <c r="B7" s="4"/>
      <c r="C7" s="7"/>
      <c r="D7" s="7"/>
      <c r="E7" s="7"/>
      <c r="F7" s="7"/>
      <c r="G7" s="7"/>
      <c r="H7" s="155" t="str">
        <f>Coperta!J$29</f>
        <v xml:space="preserve"> Inginerie mecanică, mecatronică, inginerie industrială şi management</v>
      </c>
      <c r="I7" s="155"/>
      <c r="J7" s="155"/>
      <c r="K7" s="155"/>
      <c r="L7" s="157"/>
      <c r="M7" s="157"/>
      <c r="N7" s="156"/>
      <c r="O7" s="379"/>
      <c r="P7" s="156"/>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73</v>
      </c>
      <c r="B8" s="4"/>
      <c r="C8" s="7"/>
      <c r="D8" s="7"/>
      <c r="E8" s="7"/>
      <c r="F8" s="7"/>
      <c r="G8" s="7"/>
      <c r="H8" s="155" t="str">
        <f>Coperta!J$31</f>
        <v>Științe inginerești aplicate</v>
      </c>
      <c r="I8" s="155"/>
      <c r="J8" s="155"/>
      <c r="K8" s="155"/>
      <c r="L8" s="157"/>
      <c r="M8" s="157"/>
      <c r="N8" s="156"/>
      <c r="O8" s="379"/>
      <c r="P8" s="156"/>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91</v>
      </c>
      <c r="B9" s="4"/>
      <c r="C9" s="7"/>
      <c r="D9" s="7"/>
      <c r="E9" s="7"/>
      <c r="F9" s="7"/>
      <c r="G9" s="7"/>
      <c r="H9" s="155" t="str">
        <f>Coperta!J$25</f>
        <v>Inginerie medicală</v>
      </c>
      <c r="I9" s="155"/>
      <c r="J9" s="155"/>
      <c r="K9" s="155"/>
      <c r="L9" s="157"/>
      <c r="M9" s="157"/>
      <c r="N9" s="156"/>
      <c r="O9" s="379"/>
      <c r="P9" s="156"/>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8"/>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2" t="s">
        <v>213</v>
      </c>
      <c r="B11" s="252" t="s">
        <v>214</v>
      </c>
      <c r="C11" s="252" t="s">
        <v>48</v>
      </c>
      <c r="D11" s="252" t="s">
        <v>215</v>
      </c>
      <c r="E11" s="251" t="s">
        <v>49</v>
      </c>
      <c r="F11" s="251" t="s">
        <v>50</v>
      </c>
      <c r="G11" s="251" t="s">
        <v>51</v>
      </c>
      <c r="H11" s="9"/>
      <c r="I11" s="10"/>
      <c r="J11" s="7"/>
      <c r="K11" s="7"/>
      <c r="L11" s="8"/>
      <c r="M11" s="8"/>
      <c r="N11" s="4"/>
      <c r="O11" s="378"/>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253">
        <v>20</v>
      </c>
      <c r="B12" s="253">
        <v>70</v>
      </c>
      <c r="C12" s="253">
        <v>270</v>
      </c>
      <c r="D12" s="253">
        <v>10</v>
      </c>
      <c r="E12" s="158" t="s">
        <v>52</v>
      </c>
      <c r="F12" s="171" t="s">
        <v>368</v>
      </c>
      <c r="G12" s="172">
        <v>20</v>
      </c>
      <c r="H12" s="9"/>
      <c r="I12" s="10"/>
      <c r="J12" s="7"/>
      <c r="K12" s="7"/>
      <c r="L12" s="8"/>
      <c r="M12" s="8"/>
      <c r="N12" s="4"/>
      <c r="O12" s="378"/>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2"/>
      <c r="B13" s="92"/>
      <c r="C13" s="9"/>
      <c r="D13" s="9"/>
      <c r="E13" s="98"/>
      <c r="F13" s="99"/>
      <c r="G13" s="98"/>
      <c r="H13" s="9"/>
      <c r="I13" s="10"/>
      <c r="J13" s="7"/>
      <c r="K13" s="7"/>
      <c r="L13" s="8"/>
      <c r="M13" s="8"/>
      <c r="N13" s="4"/>
      <c r="O13" s="378"/>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2"/>
      <c r="B14" s="92"/>
      <c r="C14" s="9"/>
      <c r="D14" s="9"/>
      <c r="E14" s="98"/>
      <c r="F14" s="99"/>
      <c r="G14" s="98"/>
      <c r="H14" s="9"/>
      <c r="I14" s="10"/>
      <c r="J14" s="7"/>
      <c r="K14" s="7"/>
      <c r="L14" s="8"/>
      <c r="M14" s="8"/>
      <c r="N14" s="4"/>
      <c r="O14" s="378"/>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63" t="s">
        <v>71</v>
      </c>
      <c r="B15" s="563"/>
      <c r="C15" s="563"/>
      <c r="D15" s="563"/>
      <c r="E15" s="563"/>
      <c r="F15" s="563"/>
      <c r="G15" s="563"/>
      <c r="H15" s="563"/>
      <c r="I15" s="563"/>
      <c r="J15" s="563"/>
      <c r="K15" s="563"/>
      <c r="L15" s="563"/>
      <c r="M15" s="563"/>
      <c r="N15" s="563"/>
      <c r="O15" s="563"/>
      <c r="P15" s="563"/>
      <c r="Q15" s="563"/>
      <c r="R15" s="563"/>
      <c r="S15" s="563"/>
      <c r="T15" s="563"/>
      <c r="U15" s="563"/>
      <c r="V15" s="563"/>
      <c r="W15" s="563"/>
      <c r="X15" s="563"/>
      <c r="Y15" s="563"/>
      <c r="Z15" s="563"/>
      <c r="AA15" s="563"/>
      <c r="AB15" s="563"/>
      <c r="AC15" s="563"/>
      <c r="AD15" s="563"/>
      <c r="AE15" s="563"/>
      <c r="AF15" s="563"/>
      <c r="AG15" s="563"/>
      <c r="AH15" s="563"/>
      <c r="AI15" s="563"/>
      <c r="AJ15" s="563"/>
      <c r="AK15" s="563"/>
      <c r="AL15" s="563"/>
      <c r="AM15" s="563"/>
      <c r="AN15" s="563"/>
      <c r="AO15" s="563"/>
      <c r="AP15" s="563"/>
      <c r="AQ15" s="563"/>
      <c r="AR15" s="563"/>
      <c r="AS15" s="563"/>
      <c r="AT15" s="563"/>
      <c r="AU15" s="563"/>
      <c r="AV15" s="563"/>
      <c r="AW15" s="563"/>
    </row>
    <row r="16" spans="1:49" s="58" customFormat="1" ht="18.75" thickBot="1" x14ac:dyDescent="0.3">
      <c r="A16" s="592" t="str">
        <f>IF(ISBLANK($G$12),"Pentru seria de studenti 20XX-20YY",CONCATENATE("Pentru seria de studenti 20",$G$12,-20,$G$12+3))</f>
        <v>Pentru seria de studenti 2020-2023</v>
      </c>
      <c r="B16" s="592"/>
      <c r="C16" s="592"/>
      <c r="D16" s="592"/>
      <c r="E16" s="592"/>
      <c r="F16" s="592"/>
      <c r="G16" s="592"/>
      <c r="H16" s="592"/>
      <c r="I16" s="592"/>
      <c r="J16" s="592"/>
      <c r="K16" s="592"/>
      <c r="L16" s="592"/>
      <c r="M16" s="592"/>
      <c r="N16" s="592"/>
      <c r="O16" s="592"/>
      <c r="P16" s="592"/>
      <c r="Q16" s="592"/>
      <c r="R16" s="592"/>
      <c r="S16" s="592"/>
      <c r="T16" s="592"/>
      <c r="U16" s="592"/>
      <c r="V16" s="592"/>
      <c r="W16" s="592"/>
      <c r="X16" s="592"/>
      <c r="Y16" s="592"/>
      <c r="Z16" s="592"/>
      <c r="AA16" s="592"/>
      <c r="AB16" s="592"/>
      <c r="AC16" s="592"/>
      <c r="AD16" s="592"/>
      <c r="AE16" s="592"/>
      <c r="AF16" s="592"/>
      <c r="AG16" s="592"/>
      <c r="AH16" s="592"/>
      <c r="AI16" s="592"/>
      <c r="AJ16" s="592"/>
      <c r="AK16" s="592"/>
      <c r="AL16" s="592"/>
      <c r="AM16" s="592"/>
      <c r="AN16" s="592"/>
      <c r="AO16" s="592"/>
      <c r="AP16" s="592"/>
      <c r="AQ16" s="592"/>
      <c r="AR16" s="592"/>
      <c r="AS16" s="592"/>
      <c r="AT16" s="592"/>
      <c r="AU16" s="592"/>
      <c r="AV16" s="592"/>
      <c r="AW16" s="592"/>
    </row>
    <row r="17" spans="1:49" s="59" customFormat="1" ht="21" customHeight="1" thickTop="1" thickBot="1" x14ac:dyDescent="0.25">
      <c r="B17" s="525" t="str">
        <f>IF(ISBLANK($G$12),"ANUL I",CONCATENATE("ANUL I (20",$G$12,-20,$G$12+1,")"))</f>
        <v>ANUL I (2020-2021)</v>
      </c>
      <c r="C17" s="526"/>
      <c r="D17" s="526"/>
      <c r="E17" s="526"/>
      <c r="F17" s="526"/>
      <c r="G17" s="526"/>
      <c r="H17" s="526"/>
      <c r="I17" s="526"/>
      <c r="J17" s="526"/>
      <c r="K17" s="526"/>
      <c r="L17" s="526"/>
      <c r="M17" s="526"/>
      <c r="N17" s="526"/>
      <c r="O17" s="526"/>
      <c r="P17" s="526"/>
      <c r="Q17" s="526"/>
      <c r="R17" s="526"/>
      <c r="S17" s="526"/>
      <c r="T17" s="526"/>
      <c r="U17" s="526"/>
      <c r="V17" s="526"/>
      <c r="W17" s="526"/>
      <c r="X17" s="526"/>
      <c r="Y17" s="526"/>
      <c r="Z17" s="525" t="str">
        <f>IF(ISBLANK($G$12),"ANUL II",CONCATENATE("ANUL II (20",$G$12+1,-20,$G$12+2,")"))</f>
        <v>ANUL II (2021-2022)</v>
      </c>
      <c r="AA17" s="526"/>
      <c r="AB17" s="526"/>
      <c r="AC17" s="526"/>
      <c r="AD17" s="526"/>
      <c r="AE17" s="526"/>
      <c r="AF17" s="526"/>
      <c r="AG17" s="526"/>
      <c r="AH17" s="526"/>
      <c r="AI17" s="526"/>
      <c r="AJ17" s="526"/>
      <c r="AK17" s="526"/>
      <c r="AL17" s="526"/>
      <c r="AM17" s="526"/>
      <c r="AN17" s="526"/>
      <c r="AO17" s="526"/>
      <c r="AP17" s="526"/>
      <c r="AQ17" s="526"/>
      <c r="AR17" s="526"/>
      <c r="AS17" s="526"/>
      <c r="AT17" s="526"/>
      <c r="AU17" s="526"/>
      <c r="AV17" s="526"/>
      <c r="AW17" s="526"/>
    </row>
    <row r="18" spans="1:49" s="59" customFormat="1" ht="21" customHeight="1" thickTop="1" thickBot="1" x14ac:dyDescent="0.25">
      <c r="A18" s="60"/>
      <c r="B18" s="525" t="s">
        <v>1</v>
      </c>
      <c r="C18" s="526"/>
      <c r="D18" s="526"/>
      <c r="E18" s="526"/>
      <c r="F18" s="526"/>
      <c r="G18" s="526"/>
      <c r="H18" s="526"/>
      <c r="I18" s="526"/>
      <c r="J18" s="526"/>
      <c r="K18" s="526"/>
      <c r="L18" s="526"/>
      <c r="M18" s="526"/>
      <c r="N18" s="525" t="s">
        <v>2</v>
      </c>
      <c r="O18" s="526"/>
      <c r="P18" s="526"/>
      <c r="Q18" s="526"/>
      <c r="R18" s="526"/>
      <c r="S18" s="526"/>
      <c r="T18" s="526"/>
      <c r="U18" s="526"/>
      <c r="V18" s="526"/>
      <c r="W18" s="526"/>
      <c r="X18" s="526"/>
      <c r="Y18" s="526"/>
      <c r="Z18" s="525" t="s">
        <v>3</v>
      </c>
      <c r="AA18" s="526"/>
      <c r="AB18" s="526"/>
      <c r="AC18" s="526"/>
      <c r="AD18" s="526"/>
      <c r="AE18" s="526"/>
      <c r="AF18" s="526"/>
      <c r="AG18" s="526"/>
      <c r="AH18" s="526"/>
      <c r="AI18" s="526"/>
      <c r="AJ18" s="526"/>
      <c r="AK18" s="526"/>
      <c r="AL18" s="525" t="s">
        <v>4</v>
      </c>
      <c r="AM18" s="526"/>
      <c r="AN18" s="526"/>
      <c r="AO18" s="526"/>
      <c r="AP18" s="526"/>
      <c r="AQ18" s="526"/>
      <c r="AR18" s="526"/>
      <c r="AS18" s="526"/>
      <c r="AT18" s="526"/>
      <c r="AU18" s="526"/>
      <c r="AV18" s="526"/>
      <c r="AW18" s="526"/>
    </row>
    <row r="19" spans="1:49" s="61" customFormat="1" ht="21" customHeight="1" thickTop="1" x14ac:dyDescent="0.25">
      <c r="A19" s="550" t="s">
        <v>53</v>
      </c>
      <c r="B19" s="586" t="s">
        <v>45</v>
      </c>
      <c r="C19" s="587"/>
      <c r="D19" s="587"/>
      <c r="E19" s="587"/>
      <c r="F19" s="587"/>
      <c r="G19" s="587"/>
      <c r="H19" s="587"/>
      <c r="I19" s="587"/>
      <c r="J19" s="587"/>
      <c r="K19" s="587"/>
      <c r="L19" s="587"/>
      <c r="M19" s="588"/>
      <c r="N19" s="586" t="s">
        <v>313</v>
      </c>
      <c r="O19" s="587"/>
      <c r="P19" s="587"/>
      <c r="Q19" s="587"/>
      <c r="R19" s="587"/>
      <c r="S19" s="587"/>
      <c r="T19" s="587"/>
      <c r="U19" s="587"/>
      <c r="V19" s="587"/>
      <c r="W19" s="587"/>
      <c r="X19" s="587"/>
      <c r="Y19" s="588"/>
      <c r="Z19" s="586" t="s">
        <v>404</v>
      </c>
      <c r="AA19" s="587"/>
      <c r="AB19" s="587"/>
      <c r="AC19" s="587"/>
      <c r="AD19" s="587"/>
      <c r="AE19" s="587"/>
      <c r="AF19" s="587"/>
      <c r="AG19" s="587"/>
      <c r="AH19" s="587"/>
      <c r="AI19" s="587"/>
      <c r="AJ19" s="587"/>
      <c r="AK19" s="588"/>
      <c r="AL19" s="586" t="s">
        <v>409</v>
      </c>
      <c r="AM19" s="587"/>
      <c r="AN19" s="587"/>
      <c r="AO19" s="587"/>
      <c r="AP19" s="587"/>
      <c r="AQ19" s="587"/>
      <c r="AR19" s="587"/>
      <c r="AS19" s="587"/>
      <c r="AT19" s="587"/>
      <c r="AU19" s="587"/>
      <c r="AV19" s="587"/>
      <c r="AW19" s="588"/>
    </row>
    <row r="20" spans="1:49" s="61" customFormat="1" ht="21" customHeight="1" x14ac:dyDescent="0.25">
      <c r="A20" s="551"/>
      <c r="B20" s="589"/>
      <c r="C20" s="590"/>
      <c r="D20" s="590"/>
      <c r="E20" s="590"/>
      <c r="F20" s="590"/>
      <c r="G20" s="590"/>
      <c r="H20" s="590"/>
      <c r="I20" s="590"/>
      <c r="J20" s="590"/>
      <c r="K20" s="590"/>
      <c r="L20" s="590"/>
      <c r="M20" s="591"/>
      <c r="N20" s="589"/>
      <c r="O20" s="590"/>
      <c r="P20" s="590"/>
      <c r="Q20" s="590"/>
      <c r="R20" s="590"/>
      <c r="S20" s="590"/>
      <c r="T20" s="590"/>
      <c r="U20" s="590"/>
      <c r="V20" s="590"/>
      <c r="W20" s="590"/>
      <c r="X20" s="590"/>
      <c r="Y20" s="591"/>
      <c r="Z20" s="589"/>
      <c r="AA20" s="590"/>
      <c r="AB20" s="590"/>
      <c r="AC20" s="590"/>
      <c r="AD20" s="590"/>
      <c r="AE20" s="590"/>
      <c r="AF20" s="590"/>
      <c r="AG20" s="590"/>
      <c r="AH20" s="590"/>
      <c r="AI20" s="590"/>
      <c r="AJ20" s="590"/>
      <c r="AK20" s="591"/>
      <c r="AL20" s="589"/>
      <c r="AM20" s="590"/>
      <c r="AN20" s="590"/>
      <c r="AO20" s="590"/>
      <c r="AP20" s="590"/>
      <c r="AQ20" s="590"/>
      <c r="AR20" s="590"/>
      <c r="AS20" s="590"/>
      <c r="AT20" s="590"/>
      <c r="AU20" s="590"/>
      <c r="AV20" s="590"/>
      <c r="AW20" s="591"/>
    </row>
    <row r="21" spans="1:49" s="61" customFormat="1" ht="21" customHeight="1" thickBot="1" x14ac:dyDescent="0.3">
      <c r="A21" s="552"/>
      <c r="B21" s="553" t="str">
        <f>IF(ISBLANK(B19),"",CONCATENATE($E$12,$F$12,".",$G$12,".","0",RIGHT($B$18,1),".",RIGHT(L21,1),$A19,IF(COUNTIFS(B19,"*op?ional*")=1,"-ij","")))</f>
        <v>L450.20.01.F1</v>
      </c>
      <c r="C21" s="554"/>
      <c r="D21" s="555"/>
      <c r="E21" s="363">
        <v>4</v>
      </c>
      <c r="F21" s="364" t="s">
        <v>5</v>
      </c>
      <c r="G21" s="365">
        <v>28</v>
      </c>
      <c r="H21" s="366">
        <v>28</v>
      </c>
      <c r="I21" s="366">
        <v>0</v>
      </c>
      <c r="J21" s="367">
        <v>0</v>
      </c>
      <c r="K21" s="364">
        <v>0</v>
      </c>
      <c r="L21" s="426" t="s">
        <v>46</v>
      </c>
      <c r="M21" s="187">
        <f>E21*25-G21-H21-I21-J21-K21</f>
        <v>44</v>
      </c>
      <c r="N21" s="553" t="str">
        <f>IF(ISBLANK(N19),"",CONCATENATE($E$12,$F$12,".",$G$12,".","0",RIGHT($N$18,1),".",RIGHT(X21,1),$A19,IF(COUNTIFS(N19,"*op?ional*")=1,"-ij","")))</f>
        <v>L450.20.02.F1</v>
      </c>
      <c r="O21" s="554"/>
      <c r="P21" s="555"/>
      <c r="Q21" s="363">
        <v>4</v>
      </c>
      <c r="R21" s="364" t="s">
        <v>295</v>
      </c>
      <c r="S21" s="365">
        <v>28</v>
      </c>
      <c r="T21" s="366">
        <v>14</v>
      </c>
      <c r="U21" s="366">
        <v>14</v>
      </c>
      <c r="V21" s="367">
        <v>0</v>
      </c>
      <c r="W21" s="364">
        <v>0</v>
      </c>
      <c r="X21" s="364" t="s">
        <v>46</v>
      </c>
      <c r="Y21" s="187">
        <f>Q21*25-S21-T21-U21-V21-W21</f>
        <v>44</v>
      </c>
      <c r="Z21" s="553" t="str">
        <f>IF(ISBLANK(Z19),"",CONCATENATE($E$12,$F$12,".",$G$12,".","0",RIGHT($Z$18,1),".",RIGHT(AJ21,1),$A19,IF(COUNTIFS(Z19,"*op?ional*")=1,"-ij","")))</f>
        <v>L450.20.03.D1</v>
      </c>
      <c r="AA21" s="554"/>
      <c r="AB21" s="555"/>
      <c r="AC21" s="363">
        <v>5</v>
      </c>
      <c r="AD21" s="364" t="s">
        <v>5</v>
      </c>
      <c r="AE21" s="365">
        <v>42</v>
      </c>
      <c r="AF21" s="366">
        <v>0</v>
      </c>
      <c r="AG21" s="366">
        <v>28</v>
      </c>
      <c r="AH21" s="367">
        <v>0</v>
      </c>
      <c r="AI21" s="364">
        <v>0</v>
      </c>
      <c r="AJ21" s="364" t="s">
        <v>54</v>
      </c>
      <c r="AK21" s="187">
        <f>AC21*25-AE21-AF21-AG21-AH21-AI21</f>
        <v>55</v>
      </c>
      <c r="AL21" s="553" t="str">
        <f>IF(ISBLANK(AL19), "",CONCATENATE($E$12,$F$12,".",$G$12,".","0",RIGHT($AL$18,1),".",RIGHT(AV21,1),$A19,IF(COUNTIFS(AL19,"*op?ional*")=1,"-ij","")))</f>
        <v>L450.20.04.D1</v>
      </c>
      <c r="AM21" s="554"/>
      <c r="AN21" s="555"/>
      <c r="AO21" s="363">
        <v>2</v>
      </c>
      <c r="AP21" s="364" t="s">
        <v>295</v>
      </c>
      <c r="AQ21" s="365">
        <v>14</v>
      </c>
      <c r="AR21" s="366">
        <v>0</v>
      </c>
      <c r="AS21" s="366">
        <v>14</v>
      </c>
      <c r="AT21" s="367">
        <v>0</v>
      </c>
      <c r="AU21" s="364">
        <v>0</v>
      </c>
      <c r="AV21" s="364" t="s">
        <v>54</v>
      </c>
      <c r="AW21" s="187">
        <f>AO21*25-AQ21-AR21-AS21-AT21-AU21</f>
        <v>22</v>
      </c>
    </row>
    <row r="22" spans="1:49" s="61" customFormat="1" ht="21" customHeight="1" thickTop="1" x14ac:dyDescent="0.25">
      <c r="A22" s="550" t="s">
        <v>55</v>
      </c>
      <c r="B22" s="586" t="s">
        <v>354</v>
      </c>
      <c r="C22" s="587"/>
      <c r="D22" s="587"/>
      <c r="E22" s="587"/>
      <c r="F22" s="587"/>
      <c r="G22" s="587"/>
      <c r="H22" s="587"/>
      <c r="I22" s="587"/>
      <c r="J22" s="587"/>
      <c r="K22" s="587"/>
      <c r="L22" s="587"/>
      <c r="M22" s="588"/>
      <c r="N22" s="586" t="s">
        <v>357</v>
      </c>
      <c r="O22" s="587"/>
      <c r="P22" s="587"/>
      <c r="Q22" s="587"/>
      <c r="R22" s="587"/>
      <c r="S22" s="587"/>
      <c r="T22" s="587"/>
      <c r="U22" s="587"/>
      <c r="V22" s="587"/>
      <c r="W22" s="587"/>
      <c r="X22" s="587"/>
      <c r="Y22" s="588"/>
      <c r="Z22" s="586" t="s">
        <v>405</v>
      </c>
      <c r="AA22" s="587"/>
      <c r="AB22" s="587"/>
      <c r="AC22" s="587"/>
      <c r="AD22" s="587"/>
      <c r="AE22" s="587"/>
      <c r="AF22" s="587"/>
      <c r="AG22" s="587"/>
      <c r="AH22" s="587"/>
      <c r="AI22" s="587"/>
      <c r="AJ22" s="587"/>
      <c r="AK22" s="588"/>
      <c r="AL22" s="586" t="s">
        <v>410</v>
      </c>
      <c r="AM22" s="587"/>
      <c r="AN22" s="587"/>
      <c r="AO22" s="587"/>
      <c r="AP22" s="587"/>
      <c r="AQ22" s="587"/>
      <c r="AR22" s="587"/>
      <c r="AS22" s="587"/>
      <c r="AT22" s="587"/>
      <c r="AU22" s="587"/>
      <c r="AV22" s="587"/>
      <c r="AW22" s="588"/>
    </row>
    <row r="23" spans="1:49" s="61" customFormat="1" ht="21" customHeight="1" x14ac:dyDescent="0.25">
      <c r="A23" s="551"/>
      <c r="B23" s="589"/>
      <c r="C23" s="590"/>
      <c r="D23" s="590"/>
      <c r="E23" s="590"/>
      <c r="F23" s="590"/>
      <c r="G23" s="590"/>
      <c r="H23" s="590"/>
      <c r="I23" s="590"/>
      <c r="J23" s="590"/>
      <c r="K23" s="590"/>
      <c r="L23" s="590"/>
      <c r="M23" s="591"/>
      <c r="N23" s="589"/>
      <c r="O23" s="590"/>
      <c r="P23" s="590"/>
      <c r="Q23" s="590"/>
      <c r="R23" s="590"/>
      <c r="S23" s="590"/>
      <c r="T23" s="590"/>
      <c r="U23" s="590"/>
      <c r="V23" s="590"/>
      <c r="W23" s="590"/>
      <c r="X23" s="590"/>
      <c r="Y23" s="591"/>
      <c r="Z23" s="589"/>
      <c r="AA23" s="590"/>
      <c r="AB23" s="590"/>
      <c r="AC23" s="590"/>
      <c r="AD23" s="590"/>
      <c r="AE23" s="590"/>
      <c r="AF23" s="590"/>
      <c r="AG23" s="590"/>
      <c r="AH23" s="590"/>
      <c r="AI23" s="590"/>
      <c r="AJ23" s="590"/>
      <c r="AK23" s="591"/>
      <c r="AL23" s="589"/>
      <c r="AM23" s="590"/>
      <c r="AN23" s="590"/>
      <c r="AO23" s="590"/>
      <c r="AP23" s="590"/>
      <c r="AQ23" s="590"/>
      <c r="AR23" s="590"/>
      <c r="AS23" s="590"/>
      <c r="AT23" s="590"/>
      <c r="AU23" s="590"/>
      <c r="AV23" s="590"/>
      <c r="AW23" s="591"/>
    </row>
    <row r="24" spans="1:49" s="61" customFormat="1" ht="21" customHeight="1" thickBot="1" x14ac:dyDescent="0.3">
      <c r="A24" s="552"/>
      <c r="B24" s="553" t="str">
        <f>IF(ISBLANK(B22),"",CONCATENATE($E$12,$F$12,".",$G$12,".","0",RIGHT($B$18,1),".",RIGHT(L24,1),$A22,IF(COUNTIFS(B22,"*op?ional*")=1,"-ij","")))</f>
        <v>L450.20.01.F2</v>
      </c>
      <c r="C24" s="554"/>
      <c r="D24" s="555"/>
      <c r="E24" s="363">
        <v>4</v>
      </c>
      <c r="F24" s="364" t="s">
        <v>5</v>
      </c>
      <c r="G24" s="365">
        <v>28</v>
      </c>
      <c r="H24" s="366">
        <v>28</v>
      </c>
      <c r="I24" s="366">
        <v>0</v>
      </c>
      <c r="J24" s="367">
        <v>0</v>
      </c>
      <c r="K24" s="364">
        <v>0</v>
      </c>
      <c r="L24" s="426" t="s">
        <v>46</v>
      </c>
      <c r="M24" s="187">
        <f>E24*25-G24-H24-I24-J24-K24</f>
        <v>44</v>
      </c>
      <c r="N24" s="553" t="str">
        <f>IF(ISBLANK(N22),"",CONCATENATE($E$12,$F$12,".",$G$12,".","0",RIGHT($N$18,1),".",RIGHT(X24,1),$A22,IF(COUNTIFS(N22,"*op?ional*")=1,"-ij","")))</f>
        <v>L450.20.02.F2</v>
      </c>
      <c r="O24" s="554"/>
      <c r="P24" s="555"/>
      <c r="Q24" s="429">
        <v>5</v>
      </c>
      <c r="R24" s="428" t="s">
        <v>5</v>
      </c>
      <c r="S24" s="430">
        <v>28</v>
      </c>
      <c r="T24" s="431">
        <v>0</v>
      </c>
      <c r="U24" s="431">
        <v>35</v>
      </c>
      <c r="V24" s="432">
        <v>0</v>
      </c>
      <c r="W24" s="364">
        <v>0</v>
      </c>
      <c r="X24" s="364" t="s">
        <v>46</v>
      </c>
      <c r="Y24" s="187">
        <f>Q24*25-S24-T24-U24-V24-W24</f>
        <v>62</v>
      </c>
      <c r="Z24" s="553" t="str">
        <f>IF(ISBLANK(Z22),"",CONCATENATE($E$12,$F$12,".",$G$12,".","0",RIGHT($Z$18,1),".",RIGHT(AJ24,1),$A22,IF(COUNTIFS(Z22,"*op?ional*")=1,"-ij","")))</f>
        <v>L450.20.03.F2</v>
      </c>
      <c r="AA24" s="554"/>
      <c r="AB24" s="555"/>
      <c r="AC24" s="363">
        <v>5</v>
      </c>
      <c r="AD24" s="364" t="s">
        <v>295</v>
      </c>
      <c r="AE24" s="365">
        <v>28</v>
      </c>
      <c r="AF24" s="366">
        <v>14</v>
      </c>
      <c r="AG24" s="366">
        <v>14</v>
      </c>
      <c r="AH24" s="367">
        <v>0</v>
      </c>
      <c r="AI24" s="364">
        <v>0</v>
      </c>
      <c r="AJ24" s="364" t="s">
        <v>46</v>
      </c>
      <c r="AK24" s="187">
        <f>AC24*25-AE24-AF24-AG24-AH24-AI24</f>
        <v>69</v>
      </c>
      <c r="AL24" s="553" t="str">
        <f>IF(ISBLANK(AL22), "",CONCATENATE($E$12,$F$12,".",$G$12,".","0",RIGHT($AL$18,1),".",RIGHT(AV24,1),$A22,IF(COUNTIFS(AL22,"*op?ional*")=1,"-ij","")))</f>
        <v>L450.20.04.C2</v>
      </c>
      <c r="AM24" s="554"/>
      <c r="AN24" s="555"/>
      <c r="AO24" s="363">
        <v>4</v>
      </c>
      <c r="AP24" s="364" t="s">
        <v>295</v>
      </c>
      <c r="AQ24" s="365">
        <v>28</v>
      </c>
      <c r="AR24" s="366">
        <v>28</v>
      </c>
      <c r="AS24" s="366">
        <v>0</v>
      </c>
      <c r="AT24" s="367">
        <v>0</v>
      </c>
      <c r="AU24" s="364">
        <v>0</v>
      </c>
      <c r="AV24" s="364" t="s">
        <v>7</v>
      </c>
      <c r="AW24" s="187">
        <f>AO24*25-AQ24-AR24-AS24-AT24-AU24</f>
        <v>44</v>
      </c>
    </row>
    <row r="25" spans="1:49" s="61" customFormat="1" ht="21" customHeight="1" thickTop="1" x14ac:dyDescent="0.25">
      <c r="A25" s="550" t="s">
        <v>56</v>
      </c>
      <c r="B25" s="586" t="s">
        <v>310</v>
      </c>
      <c r="C25" s="587"/>
      <c r="D25" s="587"/>
      <c r="E25" s="587"/>
      <c r="F25" s="587"/>
      <c r="G25" s="587"/>
      <c r="H25" s="587"/>
      <c r="I25" s="587"/>
      <c r="J25" s="587"/>
      <c r="K25" s="587"/>
      <c r="L25" s="587"/>
      <c r="M25" s="588"/>
      <c r="N25" s="586" t="s">
        <v>332</v>
      </c>
      <c r="O25" s="587"/>
      <c r="P25" s="587"/>
      <c r="Q25" s="587"/>
      <c r="R25" s="587"/>
      <c r="S25" s="587"/>
      <c r="T25" s="587"/>
      <c r="U25" s="587"/>
      <c r="V25" s="587"/>
      <c r="W25" s="587"/>
      <c r="X25" s="587"/>
      <c r="Y25" s="588"/>
      <c r="Z25" s="586" t="s">
        <v>316</v>
      </c>
      <c r="AA25" s="587"/>
      <c r="AB25" s="587"/>
      <c r="AC25" s="587"/>
      <c r="AD25" s="587"/>
      <c r="AE25" s="587"/>
      <c r="AF25" s="587"/>
      <c r="AG25" s="587"/>
      <c r="AH25" s="587"/>
      <c r="AI25" s="587"/>
      <c r="AJ25" s="587"/>
      <c r="AK25" s="588"/>
      <c r="AL25" s="586" t="s">
        <v>318</v>
      </c>
      <c r="AM25" s="587"/>
      <c r="AN25" s="587"/>
      <c r="AO25" s="587"/>
      <c r="AP25" s="587"/>
      <c r="AQ25" s="587"/>
      <c r="AR25" s="587"/>
      <c r="AS25" s="587"/>
      <c r="AT25" s="587"/>
      <c r="AU25" s="587"/>
      <c r="AV25" s="587"/>
      <c r="AW25" s="588"/>
    </row>
    <row r="26" spans="1:49" s="61" customFormat="1" ht="21" customHeight="1" x14ac:dyDescent="0.25">
      <c r="A26" s="551"/>
      <c r="B26" s="589"/>
      <c r="C26" s="590"/>
      <c r="D26" s="590"/>
      <c r="E26" s="590"/>
      <c r="F26" s="590"/>
      <c r="G26" s="590"/>
      <c r="H26" s="590"/>
      <c r="I26" s="590"/>
      <c r="J26" s="590"/>
      <c r="K26" s="590"/>
      <c r="L26" s="590"/>
      <c r="M26" s="591"/>
      <c r="N26" s="589"/>
      <c r="O26" s="590"/>
      <c r="P26" s="590"/>
      <c r="Q26" s="590"/>
      <c r="R26" s="590"/>
      <c r="S26" s="590"/>
      <c r="T26" s="590"/>
      <c r="U26" s="590"/>
      <c r="V26" s="590"/>
      <c r="W26" s="590"/>
      <c r="X26" s="590"/>
      <c r="Y26" s="591"/>
      <c r="Z26" s="589"/>
      <c r="AA26" s="590"/>
      <c r="AB26" s="590"/>
      <c r="AC26" s="590"/>
      <c r="AD26" s="590"/>
      <c r="AE26" s="590"/>
      <c r="AF26" s="590"/>
      <c r="AG26" s="590"/>
      <c r="AH26" s="590"/>
      <c r="AI26" s="590"/>
      <c r="AJ26" s="590"/>
      <c r="AK26" s="591"/>
      <c r="AL26" s="589"/>
      <c r="AM26" s="590"/>
      <c r="AN26" s="590"/>
      <c r="AO26" s="590"/>
      <c r="AP26" s="590"/>
      <c r="AQ26" s="590"/>
      <c r="AR26" s="590"/>
      <c r="AS26" s="590"/>
      <c r="AT26" s="590"/>
      <c r="AU26" s="590"/>
      <c r="AV26" s="590"/>
      <c r="AW26" s="591"/>
    </row>
    <row r="27" spans="1:49" s="61" customFormat="1" ht="21" customHeight="1" thickBot="1" x14ac:dyDescent="0.3">
      <c r="A27" s="552"/>
      <c r="B27" s="553" t="str">
        <f>IF(ISBLANK(B25),"",CONCATENATE($E$12,$F$12,".",$G$12,".","0",RIGHT($B$18,1),".",RIGHT(L27,1),$A25,IF(COUNTIFS(B25,"*op?ional*")=1,"-ij","")))</f>
        <v>L450.20.01.F3</v>
      </c>
      <c r="C27" s="554"/>
      <c r="D27" s="555"/>
      <c r="E27" s="363">
        <v>5</v>
      </c>
      <c r="F27" s="364" t="s">
        <v>5</v>
      </c>
      <c r="G27" s="365">
        <v>42</v>
      </c>
      <c r="H27" s="366">
        <v>14</v>
      </c>
      <c r="I27" s="366">
        <v>14</v>
      </c>
      <c r="J27" s="367">
        <v>0</v>
      </c>
      <c r="K27" s="364">
        <v>0</v>
      </c>
      <c r="L27" s="426" t="s">
        <v>46</v>
      </c>
      <c r="M27" s="187">
        <f>E27*25-G27-H27-I27-J27-K27</f>
        <v>55</v>
      </c>
      <c r="N27" s="553" t="str">
        <f>IF(ISBLANK(N25),"",CONCATENATE($E$12,$F$12,".",$G$12,".","0",RIGHT($N$18,1),".",RIGHT(X27,1),$A25,IF(COUNTIFS(N25,"*op?ional*")=1,"-ij","")))</f>
        <v>L450.20.02.D3</v>
      </c>
      <c r="O27" s="554"/>
      <c r="P27" s="555"/>
      <c r="Q27" s="363">
        <v>5</v>
      </c>
      <c r="R27" s="364" t="s">
        <v>5</v>
      </c>
      <c r="S27" s="365">
        <v>28</v>
      </c>
      <c r="T27" s="366">
        <v>0</v>
      </c>
      <c r="U27" s="366">
        <v>28</v>
      </c>
      <c r="V27" s="367">
        <v>0</v>
      </c>
      <c r="W27" s="364">
        <v>0</v>
      </c>
      <c r="X27" s="364" t="s">
        <v>54</v>
      </c>
      <c r="Y27" s="187">
        <f>Q27*25-S27-T27-U27-V27-W27</f>
        <v>69</v>
      </c>
      <c r="Z27" s="553" t="str">
        <f>IF(ISBLANK(Z25),"",CONCATENATE($E$12,$F$12,".",$G$12,".","0",RIGHT($Z$18,1),".",RIGHT(AJ27,1),$A25,IF(COUNTIFS(Z25,"*op?ional*")=1,"-ij","")))</f>
        <v>L450.20.03.D3</v>
      </c>
      <c r="AA27" s="554"/>
      <c r="AB27" s="555"/>
      <c r="AC27" s="363">
        <v>4</v>
      </c>
      <c r="AD27" s="364" t="s">
        <v>5</v>
      </c>
      <c r="AE27" s="365">
        <v>28</v>
      </c>
      <c r="AF27" s="366">
        <v>14</v>
      </c>
      <c r="AG27" s="366">
        <v>14</v>
      </c>
      <c r="AH27" s="367">
        <v>0</v>
      </c>
      <c r="AI27" s="364">
        <v>0</v>
      </c>
      <c r="AJ27" s="364" t="s">
        <v>54</v>
      </c>
      <c r="AK27" s="187">
        <f>AC27*25-AE27-AF27-AG27-AH27-AI27</f>
        <v>44</v>
      </c>
      <c r="AL27" s="553" t="str">
        <f>IF(ISBLANK(AL25), "",CONCATENATE($E$12,$F$12,".",$G$12,".","0",RIGHT($AL$18,1),".",RIGHT(AV27,1),$A25,IF(COUNTIFS(AL25,"*op?ional*")=1,"-ij","")))</f>
        <v>L450.20.04.D3</v>
      </c>
      <c r="AM27" s="554"/>
      <c r="AN27" s="555"/>
      <c r="AO27" s="363">
        <v>5</v>
      </c>
      <c r="AP27" s="364" t="s">
        <v>5</v>
      </c>
      <c r="AQ27" s="365">
        <v>28</v>
      </c>
      <c r="AR27" s="366">
        <v>28</v>
      </c>
      <c r="AS27" s="366">
        <v>14</v>
      </c>
      <c r="AT27" s="367">
        <v>0</v>
      </c>
      <c r="AU27" s="364">
        <v>0</v>
      </c>
      <c r="AV27" s="364" t="s">
        <v>54</v>
      </c>
      <c r="AW27" s="187">
        <f>AO27*25-AQ27-AR27-AS27-AT27-AU27</f>
        <v>55</v>
      </c>
    </row>
    <row r="28" spans="1:49" s="61" customFormat="1" ht="21" customHeight="1" thickTop="1" x14ac:dyDescent="0.25">
      <c r="A28" s="550" t="s">
        <v>57</v>
      </c>
      <c r="B28" s="586" t="s">
        <v>331</v>
      </c>
      <c r="C28" s="587"/>
      <c r="D28" s="587"/>
      <c r="E28" s="587"/>
      <c r="F28" s="587"/>
      <c r="G28" s="587"/>
      <c r="H28" s="587"/>
      <c r="I28" s="587"/>
      <c r="J28" s="587"/>
      <c r="K28" s="587"/>
      <c r="L28" s="587"/>
      <c r="M28" s="588"/>
      <c r="N28" s="586" t="s">
        <v>358</v>
      </c>
      <c r="O28" s="587"/>
      <c r="P28" s="587"/>
      <c r="Q28" s="587"/>
      <c r="R28" s="587"/>
      <c r="S28" s="587"/>
      <c r="T28" s="587"/>
      <c r="U28" s="587"/>
      <c r="V28" s="587"/>
      <c r="W28" s="587"/>
      <c r="X28" s="587"/>
      <c r="Y28" s="588"/>
      <c r="Z28" s="586" t="s">
        <v>406</v>
      </c>
      <c r="AA28" s="587"/>
      <c r="AB28" s="587"/>
      <c r="AC28" s="587"/>
      <c r="AD28" s="587"/>
      <c r="AE28" s="587"/>
      <c r="AF28" s="587"/>
      <c r="AG28" s="587"/>
      <c r="AH28" s="587"/>
      <c r="AI28" s="587"/>
      <c r="AJ28" s="587"/>
      <c r="AK28" s="588"/>
      <c r="AL28" s="586" t="s">
        <v>359</v>
      </c>
      <c r="AM28" s="587"/>
      <c r="AN28" s="587"/>
      <c r="AO28" s="587"/>
      <c r="AP28" s="587"/>
      <c r="AQ28" s="587"/>
      <c r="AR28" s="587"/>
      <c r="AS28" s="587"/>
      <c r="AT28" s="587"/>
      <c r="AU28" s="587"/>
      <c r="AV28" s="587"/>
      <c r="AW28" s="588"/>
    </row>
    <row r="29" spans="1:49" s="61" customFormat="1" ht="21" customHeight="1" x14ac:dyDescent="0.25">
      <c r="A29" s="551"/>
      <c r="B29" s="589"/>
      <c r="C29" s="590"/>
      <c r="D29" s="590"/>
      <c r="E29" s="590"/>
      <c r="F29" s="590"/>
      <c r="G29" s="590"/>
      <c r="H29" s="590"/>
      <c r="I29" s="590"/>
      <c r="J29" s="590"/>
      <c r="K29" s="590"/>
      <c r="L29" s="590"/>
      <c r="M29" s="591"/>
      <c r="N29" s="589"/>
      <c r="O29" s="590"/>
      <c r="P29" s="590"/>
      <c r="Q29" s="590"/>
      <c r="R29" s="590"/>
      <c r="S29" s="590"/>
      <c r="T29" s="590"/>
      <c r="U29" s="590"/>
      <c r="V29" s="590"/>
      <c r="W29" s="590"/>
      <c r="X29" s="590"/>
      <c r="Y29" s="591"/>
      <c r="Z29" s="589"/>
      <c r="AA29" s="590"/>
      <c r="AB29" s="590"/>
      <c r="AC29" s="590"/>
      <c r="AD29" s="590"/>
      <c r="AE29" s="590"/>
      <c r="AF29" s="590"/>
      <c r="AG29" s="590"/>
      <c r="AH29" s="590"/>
      <c r="AI29" s="590"/>
      <c r="AJ29" s="590"/>
      <c r="AK29" s="591"/>
      <c r="AL29" s="589"/>
      <c r="AM29" s="590"/>
      <c r="AN29" s="590"/>
      <c r="AO29" s="590"/>
      <c r="AP29" s="590"/>
      <c r="AQ29" s="590"/>
      <c r="AR29" s="590"/>
      <c r="AS29" s="590"/>
      <c r="AT29" s="590"/>
      <c r="AU29" s="590"/>
      <c r="AV29" s="590"/>
      <c r="AW29" s="591"/>
    </row>
    <row r="30" spans="1:49" s="61" customFormat="1" ht="21" customHeight="1" thickBot="1" x14ac:dyDescent="0.3">
      <c r="A30" s="552"/>
      <c r="B30" s="553" t="str">
        <f>IF(ISBLANK(B28),"",CONCATENATE($E$12,$F$12,".",$G$12,".","0",RIGHT($B$18,1),".",RIGHT(L30,1),$A28,IF(COUNTIFS(B28,"*op?ional*")=1,"-ij","")))</f>
        <v>L450.20.01.D4</v>
      </c>
      <c r="C30" s="554"/>
      <c r="D30" s="555"/>
      <c r="E30" s="363">
        <v>5</v>
      </c>
      <c r="F30" s="364" t="s">
        <v>295</v>
      </c>
      <c r="G30" s="365">
        <v>28</v>
      </c>
      <c r="H30" s="366">
        <v>0</v>
      </c>
      <c r="I30" s="366">
        <v>35</v>
      </c>
      <c r="J30" s="367">
        <v>0</v>
      </c>
      <c r="K30" s="364">
        <v>0</v>
      </c>
      <c r="L30" s="426" t="s">
        <v>54</v>
      </c>
      <c r="M30" s="187">
        <f>E30*25-G30-H30-I30-J30-K30</f>
        <v>62</v>
      </c>
      <c r="N30" s="553" t="str">
        <f>IF(ISBLANK(N28),"",CONCATENATE($E$12,$F$12,".",$G$12,".","0",RIGHT($N$18,1),".",RIGHT(X30,1),$A28,IF(COUNTIFS(N28,"*op?ional*")=1,"-ij","")))</f>
        <v>L450.20.02.D4</v>
      </c>
      <c r="O30" s="554"/>
      <c r="P30" s="555"/>
      <c r="Q30" s="429">
        <v>5</v>
      </c>
      <c r="R30" s="428" t="s">
        <v>5</v>
      </c>
      <c r="S30" s="430">
        <v>42</v>
      </c>
      <c r="T30" s="431">
        <v>28</v>
      </c>
      <c r="U30" s="431">
        <v>0</v>
      </c>
      <c r="V30" s="432">
        <v>0</v>
      </c>
      <c r="W30" s="364">
        <v>0</v>
      </c>
      <c r="X30" s="364" t="s">
        <v>54</v>
      </c>
      <c r="Y30" s="187">
        <f>Q30*25-S30-T30-U30-V30-W30</f>
        <v>55</v>
      </c>
      <c r="Z30" s="553" t="str">
        <f>IF(ISBLANK(Z28),"",CONCATENATE($E$12,$F$12,".",$G$12,".","0",RIGHT($Z$18,1),".",RIGHT(AJ30,1),$A28,IF(COUNTIFS(Z28,"*op?ional*")=1,"-ij","")))</f>
        <v>L450.20.03.F4</v>
      </c>
      <c r="AA30" s="554"/>
      <c r="AB30" s="555"/>
      <c r="AC30" s="429">
        <v>4</v>
      </c>
      <c r="AD30" s="428" t="s">
        <v>5</v>
      </c>
      <c r="AE30" s="430">
        <v>28</v>
      </c>
      <c r="AF30" s="431">
        <v>14</v>
      </c>
      <c r="AG30" s="431">
        <v>14</v>
      </c>
      <c r="AH30" s="432">
        <v>0</v>
      </c>
      <c r="AI30" s="364">
        <v>0</v>
      </c>
      <c r="AJ30" s="364" t="s">
        <v>46</v>
      </c>
      <c r="AK30" s="187">
        <f>AC30*25-AE30-AF30-AG30-AH30-AI30</f>
        <v>44</v>
      </c>
      <c r="AL30" s="553" t="str">
        <f>IF(ISBLANK(AL28), "",CONCATENATE($E$12,$F$12,".",$G$12,".","0",RIGHT($AL$18,1),".",RIGHT(AV30,1),$A28,IF(COUNTIFS(AL28,"*op?ional*")=1,"-ij","")))</f>
        <v>L450.20.04.D4</v>
      </c>
      <c r="AM30" s="554"/>
      <c r="AN30" s="555"/>
      <c r="AO30" s="363">
        <v>3</v>
      </c>
      <c r="AP30" s="364" t="s">
        <v>295</v>
      </c>
      <c r="AQ30" s="365">
        <v>28</v>
      </c>
      <c r="AR30" s="366">
        <v>0</v>
      </c>
      <c r="AS30" s="366">
        <v>14</v>
      </c>
      <c r="AT30" s="367">
        <v>0</v>
      </c>
      <c r="AU30" s="364">
        <v>0</v>
      </c>
      <c r="AV30" s="364" t="s">
        <v>54</v>
      </c>
      <c r="AW30" s="187">
        <f>AO30*25-AQ30-AR30-AS30-AT30-AU30</f>
        <v>33</v>
      </c>
    </row>
    <row r="31" spans="1:49" s="61" customFormat="1" ht="21" customHeight="1" thickTop="1" x14ac:dyDescent="0.25">
      <c r="A31" s="550" t="s">
        <v>58</v>
      </c>
      <c r="B31" s="586" t="s">
        <v>355</v>
      </c>
      <c r="C31" s="587"/>
      <c r="D31" s="587"/>
      <c r="E31" s="587"/>
      <c r="F31" s="587"/>
      <c r="G31" s="587"/>
      <c r="H31" s="587"/>
      <c r="I31" s="587"/>
      <c r="J31" s="587"/>
      <c r="K31" s="587"/>
      <c r="L31" s="587"/>
      <c r="M31" s="588"/>
      <c r="N31" s="586" t="s">
        <v>333</v>
      </c>
      <c r="O31" s="587"/>
      <c r="P31" s="587"/>
      <c r="Q31" s="587"/>
      <c r="R31" s="587"/>
      <c r="S31" s="587"/>
      <c r="T31" s="587"/>
      <c r="U31" s="587"/>
      <c r="V31" s="587"/>
      <c r="W31" s="587"/>
      <c r="X31" s="587"/>
      <c r="Y31" s="588"/>
      <c r="Z31" s="586" t="s">
        <v>407</v>
      </c>
      <c r="AA31" s="587"/>
      <c r="AB31" s="587"/>
      <c r="AC31" s="587"/>
      <c r="AD31" s="587"/>
      <c r="AE31" s="587"/>
      <c r="AF31" s="587"/>
      <c r="AG31" s="587"/>
      <c r="AH31" s="587"/>
      <c r="AI31" s="587"/>
      <c r="AJ31" s="587"/>
      <c r="AK31" s="588"/>
      <c r="AL31" s="586" t="s">
        <v>360</v>
      </c>
      <c r="AM31" s="587"/>
      <c r="AN31" s="587"/>
      <c r="AO31" s="587"/>
      <c r="AP31" s="587"/>
      <c r="AQ31" s="587"/>
      <c r="AR31" s="587"/>
      <c r="AS31" s="587"/>
      <c r="AT31" s="587"/>
      <c r="AU31" s="587"/>
      <c r="AV31" s="587"/>
      <c r="AW31" s="588"/>
    </row>
    <row r="32" spans="1:49" s="61" customFormat="1" ht="21" customHeight="1" x14ac:dyDescent="0.25">
      <c r="A32" s="551"/>
      <c r="B32" s="589"/>
      <c r="C32" s="590"/>
      <c r="D32" s="590"/>
      <c r="E32" s="590"/>
      <c r="F32" s="590"/>
      <c r="G32" s="590"/>
      <c r="H32" s="590"/>
      <c r="I32" s="590"/>
      <c r="J32" s="590"/>
      <c r="K32" s="590"/>
      <c r="L32" s="590"/>
      <c r="M32" s="591"/>
      <c r="N32" s="589"/>
      <c r="O32" s="590"/>
      <c r="P32" s="590"/>
      <c r="Q32" s="590"/>
      <c r="R32" s="590"/>
      <c r="S32" s="590"/>
      <c r="T32" s="590"/>
      <c r="U32" s="590"/>
      <c r="V32" s="590"/>
      <c r="W32" s="590"/>
      <c r="X32" s="590"/>
      <c r="Y32" s="591"/>
      <c r="Z32" s="589"/>
      <c r="AA32" s="590"/>
      <c r="AB32" s="590"/>
      <c r="AC32" s="590"/>
      <c r="AD32" s="590"/>
      <c r="AE32" s="590"/>
      <c r="AF32" s="590"/>
      <c r="AG32" s="590"/>
      <c r="AH32" s="590"/>
      <c r="AI32" s="590"/>
      <c r="AJ32" s="590"/>
      <c r="AK32" s="591"/>
      <c r="AL32" s="589"/>
      <c r="AM32" s="590"/>
      <c r="AN32" s="590"/>
      <c r="AO32" s="590"/>
      <c r="AP32" s="590"/>
      <c r="AQ32" s="590"/>
      <c r="AR32" s="590"/>
      <c r="AS32" s="590"/>
      <c r="AT32" s="590"/>
      <c r="AU32" s="590"/>
      <c r="AV32" s="590"/>
      <c r="AW32" s="591"/>
    </row>
    <row r="33" spans="1:53" s="61" customFormat="1" ht="21" customHeight="1" thickBot="1" x14ac:dyDescent="0.3">
      <c r="A33" s="552"/>
      <c r="B33" s="553" t="str">
        <f>IF(ISBLANK(B31),"",CONCATENATE($E$12,$F$12,".",$G$12,".","0",RIGHT($B$18,1),".",RIGHT(L33,1),$A31,IF(COUNTIFS(B31,"*op?ional*")=1,"-ij","")))</f>
        <v>L450.20.01.F5</v>
      </c>
      <c r="C33" s="554"/>
      <c r="D33" s="555"/>
      <c r="E33" s="363">
        <v>5</v>
      </c>
      <c r="F33" s="364" t="s">
        <v>295</v>
      </c>
      <c r="G33" s="365">
        <v>28</v>
      </c>
      <c r="H33" s="366">
        <v>0</v>
      </c>
      <c r="I33" s="366">
        <v>35</v>
      </c>
      <c r="J33" s="367">
        <v>0</v>
      </c>
      <c r="K33" s="364">
        <v>0</v>
      </c>
      <c r="L33" s="426" t="s">
        <v>46</v>
      </c>
      <c r="M33" s="187">
        <f>E33*25-G33-H33-I33-J33-K33</f>
        <v>62</v>
      </c>
      <c r="N33" s="553" t="str">
        <f>IF(ISBLANK(N31),"",CONCATENATE($E$12,$F$12,".",$G$12,".","0",RIGHT($N$18,1),".",RIGHT(X33,1),$A31,IF(COUNTIFS(N31,"*op?ional*")=1,"-ij","")))</f>
        <v>L450.20.02.D5</v>
      </c>
      <c r="O33" s="554"/>
      <c r="P33" s="555"/>
      <c r="Q33" s="363">
        <v>5</v>
      </c>
      <c r="R33" s="364" t="s">
        <v>5</v>
      </c>
      <c r="S33" s="365">
        <v>35</v>
      </c>
      <c r="T33" s="366">
        <v>0</v>
      </c>
      <c r="U33" s="366">
        <v>28</v>
      </c>
      <c r="V33" s="367">
        <v>0</v>
      </c>
      <c r="W33" s="364">
        <v>0</v>
      </c>
      <c r="X33" s="364" t="s">
        <v>54</v>
      </c>
      <c r="Y33" s="187">
        <f>Q33*25-S33-T33-U33-V33-W33</f>
        <v>62</v>
      </c>
      <c r="Z33" s="553" t="str">
        <f>IF(ISBLANK(Z31),"",CONCATENATE($E$12,$F$12,".",$G$12,".","0",RIGHT($Z$18,1),".",RIGHT(AJ33,1),$A31,IF(COUNTIFS(Z31,"*op?ional*")=1,"-ij","")))</f>
        <v>L450.20.03.F5</v>
      </c>
      <c r="AA33" s="554"/>
      <c r="AB33" s="555"/>
      <c r="AC33" s="363">
        <v>3</v>
      </c>
      <c r="AD33" s="364" t="s">
        <v>295</v>
      </c>
      <c r="AE33" s="365">
        <v>14</v>
      </c>
      <c r="AF33" s="366">
        <v>0</v>
      </c>
      <c r="AG33" s="366">
        <v>28</v>
      </c>
      <c r="AH33" s="367">
        <v>0</v>
      </c>
      <c r="AI33" s="364">
        <v>0</v>
      </c>
      <c r="AJ33" s="364" t="s">
        <v>46</v>
      </c>
      <c r="AK33" s="187">
        <f>AC33*25-AE33-AF33-AG33-AH33-AI33</f>
        <v>33</v>
      </c>
      <c r="AL33" s="553" t="str">
        <f>IF(ISBLANK(AL31), "",CONCATENATE($E$12,$F$12,".",$G$12,".","0",RIGHT($AL$18,1),".",RIGHT(AV33,1),$A31,IF(COUNTIFS(AL31,"*op?ional*")=1,"-ij","")))</f>
        <v>L450.20.04.D5</v>
      </c>
      <c r="AM33" s="554"/>
      <c r="AN33" s="555"/>
      <c r="AO33" s="429">
        <v>5</v>
      </c>
      <c r="AP33" s="428" t="s">
        <v>5</v>
      </c>
      <c r="AQ33" s="430">
        <v>28</v>
      </c>
      <c r="AR33" s="431">
        <v>0</v>
      </c>
      <c r="AS33" s="431">
        <v>14</v>
      </c>
      <c r="AT33" s="432">
        <v>14</v>
      </c>
      <c r="AU33" s="364">
        <v>0</v>
      </c>
      <c r="AV33" s="364" t="s">
        <v>54</v>
      </c>
      <c r="AW33" s="187">
        <f>AO33*25-AQ33-AR33-AS33-AT33-AU33</f>
        <v>69</v>
      </c>
    </row>
    <row r="34" spans="1:53" s="61" customFormat="1" ht="21" customHeight="1" thickTop="1" x14ac:dyDescent="0.25">
      <c r="A34" s="550" t="s">
        <v>60</v>
      </c>
      <c r="B34" s="586" t="s">
        <v>356</v>
      </c>
      <c r="C34" s="587"/>
      <c r="D34" s="587"/>
      <c r="E34" s="587"/>
      <c r="F34" s="587"/>
      <c r="G34" s="587"/>
      <c r="H34" s="587"/>
      <c r="I34" s="587"/>
      <c r="J34" s="587"/>
      <c r="K34" s="587"/>
      <c r="L34" s="587"/>
      <c r="M34" s="588"/>
      <c r="N34" s="586" t="s">
        <v>334</v>
      </c>
      <c r="O34" s="587"/>
      <c r="P34" s="587"/>
      <c r="Q34" s="587"/>
      <c r="R34" s="587"/>
      <c r="S34" s="587"/>
      <c r="T34" s="587"/>
      <c r="U34" s="587"/>
      <c r="V34" s="587"/>
      <c r="W34" s="587"/>
      <c r="X34" s="587"/>
      <c r="Y34" s="588"/>
      <c r="Z34" s="586" t="s">
        <v>335</v>
      </c>
      <c r="AA34" s="587"/>
      <c r="AB34" s="587"/>
      <c r="AC34" s="587"/>
      <c r="AD34" s="587"/>
      <c r="AE34" s="587"/>
      <c r="AF34" s="587"/>
      <c r="AG34" s="587"/>
      <c r="AH34" s="587"/>
      <c r="AI34" s="587"/>
      <c r="AJ34" s="587"/>
      <c r="AK34" s="588"/>
      <c r="AL34" s="586" t="s">
        <v>412</v>
      </c>
      <c r="AM34" s="587"/>
      <c r="AN34" s="587"/>
      <c r="AO34" s="587"/>
      <c r="AP34" s="587"/>
      <c r="AQ34" s="587"/>
      <c r="AR34" s="587"/>
      <c r="AS34" s="587"/>
      <c r="AT34" s="587"/>
      <c r="AU34" s="587"/>
      <c r="AV34" s="587"/>
      <c r="AW34" s="588"/>
    </row>
    <row r="35" spans="1:53" s="61" customFormat="1" ht="21" customHeight="1" x14ac:dyDescent="0.25">
      <c r="A35" s="551"/>
      <c r="B35" s="589"/>
      <c r="C35" s="590"/>
      <c r="D35" s="590"/>
      <c r="E35" s="590"/>
      <c r="F35" s="590"/>
      <c r="G35" s="590"/>
      <c r="H35" s="590"/>
      <c r="I35" s="590"/>
      <c r="J35" s="590"/>
      <c r="K35" s="590"/>
      <c r="L35" s="590"/>
      <c r="M35" s="591"/>
      <c r="N35" s="589"/>
      <c r="O35" s="590"/>
      <c r="P35" s="590"/>
      <c r="Q35" s="590"/>
      <c r="R35" s="590"/>
      <c r="S35" s="590"/>
      <c r="T35" s="590"/>
      <c r="U35" s="590"/>
      <c r="V35" s="590"/>
      <c r="W35" s="590"/>
      <c r="X35" s="590"/>
      <c r="Y35" s="591"/>
      <c r="Z35" s="589"/>
      <c r="AA35" s="590"/>
      <c r="AB35" s="590"/>
      <c r="AC35" s="590"/>
      <c r="AD35" s="590"/>
      <c r="AE35" s="590"/>
      <c r="AF35" s="590"/>
      <c r="AG35" s="590"/>
      <c r="AH35" s="590"/>
      <c r="AI35" s="590"/>
      <c r="AJ35" s="590"/>
      <c r="AK35" s="591"/>
      <c r="AL35" s="589"/>
      <c r="AM35" s="590"/>
      <c r="AN35" s="590"/>
      <c r="AO35" s="590"/>
      <c r="AP35" s="590"/>
      <c r="AQ35" s="590"/>
      <c r="AR35" s="590"/>
      <c r="AS35" s="590"/>
      <c r="AT35" s="590"/>
      <c r="AU35" s="590"/>
      <c r="AV35" s="590"/>
      <c r="AW35" s="591"/>
    </row>
    <row r="36" spans="1:53" s="61" customFormat="1" ht="21" customHeight="1" thickBot="1" x14ac:dyDescent="0.3">
      <c r="A36" s="552"/>
      <c r="B36" s="553" t="str">
        <f>IF(ISBLANK(B34),"",CONCATENATE($E$12,$F$12,".",$G$12,".","0",RIGHT($B$18,1),".",RIGHT(L36,1),$A34,IF(COUNTIFS(B34,"*op?ional*")=1,"-ij","")))</f>
        <v>L450.20.01.F6</v>
      </c>
      <c r="C36" s="554"/>
      <c r="D36" s="555"/>
      <c r="E36" s="363">
        <v>3</v>
      </c>
      <c r="F36" s="364" t="s">
        <v>5</v>
      </c>
      <c r="G36" s="365">
        <v>28</v>
      </c>
      <c r="H36" s="366">
        <v>0</v>
      </c>
      <c r="I36" s="366">
        <v>14</v>
      </c>
      <c r="J36" s="367">
        <v>0</v>
      </c>
      <c r="K36" s="364">
        <v>0</v>
      </c>
      <c r="L36" s="426" t="s">
        <v>46</v>
      </c>
      <c r="M36" s="187">
        <f>E36*25-G36-H36-I36-J36-K36</f>
        <v>33</v>
      </c>
      <c r="N36" s="553" t="str">
        <f>IF(ISBLANK(N34),"",CONCATENATE($E$12,$F$12,".",$G$12,".","0",RIGHT($N$18,1),".",RIGHT(X36,1),$A34,IF(COUNTIFS(N34,"*op?ional*")=1,"-ij","")))</f>
        <v>L450.20.02.C6</v>
      </c>
      <c r="O36" s="554"/>
      <c r="P36" s="555"/>
      <c r="Q36" s="363">
        <v>2</v>
      </c>
      <c r="R36" s="364" t="s">
        <v>295</v>
      </c>
      <c r="S36" s="365">
        <v>14</v>
      </c>
      <c r="T36" s="366">
        <v>14</v>
      </c>
      <c r="U36" s="366">
        <v>0</v>
      </c>
      <c r="V36" s="367">
        <v>0</v>
      </c>
      <c r="W36" s="364">
        <v>0</v>
      </c>
      <c r="X36" s="364" t="s">
        <v>7</v>
      </c>
      <c r="Y36" s="187">
        <f>Q36*25-S36-T36-U36-V36-W36</f>
        <v>22</v>
      </c>
      <c r="Z36" s="553" t="str">
        <f>IF(ISBLANK(Z34),"",CONCATENATE($E$12,$F$12,".",$G$12,".","0",RIGHT($Z$18,1),".",RIGHT(AJ36,1),$A34,IF(COUNTIFS(Z34,"*op?ional*")=1,"-ij","")))</f>
        <v>L450.20.03.D6</v>
      </c>
      <c r="AA36" s="554"/>
      <c r="AB36" s="555"/>
      <c r="AC36" s="363">
        <v>3</v>
      </c>
      <c r="AD36" s="364" t="s">
        <v>5</v>
      </c>
      <c r="AE36" s="365">
        <v>28</v>
      </c>
      <c r="AF36" s="366">
        <v>0</v>
      </c>
      <c r="AG36" s="366">
        <v>14</v>
      </c>
      <c r="AH36" s="367">
        <v>0</v>
      </c>
      <c r="AI36" s="364">
        <v>0</v>
      </c>
      <c r="AJ36" s="364" t="s">
        <v>54</v>
      </c>
      <c r="AK36" s="187">
        <f>AC36*25-AE36-AF36-AG36-AH36-AI36</f>
        <v>33</v>
      </c>
      <c r="AL36" s="553" t="str">
        <f>IF(ISBLANK(AL34), "",CONCATENATE($E$12,$F$12,".",$G$12,".","0",RIGHT($AL$18,1),".",RIGHT(AV36,1),$A34,IF(COUNTIFS(AL34,"*op?ional*")=1,"-ij","")))</f>
        <v>L450.20.04.D6</v>
      </c>
      <c r="AM36" s="554"/>
      <c r="AN36" s="555"/>
      <c r="AO36" s="433">
        <v>5</v>
      </c>
      <c r="AP36" s="434" t="s">
        <v>5</v>
      </c>
      <c r="AQ36" s="435">
        <v>28</v>
      </c>
      <c r="AR36" s="436">
        <v>28</v>
      </c>
      <c r="AS36" s="436">
        <v>0</v>
      </c>
      <c r="AT36" s="437">
        <v>0</v>
      </c>
      <c r="AU36" s="364">
        <v>0</v>
      </c>
      <c r="AV36" s="364" t="s">
        <v>54</v>
      </c>
      <c r="AW36" s="187">
        <f>AO36*25-AQ36-AR36-AS36-AT36-AU36</f>
        <v>69</v>
      </c>
    </row>
    <row r="37" spans="1:53" s="61" customFormat="1" ht="21" customHeight="1" thickTop="1" x14ac:dyDescent="0.25">
      <c r="A37" s="550" t="s">
        <v>61</v>
      </c>
      <c r="B37" s="586" t="s">
        <v>311</v>
      </c>
      <c r="C37" s="587"/>
      <c r="D37" s="587"/>
      <c r="E37" s="587"/>
      <c r="F37" s="587"/>
      <c r="G37" s="587"/>
      <c r="H37" s="587"/>
      <c r="I37" s="587"/>
      <c r="J37" s="587"/>
      <c r="K37" s="587"/>
      <c r="L37" s="587"/>
      <c r="M37" s="588"/>
      <c r="N37" s="586" t="s">
        <v>314</v>
      </c>
      <c r="O37" s="587"/>
      <c r="P37" s="587"/>
      <c r="Q37" s="587"/>
      <c r="R37" s="587"/>
      <c r="S37" s="587"/>
      <c r="T37" s="587"/>
      <c r="U37" s="587"/>
      <c r="V37" s="587"/>
      <c r="W37" s="587"/>
      <c r="X37" s="587"/>
      <c r="Y37" s="588"/>
      <c r="Z37" s="586" t="s">
        <v>408</v>
      </c>
      <c r="AA37" s="587"/>
      <c r="AB37" s="587"/>
      <c r="AC37" s="587"/>
      <c r="AD37" s="587"/>
      <c r="AE37" s="587"/>
      <c r="AF37" s="587"/>
      <c r="AG37" s="587"/>
      <c r="AH37" s="587"/>
      <c r="AI37" s="587"/>
      <c r="AJ37" s="587"/>
      <c r="AK37" s="588"/>
      <c r="AL37" s="586" t="s">
        <v>411</v>
      </c>
      <c r="AM37" s="587"/>
      <c r="AN37" s="587"/>
      <c r="AO37" s="587"/>
      <c r="AP37" s="587"/>
      <c r="AQ37" s="587"/>
      <c r="AR37" s="587"/>
      <c r="AS37" s="587"/>
      <c r="AT37" s="587"/>
      <c r="AU37" s="587"/>
      <c r="AV37" s="587"/>
      <c r="AW37" s="588"/>
    </row>
    <row r="38" spans="1:53" s="61" customFormat="1" ht="21" customHeight="1" x14ac:dyDescent="0.25">
      <c r="A38" s="551"/>
      <c r="B38" s="589"/>
      <c r="C38" s="590"/>
      <c r="D38" s="590"/>
      <c r="E38" s="590"/>
      <c r="F38" s="590"/>
      <c r="G38" s="590"/>
      <c r="H38" s="590"/>
      <c r="I38" s="590"/>
      <c r="J38" s="590"/>
      <c r="K38" s="590"/>
      <c r="L38" s="590"/>
      <c r="M38" s="591"/>
      <c r="N38" s="589"/>
      <c r="O38" s="590"/>
      <c r="P38" s="590"/>
      <c r="Q38" s="590"/>
      <c r="R38" s="590"/>
      <c r="S38" s="590"/>
      <c r="T38" s="590"/>
      <c r="U38" s="590"/>
      <c r="V38" s="590"/>
      <c r="W38" s="590"/>
      <c r="X38" s="590"/>
      <c r="Y38" s="591"/>
      <c r="Z38" s="589"/>
      <c r="AA38" s="590"/>
      <c r="AB38" s="590"/>
      <c r="AC38" s="590"/>
      <c r="AD38" s="590"/>
      <c r="AE38" s="590"/>
      <c r="AF38" s="590"/>
      <c r="AG38" s="590"/>
      <c r="AH38" s="590"/>
      <c r="AI38" s="590"/>
      <c r="AJ38" s="590"/>
      <c r="AK38" s="591"/>
      <c r="AL38" s="589"/>
      <c r="AM38" s="590"/>
      <c r="AN38" s="590"/>
      <c r="AO38" s="590"/>
      <c r="AP38" s="590"/>
      <c r="AQ38" s="590"/>
      <c r="AR38" s="590"/>
      <c r="AS38" s="590"/>
      <c r="AT38" s="590"/>
      <c r="AU38" s="590"/>
      <c r="AV38" s="590"/>
      <c r="AW38" s="591"/>
    </row>
    <row r="39" spans="1:53" s="61" customFormat="1" ht="21" customHeight="1" thickBot="1" x14ac:dyDescent="0.3">
      <c r="A39" s="552"/>
      <c r="B39" s="553" t="str">
        <f>IF(ISBLANK(B37),"",CONCATENATE($E$12,$F$12,".",$G$12,".","0",RIGHT($B$18,1),".",RIGHT(L39,1),$A37,IF(COUNTIFS(B37,"*op?ional*")=1,"-ij","")))</f>
        <v>L450.20.01.C7</v>
      </c>
      <c r="C39" s="554"/>
      <c r="D39" s="555"/>
      <c r="E39" s="363">
        <v>2</v>
      </c>
      <c r="F39" s="364" t="s">
        <v>295</v>
      </c>
      <c r="G39" s="365">
        <v>0</v>
      </c>
      <c r="H39" s="366">
        <v>28</v>
      </c>
      <c r="I39" s="366">
        <v>0</v>
      </c>
      <c r="J39" s="367">
        <v>0</v>
      </c>
      <c r="K39" s="364">
        <v>0</v>
      </c>
      <c r="L39" s="364" t="s">
        <v>7</v>
      </c>
      <c r="M39" s="187">
        <f>E39*25-G39-H39-I39-J39-K39</f>
        <v>22</v>
      </c>
      <c r="N39" s="553" t="str">
        <f>IF(ISBLANK(N37),"",CONCATENATE($E$12,$F$12,".",$G$12,".","0",RIGHT($N$18,1),".",RIGHT(X39,1),$A37,IF(COUNTIFS(N37,"*op?ional*")=1,"-ij","")))</f>
        <v>L450.20.02.C7</v>
      </c>
      <c r="O39" s="554"/>
      <c r="P39" s="555"/>
      <c r="Q39" s="363">
        <v>2</v>
      </c>
      <c r="R39" s="364" t="s">
        <v>295</v>
      </c>
      <c r="S39" s="365">
        <v>0</v>
      </c>
      <c r="T39" s="366">
        <v>28</v>
      </c>
      <c r="U39" s="366">
        <v>0</v>
      </c>
      <c r="V39" s="367">
        <v>0</v>
      </c>
      <c r="W39" s="364">
        <v>0</v>
      </c>
      <c r="X39" s="364" t="s">
        <v>7</v>
      </c>
      <c r="Y39" s="187">
        <f>Q39*25-S39-T39-U39-V39-W39</f>
        <v>22</v>
      </c>
      <c r="Z39" s="553" t="str">
        <f>IF(ISBLANK(Z37),"",CONCATENATE($E$12,$F$12,".",$G$12,".","0",RIGHT($Z$18,1),".",RIGHT(AJ39,1),$A37,IF(COUNTIFS(Z37,"*op?ional*")=1,"-ij","")))</f>
        <v>L450.20.03.D7</v>
      </c>
      <c r="AA39" s="554"/>
      <c r="AB39" s="555"/>
      <c r="AC39" s="429">
        <v>4</v>
      </c>
      <c r="AD39" s="428" t="s">
        <v>295</v>
      </c>
      <c r="AE39" s="430">
        <v>28</v>
      </c>
      <c r="AF39" s="431">
        <v>0</v>
      </c>
      <c r="AG39" s="431">
        <v>14</v>
      </c>
      <c r="AH39" s="432">
        <v>0</v>
      </c>
      <c r="AI39" s="364">
        <v>0</v>
      </c>
      <c r="AJ39" s="364" t="s">
        <v>54</v>
      </c>
      <c r="AK39" s="187">
        <f>AC39*25-AE39-AF39-AG39-AH39-AI39</f>
        <v>58</v>
      </c>
      <c r="AL39" s="553" t="str">
        <f>IF(ISBLANK(AL37), "",CONCATENATE($E$12,$F$12,".",$G$12,".","0",RIGHT($AL$18,1),".",RIGHT(AV39,1),$A37,IF(COUNTIFS(AL37,"*op?ional*")=1,"-ij","")))</f>
        <v>L450.20.04.D7</v>
      </c>
      <c r="AM39" s="554"/>
      <c r="AN39" s="555"/>
      <c r="AO39" s="363">
        <v>3</v>
      </c>
      <c r="AP39" s="364" t="s">
        <v>5</v>
      </c>
      <c r="AQ39" s="365">
        <v>28</v>
      </c>
      <c r="AR39" s="366">
        <v>14</v>
      </c>
      <c r="AS39" s="366">
        <v>14</v>
      </c>
      <c r="AT39" s="367">
        <v>0</v>
      </c>
      <c r="AU39" s="364">
        <v>0</v>
      </c>
      <c r="AV39" s="364" t="s">
        <v>54</v>
      </c>
      <c r="AW39" s="187">
        <f>AO39*25-AQ39-AR39-AS39-AT39-AU39</f>
        <v>19</v>
      </c>
    </row>
    <row r="40" spans="1:53" s="61" customFormat="1" ht="21" customHeight="1" thickTop="1" x14ac:dyDescent="0.25">
      <c r="A40" s="550" t="s">
        <v>62</v>
      </c>
      <c r="B40" s="586" t="s">
        <v>312</v>
      </c>
      <c r="C40" s="587"/>
      <c r="D40" s="587"/>
      <c r="E40" s="587"/>
      <c r="F40" s="587"/>
      <c r="G40" s="587"/>
      <c r="H40" s="587"/>
      <c r="I40" s="587"/>
      <c r="J40" s="587"/>
      <c r="K40" s="587"/>
      <c r="L40" s="587"/>
      <c r="M40" s="588"/>
      <c r="N40" s="586" t="s">
        <v>315</v>
      </c>
      <c r="O40" s="587"/>
      <c r="P40" s="587"/>
      <c r="Q40" s="587"/>
      <c r="R40" s="587"/>
      <c r="S40" s="587"/>
      <c r="T40" s="587"/>
      <c r="U40" s="587"/>
      <c r="V40" s="587"/>
      <c r="W40" s="587"/>
      <c r="X40" s="587"/>
      <c r="Y40" s="588"/>
      <c r="Z40" s="586" t="s">
        <v>317</v>
      </c>
      <c r="AA40" s="587"/>
      <c r="AB40" s="587"/>
      <c r="AC40" s="587"/>
      <c r="AD40" s="587"/>
      <c r="AE40" s="587"/>
      <c r="AF40" s="587"/>
      <c r="AG40" s="587"/>
      <c r="AH40" s="587"/>
      <c r="AI40" s="587"/>
      <c r="AJ40" s="587"/>
      <c r="AK40" s="588"/>
      <c r="AL40" s="586" t="s">
        <v>319</v>
      </c>
      <c r="AM40" s="587"/>
      <c r="AN40" s="587"/>
      <c r="AO40" s="587"/>
      <c r="AP40" s="587"/>
      <c r="AQ40" s="587"/>
      <c r="AR40" s="587"/>
      <c r="AS40" s="587"/>
      <c r="AT40" s="587"/>
      <c r="AU40" s="587"/>
      <c r="AV40" s="587"/>
      <c r="AW40" s="588"/>
      <c r="BA40" s="61" t="s">
        <v>31</v>
      </c>
    </row>
    <row r="41" spans="1:53" s="61" customFormat="1" ht="21" customHeight="1" x14ac:dyDescent="0.25">
      <c r="A41" s="551"/>
      <c r="B41" s="589"/>
      <c r="C41" s="590"/>
      <c r="D41" s="590"/>
      <c r="E41" s="590"/>
      <c r="F41" s="590"/>
      <c r="G41" s="590"/>
      <c r="H41" s="590"/>
      <c r="I41" s="590"/>
      <c r="J41" s="590"/>
      <c r="K41" s="590"/>
      <c r="L41" s="590"/>
      <c r="M41" s="591"/>
      <c r="N41" s="589"/>
      <c r="O41" s="590"/>
      <c r="P41" s="590"/>
      <c r="Q41" s="590"/>
      <c r="R41" s="590"/>
      <c r="S41" s="590"/>
      <c r="T41" s="590"/>
      <c r="U41" s="590"/>
      <c r="V41" s="590"/>
      <c r="W41" s="590"/>
      <c r="X41" s="590"/>
      <c r="Y41" s="591"/>
      <c r="Z41" s="589"/>
      <c r="AA41" s="590"/>
      <c r="AB41" s="590"/>
      <c r="AC41" s="590"/>
      <c r="AD41" s="590"/>
      <c r="AE41" s="590"/>
      <c r="AF41" s="590"/>
      <c r="AG41" s="590"/>
      <c r="AH41" s="590"/>
      <c r="AI41" s="590"/>
      <c r="AJ41" s="590"/>
      <c r="AK41" s="591"/>
      <c r="AL41" s="589"/>
      <c r="AM41" s="590"/>
      <c r="AN41" s="590"/>
      <c r="AO41" s="590"/>
      <c r="AP41" s="590"/>
      <c r="AQ41" s="590"/>
      <c r="AR41" s="590"/>
      <c r="AS41" s="590"/>
      <c r="AT41" s="590"/>
      <c r="AU41" s="590"/>
      <c r="AV41" s="590"/>
      <c r="AW41" s="591"/>
    </row>
    <row r="42" spans="1:53" s="61" customFormat="1" ht="21" customHeight="1" thickBot="1" x14ac:dyDescent="0.3">
      <c r="A42" s="552"/>
      <c r="B42" s="553" t="str">
        <f>IF(ISBLANK(B40),"",CONCATENATE($E$12,$F$12,".",$G$12,".","0",RIGHT($B$18,1),".",RIGHT(L42,1),$A40,IF(COUNTIFS(B40,"*op?ional*")=1,"-ij","")))</f>
        <v>L450.20.01.C8</v>
      </c>
      <c r="C42" s="554"/>
      <c r="D42" s="555"/>
      <c r="E42" s="427">
        <v>2</v>
      </c>
      <c r="F42" s="364" t="s">
        <v>6</v>
      </c>
      <c r="G42" s="365">
        <v>0</v>
      </c>
      <c r="H42" s="366">
        <v>14</v>
      </c>
      <c r="I42" s="366">
        <v>0</v>
      </c>
      <c r="J42" s="367">
        <v>0</v>
      </c>
      <c r="K42" s="364">
        <v>0</v>
      </c>
      <c r="L42" s="364" t="s">
        <v>7</v>
      </c>
      <c r="M42" s="187">
        <f>E42*25-G42-H42-I42-J42-K42</f>
        <v>36</v>
      </c>
      <c r="N42" s="553" t="str">
        <f>IF(ISBLANK(N40),"",CONCATENATE($E$12,$F$12,".",$G$12,".","0",RIGHT($N$18,1),".",RIGHT(X42,1),$A40,IF(COUNTIFS(N40,"*op?ional*")=1,"-ij","")))</f>
        <v>L450.20.02.C8</v>
      </c>
      <c r="O42" s="554"/>
      <c r="P42" s="555"/>
      <c r="Q42" s="427">
        <v>2</v>
      </c>
      <c r="R42" s="364" t="s">
        <v>6</v>
      </c>
      <c r="S42" s="365">
        <v>0</v>
      </c>
      <c r="T42" s="366">
        <v>14</v>
      </c>
      <c r="U42" s="366">
        <v>0</v>
      </c>
      <c r="V42" s="367">
        <v>0</v>
      </c>
      <c r="W42" s="364">
        <v>0</v>
      </c>
      <c r="X42" s="364" t="s">
        <v>7</v>
      </c>
      <c r="Y42" s="187">
        <f>Q42*25-S42-T42-U42-V42-W42</f>
        <v>36</v>
      </c>
      <c r="Z42" s="553" t="str">
        <f>IF(ISBLANK(Z40),"",CONCATENATE($E$12,$F$12,".",$G$12,".","0",RIGHT($Z$18,1),".",RIGHT(AJ42,1),$A40,IF(COUNTIFS(Z40,"*op?ional*")=1,"-ij","")))</f>
        <v>L450.20.03.C8</v>
      </c>
      <c r="AA42" s="554"/>
      <c r="AB42" s="555"/>
      <c r="AC42" s="427">
        <v>2</v>
      </c>
      <c r="AD42" s="364" t="s">
        <v>6</v>
      </c>
      <c r="AE42" s="365">
        <v>0</v>
      </c>
      <c r="AF42" s="366">
        <v>14</v>
      </c>
      <c r="AG42" s="366">
        <v>0</v>
      </c>
      <c r="AH42" s="367">
        <v>0</v>
      </c>
      <c r="AI42" s="364">
        <v>0</v>
      </c>
      <c r="AJ42" s="364" t="s">
        <v>7</v>
      </c>
      <c r="AK42" s="187">
        <f>AC42*25-AE42-AF42-AG42-AH42-AI42</f>
        <v>36</v>
      </c>
      <c r="AL42" s="553" t="str">
        <f>IF(ISBLANK(AL40), "",CONCATENATE($E$12,$F$12,".",$G$12,".","0",RIGHT($AL$18,1),".",RIGHT(AV42,1),$A40,IF(COUNTIFS(AL40,"*op?ional*")=1,"-ij","")))</f>
        <v>L450.20.04.C8</v>
      </c>
      <c r="AM42" s="554"/>
      <c r="AN42" s="555"/>
      <c r="AO42" s="363">
        <v>1</v>
      </c>
      <c r="AP42" s="364" t="s">
        <v>6</v>
      </c>
      <c r="AQ42" s="365">
        <v>0</v>
      </c>
      <c r="AR42" s="366">
        <v>14</v>
      </c>
      <c r="AS42" s="366">
        <v>0</v>
      </c>
      <c r="AT42" s="367">
        <v>0</v>
      </c>
      <c r="AU42" s="364">
        <v>0</v>
      </c>
      <c r="AV42" s="364" t="s">
        <v>7</v>
      </c>
      <c r="AW42" s="187">
        <f>AO42*25-AQ42-AR42-AS42-AT42-AU42</f>
        <v>11</v>
      </c>
    </row>
    <row r="43" spans="1:53" s="61" customFormat="1" ht="21" customHeight="1" thickTop="1" x14ac:dyDescent="0.25">
      <c r="A43" s="550" t="s">
        <v>63</v>
      </c>
      <c r="B43" s="586"/>
      <c r="C43" s="587"/>
      <c r="D43" s="587"/>
      <c r="E43" s="587"/>
      <c r="F43" s="587"/>
      <c r="G43" s="587"/>
      <c r="H43" s="587"/>
      <c r="I43" s="587"/>
      <c r="J43" s="587"/>
      <c r="K43" s="587"/>
      <c r="L43" s="587"/>
      <c r="M43" s="588"/>
      <c r="N43" s="586"/>
      <c r="O43" s="587"/>
      <c r="P43" s="587"/>
      <c r="Q43" s="587"/>
      <c r="R43" s="587"/>
      <c r="S43" s="587"/>
      <c r="T43" s="587"/>
      <c r="U43" s="587"/>
      <c r="V43" s="587"/>
      <c r="W43" s="587"/>
      <c r="X43" s="587"/>
      <c r="Y43" s="588"/>
      <c r="Z43" s="586"/>
      <c r="AA43" s="587"/>
      <c r="AB43" s="587"/>
      <c r="AC43" s="587"/>
      <c r="AD43" s="587"/>
      <c r="AE43" s="587"/>
      <c r="AF43" s="587"/>
      <c r="AG43" s="587"/>
      <c r="AH43" s="587"/>
      <c r="AI43" s="587"/>
      <c r="AJ43" s="587"/>
      <c r="AK43" s="588"/>
      <c r="AL43" s="538" t="s">
        <v>296</v>
      </c>
      <c r="AM43" s="539"/>
      <c r="AN43" s="539"/>
      <c r="AO43" s="539"/>
      <c r="AP43" s="539"/>
      <c r="AQ43" s="539"/>
      <c r="AR43" s="539"/>
      <c r="AS43" s="539"/>
      <c r="AT43" s="539"/>
      <c r="AU43" s="539"/>
      <c r="AV43" s="539"/>
      <c r="AW43" s="540"/>
    </row>
    <row r="44" spans="1:53" s="61" customFormat="1" ht="21" customHeight="1" x14ac:dyDescent="0.25">
      <c r="A44" s="551"/>
      <c r="B44" s="589"/>
      <c r="C44" s="590"/>
      <c r="D44" s="590"/>
      <c r="E44" s="590"/>
      <c r="F44" s="590"/>
      <c r="G44" s="590"/>
      <c r="H44" s="590"/>
      <c r="I44" s="590"/>
      <c r="J44" s="590"/>
      <c r="K44" s="590"/>
      <c r="L44" s="590"/>
      <c r="M44" s="591"/>
      <c r="N44" s="589"/>
      <c r="O44" s="590"/>
      <c r="P44" s="590"/>
      <c r="Q44" s="590"/>
      <c r="R44" s="590"/>
      <c r="S44" s="590"/>
      <c r="T44" s="590"/>
      <c r="U44" s="590"/>
      <c r="V44" s="590"/>
      <c r="W44" s="590"/>
      <c r="X44" s="590"/>
      <c r="Y44" s="591"/>
      <c r="Z44" s="589"/>
      <c r="AA44" s="590"/>
      <c r="AB44" s="590"/>
      <c r="AC44" s="590"/>
      <c r="AD44" s="590"/>
      <c r="AE44" s="590"/>
      <c r="AF44" s="590"/>
      <c r="AG44" s="590"/>
      <c r="AH44" s="590"/>
      <c r="AI44" s="590"/>
      <c r="AJ44" s="590"/>
      <c r="AK44" s="591"/>
      <c r="AL44" s="541"/>
      <c r="AM44" s="542"/>
      <c r="AN44" s="542"/>
      <c r="AO44" s="542"/>
      <c r="AP44" s="542"/>
      <c r="AQ44" s="542"/>
      <c r="AR44" s="542"/>
      <c r="AS44" s="542"/>
      <c r="AT44" s="542"/>
      <c r="AU44" s="542"/>
      <c r="AV44" s="542"/>
      <c r="AW44" s="543"/>
    </row>
    <row r="45" spans="1:53" s="61" customFormat="1" ht="21" customHeight="1" thickBot="1" x14ac:dyDescent="0.3">
      <c r="A45" s="552"/>
      <c r="B45" s="553" t="str">
        <f>IF(ISBLANK(B43),"",CONCATENATE($E$12,$F$12,".",$G$12,".","0",RIGHT($B$18,1),".",RIGHT(L45,1),$A43,IF(COUNTIFS(B43,"*op?ional*")=1,"-ij","")))</f>
        <v/>
      </c>
      <c r="C45" s="554"/>
      <c r="D45" s="555"/>
      <c r="E45" s="305"/>
      <c r="F45" s="210"/>
      <c r="G45" s="205"/>
      <c r="H45" s="207"/>
      <c r="I45" s="207"/>
      <c r="J45" s="206"/>
      <c r="K45" s="209"/>
      <c r="L45" s="187"/>
      <c r="M45" s="187"/>
      <c r="N45" s="553" t="str">
        <f>IF(ISBLANK(N43),"",CONCATENATE($E$12,$F$12,".",$G$12,".","0",RIGHT($N$18,1),".",RIGHT(X45,1),$A43,IF(COUNTIFS(N43,"*op?ional*")=1,"-ij","")))</f>
        <v/>
      </c>
      <c r="O45" s="554"/>
      <c r="P45" s="555"/>
      <c r="Q45" s="305"/>
      <c r="R45" s="210"/>
      <c r="S45" s="205"/>
      <c r="T45" s="207"/>
      <c r="U45" s="207"/>
      <c r="V45" s="206"/>
      <c r="W45" s="209"/>
      <c r="X45" s="188"/>
      <c r="Y45" s="187"/>
      <c r="Z45" s="553" t="str">
        <f>IF(ISBLANK(Z43),"",CONCATENATE($E$12,$F$12,".",$G$12,".","0",RIGHT($Z$18,1),".",RIGHT(AJ45,1),$A43,IF(COUNTIFS(Z43,"*op?ional*")=1,"-ij","")))</f>
        <v/>
      </c>
      <c r="AA45" s="554"/>
      <c r="AB45" s="555"/>
      <c r="AC45" s="189"/>
      <c r="AD45" s="210"/>
      <c r="AE45" s="190"/>
      <c r="AF45" s="191"/>
      <c r="AG45" s="191"/>
      <c r="AH45" s="192"/>
      <c r="AI45" s="187"/>
      <c r="AJ45" s="188"/>
      <c r="AK45" s="187"/>
      <c r="AL45" s="553" t="str">
        <f>IF(ISBLANK(AL43), "",CONCATENATE($E$12,$F$12,".",$G$12,".","0",RIGHT($AL$18,1),".",RIGHT(AV45,1),$A43,IF(COUNTIFS(AL43,"*op?ional*")=1,"-ij","")))</f>
        <v>L450.20.04.D9</v>
      </c>
      <c r="AM45" s="554"/>
      <c r="AN45" s="555"/>
      <c r="AO45" s="363">
        <v>2</v>
      </c>
      <c r="AP45" s="364" t="s">
        <v>6</v>
      </c>
      <c r="AQ45" s="365">
        <v>0</v>
      </c>
      <c r="AR45" s="366">
        <v>0</v>
      </c>
      <c r="AS45" s="366">
        <v>0</v>
      </c>
      <c r="AT45" s="367">
        <v>0</v>
      </c>
      <c r="AU45" s="364">
        <v>40</v>
      </c>
      <c r="AV45" s="428" t="s">
        <v>54</v>
      </c>
      <c r="AW45" s="187">
        <f>AO45*25-AQ45-AR45-AS45-AT45-AU45</f>
        <v>10</v>
      </c>
    </row>
    <row r="46" spans="1:53" s="61" customFormat="1" ht="21" customHeight="1" thickTop="1" x14ac:dyDescent="0.25">
      <c r="A46" s="550" t="s">
        <v>64</v>
      </c>
      <c r="B46" s="586"/>
      <c r="C46" s="587"/>
      <c r="D46" s="587"/>
      <c r="E46" s="587"/>
      <c r="F46" s="587"/>
      <c r="G46" s="587"/>
      <c r="H46" s="587"/>
      <c r="I46" s="587"/>
      <c r="J46" s="587"/>
      <c r="K46" s="587"/>
      <c r="L46" s="587"/>
      <c r="M46" s="588"/>
      <c r="N46" s="586"/>
      <c r="O46" s="587"/>
      <c r="P46" s="587"/>
      <c r="Q46" s="587"/>
      <c r="R46" s="587"/>
      <c r="S46" s="587"/>
      <c r="T46" s="587"/>
      <c r="U46" s="587"/>
      <c r="V46" s="587"/>
      <c r="W46" s="587"/>
      <c r="X46" s="587"/>
      <c r="Y46" s="588"/>
      <c r="Z46" s="586"/>
      <c r="AA46" s="587"/>
      <c r="AB46" s="587"/>
      <c r="AC46" s="587"/>
      <c r="AD46" s="587"/>
      <c r="AE46" s="587"/>
      <c r="AF46" s="587"/>
      <c r="AG46" s="587"/>
      <c r="AH46" s="587"/>
      <c r="AI46" s="587"/>
      <c r="AJ46" s="587"/>
      <c r="AK46" s="588"/>
      <c r="AL46" s="586"/>
      <c r="AM46" s="587"/>
      <c r="AN46" s="587"/>
      <c r="AO46" s="587"/>
      <c r="AP46" s="587"/>
      <c r="AQ46" s="587"/>
      <c r="AR46" s="587"/>
      <c r="AS46" s="587"/>
      <c r="AT46" s="587"/>
      <c r="AU46" s="587"/>
      <c r="AV46" s="587"/>
      <c r="AW46" s="588"/>
    </row>
    <row r="47" spans="1:53" s="61" customFormat="1" ht="21" customHeight="1" x14ac:dyDescent="0.25">
      <c r="A47" s="551"/>
      <c r="B47" s="589"/>
      <c r="C47" s="590"/>
      <c r="D47" s="590"/>
      <c r="E47" s="590"/>
      <c r="F47" s="590"/>
      <c r="G47" s="590"/>
      <c r="H47" s="590"/>
      <c r="I47" s="590"/>
      <c r="J47" s="590"/>
      <c r="K47" s="590"/>
      <c r="L47" s="590"/>
      <c r="M47" s="591"/>
      <c r="N47" s="589"/>
      <c r="O47" s="590"/>
      <c r="P47" s="590"/>
      <c r="Q47" s="590"/>
      <c r="R47" s="590"/>
      <c r="S47" s="590"/>
      <c r="T47" s="590"/>
      <c r="U47" s="590"/>
      <c r="V47" s="590"/>
      <c r="W47" s="590"/>
      <c r="X47" s="590"/>
      <c r="Y47" s="591"/>
      <c r="Z47" s="589"/>
      <c r="AA47" s="590"/>
      <c r="AB47" s="590"/>
      <c r="AC47" s="590"/>
      <c r="AD47" s="590"/>
      <c r="AE47" s="590"/>
      <c r="AF47" s="590"/>
      <c r="AG47" s="590"/>
      <c r="AH47" s="590"/>
      <c r="AI47" s="590"/>
      <c r="AJ47" s="590"/>
      <c r="AK47" s="591"/>
      <c r="AL47" s="589"/>
      <c r="AM47" s="590"/>
      <c r="AN47" s="590"/>
      <c r="AO47" s="590"/>
      <c r="AP47" s="590"/>
      <c r="AQ47" s="590"/>
      <c r="AR47" s="590"/>
      <c r="AS47" s="590"/>
      <c r="AT47" s="590"/>
      <c r="AU47" s="590"/>
      <c r="AV47" s="590"/>
      <c r="AW47" s="591"/>
    </row>
    <row r="48" spans="1:53" s="61" customFormat="1" ht="21" customHeight="1" thickBot="1" x14ac:dyDescent="0.3">
      <c r="A48" s="552"/>
      <c r="B48" s="553" t="str">
        <f>IF(ISBLANK(B46),"",CONCATENATE($E$12,$F$12,".",$G$12,".","0",RIGHT($B$18,1),".",RIGHT(L48,1),$A46,IF(COUNTIFS(B46,"*op?ional*")=1,"-ij","")))</f>
        <v/>
      </c>
      <c r="C48" s="554"/>
      <c r="D48" s="555"/>
      <c r="E48" s="305"/>
      <c r="F48" s="210"/>
      <c r="G48" s="205"/>
      <c r="H48" s="207"/>
      <c r="I48" s="207"/>
      <c r="J48" s="206"/>
      <c r="K48" s="209"/>
      <c r="L48" s="187"/>
      <c r="M48" s="187"/>
      <c r="N48" s="553" t="str">
        <f>IF(ISBLANK(N46),"",CONCATENATE($E$12,$F$12,".",$G$12,".","0",RIGHT($N$18,1),".",RIGHT(X48,1),$A46,IF(COUNTIFS(N46,"*op?ional*")=1,"-ij","")))</f>
        <v/>
      </c>
      <c r="O48" s="554"/>
      <c r="P48" s="555"/>
      <c r="Q48" s="305"/>
      <c r="R48" s="210"/>
      <c r="S48" s="190"/>
      <c r="T48" s="191"/>
      <c r="U48" s="191"/>
      <c r="V48" s="192"/>
      <c r="W48" s="187"/>
      <c r="X48" s="188"/>
      <c r="Y48" s="187"/>
      <c r="Z48" s="553" t="str">
        <f>IF(ISBLANK(Z46),"",CONCATENATE($E$12,$F$12,".",$G$12,".","0",RIGHT($Z$18,1),".",RIGHT(AJ48,1),$A46,IF(COUNTIFS(Z46,"*op?ional*")=1,"-ij","")))</f>
        <v/>
      </c>
      <c r="AA48" s="554"/>
      <c r="AB48" s="555"/>
      <c r="AC48" s="305"/>
      <c r="AD48" s="210"/>
      <c r="AE48" s="205"/>
      <c r="AF48" s="207"/>
      <c r="AG48" s="207"/>
      <c r="AH48" s="206"/>
      <c r="AI48" s="209"/>
      <c r="AJ48" s="188"/>
      <c r="AK48" s="187"/>
      <c r="AL48" s="553" t="str">
        <f>IF(ISBLANK(AL46), "",CONCATENATE($E$12,$F$12,".",$G$12,".","0",RIGHT($AL$18,1),".",RIGHT(AV48,1),$A46,IF(COUNTIFS(AL46,"*op?ional*")=1,"-ij","")))</f>
        <v/>
      </c>
      <c r="AM48" s="554"/>
      <c r="AN48" s="555"/>
      <c r="AO48" s="189"/>
      <c r="AP48" s="210"/>
      <c r="AQ48" s="190"/>
      <c r="AR48" s="191"/>
      <c r="AS48" s="191"/>
      <c r="AT48" s="192"/>
      <c r="AU48" s="187"/>
      <c r="AV48" s="188"/>
      <c r="AW48" s="187"/>
    </row>
    <row r="49" spans="1:63" s="61" customFormat="1" ht="21" customHeight="1" thickTop="1" x14ac:dyDescent="0.25">
      <c r="A49" s="550" t="s">
        <v>65</v>
      </c>
      <c r="B49" s="580" t="s">
        <v>344</v>
      </c>
      <c r="C49" s="581"/>
      <c r="D49" s="581"/>
      <c r="E49" s="581"/>
      <c r="F49" s="581"/>
      <c r="G49" s="581"/>
      <c r="H49" s="581"/>
      <c r="I49" s="581"/>
      <c r="J49" s="581"/>
      <c r="K49" s="581"/>
      <c r="L49" s="581"/>
      <c r="M49" s="582"/>
      <c r="N49" s="580" t="s">
        <v>344</v>
      </c>
      <c r="O49" s="581"/>
      <c r="P49" s="581"/>
      <c r="Q49" s="581"/>
      <c r="R49" s="581"/>
      <c r="S49" s="581"/>
      <c r="T49" s="581"/>
      <c r="U49" s="581"/>
      <c r="V49" s="581"/>
      <c r="W49" s="581"/>
      <c r="X49" s="581"/>
      <c r="Y49" s="582"/>
      <c r="Z49" s="580" t="s">
        <v>344</v>
      </c>
      <c r="AA49" s="581"/>
      <c r="AB49" s="581"/>
      <c r="AC49" s="581"/>
      <c r="AD49" s="581"/>
      <c r="AE49" s="581"/>
      <c r="AF49" s="581"/>
      <c r="AG49" s="581"/>
      <c r="AH49" s="581"/>
      <c r="AI49" s="581"/>
      <c r="AJ49" s="581"/>
      <c r="AK49" s="582"/>
      <c r="AL49" s="580" t="s">
        <v>344</v>
      </c>
      <c r="AM49" s="581"/>
      <c r="AN49" s="581"/>
      <c r="AO49" s="581"/>
      <c r="AP49" s="581"/>
      <c r="AQ49" s="581"/>
      <c r="AR49" s="581"/>
      <c r="AS49" s="581"/>
      <c r="AT49" s="581"/>
      <c r="AU49" s="581"/>
      <c r="AV49" s="581"/>
      <c r="AW49" s="582"/>
      <c r="AX49" s="62"/>
      <c r="AY49" s="62"/>
      <c r="AZ49" s="62"/>
      <c r="BA49" s="62"/>
      <c r="BB49" s="62"/>
      <c r="BC49" s="62"/>
      <c r="BD49" s="62"/>
      <c r="BE49" s="62"/>
      <c r="BF49" s="62"/>
      <c r="BG49" s="62"/>
      <c r="BH49" s="62"/>
      <c r="BI49" s="62"/>
      <c r="BJ49" s="62"/>
      <c r="BK49" s="62"/>
    </row>
    <row r="50" spans="1:63" s="61" customFormat="1" ht="21" customHeight="1" x14ac:dyDescent="0.25">
      <c r="A50" s="551"/>
      <c r="B50" s="583"/>
      <c r="C50" s="584"/>
      <c r="D50" s="584"/>
      <c r="E50" s="584"/>
      <c r="F50" s="584"/>
      <c r="G50" s="584"/>
      <c r="H50" s="584"/>
      <c r="I50" s="584"/>
      <c r="J50" s="584"/>
      <c r="K50" s="584"/>
      <c r="L50" s="584"/>
      <c r="M50" s="585"/>
      <c r="N50" s="583"/>
      <c r="O50" s="584"/>
      <c r="P50" s="584"/>
      <c r="Q50" s="584"/>
      <c r="R50" s="584"/>
      <c r="S50" s="584"/>
      <c r="T50" s="584"/>
      <c r="U50" s="584"/>
      <c r="V50" s="584"/>
      <c r="W50" s="584"/>
      <c r="X50" s="584"/>
      <c r="Y50" s="585"/>
      <c r="Z50" s="583"/>
      <c r="AA50" s="584"/>
      <c r="AB50" s="584"/>
      <c r="AC50" s="584"/>
      <c r="AD50" s="584"/>
      <c r="AE50" s="584"/>
      <c r="AF50" s="584"/>
      <c r="AG50" s="584"/>
      <c r="AH50" s="584"/>
      <c r="AI50" s="584"/>
      <c r="AJ50" s="584"/>
      <c r="AK50" s="585"/>
      <c r="AL50" s="583"/>
      <c r="AM50" s="584"/>
      <c r="AN50" s="584"/>
      <c r="AO50" s="584"/>
      <c r="AP50" s="584"/>
      <c r="AQ50" s="584"/>
      <c r="AR50" s="584"/>
      <c r="AS50" s="584"/>
      <c r="AT50" s="584"/>
      <c r="AU50" s="584"/>
      <c r="AV50" s="584"/>
      <c r="AW50" s="585"/>
      <c r="AX50" s="62"/>
      <c r="AY50" s="62"/>
      <c r="AZ50" s="62"/>
      <c r="BA50" s="62"/>
      <c r="BB50" s="62"/>
      <c r="BC50" s="62"/>
      <c r="BD50" s="62"/>
      <c r="BE50" s="62"/>
      <c r="BF50" s="62"/>
      <c r="BG50" s="62"/>
      <c r="BH50" s="62"/>
      <c r="BI50" s="62"/>
      <c r="BJ50" s="62"/>
      <c r="BK50" s="62"/>
    </row>
    <row r="51" spans="1:63" s="61" customFormat="1" ht="21" customHeight="1" thickBot="1" x14ac:dyDescent="0.3">
      <c r="A51" s="552"/>
      <c r="B51" s="577" t="str">
        <f>IF(ISBLANK(B49),"",CONCATENATE($E$12,$F$12,".",$G$12,".","0",RIGHT($B$18,1),".",RIGHT(L51,1),$A$49,"-ij"))</f>
        <v>L450.20.01.11-ij</v>
      </c>
      <c r="C51" s="578"/>
      <c r="D51" s="579"/>
      <c r="E51" s="306"/>
      <c r="F51" s="307"/>
      <c r="G51" s="294"/>
      <c r="H51" s="296"/>
      <c r="I51" s="296"/>
      <c r="J51" s="295"/>
      <c r="K51" s="319"/>
      <c r="L51" s="297"/>
      <c r="M51" s="298"/>
      <c r="N51" s="577" t="str">
        <f>IF(ISBLANK(N49),"",CONCATENATE($E$12,$F$12,".",$G$12,".","0",RIGHT($N$18,1),".",RIGHT(X51,1),$A$49,"-ij"))</f>
        <v>L450.20.02.11-ij</v>
      </c>
      <c r="O51" s="578"/>
      <c r="P51" s="579"/>
      <c r="Q51" s="306"/>
      <c r="R51" s="307"/>
      <c r="S51" s="294"/>
      <c r="T51" s="296"/>
      <c r="U51" s="296"/>
      <c r="V51" s="295"/>
      <c r="W51" s="319"/>
      <c r="X51" s="298"/>
      <c r="Y51" s="298"/>
      <c r="Z51" s="577" t="str">
        <f>IF(ISBLANK(Z49),"",CONCATENATE($E$12,$F$12,".",$G$12,".","0",RIGHT($Z$18,1),".",RIGHT(AJ51,1),$A$49,"-ij"))</f>
        <v>L450.20.03.11-ij</v>
      </c>
      <c r="AA51" s="578"/>
      <c r="AB51" s="579"/>
      <c r="AC51" s="306"/>
      <c r="AD51" s="307"/>
      <c r="AE51" s="294"/>
      <c r="AF51" s="296"/>
      <c r="AG51" s="296"/>
      <c r="AH51" s="295"/>
      <c r="AI51" s="319"/>
      <c r="AJ51" s="297"/>
      <c r="AK51" s="298"/>
      <c r="AL51" s="577" t="str">
        <f>IF(ISBLANK(AL49),"",CONCATENATE($E$12,$F$12,".",$G$12,".","0",RIGHT($AL$18,1),".",RIGHT(AV51,1),$A$49,"-ij"))</f>
        <v>L450.20.04.11-ij</v>
      </c>
      <c r="AM51" s="578"/>
      <c r="AN51" s="579"/>
      <c r="AO51" s="299"/>
      <c r="AP51" s="297"/>
      <c r="AQ51" s="300"/>
      <c r="AR51" s="301"/>
      <c r="AS51" s="301"/>
      <c r="AT51" s="302"/>
      <c r="AU51" s="298"/>
      <c r="AV51" s="297"/>
      <c r="AW51" s="298"/>
      <c r="AX51" s="62"/>
      <c r="AY51" s="62"/>
      <c r="AZ51" s="62"/>
      <c r="BA51" s="62"/>
      <c r="BB51" s="62"/>
      <c r="BC51" s="62"/>
      <c r="BD51" s="62"/>
      <c r="BE51" s="62"/>
      <c r="BF51" s="62"/>
      <c r="BG51" s="62"/>
      <c r="BH51" s="62"/>
      <c r="BI51" s="62"/>
      <c r="BJ51" s="62"/>
      <c r="BK51" s="62"/>
    </row>
    <row r="52" spans="1:63" s="161" customFormat="1" ht="21" customHeight="1" thickTop="1" x14ac:dyDescent="0.2">
      <c r="A52" s="572" t="s">
        <v>8</v>
      </c>
      <c r="B52" s="498" t="s">
        <v>283</v>
      </c>
      <c r="C52" s="499"/>
      <c r="D52" s="499"/>
      <c r="E52" s="496">
        <f>SUM(G21:J21,G24:J24,G27:J27,G30:J30,G33:J33,G36:J36,G39:J39,G42:J42,G45:J45,G48:J48)</f>
        <v>392</v>
      </c>
      <c r="F52" s="497"/>
      <c r="G52" s="574" t="s">
        <v>10</v>
      </c>
      <c r="H52" s="575"/>
      <c r="I52" s="575"/>
      <c r="J52" s="576"/>
      <c r="K52" s="495">
        <f>SUM(M21,M24,M27,M30,M33,M36,M39,M42,M45,M48)</f>
        <v>358</v>
      </c>
      <c r="L52" s="496"/>
      <c r="M52" s="497"/>
      <c r="N52" s="498" t="s">
        <v>9</v>
      </c>
      <c r="O52" s="499"/>
      <c r="P52" s="159"/>
      <c r="Q52" s="496">
        <f>SUM(S21:V21,S24:V24,S27:V27,S30:V30,S33:V33,S36:V36,S39:V39,S42:V42,S45:V45,S48:V48)</f>
        <v>378</v>
      </c>
      <c r="R52" s="497"/>
      <c r="S52" s="574" t="s">
        <v>10</v>
      </c>
      <c r="T52" s="575"/>
      <c r="U52" s="575"/>
      <c r="V52" s="576"/>
      <c r="W52" s="495">
        <f>SUM(Y21,Y24,Y27,Y30,Y33,Y36,Y39,Y42,Y45,Y48)</f>
        <v>372</v>
      </c>
      <c r="X52" s="496"/>
      <c r="Y52" s="497"/>
      <c r="Z52" s="498" t="s">
        <v>9</v>
      </c>
      <c r="AA52" s="499"/>
      <c r="AB52" s="159"/>
      <c r="AC52" s="496">
        <f>SUM(AE21:AH21,AE24:AH24,AE27:AH27,AE30:AH30,AE33:AH33,AE36:AH36,AE39:AH39,AE42:AH42,AE45:AH45,AE48:AH48)</f>
        <v>378</v>
      </c>
      <c r="AD52" s="497"/>
      <c r="AE52" s="574" t="s">
        <v>10</v>
      </c>
      <c r="AF52" s="575"/>
      <c r="AG52" s="575"/>
      <c r="AH52" s="576"/>
      <c r="AI52" s="495">
        <f>SUM(AK21,AK24,AK27,AK30,AK33,AK36,AK39,AK42,AK45,AK48)</f>
        <v>372</v>
      </c>
      <c r="AJ52" s="496"/>
      <c r="AK52" s="497"/>
      <c r="AL52" s="498" t="s">
        <v>9</v>
      </c>
      <c r="AM52" s="499"/>
      <c r="AN52" s="159"/>
      <c r="AO52" s="496">
        <f>SUM(AQ21:AT21,AQ24:AT24,AQ27:AT27,AQ30:AT30,AQ33:AT33,AQ36:AT36,AQ39:AT39,AQ42:AT42,AQ45:AT45,AQ48:AT48)</f>
        <v>378</v>
      </c>
      <c r="AP52" s="497"/>
      <c r="AQ52" s="574" t="s">
        <v>10</v>
      </c>
      <c r="AR52" s="575"/>
      <c r="AS52" s="575"/>
      <c r="AT52" s="576"/>
      <c r="AU52" s="495">
        <f>SUM(AW21,AW24,AW27,AW30,AW33,AW36,AW39,AW42,AW45,AW48)</f>
        <v>332</v>
      </c>
      <c r="AV52" s="496"/>
      <c r="AW52" s="497"/>
    </row>
    <row r="53" spans="1:63" s="161" customFormat="1" ht="21" customHeight="1" thickBot="1" x14ac:dyDescent="0.25">
      <c r="A53" s="573"/>
      <c r="B53" s="494" t="s">
        <v>11</v>
      </c>
      <c r="C53" s="492"/>
      <c r="D53" s="162"/>
      <c r="E53" s="570">
        <f>SUM(E21,E24,E27,E30,E33,E36,E39,E42,E45,E48)</f>
        <v>30</v>
      </c>
      <c r="F53" s="571"/>
      <c r="G53" s="494" t="s">
        <v>12</v>
      </c>
      <c r="H53" s="492"/>
      <c r="I53" s="492"/>
      <c r="J53" s="493"/>
      <c r="K53" s="494" t="str">
        <f>BD380</f>
        <v>4E,3D,1C</v>
      </c>
      <c r="L53" s="492"/>
      <c r="M53" s="493"/>
      <c r="N53" s="494" t="s">
        <v>11</v>
      </c>
      <c r="O53" s="492"/>
      <c r="P53" s="162"/>
      <c r="Q53" s="570">
        <f>SUM(Q21,Q24,Q27,Q30,Q33,Q36,Q39,Q42,Q45,Q48)</f>
        <v>30</v>
      </c>
      <c r="R53" s="571"/>
      <c r="S53" s="494" t="s">
        <v>12</v>
      </c>
      <c r="T53" s="492"/>
      <c r="U53" s="492"/>
      <c r="V53" s="493"/>
      <c r="W53" s="494" t="str">
        <f>BD381</f>
        <v>4E,3D,1C</v>
      </c>
      <c r="X53" s="492"/>
      <c r="Y53" s="493"/>
      <c r="Z53" s="494" t="s">
        <v>11</v>
      </c>
      <c r="AA53" s="492"/>
      <c r="AB53" s="162"/>
      <c r="AC53" s="570">
        <f>SUM(AC21,AC24,AC27,AC30,AC33,AC36,AC39,AC42,AC45,AC48)</f>
        <v>30</v>
      </c>
      <c r="AD53" s="571"/>
      <c r="AE53" s="494" t="s">
        <v>12</v>
      </c>
      <c r="AF53" s="492"/>
      <c r="AG53" s="492"/>
      <c r="AH53" s="493"/>
      <c r="AI53" s="494" t="str">
        <f>BD382</f>
        <v>4E,3D,1C</v>
      </c>
      <c r="AJ53" s="492"/>
      <c r="AK53" s="493"/>
      <c r="AL53" s="494" t="s">
        <v>11</v>
      </c>
      <c r="AM53" s="492"/>
      <c r="AN53" s="162"/>
      <c r="AO53" s="570">
        <f>SUM(AO21,AO24,AO27,AO30,AO33,AO36,AO39,AO42,AO45,AO48)</f>
        <v>30</v>
      </c>
      <c r="AP53" s="571"/>
      <c r="AQ53" s="494" t="s">
        <v>12</v>
      </c>
      <c r="AR53" s="492"/>
      <c r="AS53" s="492"/>
      <c r="AT53" s="493"/>
      <c r="AU53" s="494" t="str">
        <f>BD383</f>
        <v>4E,3D,2C</v>
      </c>
      <c r="AV53" s="492"/>
      <c r="AW53" s="493"/>
    </row>
    <row r="54" spans="1:63" s="161" customFormat="1" ht="21" customHeight="1" thickTop="1" x14ac:dyDescent="0.2">
      <c r="A54" s="572" t="s">
        <v>13</v>
      </c>
      <c r="B54" s="498" t="s">
        <v>283</v>
      </c>
      <c r="C54" s="499"/>
      <c r="D54" s="499"/>
      <c r="E54" s="569">
        <f>SUM(G55:J55)</f>
        <v>28</v>
      </c>
      <c r="F54" s="497"/>
      <c r="G54" s="164"/>
      <c r="H54" s="165"/>
      <c r="I54" s="165"/>
      <c r="J54" s="165"/>
      <c r="K54" s="309"/>
      <c r="L54" s="165"/>
      <c r="M54" s="160"/>
      <c r="N54" s="498" t="s">
        <v>9</v>
      </c>
      <c r="O54" s="499"/>
      <c r="P54" s="163"/>
      <c r="Q54" s="496">
        <f>SUM(S55:V55)</f>
        <v>27</v>
      </c>
      <c r="R54" s="497"/>
      <c r="S54" s="164"/>
      <c r="T54" s="165"/>
      <c r="U54" s="165"/>
      <c r="V54" s="165"/>
      <c r="W54" s="309"/>
      <c r="X54" s="165"/>
      <c r="Y54" s="160"/>
      <c r="Z54" s="498" t="s">
        <v>9</v>
      </c>
      <c r="AA54" s="499"/>
      <c r="AB54" s="163"/>
      <c r="AC54" s="496">
        <f>SUM(AE55:AH55)</f>
        <v>27</v>
      </c>
      <c r="AD54" s="497"/>
      <c r="AE54" s="164"/>
      <c r="AF54" s="165"/>
      <c r="AG54" s="165"/>
      <c r="AH54" s="165"/>
      <c r="AI54" s="309"/>
      <c r="AJ54" s="165"/>
      <c r="AK54" s="160"/>
      <c r="AL54" s="498" t="s">
        <v>9</v>
      </c>
      <c r="AM54" s="499"/>
      <c r="AN54" s="163"/>
      <c r="AO54" s="496">
        <f>SUM(AQ55:AT55)</f>
        <v>27</v>
      </c>
      <c r="AP54" s="497"/>
      <c r="AQ54" s="164"/>
      <c r="AR54" s="165"/>
      <c r="AS54" s="165"/>
      <c r="AT54" s="165"/>
      <c r="AU54" s="309"/>
      <c r="AV54" s="165"/>
      <c r="AW54" s="160"/>
    </row>
    <row r="55" spans="1:63" s="161" customFormat="1" ht="21" customHeight="1" thickBot="1" x14ac:dyDescent="0.25">
      <c r="A55" s="573"/>
      <c r="B55" s="494" t="s">
        <v>14</v>
      </c>
      <c r="C55" s="492"/>
      <c r="D55" s="166"/>
      <c r="E55" s="166"/>
      <c r="F55" s="167"/>
      <c r="G55" s="168">
        <f>(G21+G24+G27+G30+G33+G36+G39+G42+G45+G48)/14</f>
        <v>13</v>
      </c>
      <c r="H55" s="168">
        <f>(H21+H24+H27+H30+H33+H36+H39+H42+H45+H48)/14</f>
        <v>8</v>
      </c>
      <c r="I55" s="168">
        <f>(I21+I24+I27+I30+I33+I36+I39+I42+I45+I48)/14</f>
        <v>7</v>
      </c>
      <c r="J55" s="168">
        <f>(J21+J24+J27+J30+J33+J36+J39+J42+J45+J48)/14</f>
        <v>0</v>
      </c>
      <c r="K55" s="491" t="s">
        <v>15</v>
      </c>
      <c r="L55" s="492"/>
      <c r="M55" s="493"/>
      <c r="N55" s="494" t="s">
        <v>14</v>
      </c>
      <c r="O55" s="492"/>
      <c r="P55" s="166"/>
      <c r="Q55" s="166"/>
      <c r="R55" s="167"/>
      <c r="S55" s="168">
        <f>(S21+S24+S27+S30+S33+S36+S39+S42+S45+S48)/14</f>
        <v>12.5</v>
      </c>
      <c r="T55" s="168">
        <f>(T21+T24+T27+T30+T33+T36+T39+T42+T45+T48)/14</f>
        <v>7</v>
      </c>
      <c r="U55" s="168">
        <f>(U21+U24+U27+U30+U33+U36+U39+U42+U45+U48)/14</f>
        <v>7.5</v>
      </c>
      <c r="V55" s="168">
        <f>(V21+V24+V27+V30+V33+V36+V39+V42+V45+V48)/14</f>
        <v>0</v>
      </c>
      <c r="W55" s="491" t="s">
        <v>15</v>
      </c>
      <c r="X55" s="492"/>
      <c r="Y55" s="493"/>
      <c r="Z55" s="494" t="s">
        <v>14</v>
      </c>
      <c r="AA55" s="492"/>
      <c r="AB55" s="166"/>
      <c r="AC55" s="166"/>
      <c r="AD55" s="167"/>
      <c r="AE55" s="168">
        <f>(AE21+AE24+AE27+AE30+AE33+AE36+AE39+AE42+AE45+AE48)/14</f>
        <v>14</v>
      </c>
      <c r="AF55" s="168">
        <f>(AF21+AF24+AF27+AF30+AF33+AF36+AF39+AF42+AF45+AF48)/14</f>
        <v>4</v>
      </c>
      <c r="AG55" s="168">
        <f>(AG21+AG24+AG27+AG30+AG33+AG36+AG39+AG42+AG45+AG48)/14</f>
        <v>9</v>
      </c>
      <c r="AH55" s="168">
        <f>(AH21+AH24+AH27+AH30+AH33+AH36+AH39+AH42+AH45+AH48)/14</f>
        <v>0</v>
      </c>
      <c r="AI55" s="491" t="s">
        <v>15</v>
      </c>
      <c r="AJ55" s="492"/>
      <c r="AK55" s="493"/>
      <c r="AL55" s="494" t="s">
        <v>14</v>
      </c>
      <c r="AM55" s="492"/>
      <c r="AN55" s="166"/>
      <c r="AO55" s="166"/>
      <c r="AP55" s="167"/>
      <c r="AQ55" s="168">
        <f>(AQ21+AQ24+AQ27+AQ30+AQ33+AQ36+AQ39+AQ42+AQ45+AQ48)/14</f>
        <v>13</v>
      </c>
      <c r="AR55" s="168">
        <f>(AR21+AR24+AR27+AR30+AR33+AR36+AR39+AR42+AR45+AR48)/14</f>
        <v>8</v>
      </c>
      <c r="AS55" s="168">
        <f>(AS21+AS24+AS27+AS30+AS33+AS36+AS39+AS42+AS45+AS48)/14</f>
        <v>5</v>
      </c>
      <c r="AT55" s="168">
        <f>(AT21+AT24+AT27+AT30+AT33+AT36+AT39+AT42+AT45+AT48)/14</f>
        <v>1</v>
      </c>
      <c r="AU55" s="491" t="s">
        <v>15</v>
      </c>
      <c r="AV55" s="492"/>
      <c r="AW55" s="493"/>
    </row>
    <row r="56" spans="1:63" s="59" customFormat="1" ht="21" customHeight="1" thickTop="1" x14ac:dyDescent="0.2">
      <c r="A56" s="91"/>
      <c r="B56" s="92"/>
      <c r="C56" s="92"/>
      <c r="D56" s="92"/>
      <c r="E56" s="92"/>
      <c r="F56" s="93"/>
      <c r="G56" s="94"/>
      <c r="H56" s="94"/>
      <c r="I56" s="94"/>
      <c r="J56" s="94"/>
      <c r="K56" s="94"/>
      <c r="L56" s="48"/>
      <c r="M56" s="48"/>
      <c r="N56" s="92"/>
      <c r="O56" s="380"/>
      <c r="P56" s="92"/>
      <c r="Q56" s="92"/>
      <c r="R56" s="93"/>
      <c r="S56" s="94"/>
      <c r="T56" s="94"/>
      <c r="U56" s="94"/>
      <c r="V56" s="94"/>
      <c r="W56" s="94"/>
      <c r="X56" s="48"/>
      <c r="Y56" s="48"/>
      <c r="Z56" s="92"/>
      <c r="AA56" s="92"/>
      <c r="AB56" s="92"/>
      <c r="AC56" s="92"/>
      <c r="AD56" s="93"/>
      <c r="AE56" s="94"/>
      <c r="AF56" s="94"/>
      <c r="AG56" s="94"/>
      <c r="AH56" s="94"/>
      <c r="AI56" s="94"/>
      <c r="AJ56" s="48"/>
      <c r="AK56" s="48"/>
      <c r="AL56" s="92"/>
      <c r="AM56" s="92"/>
      <c r="AN56" s="92"/>
      <c r="AO56" s="92"/>
      <c r="AP56" s="93"/>
      <c r="AQ56" s="94"/>
      <c r="AR56" s="94"/>
      <c r="AS56" s="94"/>
      <c r="AT56" s="94"/>
      <c r="AU56" s="94"/>
      <c r="AV56" s="48"/>
      <c r="AW56" s="48"/>
    </row>
    <row r="57" spans="1:63" s="59" customFormat="1" ht="21" customHeight="1" x14ac:dyDescent="0.25">
      <c r="A57" s="500" t="s">
        <v>297</v>
      </c>
      <c r="B57" s="501"/>
      <c r="C57" s="501"/>
      <c r="D57" s="501"/>
      <c r="E57" s="501"/>
      <c r="F57" s="501"/>
      <c r="G57" s="501"/>
      <c r="H57" s="501"/>
      <c r="I57" s="501"/>
      <c r="J57" s="501"/>
      <c r="K57" s="501"/>
      <c r="L57" s="501"/>
      <c r="M57" s="501"/>
      <c r="N57" s="501"/>
      <c r="O57" s="501"/>
      <c r="P57" s="501"/>
      <c r="Q57" s="501"/>
      <c r="R57" s="501"/>
      <c r="S57" s="501"/>
      <c r="T57" s="501"/>
      <c r="U57" s="501"/>
      <c r="V57" s="501"/>
      <c r="W57" s="501"/>
      <c r="X57" s="501"/>
      <c r="Y57" s="501"/>
      <c r="Z57" s="501"/>
      <c r="AA57" s="501"/>
      <c r="AB57" s="501"/>
      <c r="AC57" s="501"/>
      <c r="AD57" s="501"/>
      <c r="AE57" s="501"/>
      <c r="AF57" s="501"/>
      <c r="AG57" s="501"/>
      <c r="AH57" s="501"/>
      <c r="AI57" s="501"/>
      <c r="AJ57" s="501"/>
      <c r="AK57" s="501"/>
      <c r="AL57" s="501"/>
      <c r="AM57" s="501"/>
      <c r="AN57" s="501"/>
      <c r="AO57" s="501"/>
      <c r="AP57" s="501"/>
      <c r="AQ57" s="501"/>
      <c r="AR57" s="501"/>
      <c r="AS57" s="501"/>
      <c r="AT57" s="501"/>
      <c r="AU57" s="501"/>
      <c r="AV57" s="501"/>
      <c r="AW57" s="501"/>
    </row>
    <row r="58" spans="1:63" s="59" customFormat="1" ht="21" customHeight="1" x14ac:dyDescent="0.2">
      <c r="A58" s="91"/>
      <c r="B58" s="92"/>
      <c r="C58" s="92"/>
      <c r="D58" s="92"/>
      <c r="E58" s="92"/>
      <c r="F58" s="93"/>
      <c r="G58" s="94"/>
      <c r="H58" s="94"/>
      <c r="I58" s="94"/>
      <c r="J58" s="94"/>
      <c r="K58" s="94"/>
      <c r="L58" s="48"/>
      <c r="M58" s="48"/>
      <c r="N58" s="92"/>
      <c r="O58" s="380"/>
      <c r="P58" s="92"/>
      <c r="Q58" s="92"/>
      <c r="R58" s="93"/>
      <c r="S58" s="94"/>
      <c r="T58" s="94"/>
      <c r="U58" s="94"/>
      <c r="V58" s="94"/>
      <c r="W58" s="94"/>
      <c r="X58" s="48"/>
      <c r="Y58" s="48"/>
      <c r="Z58" s="92"/>
      <c r="AA58" s="92"/>
      <c r="AB58" s="92"/>
      <c r="AC58" s="92"/>
      <c r="AD58" s="93"/>
      <c r="AE58" s="94"/>
      <c r="AF58" s="94"/>
      <c r="AG58" s="94"/>
      <c r="AH58" s="94"/>
      <c r="AI58" s="94"/>
      <c r="AJ58" s="48"/>
      <c r="AK58" s="48"/>
      <c r="AL58" s="92"/>
      <c r="AM58" s="92"/>
      <c r="AN58" s="92"/>
      <c r="AO58" s="92"/>
      <c r="AP58" s="93"/>
      <c r="AQ58" s="94"/>
      <c r="AR58" s="94"/>
      <c r="AS58" s="94"/>
      <c r="AT58" s="94"/>
      <c r="AU58" s="94"/>
      <c r="AV58" s="48"/>
      <c r="AW58" s="48"/>
    </row>
    <row r="59" spans="1:63" s="59" customFormat="1" ht="21" customHeight="1" x14ac:dyDescent="0.25">
      <c r="B59" s="505" t="s">
        <v>39</v>
      </c>
      <c r="C59" s="505"/>
      <c r="D59" s="505"/>
      <c r="E59" s="505"/>
      <c r="F59" s="505"/>
      <c r="G59" s="505"/>
      <c r="H59" s="505"/>
      <c r="I59" s="505"/>
      <c r="J59" s="94"/>
      <c r="K59" s="94"/>
      <c r="L59" s="48"/>
      <c r="M59" s="48"/>
      <c r="N59" s="92"/>
      <c r="O59" s="380"/>
      <c r="P59" s="92"/>
      <c r="Q59" s="92"/>
      <c r="R59" s="93"/>
      <c r="S59" s="94"/>
      <c r="T59" s="94"/>
      <c r="U59" s="94"/>
      <c r="V59" s="94"/>
      <c r="W59" s="94"/>
      <c r="X59" s="48"/>
      <c r="Y59" s="48"/>
      <c r="Z59" s="92"/>
      <c r="AA59" s="92"/>
      <c r="AB59" s="92"/>
      <c r="AC59" s="92"/>
      <c r="AD59" s="93"/>
      <c r="AE59" s="94"/>
      <c r="AF59" s="94"/>
      <c r="AG59" s="94"/>
      <c r="AH59" s="94"/>
      <c r="AI59" s="94"/>
      <c r="AJ59" s="48"/>
      <c r="AK59" s="48"/>
      <c r="AL59" s="92"/>
      <c r="AM59" s="92"/>
      <c r="AN59" s="505" t="s">
        <v>42</v>
      </c>
      <c r="AO59" s="505"/>
      <c r="AP59" s="505"/>
      <c r="AQ59" s="505"/>
      <c r="AR59" s="505"/>
      <c r="AS59" s="505"/>
      <c r="AT59" s="505"/>
      <c r="AU59" s="505"/>
      <c r="AV59" s="48"/>
      <c r="AW59" s="48"/>
    </row>
    <row r="60" spans="1:63" s="59" customFormat="1" ht="21" customHeight="1" x14ac:dyDescent="0.2">
      <c r="B60" s="506" t="str">
        <f>Coperta!B$46</f>
        <v>Conf.univ.dr.ing. Florin DRĂGAN</v>
      </c>
      <c r="C60" s="506"/>
      <c r="D60" s="506"/>
      <c r="E60" s="506"/>
      <c r="F60" s="506"/>
      <c r="G60" s="506"/>
      <c r="H60" s="506"/>
      <c r="I60" s="506"/>
      <c r="J60" s="71"/>
      <c r="K60" s="71"/>
      <c r="L60" s="72"/>
      <c r="M60" s="72"/>
      <c r="N60" s="71"/>
      <c r="O60" s="381"/>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506" t="str">
        <f>Coperta!N$46</f>
        <v>Conf.univ.dr.ing. Virgil STOICA</v>
      </c>
      <c r="AO60" s="506"/>
      <c r="AP60" s="506"/>
      <c r="AQ60" s="506"/>
      <c r="AR60" s="506"/>
      <c r="AS60" s="506"/>
      <c r="AT60" s="506"/>
      <c r="AU60" s="506"/>
      <c r="AV60" s="72"/>
      <c r="AW60" s="72"/>
    </row>
    <row r="61" spans="1:63" s="59" customFormat="1" ht="21" customHeight="1" x14ac:dyDescent="0.2">
      <c r="G61" s="71"/>
      <c r="H61" s="71"/>
      <c r="I61" s="71"/>
      <c r="J61" s="71"/>
      <c r="K61" s="71"/>
      <c r="L61" s="72"/>
      <c r="M61" s="72"/>
      <c r="N61" s="71"/>
      <c r="O61" s="381"/>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91"/>
      <c r="B62" s="92"/>
      <c r="C62" s="92"/>
      <c r="D62" s="92"/>
      <c r="E62" s="92"/>
      <c r="F62" s="93"/>
      <c r="G62" s="94"/>
      <c r="H62" s="94"/>
      <c r="I62" s="94"/>
      <c r="J62" s="94"/>
      <c r="K62" s="94"/>
      <c r="L62" s="48"/>
      <c r="M62" s="48"/>
      <c r="N62" s="92"/>
      <c r="O62" s="380"/>
      <c r="P62" s="92"/>
      <c r="Q62" s="92"/>
      <c r="R62" s="93"/>
      <c r="S62" s="94"/>
      <c r="T62" s="94"/>
      <c r="U62" s="94"/>
      <c r="V62" s="94"/>
      <c r="W62" s="94"/>
      <c r="X62" s="48"/>
      <c r="Y62" s="48"/>
      <c r="Z62" s="92"/>
      <c r="AA62" s="92"/>
      <c r="AB62" s="92"/>
      <c r="AC62" s="92"/>
      <c r="AD62" s="93"/>
      <c r="AE62" s="94"/>
      <c r="AF62" s="94"/>
      <c r="AG62" s="94"/>
      <c r="AH62" s="94"/>
      <c r="AI62" s="94"/>
      <c r="AJ62" s="48"/>
      <c r="AK62" s="48"/>
      <c r="AL62" s="92"/>
      <c r="AM62" s="92"/>
      <c r="AN62" s="92"/>
      <c r="AO62" s="92"/>
      <c r="AP62" s="93"/>
      <c r="AQ62" s="94"/>
      <c r="AR62" s="94"/>
      <c r="AS62" s="94"/>
      <c r="AT62" s="94"/>
      <c r="AU62" s="94"/>
      <c r="AV62" s="48"/>
      <c r="AW62" s="48"/>
    </row>
    <row r="63" spans="1:63" s="78" customFormat="1" ht="21" customHeight="1" x14ac:dyDescent="0.2">
      <c r="A63" s="91"/>
      <c r="B63" s="92"/>
      <c r="C63" s="92"/>
      <c r="D63" s="92"/>
      <c r="E63" s="92"/>
      <c r="F63" s="93"/>
      <c r="G63" s="94"/>
      <c r="H63" s="94"/>
      <c r="I63" s="94"/>
      <c r="J63" s="94"/>
      <c r="K63" s="94"/>
      <c r="L63" s="48"/>
      <c r="M63" s="48"/>
      <c r="N63" s="92"/>
      <c r="O63" s="380"/>
      <c r="P63" s="92"/>
      <c r="Q63" s="92"/>
      <c r="R63" s="93"/>
      <c r="S63" s="94"/>
      <c r="T63" s="94"/>
      <c r="U63" s="94"/>
      <c r="V63" s="94"/>
      <c r="W63" s="94"/>
      <c r="X63" s="48"/>
      <c r="Y63" s="48"/>
      <c r="Z63" s="92"/>
      <c r="AA63" s="92"/>
      <c r="AB63" s="92"/>
      <c r="AC63" s="92"/>
      <c r="AD63" s="93"/>
      <c r="AE63" s="94"/>
      <c r="AF63" s="94"/>
      <c r="AG63" s="94"/>
      <c r="AH63" s="94"/>
      <c r="AI63" s="94"/>
      <c r="AJ63" s="48"/>
      <c r="AK63" s="48"/>
      <c r="AL63" s="92"/>
      <c r="AM63" s="92"/>
      <c r="AN63" s="92"/>
      <c r="AO63" s="92"/>
      <c r="AP63" s="93"/>
      <c r="AQ63" s="94"/>
      <c r="AR63" s="94"/>
      <c r="AS63" s="94"/>
      <c r="AT63" s="94"/>
      <c r="AU63" s="94"/>
      <c r="AV63" s="48"/>
      <c r="AW63" s="48"/>
    </row>
    <row r="64" spans="1:63" s="78" customFormat="1" ht="21" customHeight="1" x14ac:dyDescent="0.2">
      <c r="B64" s="84"/>
      <c r="C64" s="84"/>
      <c r="D64" s="84"/>
      <c r="E64" s="84"/>
      <c r="F64" s="84"/>
      <c r="G64" s="84"/>
      <c r="H64" s="84"/>
      <c r="I64" s="84"/>
      <c r="J64" s="84"/>
      <c r="K64" s="84"/>
      <c r="L64" s="82"/>
      <c r="M64" s="82"/>
      <c r="N64" s="84"/>
      <c r="O64" s="382"/>
      <c r="P64" s="84"/>
      <c r="Q64" s="84"/>
      <c r="R64" s="84"/>
      <c r="S64" s="84"/>
      <c r="T64" s="84"/>
      <c r="U64" s="84"/>
      <c r="V64" s="84"/>
      <c r="W64" s="84"/>
      <c r="X64" s="82"/>
      <c r="Y64" s="82"/>
      <c r="Z64" s="84"/>
      <c r="AA64" s="84"/>
      <c r="AB64" s="84"/>
      <c r="AC64" s="84"/>
      <c r="AD64" s="84"/>
      <c r="AE64" s="84"/>
      <c r="AF64" s="84"/>
      <c r="AG64" s="84"/>
      <c r="AH64" s="84"/>
      <c r="AI64" s="84"/>
      <c r="AJ64" s="82"/>
      <c r="AK64" s="82"/>
      <c r="AL64" s="84"/>
      <c r="AM64" s="84"/>
      <c r="AN64" s="84"/>
      <c r="AO64" s="84"/>
      <c r="AP64" s="84"/>
      <c r="AQ64" s="84"/>
      <c r="AR64" s="84"/>
      <c r="AS64" s="84"/>
      <c r="AT64" s="84"/>
      <c r="AU64" s="84"/>
      <c r="AV64" s="82"/>
      <c r="AW64" s="82"/>
    </row>
    <row r="65" spans="1:50" s="78" customFormat="1" ht="21" customHeight="1" x14ac:dyDescent="0.2">
      <c r="B65" s="84"/>
      <c r="C65" s="84"/>
      <c r="D65" s="84"/>
      <c r="E65" s="84"/>
      <c r="F65" s="84"/>
      <c r="G65" s="84"/>
      <c r="H65" s="84"/>
      <c r="I65" s="84"/>
      <c r="J65" s="84"/>
      <c r="K65" s="84"/>
      <c r="L65" s="82"/>
      <c r="M65" s="82"/>
      <c r="N65" s="84"/>
      <c r="O65" s="382"/>
      <c r="P65" s="84"/>
      <c r="Q65" s="84"/>
      <c r="R65" s="84"/>
      <c r="S65" s="84"/>
      <c r="T65" s="84"/>
      <c r="U65" s="84"/>
      <c r="V65" s="84"/>
      <c r="W65" s="84"/>
      <c r="X65" s="82"/>
      <c r="Y65" s="82"/>
      <c r="Z65" s="84"/>
      <c r="AA65" s="84"/>
      <c r="AB65" s="84"/>
      <c r="AC65" s="84"/>
      <c r="AD65" s="84"/>
      <c r="AE65" s="84"/>
      <c r="AF65" s="84"/>
      <c r="AG65" s="84"/>
      <c r="AH65" s="84"/>
      <c r="AI65" s="84"/>
      <c r="AJ65" s="82"/>
      <c r="AK65" s="82"/>
      <c r="AL65" s="84"/>
      <c r="AM65" s="84"/>
      <c r="AN65" s="84"/>
      <c r="AO65" s="84"/>
      <c r="AP65" s="84"/>
      <c r="AQ65" s="84"/>
      <c r="AR65" s="84"/>
      <c r="AS65" s="84"/>
      <c r="AT65" s="84"/>
      <c r="AU65" s="84"/>
      <c r="AV65" s="82"/>
      <c r="AW65" s="82"/>
    </row>
    <row r="66" spans="1:50" s="74" customFormat="1" ht="21" customHeight="1" x14ac:dyDescent="0.2">
      <c r="A66" s="78"/>
      <c r="B66" s="84"/>
      <c r="C66" s="84"/>
      <c r="D66" s="84"/>
      <c r="E66" s="84"/>
      <c r="F66" s="84"/>
      <c r="G66" s="84"/>
      <c r="H66" s="84"/>
      <c r="I66" s="84"/>
      <c r="J66" s="84"/>
      <c r="K66" s="84"/>
      <c r="L66" s="82"/>
      <c r="M66" s="82"/>
      <c r="N66" s="84"/>
      <c r="O66" s="382"/>
      <c r="P66" s="84"/>
      <c r="Q66" s="84"/>
      <c r="R66" s="84"/>
      <c r="S66" s="84"/>
      <c r="T66" s="84"/>
      <c r="U66" s="84"/>
      <c r="V66" s="84"/>
      <c r="W66" s="84"/>
      <c r="X66" s="82"/>
      <c r="Y66" s="82"/>
      <c r="Z66" s="84"/>
      <c r="AA66" s="84"/>
      <c r="AB66" s="84"/>
      <c r="AC66" s="84"/>
      <c r="AD66" s="84"/>
      <c r="AE66" s="84"/>
      <c r="AF66" s="84"/>
      <c r="AG66" s="84"/>
      <c r="AH66" s="84"/>
      <c r="AI66" s="84"/>
      <c r="AJ66" s="82"/>
      <c r="AK66" s="82"/>
      <c r="AL66" s="84"/>
      <c r="AM66" s="84"/>
      <c r="AN66" s="84"/>
      <c r="AO66" s="84"/>
      <c r="AP66" s="84"/>
      <c r="AQ66" s="84"/>
      <c r="AR66" s="84"/>
      <c r="AS66" s="84"/>
      <c r="AT66" s="84"/>
      <c r="AU66" s="84"/>
      <c r="AV66" s="82"/>
      <c r="AW66" s="82"/>
    </row>
    <row r="67" spans="1:50" s="58" customFormat="1" ht="21" customHeight="1" x14ac:dyDescent="0.25">
      <c r="A67" s="563" t="s">
        <v>75</v>
      </c>
      <c r="B67" s="563"/>
      <c r="C67" s="563"/>
      <c r="D67" s="563"/>
      <c r="E67" s="563"/>
      <c r="F67" s="563"/>
      <c r="G67" s="563"/>
      <c r="H67" s="563"/>
      <c r="I67" s="563"/>
      <c r="J67" s="563"/>
      <c r="K67" s="563"/>
      <c r="L67" s="563"/>
      <c r="M67" s="563"/>
      <c r="N67" s="563"/>
      <c r="O67" s="563"/>
      <c r="P67" s="563"/>
      <c r="Q67" s="563"/>
      <c r="R67" s="563"/>
      <c r="S67" s="563"/>
      <c r="T67" s="563"/>
      <c r="U67" s="563"/>
      <c r="V67" s="563"/>
      <c r="W67" s="563"/>
      <c r="X67" s="563"/>
      <c r="Y67" s="563"/>
      <c r="Z67" s="563"/>
      <c r="AA67" s="563"/>
      <c r="AB67" s="563"/>
      <c r="AC67" s="563"/>
      <c r="AD67" s="563"/>
      <c r="AE67" s="563"/>
      <c r="AF67" s="563"/>
      <c r="AG67" s="563"/>
      <c r="AH67" s="563"/>
      <c r="AI67" s="563"/>
      <c r="AJ67" s="563"/>
      <c r="AK67" s="563"/>
      <c r="AL67" s="563"/>
      <c r="AM67" s="563"/>
      <c r="AN67" s="563"/>
      <c r="AO67" s="563"/>
      <c r="AP67" s="563"/>
      <c r="AQ67" s="563"/>
      <c r="AR67" s="563"/>
      <c r="AS67" s="563"/>
      <c r="AT67" s="563"/>
      <c r="AU67" s="563"/>
      <c r="AV67" s="563"/>
      <c r="AW67" s="563"/>
    </row>
    <row r="68" spans="1:50" s="59" customFormat="1" ht="21" customHeight="1" thickBot="1" x14ac:dyDescent="0.25">
      <c r="A68" s="547" t="str">
        <f>A16</f>
        <v>Pentru seria de studenti 2020-2023</v>
      </c>
      <c r="B68" s="547"/>
      <c r="C68" s="547"/>
      <c r="D68" s="547"/>
      <c r="E68" s="547"/>
      <c r="F68" s="547"/>
      <c r="G68" s="547"/>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row>
    <row r="69" spans="1:50" s="59" customFormat="1" ht="21" customHeight="1" thickTop="1" thickBot="1" x14ac:dyDescent="0.25">
      <c r="B69" s="525" t="str">
        <f>IF(ISBLANK($G$12),"ANUL III",CONCATENATE("ANUL III (20",$G$12+2,-20,$G$12+3,")"))</f>
        <v>ANUL III (2022-2023)</v>
      </c>
      <c r="C69" s="526"/>
      <c r="D69" s="526"/>
      <c r="E69" s="526"/>
      <c r="F69" s="526"/>
      <c r="G69" s="526"/>
      <c r="H69" s="526"/>
      <c r="I69" s="526"/>
      <c r="J69" s="526"/>
      <c r="K69" s="526"/>
      <c r="L69" s="526"/>
      <c r="M69" s="526"/>
      <c r="N69" s="526"/>
      <c r="O69" s="526"/>
      <c r="P69" s="526"/>
      <c r="Q69" s="526"/>
      <c r="R69" s="526"/>
      <c r="S69" s="526"/>
      <c r="T69" s="526"/>
      <c r="U69" s="526"/>
      <c r="V69" s="526"/>
      <c r="W69" s="526"/>
      <c r="X69" s="526"/>
      <c r="Y69" s="526"/>
      <c r="Z69" s="525" t="str">
        <f>IF(ISBLANK($G$12),"ANUL IV",CONCATENATE("ANUL IV (20",$G$12+3,-20,$G$12+4,")"))</f>
        <v>ANUL IV (2023-2024)</v>
      </c>
      <c r="AA69" s="526"/>
      <c r="AB69" s="526"/>
      <c r="AC69" s="526"/>
      <c r="AD69" s="526"/>
      <c r="AE69" s="526"/>
      <c r="AF69" s="526"/>
      <c r="AG69" s="526"/>
      <c r="AH69" s="526"/>
      <c r="AI69" s="526"/>
      <c r="AJ69" s="526"/>
      <c r="AK69" s="526"/>
      <c r="AL69" s="526"/>
      <c r="AM69" s="526"/>
      <c r="AN69" s="526"/>
      <c r="AO69" s="526"/>
      <c r="AP69" s="526"/>
      <c r="AQ69" s="526"/>
      <c r="AR69" s="526"/>
      <c r="AS69" s="526"/>
      <c r="AT69" s="526"/>
      <c r="AU69" s="526"/>
      <c r="AV69" s="526"/>
      <c r="AW69" s="526"/>
    </row>
    <row r="70" spans="1:50" s="58" customFormat="1" ht="21" customHeight="1" thickTop="1" thickBot="1" x14ac:dyDescent="0.3">
      <c r="A70" s="60"/>
      <c r="B70" s="525" t="s">
        <v>76</v>
      </c>
      <c r="C70" s="526"/>
      <c r="D70" s="526"/>
      <c r="E70" s="526"/>
      <c r="F70" s="526"/>
      <c r="G70" s="526"/>
      <c r="H70" s="526"/>
      <c r="I70" s="526"/>
      <c r="J70" s="526"/>
      <c r="K70" s="526"/>
      <c r="L70" s="526"/>
      <c r="M70" s="526"/>
      <c r="N70" s="525" t="s">
        <v>77</v>
      </c>
      <c r="O70" s="526"/>
      <c r="P70" s="526"/>
      <c r="Q70" s="526"/>
      <c r="R70" s="526"/>
      <c r="S70" s="526"/>
      <c r="T70" s="526"/>
      <c r="U70" s="526"/>
      <c r="V70" s="526"/>
      <c r="W70" s="526"/>
      <c r="X70" s="526"/>
      <c r="Y70" s="526"/>
      <c r="Z70" s="525" t="s">
        <v>78</v>
      </c>
      <c r="AA70" s="526"/>
      <c r="AB70" s="526"/>
      <c r="AC70" s="526"/>
      <c r="AD70" s="526"/>
      <c r="AE70" s="526"/>
      <c r="AF70" s="526"/>
      <c r="AG70" s="526"/>
      <c r="AH70" s="526"/>
      <c r="AI70" s="526"/>
      <c r="AJ70" s="526"/>
      <c r="AK70" s="526"/>
      <c r="AL70" s="525" t="s">
        <v>79</v>
      </c>
      <c r="AM70" s="526"/>
      <c r="AN70" s="526"/>
      <c r="AO70" s="526"/>
      <c r="AP70" s="526"/>
      <c r="AQ70" s="526"/>
      <c r="AR70" s="526"/>
      <c r="AS70" s="526"/>
      <c r="AT70" s="526"/>
      <c r="AU70" s="526"/>
      <c r="AV70" s="526"/>
      <c r="AW70" s="526"/>
    </row>
    <row r="71" spans="1:50" s="58" customFormat="1" ht="21" customHeight="1" thickTop="1" x14ac:dyDescent="0.25">
      <c r="A71" s="550" t="s">
        <v>53</v>
      </c>
      <c r="B71" s="538" t="s">
        <v>364</v>
      </c>
      <c r="C71" s="539"/>
      <c r="D71" s="539"/>
      <c r="E71" s="539"/>
      <c r="F71" s="539"/>
      <c r="G71" s="539"/>
      <c r="H71" s="539"/>
      <c r="I71" s="539"/>
      <c r="J71" s="539"/>
      <c r="K71" s="539"/>
      <c r="L71" s="539"/>
      <c r="M71" s="540"/>
      <c r="N71" s="538" t="s">
        <v>371</v>
      </c>
      <c r="O71" s="539"/>
      <c r="P71" s="539"/>
      <c r="Q71" s="539"/>
      <c r="R71" s="539"/>
      <c r="S71" s="539"/>
      <c r="T71" s="539"/>
      <c r="U71" s="539"/>
      <c r="V71" s="539"/>
      <c r="W71" s="539"/>
      <c r="X71" s="539"/>
      <c r="Y71" s="540"/>
      <c r="Z71" s="538" t="s">
        <v>323</v>
      </c>
      <c r="AA71" s="539"/>
      <c r="AB71" s="539"/>
      <c r="AC71" s="539"/>
      <c r="AD71" s="539"/>
      <c r="AE71" s="539"/>
      <c r="AF71" s="539"/>
      <c r="AG71" s="539"/>
      <c r="AH71" s="539"/>
      <c r="AI71" s="539"/>
      <c r="AJ71" s="539"/>
      <c r="AK71" s="540"/>
      <c r="AL71" s="538" t="s">
        <v>326</v>
      </c>
      <c r="AM71" s="539"/>
      <c r="AN71" s="539"/>
      <c r="AO71" s="539"/>
      <c r="AP71" s="539"/>
      <c r="AQ71" s="539"/>
      <c r="AR71" s="539"/>
      <c r="AS71" s="539"/>
      <c r="AT71" s="539"/>
      <c r="AU71" s="539"/>
      <c r="AV71" s="539"/>
      <c r="AW71" s="540"/>
    </row>
    <row r="72" spans="1:50" s="75" customFormat="1" ht="21" customHeight="1" x14ac:dyDescent="0.25">
      <c r="A72" s="551"/>
      <c r="B72" s="541"/>
      <c r="C72" s="542"/>
      <c r="D72" s="542"/>
      <c r="E72" s="542"/>
      <c r="F72" s="542"/>
      <c r="G72" s="542"/>
      <c r="H72" s="542"/>
      <c r="I72" s="542"/>
      <c r="J72" s="542"/>
      <c r="K72" s="542"/>
      <c r="L72" s="542"/>
      <c r="M72" s="543"/>
      <c r="N72" s="541"/>
      <c r="O72" s="542"/>
      <c r="P72" s="542"/>
      <c r="Q72" s="542"/>
      <c r="R72" s="542"/>
      <c r="S72" s="542"/>
      <c r="T72" s="542"/>
      <c r="U72" s="542"/>
      <c r="V72" s="542"/>
      <c r="W72" s="542"/>
      <c r="X72" s="542"/>
      <c r="Y72" s="543"/>
      <c r="Z72" s="541"/>
      <c r="AA72" s="542"/>
      <c r="AB72" s="542"/>
      <c r="AC72" s="542"/>
      <c r="AD72" s="542"/>
      <c r="AE72" s="542"/>
      <c r="AF72" s="542"/>
      <c r="AG72" s="542"/>
      <c r="AH72" s="542"/>
      <c r="AI72" s="542"/>
      <c r="AJ72" s="542"/>
      <c r="AK72" s="543"/>
      <c r="AL72" s="541"/>
      <c r="AM72" s="542"/>
      <c r="AN72" s="542"/>
      <c r="AO72" s="542"/>
      <c r="AP72" s="542"/>
      <c r="AQ72" s="542"/>
      <c r="AR72" s="542"/>
      <c r="AS72" s="542"/>
      <c r="AT72" s="542"/>
      <c r="AU72" s="542"/>
      <c r="AV72" s="542"/>
      <c r="AW72" s="543"/>
    </row>
    <row r="73" spans="1:50" s="75" customFormat="1" ht="21" customHeight="1" thickBot="1" x14ac:dyDescent="0.3">
      <c r="A73" s="552"/>
      <c r="B73" s="553" t="str">
        <f>IF(ISBLANK(B71),"",CONCATENATE($E$12,$F$12,".",$G$12,".","0",RIGHT($B$70,1),".",RIGHT(L73,1),$A71,IF(COUNTIFS(B71,"*op?ional*")=1,"-ij","")))</f>
        <v>L450.20.05.D1</v>
      </c>
      <c r="C73" s="554"/>
      <c r="D73" s="555"/>
      <c r="E73" s="449">
        <v>5</v>
      </c>
      <c r="F73" s="450" t="s">
        <v>5</v>
      </c>
      <c r="G73" s="449">
        <v>28</v>
      </c>
      <c r="H73" s="451">
        <v>0</v>
      </c>
      <c r="I73" s="451">
        <v>14</v>
      </c>
      <c r="J73" s="450">
        <v>14</v>
      </c>
      <c r="K73" s="452">
        <v>0</v>
      </c>
      <c r="L73" s="364" t="s">
        <v>54</v>
      </c>
      <c r="M73" s="187">
        <f>E73*25-G73-H73-I73-J73-K73</f>
        <v>69</v>
      </c>
      <c r="N73" s="553" t="str">
        <f>IF(ISBLANK(N71),"",CONCATENATE($E$12,$F$12,".",$G$12,".","0",RIGHT($N$70,1),".",RIGHT(X73,1),$A71,IF(COUNTIFS(N71,"*op?ional*")=1,"-ij","")))</f>
        <v>L450.20.06.D1</v>
      </c>
      <c r="O73" s="554"/>
      <c r="P73" s="555"/>
      <c r="Q73" s="449">
        <v>5</v>
      </c>
      <c r="R73" s="450" t="s">
        <v>5</v>
      </c>
      <c r="S73" s="449">
        <v>28</v>
      </c>
      <c r="T73" s="451">
        <v>0</v>
      </c>
      <c r="U73" s="451">
        <v>14</v>
      </c>
      <c r="V73" s="450">
        <v>14</v>
      </c>
      <c r="W73" s="448">
        <v>0</v>
      </c>
      <c r="X73" s="364" t="s">
        <v>54</v>
      </c>
      <c r="Y73" s="187" t="s">
        <v>31</v>
      </c>
      <c r="Z73" s="553" t="str">
        <f>IF(ISBLANK(Z71),"",CONCATENATE($E$12,$F$12,".",$G$12,".","0",RIGHT($Z$70,1),".",RIGHT(AJ73,1),$A71,IF(COUNTIFS(Z71,"*op?ional*")=1,"-ij","")))</f>
        <v>L450.20.07.D1-ij</v>
      </c>
      <c r="AA73" s="554"/>
      <c r="AB73" s="555"/>
      <c r="AC73" s="429">
        <v>4</v>
      </c>
      <c r="AD73" s="428" t="s">
        <v>5</v>
      </c>
      <c r="AE73" s="430">
        <v>28</v>
      </c>
      <c r="AF73" s="431">
        <v>0</v>
      </c>
      <c r="AG73" s="431">
        <v>14</v>
      </c>
      <c r="AH73" s="432">
        <v>14</v>
      </c>
      <c r="AI73" s="465">
        <v>0</v>
      </c>
      <c r="AJ73" s="428" t="s">
        <v>54</v>
      </c>
      <c r="AK73" s="187">
        <f>AC73*25-AE73-AF73-AG73-AH73-AI73</f>
        <v>44</v>
      </c>
      <c r="AL73" s="553" t="str">
        <f>IF(ISBLANK(AL71), "",CONCATENATE($E$12,$F$12,".",$G$12,".","0",RIGHT($AL$70,1),".",RIGHT(AV73,1),$A71,IF(COUNTIFS(AL71,"*op?ional*")=1,"-ij","")))</f>
        <v>L450.20.08.S1-ij</v>
      </c>
      <c r="AM73" s="554"/>
      <c r="AN73" s="555"/>
      <c r="AO73" s="429">
        <v>4</v>
      </c>
      <c r="AP73" s="428" t="s">
        <v>5</v>
      </c>
      <c r="AQ73" s="430">
        <v>28</v>
      </c>
      <c r="AR73" s="431">
        <v>0</v>
      </c>
      <c r="AS73" s="431">
        <v>28</v>
      </c>
      <c r="AT73" s="432">
        <v>0</v>
      </c>
      <c r="AU73" s="465">
        <v>0</v>
      </c>
      <c r="AV73" s="428" t="s">
        <v>59</v>
      </c>
      <c r="AW73" s="187">
        <f>AO73*25-AQ73-AR73-AS73-AT73-AU73</f>
        <v>44</v>
      </c>
      <c r="AX73" s="75" t="s">
        <v>31</v>
      </c>
    </row>
    <row r="74" spans="1:50" s="75" customFormat="1" ht="21" customHeight="1" thickTop="1" x14ac:dyDescent="0.25">
      <c r="A74" s="550" t="s">
        <v>55</v>
      </c>
      <c r="B74" s="538" t="s">
        <v>365</v>
      </c>
      <c r="C74" s="539"/>
      <c r="D74" s="539"/>
      <c r="E74" s="539"/>
      <c r="F74" s="539"/>
      <c r="G74" s="539"/>
      <c r="H74" s="539"/>
      <c r="I74" s="539"/>
      <c r="J74" s="539"/>
      <c r="K74" s="539"/>
      <c r="L74" s="539"/>
      <c r="M74" s="540"/>
      <c r="N74" s="538" t="s">
        <v>372</v>
      </c>
      <c r="O74" s="539"/>
      <c r="P74" s="539"/>
      <c r="Q74" s="539"/>
      <c r="R74" s="539"/>
      <c r="S74" s="539"/>
      <c r="T74" s="539"/>
      <c r="U74" s="539"/>
      <c r="V74" s="539"/>
      <c r="W74" s="539"/>
      <c r="X74" s="539"/>
      <c r="Y74" s="540"/>
      <c r="Z74" s="538" t="s">
        <v>324</v>
      </c>
      <c r="AA74" s="539"/>
      <c r="AB74" s="539"/>
      <c r="AC74" s="539"/>
      <c r="AD74" s="539"/>
      <c r="AE74" s="539"/>
      <c r="AF74" s="539"/>
      <c r="AG74" s="539"/>
      <c r="AH74" s="539"/>
      <c r="AI74" s="539"/>
      <c r="AJ74" s="539"/>
      <c r="AK74" s="540"/>
      <c r="AL74" s="538" t="s">
        <v>327</v>
      </c>
      <c r="AM74" s="539"/>
      <c r="AN74" s="539"/>
      <c r="AO74" s="539"/>
      <c r="AP74" s="539"/>
      <c r="AQ74" s="539"/>
      <c r="AR74" s="539"/>
      <c r="AS74" s="539"/>
      <c r="AT74" s="539"/>
      <c r="AU74" s="539"/>
      <c r="AV74" s="539"/>
      <c r="AW74" s="540"/>
    </row>
    <row r="75" spans="1:50" s="75" customFormat="1" ht="21" customHeight="1" x14ac:dyDescent="0.25">
      <c r="A75" s="551"/>
      <c r="B75" s="541"/>
      <c r="C75" s="542"/>
      <c r="D75" s="542"/>
      <c r="E75" s="542"/>
      <c r="F75" s="542"/>
      <c r="G75" s="542"/>
      <c r="H75" s="542"/>
      <c r="I75" s="542"/>
      <c r="J75" s="542"/>
      <c r="K75" s="542"/>
      <c r="L75" s="542"/>
      <c r="M75" s="543"/>
      <c r="N75" s="541"/>
      <c r="O75" s="542"/>
      <c r="P75" s="542"/>
      <c r="Q75" s="542"/>
      <c r="R75" s="542"/>
      <c r="S75" s="542"/>
      <c r="T75" s="542"/>
      <c r="U75" s="542"/>
      <c r="V75" s="542"/>
      <c r="W75" s="542"/>
      <c r="X75" s="542"/>
      <c r="Y75" s="543"/>
      <c r="Z75" s="541"/>
      <c r="AA75" s="542"/>
      <c r="AB75" s="542"/>
      <c r="AC75" s="542"/>
      <c r="AD75" s="542"/>
      <c r="AE75" s="542"/>
      <c r="AF75" s="542"/>
      <c r="AG75" s="542"/>
      <c r="AH75" s="542"/>
      <c r="AI75" s="542"/>
      <c r="AJ75" s="542"/>
      <c r="AK75" s="543"/>
      <c r="AL75" s="541"/>
      <c r="AM75" s="542"/>
      <c r="AN75" s="542"/>
      <c r="AO75" s="542"/>
      <c r="AP75" s="542"/>
      <c r="AQ75" s="542"/>
      <c r="AR75" s="542"/>
      <c r="AS75" s="542"/>
      <c r="AT75" s="542"/>
      <c r="AU75" s="542"/>
      <c r="AV75" s="542"/>
      <c r="AW75" s="543"/>
    </row>
    <row r="76" spans="1:50" s="75" customFormat="1" ht="21" customHeight="1" thickBot="1" x14ac:dyDescent="0.3">
      <c r="A76" s="552"/>
      <c r="B76" s="553" t="str">
        <f>IF(ISBLANK(B74),"",CONCATENATE($E$12,$F$12,".",$G$12,".","0",RIGHT($B$70,1),".",RIGHT(L76,1),$A74,IF(COUNTIFS(B74,"*op?ional*")=1,"-ij","")))</f>
        <v>L450.20.05.D2</v>
      </c>
      <c r="C76" s="554"/>
      <c r="D76" s="555"/>
      <c r="E76" s="449">
        <v>5</v>
      </c>
      <c r="F76" s="450" t="s">
        <v>295</v>
      </c>
      <c r="G76" s="449">
        <v>28</v>
      </c>
      <c r="H76" s="451">
        <v>0</v>
      </c>
      <c r="I76" s="451">
        <v>28</v>
      </c>
      <c r="J76" s="450">
        <v>0</v>
      </c>
      <c r="K76" s="364">
        <v>0</v>
      </c>
      <c r="L76" s="364" t="s">
        <v>54</v>
      </c>
      <c r="M76" s="187">
        <f>E76*25-G76-H76-I76-J76-K76</f>
        <v>69</v>
      </c>
      <c r="N76" s="553" t="str">
        <f>IF(ISBLANK(N74),"",CONCATENATE($E$12,$F$12,".",$G$12,".","0",RIGHT($N$70,1),".",RIGHT(X76,1),$A74,IF(COUNTIFS(N74,"*op?ional*")=1,"-ij","")))</f>
        <v>L450.20.06.D2</v>
      </c>
      <c r="O76" s="554"/>
      <c r="P76" s="555"/>
      <c r="Q76" s="445">
        <v>4</v>
      </c>
      <c r="R76" s="446" t="s">
        <v>5</v>
      </c>
      <c r="S76" s="445">
        <v>28</v>
      </c>
      <c r="T76" s="447">
        <v>0</v>
      </c>
      <c r="U76" s="447">
        <v>14</v>
      </c>
      <c r="V76" s="446">
        <v>14</v>
      </c>
      <c r="W76" s="364">
        <v>0</v>
      </c>
      <c r="X76" s="364" t="s">
        <v>54</v>
      </c>
      <c r="Y76" s="187">
        <f>Q76*25-S76-T76-U76-V76-W76</f>
        <v>44</v>
      </c>
      <c r="Z76" s="553" t="str">
        <f>IF(ISBLANK(Z74),"",CONCATENATE($E$12,$F$12,".",$G$12,".","0",RIGHT($Z$70,1),".",RIGHT(AJ76,1),$A74,IF(COUNTIFS(Z74,"*op?ional*")=1,"-ij","")))</f>
        <v>L450.20.07.D2-ij</v>
      </c>
      <c r="AA76" s="554"/>
      <c r="AB76" s="555"/>
      <c r="AC76" s="429">
        <v>4</v>
      </c>
      <c r="AD76" s="428" t="s">
        <v>5</v>
      </c>
      <c r="AE76" s="430">
        <v>28</v>
      </c>
      <c r="AF76" s="431">
        <v>0</v>
      </c>
      <c r="AG76" s="431">
        <v>28</v>
      </c>
      <c r="AH76" s="432">
        <v>0</v>
      </c>
      <c r="AI76" s="465">
        <v>0</v>
      </c>
      <c r="AJ76" s="428" t="s">
        <v>54</v>
      </c>
      <c r="AK76" s="187">
        <f>AC76*25-AE76-AF76-AG76-AH76-AI76</f>
        <v>44</v>
      </c>
      <c r="AL76" s="553" t="str">
        <f>IF(ISBLANK(AL74), "",CONCATENATE($E$12,$F$12,".",$G$12,".","0",RIGHT($AL$70,1),".",RIGHT(AV76,1),$A74,IF(COUNTIFS(AL74,"*op?ional*")=1,"-ij","")))</f>
        <v>L450.20.08.S2-ij</v>
      </c>
      <c r="AM76" s="554"/>
      <c r="AN76" s="555"/>
      <c r="AO76" s="429">
        <v>4</v>
      </c>
      <c r="AP76" s="428" t="s">
        <v>5</v>
      </c>
      <c r="AQ76" s="430">
        <v>28</v>
      </c>
      <c r="AR76" s="431">
        <v>0</v>
      </c>
      <c r="AS76" s="431">
        <v>28</v>
      </c>
      <c r="AT76" s="432">
        <v>0</v>
      </c>
      <c r="AU76" s="465">
        <v>0</v>
      </c>
      <c r="AV76" s="428" t="s">
        <v>59</v>
      </c>
      <c r="AW76" s="187">
        <f>AO76*25-AQ76-AR76-AS76-AT76-AU76</f>
        <v>44</v>
      </c>
    </row>
    <row r="77" spans="1:50" s="75" customFormat="1" ht="21" customHeight="1" thickTop="1" x14ac:dyDescent="0.25">
      <c r="A77" s="550" t="s">
        <v>56</v>
      </c>
      <c r="B77" s="538" t="s">
        <v>366</v>
      </c>
      <c r="C77" s="539"/>
      <c r="D77" s="539"/>
      <c r="E77" s="539"/>
      <c r="F77" s="539"/>
      <c r="G77" s="539"/>
      <c r="H77" s="539"/>
      <c r="I77" s="539"/>
      <c r="J77" s="539"/>
      <c r="K77" s="539"/>
      <c r="L77" s="539"/>
      <c r="M77" s="540"/>
      <c r="N77" s="538" t="s">
        <v>342</v>
      </c>
      <c r="O77" s="539"/>
      <c r="P77" s="539"/>
      <c r="Q77" s="539"/>
      <c r="R77" s="539"/>
      <c r="S77" s="539"/>
      <c r="T77" s="539"/>
      <c r="U77" s="539"/>
      <c r="V77" s="539"/>
      <c r="W77" s="539"/>
      <c r="X77" s="539"/>
      <c r="Y77" s="540"/>
      <c r="Z77" s="538" t="s">
        <v>325</v>
      </c>
      <c r="AA77" s="539"/>
      <c r="AB77" s="539"/>
      <c r="AC77" s="539"/>
      <c r="AD77" s="539"/>
      <c r="AE77" s="539"/>
      <c r="AF77" s="539"/>
      <c r="AG77" s="539"/>
      <c r="AH77" s="539"/>
      <c r="AI77" s="539"/>
      <c r="AJ77" s="539"/>
      <c r="AK77" s="540"/>
      <c r="AL77" s="538" t="s">
        <v>328</v>
      </c>
      <c r="AM77" s="539"/>
      <c r="AN77" s="539"/>
      <c r="AO77" s="539"/>
      <c r="AP77" s="539"/>
      <c r="AQ77" s="539"/>
      <c r="AR77" s="539"/>
      <c r="AS77" s="539"/>
      <c r="AT77" s="539"/>
      <c r="AU77" s="539"/>
      <c r="AV77" s="539"/>
      <c r="AW77" s="540"/>
    </row>
    <row r="78" spans="1:50" s="75" customFormat="1" ht="21" customHeight="1" x14ac:dyDescent="0.25">
      <c r="A78" s="551"/>
      <c r="B78" s="541"/>
      <c r="C78" s="542"/>
      <c r="D78" s="542"/>
      <c r="E78" s="542"/>
      <c r="F78" s="542"/>
      <c r="G78" s="542"/>
      <c r="H78" s="542"/>
      <c r="I78" s="542"/>
      <c r="J78" s="542"/>
      <c r="K78" s="542"/>
      <c r="L78" s="542"/>
      <c r="M78" s="543"/>
      <c r="N78" s="541"/>
      <c r="O78" s="542"/>
      <c r="P78" s="542"/>
      <c r="Q78" s="542"/>
      <c r="R78" s="542"/>
      <c r="S78" s="542"/>
      <c r="T78" s="542"/>
      <c r="U78" s="542"/>
      <c r="V78" s="542"/>
      <c r="W78" s="542"/>
      <c r="X78" s="542"/>
      <c r="Y78" s="543"/>
      <c r="Z78" s="541"/>
      <c r="AA78" s="542"/>
      <c r="AB78" s="542"/>
      <c r="AC78" s="542"/>
      <c r="AD78" s="542"/>
      <c r="AE78" s="542"/>
      <c r="AF78" s="542"/>
      <c r="AG78" s="542"/>
      <c r="AH78" s="542"/>
      <c r="AI78" s="542"/>
      <c r="AJ78" s="542"/>
      <c r="AK78" s="543"/>
      <c r="AL78" s="541"/>
      <c r="AM78" s="542"/>
      <c r="AN78" s="542"/>
      <c r="AO78" s="542"/>
      <c r="AP78" s="542"/>
      <c r="AQ78" s="542"/>
      <c r="AR78" s="542"/>
      <c r="AS78" s="542"/>
      <c r="AT78" s="542"/>
      <c r="AU78" s="542"/>
      <c r="AV78" s="542"/>
      <c r="AW78" s="543"/>
    </row>
    <row r="79" spans="1:50" s="75" customFormat="1" ht="21" customHeight="1" thickBot="1" x14ac:dyDescent="0.3">
      <c r="A79" s="552"/>
      <c r="B79" s="553" t="str">
        <f>IF(ISBLANK(B77),"",CONCATENATE($E$12,$F$12,".",$G$12,".","0",RIGHT($B$70,1),".",RIGHT(L79,1),$A77,IF(COUNTIFS(B77,"*op?ional*")=1,"-ij","")))</f>
        <v>L450.20.05.D3</v>
      </c>
      <c r="C79" s="554"/>
      <c r="D79" s="555"/>
      <c r="E79" s="449">
        <v>4</v>
      </c>
      <c r="F79" s="450" t="s">
        <v>5</v>
      </c>
      <c r="G79" s="449">
        <v>28</v>
      </c>
      <c r="H79" s="451">
        <v>0</v>
      </c>
      <c r="I79" s="451">
        <v>28</v>
      </c>
      <c r="J79" s="450">
        <v>0</v>
      </c>
      <c r="K79" s="448">
        <v>0</v>
      </c>
      <c r="L79" s="364" t="s">
        <v>54</v>
      </c>
      <c r="M79" s="187">
        <f>E79*25-G79-H79-I79-J79-K79</f>
        <v>44</v>
      </c>
      <c r="N79" s="553" t="str">
        <f>IF(ISBLANK(N77),"",CONCATENATE($E$12,$F$12,".",$G$12,".","0",RIGHT($N$70,1),".",RIGHT(X79,1),$A77,IF(COUNTIFS(N77,"*op?ional*")=1,"-ij","")))</f>
        <v>L450.20.06.C3</v>
      </c>
      <c r="O79" s="554"/>
      <c r="P79" s="555"/>
      <c r="Q79" s="445">
        <v>2</v>
      </c>
      <c r="R79" s="446" t="s">
        <v>295</v>
      </c>
      <c r="S79" s="445">
        <v>14</v>
      </c>
      <c r="T79" s="447">
        <v>14</v>
      </c>
      <c r="U79" s="447">
        <v>0</v>
      </c>
      <c r="V79" s="444">
        <v>0</v>
      </c>
      <c r="W79" s="364">
        <v>0</v>
      </c>
      <c r="X79" s="364" t="s">
        <v>7</v>
      </c>
      <c r="Y79" s="187">
        <f>Q79*25-S79-T79-U79-V79-W79</f>
        <v>22</v>
      </c>
      <c r="Z79" s="553" t="str">
        <f>IF(ISBLANK(Z77),"",CONCATENATE($E$12,$F$12,".",$G$12,".","0",RIGHT($Z$70,1),".",RIGHT(AJ79,1),$A77,IF(COUNTIFS(Z77,"*op?ional*")=1,"-ij","")))</f>
        <v>L450.20.07.S3-ij</v>
      </c>
      <c r="AA79" s="554"/>
      <c r="AB79" s="555"/>
      <c r="AC79" s="429">
        <v>4</v>
      </c>
      <c r="AD79" s="428" t="s">
        <v>5</v>
      </c>
      <c r="AE79" s="430">
        <v>28</v>
      </c>
      <c r="AF79" s="431">
        <v>0</v>
      </c>
      <c r="AG79" s="431">
        <v>14</v>
      </c>
      <c r="AH79" s="432">
        <v>0</v>
      </c>
      <c r="AI79" s="465">
        <v>0</v>
      </c>
      <c r="AJ79" s="428" t="s">
        <v>59</v>
      </c>
      <c r="AK79" s="187">
        <f>AC79*25-AE79-AF79-AG79-AH79-AI79</f>
        <v>58</v>
      </c>
      <c r="AL79" s="553" t="str">
        <f>IF(ISBLANK(AL77), "",CONCATENATE($E$12,$F$12,".",$G$12,".","0",RIGHT($AL$70,1),".",RIGHT(AV79,1),$A77,IF(COUNTIFS(AL77,"*op?ional*")=1,"-ij","")))</f>
        <v>L450.20.08.S3-ij</v>
      </c>
      <c r="AM79" s="554"/>
      <c r="AN79" s="555"/>
      <c r="AO79" s="429">
        <v>4</v>
      </c>
      <c r="AP79" s="428" t="s">
        <v>5</v>
      </c>
      <c r="AQ79" s="430">
        <v>28</v>
      </c>
      <c r="AR79" s="431">
        <v>0</v>
      </c>
      <c r="AS79" s="431">
        <v>28</v>
      </c>
      <c r="AT79" s="432">
        <v>0</v>
      </c>
      <c r="AU79" s="465">
        <v>0</v>
      </c>
      <c r="AV79" s="428" t="s">
        <v>59</v>
      </c>
      <c r="AW79" s="187">
        <f>AO79*25-AQ79-AR79-AS79-AT79-AU79</f>
        <v>44</v>
      </c>
    </row>
    <row r="80" spans="1:50" s="75" customFormat="1" ht="21" customHeight="1" thickTop="1" x14ac:dyDescent="0.25">
      <c r="A80" s="550" t="s">
        <v>57</v>
      </c>
      <c r="B80" s="538" t="s">
        <v>367</v>
      </c>
      <c r="C80" s="539"/>
      <c r="D80" s="539"/>
      <c r="E80" s="539"/>
      <c r="F80" s="539"/>
      <c r="G80" s="539"/>
      <c r="H80" s="539"/>
      <c r="I80" s="539"/>
      <c r="J80" s="539"/>
      <c r="K80" s="539"/>
      <c r="L80" s="539"/>
      <c r="M80" s="540"/>
      <c r="N80" s="538" t="s">
        <v>320</v>
      </c>
      <c r="O80" s="539"/>
      <c r="P80" s="539"/>
      <c r="Q80" s="539"/>
      <c r="R80" s="539"/>
      <c r="S80" s="539"/>
      <c r="T80" s="539"/>
      <c r="U80" s="539"/>
      <c r="V80" s="539"/>
      <c r="W80" s="539"/>
      <c r="X80" s="539"/>
      <c r="Y80" s="540"/>
      <c r="Z80" s="538" t="s">
        <v>383</v>
      </c>
      <c r="AA80" s="539"/>
      <c r="AB80" s="539"/>
      <c r="AC80" s="539"/>
      <c r="AD80" s="539"/>
      <c r="AE80" s="539"/>
      <c r="AF80" s="539"/>
      <c r="AG80" s="539"/>
      <c r="AH80" s="539"/>
      <c r="AI80" s="539"/>
      <c r="AJ80" s="539"/>
      <c r="AK80" s="540"/>
      <c r="AL80" s="538" t="s">
        <v>329</v>
      </c>
      <c r="AM80" s="539"/>
      <c r="AN80" s="539"/>
      <c r="AO80" s="539"/>
      <c r="AP80" s="539"/>
      <c r="AQ80" s="539"/>
      <c r="AR80" s="539"/>
      <c r="AS80" s="539"/>
      <c r="AT80" s="539"/>
      <c r="AU80" s="539"/>
      <c r="AV80" s="539"/>
      <c r="AW80" s="540"/>
    </row>
    <row r="81" spans="1:49" s="75" customFormat="1" ht="21" customHeight="1" x14ac:dyDescent="0.25">
      <c r="A81" s="551"/>
      <c r="B81" s="541"/>
      <c r="C81" s="542"/>
      <c r="D81" s="542"/>
      <c r="E81" s="542"/>
      <c r="F81" s="542"/>
      <c r="G81" s="542"/>
      <c r="H81" s="542"/>
      <c r="I81" s="542"/>
      <c r="J81" s="542"/>
      <c r="K81" s="542"/>
      <c r="L81" s="542"/>
      <c r="M81" s="543"/>
      <c r="N81" s="541"/>
      <c r="O81" s="542"/>
      <c r="P81" s="542"/>
      <c r="Q81" s="542"/>
      <c r="R81" s="542"/>
      <c r="S81" s="542"/>
      <c r="T81" s="542"/>
      <c r="U81" s="542"/>
      <c r="V81" s="542"/>
      <c r="W81" s="542"/>
      <c r="X81" s="542"/>
      <c r="Y81" s="543"/>
      <c r="Z81" s="541"/>
      <c r="AA81" s="542"/>
      <c r="AB81" s="542"/>
      <c r="AC81" s="542"/>
      <c r="AD81" s="542"/>
      <c r="AE81" s="542"/>
      <c r="AF81" s="542"/>
      <c r="AG81" s="542"/>
      <c r="AH81" s="542"/>
      <c r="AI81" s="542"/>
      <c r="AJ81" s="542"/>
      <c r="AK81" s="543"/>
      <c r="AL81" s="541"/>
      <c r="AM81" s="542"/>
      <c r="AN81" s="542"/>
      <c r="AO81" s="542"/>
      <c r="AP81" s="542"/>
      <c r="AQ81" s="542"/>
      <c r="AR81" s="542"/>
      <c r="AS81" s="542"/>
      <c r="AT81" s="542"/>
      <c r="AU81" s="542"/>
      <c r="AV81" s="542"/>
      <c r="AW81" s="543"/>
    </row>
    <row r="82" spans="1:49" s="75" customFormat="1" ht="21" customHeight="1" thickBot="1" x14ac:dyDescent="0.3">
      <c r="A82" s="552"/>
      <c r="B82" s="553" t="str">
        <f>IF(ISBLANK(B80),"",CONCATENATE($E$12,$F$12,".",$G$12,".","0",RIGHT($B$70,1),".",RIGHT(L82,1),$A80,IF(COUNTIFS(B80,"*op?ional*")=1,"-ij","")))</f>
        <v>L450.20.05.D4</v>
      </c>
      <c r="C82" s="554"/>
      <c r="D82" s="555"/>
      <c r="E82" s="449">
        <v>4</v>
      </c>
      <c r="F82" s="450" t="s">
        <v>5</v>
      </c>
      <c r="G82" s="449">
        <v>28</v>
      </c>
      <c r="H82" s="451">
        <v>0</v>
      </c>
      <c r="I82" s="451">
        <v>28</v>
      </c>
      <c r="J82" s="450">
        <v>0</v>
      </c>
      <c r="K82" s="364">
        <v>0</v>
      </c>
      <c r="L82" s="428" t="s">
        <v>54</v>
      </c>
      <c r="M82" s="187">
        <f>E82*25-G82-H82-I82-J82-K82</f>
        <v>44</v>
      </c>
      <c r="N82" s="553" t="str">
        <f>IF(ISBLANK(N80),"",CONCATENATE($E$12,$F$12,".",$G$12,".","0",RIGHT($N$70,1),".",RIGHT(X82,1),$A80,IF(COUNTIFS(N80,"*op?ional*")=1,"-ij","")))</f>
        <v>L450.20.06.S4-ij</v>
      </c>
      <c r="O82" s="554"/>
      <c r="P82" s="555"/>
      <c r="Q82" s="445">
        <v>4</v>
      </c>
      <c r="R82" s="446" t="s">
        <v>5</v>
      </c>
      <c r="S82" s="445">
        <v>28</v>
      </c>
      <c r="T82" s="447">
        <v>0</v>
      </c>
      <c r="U82" s="447">
        <v>28</v>
      </c>
      <c r="V82" s="446">
        <v>0</v>
      </c>
      <c r="W82" s="448">
        <v>0</v>
      </c>
      <c r="X82" s="428" t="s">
        <v>59</v>
      </c>
      <c r="Y82" s="187">
        <f>Q82*25-S82-T82-U82-V82-W82</f>
        <v>44</v>
      </c>
      <c r="Z82" s="553" t="str">
        <f>IF(ISBLANK(Z80),"",CONCATENATE($E$12,$F$12,".",$G$12,".","0",RIGHT($Z$70,1),".",RIGHT(AJ82,1),$A80,IF(COUNTIFS(Z80,"*op?ional*")=1,"-ij","")))</f>
        <v>L450.20.07.S4</v>
      </c>
      <c r="AA82" s="554"/>
      <c r="AB82" s="555"/>
      <c r="AC82" s="429">
        <v>4</v>
      </c>
      <c r="AD82" s="428" t="s">
        <v>295</v>
      </c>
      <c r="AE82" s="430">
        <v>28</v>
      </c>
      <c r="AF82" s="431">
        <v>0</v>
      </c>
      <c r="AG82" s="431">
        <v>28</v>
      </c>
      <c r="AH82" s="432">
        <v>0</v>
      </c>
      <c r="AI82" s="465">
        <v>0</v>
      </c>
      <c r="AJ82" s="428" t="s">
        <v>59</v>
      </c>
      <c r="AK82" s="187">
        <f>AC82*25-AE82-AF82-AG82-AH82-AI82</f>
        <v>44</v>
      </c>
      <c r="AL82" s="553" t="str">
        <f>IF(ISBLANK(AL80), "",CONCATENATE($E$12,$F$12,".",$G$12,".","0",RIGHT($AL$70,1),".",RIGHT(AV82,1),$A80,IF(COUNTIFS(AL80,"*op?ional*")=1,"-ij","")))</f>
        <v>L450.20.08.D4-ij</v>
      </c>
      <c r="AM82" s="554"/>
      <c r="AN82" s="555"/>
      <c r="AO82" s="429">
        <v>3</v>
      </c>
      <c r="AP82" s="428" t="s">
        <v>5</v>
      </c>
      <c r="AQ82" s="430">
        <v>28</v>
      </c>
      <c r="AR82" s="431">
        <v>0</v>
      </c>
      <c r="AS82" s="431">
        <v>14</v>
      </c>
      <c r="AT82" s="432">
        <v>0</v>
      </c>
      <c r="AU82" s="465">
        <v>0</v>
      </c>
      <c r="AV82" s="428" t="s">
        <v>54</v>
      </c>
      <c r="AW82" s="187">
        <f>AO82*25-AQ82-AR82-AS82-AT82-AU82</f>
        <v>33</v>
      </c>
    </row>
    <row r="83" spans="1:49" s="75" customFormat="1" ht="21" customHeight="1" thickTop="1" x14ac:dyDescent="0.25">
      <c r="A83" s="550" t="s">
        <v>58</v>
      </c>
      <c r="B83" s="538" t="s">
        <v>369</v>
      </c>
      <c r="C83" s="539"/>
      <c r="D83" s="539"/>
      <c r="E83" s="539"/>
      <c r="F83" s="539"/>
      <c r="G83" s="539"/>
      <c r="H83" s="539"/>
      <c r="I83" s="539"/>
      <c r="J83" s="539"/>
      <c r="K83" s="539"/>
      <c r="L83" s="539"/>
      <c r="M83" s="540"/>
      <c r="N83" s="538" t="s">
        <v>321</v>
      </c>
      <c r="O83" s="539"/>
      <c r="P83" s="539"/>
      <c r="Q83" s="539"/>
      <c r="R83" s="539"/>
      <c r="S83" s="539"/>
      <c r="T83" s="539"/>
      <c r="U83" s="539"/>
      <c r="V83" s="539"/>
      <c r="W83" s="539"/>
      <c r="X83" s="539"/>
      <c r="Y83" s="540"/>
      <c r="Z83" s="538" t="s">
        <v>384</v>
      </c>
      <c r="AA83" s="539"/>
      <c r="AB83" s="539"/>
      <c r="AC83" s="539"/>
      <c r="AD83" s="539"/>
      <c r="AE83" s="539"/>
      <c r="AF83" s="539"/>
      <c r="AG83" s="539"/>
      <c r="AH83" s="539"/>
      <c r="AI83" s="539"/>
      <c r="AJ83" s="539"/>
      <c r="AK83" s="540"/>
      <c r="AL83" s="538" t="s">
        <v>373</v>
      </c>
      <c r="AM83" s="539"/>
      <c r="AN83" s="539"/>
      <c r="AO83" s="539"/>
      <c r="AP83" s="539"/>
      <c r="AQ83" s="539"/>
      <c r="AR83" s="539"/>
      <c r="AS83" s="539"/>
      <c r="AT83" s="539"/>
      <c r="AU83" s="539"/>
      <c r="AV83" s="539"/>
      <c r="AW83" s="540"/>
    </row>
    <row r="84" spans="1:49" s="75" customFormat="1" ht="21" customHeight="1" x14ac:dyDescent="0.25">
      <c r="A84" s="551"/>
      <c r="B84" s="541"/>
      <c r="C84" s="542"/>
      <c r="D84" s="542"/>
      <c r="E84" s="542"/>
      <c r="F84" s="542"/>
      <c r="G84" s="542"/>
      <c r="H84" s="542"/>
      <c r="I84" s="542"/>
      <c r="J84" s="542"/>
      <c r="K84" s="542"/>
      <c r="L84" s="542"/>
      <c r="M84" s="543"/>
      <c r="N84" s="541"/>
      <c r="O84" s="542"/>
      <c r="P84" s="542"/>
      <c r="Q84" s="542"/>
      <c r="R84" s="542"/>
      <c r="S84" s="542"/>
      <c r="T84" s="542"/>
      <c r="U84" s="542"/>
      <c r="V84" s="542"/>
      <c r="W84" s="542"/>
      <c r="X84" s="542"/>
      <c r="Y84" s="543"/>
      <c r="Z84" s="541"/>
      <c r="AA84" s="542"/>
      <c r="AB84" s="542"/>
      <c r="AC84" s="542"/>
      <c r="AD84" s="542"/>
      <c r="AE84" s="542"/>
      <c r="AF84" s="542"/>
      <c r="AG84" s="542"/>
      <c r="AH84" s="542"/>
      <c r="AI84" s="542"/>
      <c r="AJ84" s="542"/>
      <c r="AK84" s="543"/>
      <c r="AL84" s="541"/>
      <c r="AM84" s="542"/>
      <c r="AN84" s="542"/>
      <c r="AO84" s="542"/>
      <c r="AP84" s="542"/>
      <c r="AQ84" s="542"/>
      <c r="AR84" s="542"/>
      <c r="AS84" s="542"/>
      <c r="AT84" s="542"/>
      <c r="AU84" s="542"/>
      <c r="AV84" s="542"/>
      <c r="AW84" s="543"/>
    </row>
    <row r="85" spans="1:49" s="75" customFormat="1" ht="21" customHeight="1" thickBot="1" x14ac:dyDescent="0.3">
      <c r="A85" s="552"/>
      <c r="B85" s="553" t="str">
        <f>IF(ISBLANK(B83),"",CONCATENATE($E$12,$F$12,".",$G$12,".","0",RIGHT($B$70,1),".",RIGHT(L85,1),$A83,IF(COUNTIFS(B83,"*op?ional*")=1,"-ij","")))</f>
        <v>L450.20.05.S5</v>
      </c>
      <c r="C85" s="554"/>
      <c r="D85" s="555"/>
      <c r="E85" s="449">
        <v>3</v>
      </c>
      <c r="F85" s="450" t="s">
        <v>5</v>
      </c>
      <c r="G85" s="449">
        <v>28</v>
      </c>
      <c r="H85" s="451">
        <v>0</v>
      </c>
      <c r="I85" s="451">
        <v>28</v>
      </c>
      <c r="J85" s="450">
        <v>0</v>
      </c>
      <c r="K85" s="364">
        <v>0</v>
      </c>
      <c r="L85" s="428" t="s">
        <v>59</v>
      </c>
      <c r="M85" s="187">
        <f>E85*25-G85-H85-I85-J85-K85</f>
        <v>19</v>
      </c>
      <c r="N85" s="553" t="str">
        <f>IF(ISBLANK(N83),"",CONCATENATE($E$12,$F$12,".",$G$12,".","0",RIGHT($N$70,1),".",RIGHT(X85,1),$A83,IF(COUNTIFS(N83,"*op?ional*")=1,"-ij","")))</f>
        <v>L450.20.06.S5-ij</v>
      </c>
      <c r="O85" s="554"/>
      <c r="P85" s="555"/>
      <c r="Q85" s="445">
        <v>4</v>
      </c>
      <c r="R85" s="446" t="s">
        <v>5</v>
      </c>
      <c r="S85" s="445">
        <v>28</v>
      </c>
      <c r="T85" s="447">
        <v>0</v>
      </c>
      <c r="U85" s="447">
        <v>28</v>
      </c>
      <c r="V85" s="446">
        <v>0</v>
      </c>
      <c r="W85" s="448">
        <v>0</v>
      </c>
      <c r="X85" s="454" t="s">
        <v>59</v>
      </c>
      <c r="Y85" s="187">
        <f>Q85*25-S85-T85-U85-V85-W85</f>
        <v>44</v>
      </c>
      <c r="Z85" s="553" t="str">
        <f>IF(ISBLANK(Z83),"",CONCATENATE($E$12,$F$12,".",$G$12,".","0",RIGHT($Z$70,1),".",RIGHT(AJ85,1),$A83,IF(COUNTIFS(Z83,"*op?ional*")=1,"-ij","")))</f>
        <v>L450.20.07.S5</v>
      </c>
      <c r="AA85" s="554"/>
      <c r="AB85" s="555"/>
      <c r="AC85" s="429">
        <v>4</v>
      </c>
      <c r="AD85" s="428" t="s">
        <v>295</v>
      </c>
      <c r="AE85" s="430">
        <v>28</v>
      </c>
      <c r="AF85" s="431">
        <v>0</v>
      </c>
      <c r="AG85" s="431">
        <v>14</v>
      </c>
      <c r="AH85" s="432">
        <v>0</v>
      </c>
      <c r="AI85" s="465">
        <v>0</v>
      </c>
      <c r="AJ85" s="428" t="s">
        <v>59</v>
      </c>
      <c r="AK85" s="187">
        <f>AC85*25-AE85-AF85-AG85-AH85-AI85</f>
        <v>58</v>
      </c>
      <c r="AL85" s="553" t="str">
        <f>IF(ISBLANK(AL83), "",CONCATENATE($E$12,$F$12,".",$G$12,".","0",RIGHT($AL$70,1),".",RIGHT(AV85,1),$A83,IF(COUNTIFS(AL83,"*op?ional*")=1,"-ij","")))</f>
        <v>L450.20.08.S5</v>
      </c>
      <c r="AM85" s="554"/>
      <c r="AN85" s="555"/>
      <c r="AO85" s="429">
        <v>5</v>
      </c>
      <c r="AP85" s="428" t="s">
        <v>295</v>
      </c>
      <c r="AQ85" s="430"/>
      <c r="AR85" s="431"/>
      <c r="AS85" s="431"/>
      <c r="AT85" s="432">
        <v>182</v>
      </c>
      <c r="AU85" s="364">
        <v>0</v>
      </c>
      <c r="AV85" s="428" t="s">
        <v>59</v>
      </c>
      <c r="AW85" s="187"/>
    </row>
    <row r="86" spans="1:49" s="75" customFormat="1" ht="21" customHeight="1" thickTop="1" x14ac:dyDescent="0.25">
      <c r="A86" s="550" t="s">
        <v>60</v>
      </c>
      <c r="B86" s="538" t="s">
        <v>370</v>
      </c>
      <c r="C86" s="539"/>
      <c r="D86" s="539"/>
      <c r="E86" s="539"/>
      <c r="F86" s="539"/>
      <c r="G86" s="539"/>
      <c r="H86" s="539"/>
      <c r="I86" s="539"/>
      <c r="J86" s="539"/>
      <c r="K86" s="539"/>
      <c r="L86" s="539"/>
      <c r="M86" s="540"/>
      <c r="N86" s="538" t="s">
        <v>322</v>
      </c>
      <c r="O86" s="539"/>
      <c r="P86" s="539"/>
      <c r="Q86" s="539"/>
      <c r="R86" s="539"/>
      <c r="S86" s="539"/>
      <c r="T86" s="539"/>
      <c r="U86" s="539"/>
      <c r="V86" s="539"/>
      <c r="W86" s="539"/>
      <c r="X86" s="539"/>
      <c r="Y86" s="540"/>
      <c r="Z86" s="538" t="s">
        <v>385</v>
      </c>
      <c r="AA86" s="539"/>
      <c r="AB86" s="539"/>
      <c r="AC86" s="539"/>
      <c r="AD86" s="539"/>
      <c r="AE86" s="539"/>
      <c r="AF86" s="539"/>
      <c r="AG86" s="539"/>
      <c r="AH86" s="539"/>
      <c r="AI86" s="539"/>
      <c r="AJ86" s="539"/>
      <c r="AK86" s="540"/>
      <c r="AL86" s="538" t="s">
        <v>374</v>
      </c>
      <c r="AM86" s="539"/>
      <c r="AN86" s="539"/>
      <c r="AO86" s="539"/>
      <c r="AP86" s="539"/>
      <c r="AQ86" s="539"/>
      <c r="AR86" s="539"/>
      <c r="AS86" s="539"/>
      <c r="AT86" s="539"/>
      <c r="AU86" s="539"/>
      <c r="AV86" s="539"/>
      <c r="AW86" s="540"/>
    </row>
    <row r="87" spans="1:49" s="75" customFormat="1" ht="21" customHeight="1" x14ac:dyDescent="0.25">
      <c r="A87" s="551"/>
      <c r="B87" s="541"/>
      <c r="C87" s="542"/>
      <c r="D87" s="542"/>
      <c r="E87" s="542"/>
      <c r="F87" s="542"/>
      <c r="G87" s="542"/>
      <c r="H87" s="542"/>
      <c r="I87" s="542"/>
      <c r="J87" s="542"/>
      <c r="K87" s="542"/>
      <c r="L87" s="542"/>
      <c r="M87" s="543"/>
      <c r="N87" s="541"/>
      <c r="O87" s="542"/>
      <c r="P87" s="542"/>
      <c r="Q87" s="542"/>
      <c r="R87" s="542"/>
      <c r="S87" s="542"/>
      <c r="T87" s="542"/>
      <c r="U87" s="542"/>
      <c r="V87" s="542"/>
      <c r="W87" s="542"/>
      <c r="X87" s="542"/>
      <c r="Y87" s="543"/>
      <c r="Z87" s="541"/>
      <c r="AA87" s="542"/>
      <c r="AB87" s="542"/>
      <c r="AC87" s="542"/>
      <c r="AD87" s="542"/>
      <c r="AE87" s="542"/>
      <c r="AF87" s="542"/>
      <c r="AG87" s="542"/>
      <c r="AH87" s="542"/>
      <c r="AI87" s="542"/>
      <c r="AJ87" s="542"/>
      <c r="AK87" s="543"/>
      <c r="AL87" s="541"/>
      <c r="AM87" s="542"/>
      <c r="AN87" s="542"/>
      <c r="AO87" s="542"/>
      <c r="AP87" s="542"/>
      <c r="AQ87" s="542"/>
      <c r="AR87" s="542"/>
      <c r="AS87" s="542"/>
      <c r="AT87" s="542"/>
      <c r="AU87" s="542"/>
      <c r="AV87" s="542"/>
      <c r="AW87" s="543"/>
    </row>
    <row r="88" spans="1:49" s="75" customFormat="1" ht="21" customHeight="1" thickBot="1" x14ac:dyDescent="0.3">
      <c r="A88" s="552"/>
      <c r="B88" s="553" t="str">
        <f>IF(ISBLANK(B86),"",CONCATENATE($E$12,$F$12,".",$G$12,".","0",RIGHT($B$70,1),".",RIGHT(L88,1),$A86,IF(COUNTIFS(B86,"*op?ional*")=1,"-ij","")))</f>
        <v>L450.20.05.S6</v>
      </c>
      <c r="C88" s="554"/>
      <c r="D88" s="555"/>
      <c r="E88" s="449">
        <v>4</v>
      </c>
      <c r="F88" s="450" t="s">
        <v>295</v>
      </c>
      <c r="G88" s="449">
        <v>28</v>
      </c>
      <c r="H88" s="451">
        <v>0</v>
      </c>
      <c r="I88" s="451">
        <v>14</v>
      </c>
      <c r="J88" s="450">
        <v>14</v>
      </c>
      <c r="K88" s="364">
        <v>0</v>
      </c>
      <c r="L88" s="364" t="s">
        <v>59</v>
      </c>
      <c r="M88" s="187">
        <f>E88*25-G88-H88-I88-J88-K88</f>
        <v>44</v>
      </c>
      <c r="N88" s="553" t="str">
        <f>IF(ISBLANK(N86),"",CONCATENATE($E$12,$F$12,".",$G$12,".","0",RIGHT($N$70,1),".",RIGHT(X88,1),$A86,IF(COUNTIFS(N86,"*op?ional*")=1,"-ij","")))</f>
        <v>L450.20.06.S6-ij</v>
      </c>
      <c r="O88" s="554"/>
      <c r="P88" s="555"/>
      <c r="Q88" s="445">
        <v>4</v>
      </c>
      <c r="R88" s="446" t="s">
        <v>295</v>
      </c>
      <c r="S88" s="445">
        <v>28</v>
      </c>
      <c r="T88" s="447">
        <v>0</v>
      </c>
      <c r="U88" s="447">
        <v>28</v>
      </c>
      <c r="V88" s="446">
        <v>0</v>
      </c>
      <c r="W88" s="364">
        <v>0</v>
      </c>
      <c r="X88" s="428" t="s">
        <v>59</v>
      </c>
      <c r="Y88" s="187">
        <f>Q88*25-S88-T88-U88-V88-W88</f>
        <v>44</v>
      </c>
      <c r="Z88" s="553" t="str">
        <f>IF(ISBLANK(Z86),"",CONCATENATE($E$12,$F$12,".",$G$12,".","0",RIGHT($Z$70,1),".",RIGHT(AJ88,1),$A86,IF(COUNTIFS(Z86,"*op?ional*")=1,"-ij","")))</f>
        <v>L450.20.07.S6</v>
      </c>
      <c r="AA88" s="554"/>
      <c r="AB88" s="555"/>
      <c r="AC88" s="429">
        <v>4</v>
      </c>
      <c r="AD88" s="428" t="s">
        <v>295</v>
      </c>
      <c r="AE88" s="430">
        <v>28</v>
      </c>
      <c r="AF88" s="431">
        <v>0</v>
      </c>
      <c r="AG88" s="431">
        <v>14</v>
      </c>
      <c r="AH88" s="432">
        <v>14</v>
      </c>
      <c r="AI88" s="465">
        <v>0</v>
      </c>
      <c r="AJ88" s="428" t="s">
        <v>59</v>
      </c>
      <c r="AK88" s="187">
        <f>AC88*25-AE88-AF88-AG88-AH88-AI88</f>
        <v>44</v>
      </c>
      <c r="AL88" s="553" t="str">
        <f>IF(ISBLANK(AL86), "",CONCATENATE($E$12,$F$12,".",$G$12,".","0",RIGHT($AL$70,1),".",RIGHT(AV88,1),$A86,IF(COUNTIFS(AL86,"*op?ional*")=1,"-ij","")))</f>
        <v>L450.20.08.6</v>
      </c>
      <c r="AM88" s="554"/>
      <c r="AN88" s="555"/>
      <c r="AO88" s="305">
        <v>10</v>
      </c>
      <c r="AP88" s="210" t="s">
        <v>5</v>
      </c>
      <c r="AQ88" s="190"/>
      <c r="AR88" s="191"/>
      <c r="AS88" s="191"/>
      <c r="AT88" s="192"/>
      <c r="AU88" s="187"/>
      <c r="AV88" s="188"/>
      <c r="AW88" s="187"/>
    </row>
    <row r="89" spans="1:49" s="75" customFormat="1" ht="21" customHeight="1" thickTop="1" x14ac:dyDescent="0.25">
      <c r="A89" s="550" t="s">
        <v>61</v>
      </c>
      <c r="B89" s="538" t="s">
        <v>330</v>
      </c>
      <c r="C89" s="539"/>
      <c r="D89" s="539"/>
      <c r="E89" s="539"/>
      <c r="F89" s="539"/>
      <c r="G89" s="539"/>
      <c r="H89" s="539"/>
      <c r="I89" s="539"/>
      <c r="J89" s="539"/>
      <c r="K89" s="539"/>
      <c r="L89" s="539"/>
      <c r="M89" s="540"/>
      <c r="N89" s="538" t="s">
        <v>389</v>
      </c>
      <c r="O89" s="539"/>
      <c r="P89" s="539"/>
      <c r="Q89" s="539"/>
      <c r="R89" s="539"/>
      <c r="S89" s="539"/>
      <c r="T89" s="539"/>
      <c r="U89" s="539"/>
      <c r="V89" s="539"/>
      <c r="W89" s="539"/>
      <c r="X89" s="539"/>
      <c r="Y89" s="540"/>
      <c r="Z89" s="538" t="s">
        <v>386</v>
      </c>
      <c r="AA89" s="539"/>
      <c r="AB89" s="539"/>
      <c r="AC89" s="539"/>
      <c r="AD89" s="539"/>
      <c r="AE89" s="539"/>
      <c r="AF89" s="539"/>
      <c r="AG89" s="539"/>
      <c r="AH89" s="539"/>
      <c r="AI89" s="539"/>
      <c r="AJ89" s="539"/>
      <c r="AK89" s="540"/>
      <c r="AL89" s="538"/>
      <c r="AM89" s="539"/>
      <c r="AN89" s="539"/>
      <c r="AO89" s="539"/>
      <c r="AP89" s="539"/>
      <c r="AQ89" s="539"/>
      <c r="AR89" s="539"/>
      <c r="AS89" s="539"/>
      <c r="AT89" s="539"/>
      <c r="AU89" s="539"/>
      <c r="AV89" s="539"/>
      <c r="AW89" s="540"/>
    </row>
    <row r="90" spans="1:49" s="75" customFormat="1" ht="21" customHeight="1" x14ac:dyDescent="0.25">
      <c r="A90" s="551"/>
      <c r="B90" s="541"/>
      <c r="C90" s="542"/>
      <c r="D90" s="542"/>
      <c r="E90" s="542"/>
      <c r="F90" s="542"/>
      <c r="G90" s="542"/>
      <c r="H90" s="542"/>
      <c r="I90" s="542"/>
      <c r="J90" s="542"/>
      <c r="K90" s="542"/>
      <c r="L90" s="542"/>
      <c r="M90" s="543"/>
      <c r="N90" s="541"/>
      <c r="O90" s="542"/>
      <c r="P90" s="542"/>
      <c r="Q90" s="542"/>
      <c r="R90" s="542"/>
      <c r="S90" s="542"/>
      <c r="T90" s="542"/>
      <c r="U90" s="542"/>
      <c r="V90" s="542"/>
      <c r="W90" s="542"/>
      <c r="X90" s="542"/>
      <c r="Y90" s="543"/>
      <c r="Z90" s="541"/>
      <c r="AA90" s="542"/>
      <c r="AB90" s="542"/>
      <c r="AC90" s="542"/>
      <c r="AD90" s="542"/>
      <c r="AE90" s="542"/>
      <c r="AF90" s="542"/>
      <c r="AG90" s="542"/>
      <c r="AH90" s="542"/>
      <c r="AI90" s="542"/>
      <c r="AJ90" s="542"/>
      <c r="AK90" s="543"/>
      <c r="AL90" s="541"/>
      <c r="AM90" s="542"/>
      <c r="AN90" s="542"/>
      <c r="AO90" s="542"/>
      <c r="AP90" s="542"/>
      <c r="AQ90" s="542"/>
      <c r="AR90" s="542"/>
      <c r="AS90" s="542"/>
      <c r="AT90" s="542"/>
      <c r="AU90" s="542"/>
      <c r="AV90" s="542"/>
      <c r="AW90" s="543"/>
    </row>
    <row r="91" spans="1:49" s="76" customFormat="1" ht="21" customHeight="1" thickBot="1" x14ac:dyDescent="0.3">
      <c r="A91" s="552"/>
      <c r="B91" s="553" t="str">
        <f>IF(ISBLANK(B89),"",CONCATENATE($E$12,$F$12,".",$G$12,".","0",RIGHT($B$70,1),".",RIGHT(L91,1),$A89,IF(COUNTIFS(B89,"*op?ional*")=1,"-ij","")))</f>
        <v>L450.20.05.S7</v>
      </c>
      <c r="C91" s="554"/>
      <c r="D91" s="555"/>
      <c r="E91" s="449">
        <v>2</v>
      </c>
      <c r="F91" s="450" t="s">
        <v>295</v>
      </c>
      <c r="G91" s="449">
        <v>14</v>
      </c>
      <c r="H91" s="451">
        <v>14</v>
      </c>
      <c r="I91" s="451">
        <v>0</v>
      </c>
      <c r="J91" s="450">
        <v>0</v>
      </c>
      <c r="K91" s="364">
        <v>0</v>
      </c>
      <c r="L91" s="428" t="s">
        <v>59</v>
      </c>
      <c r="M91" s="187">
        <f>E91*25-G91-H91-I91-J91-K91</f>
        <v>22</v>
      </c>
      <c r="N91" s="553" t="str">
        <f>IF(ISBLANK(N89),"",CONCATENATE($E$12,$F$12,".",$G$12,".","0",RIGHT($N$70,1),".",RIGHT(X91,1),$A89,IF(COUNTIFS(N89,"*op?ional*")=1,"-ij","")))</f>
        <v>L450.20.06.S7</v>
      </c>
      <c r="O91" s="554"/>
      <c r="P91" s="555"/>
      <c r="Q91" s="445">
        <v>4</v>
      </c>
      <c r="R91" s="446" t="s">
        <v>295</v>
      </c>
      <c r="S91" s="445">
        <v>28</v>
      </c>
      <c r="T91" s="447">
        <v>0</v>
      </c>
      <c r="U91" s="447">
        <v>28</v>
      </c>
      <c r="V91" s="446">
        <v>0</v>
      </c>
      <c r="W91" s="364">
        <v>0</v>
      </c>
      <c r="X91" s="428" t="s">
        <v>59</v>
      </c>
      <c r="Y91" s="187">
        <f>Q91*25-S91-T91-U91-V91-W91</f>
        <v>44</v>
      </c>
      <c r="Z91" s="553" t="str">
        <f>IF(ISBLANK(Z89),"",CONCATENATE($E$12,$F$12,".",$G$12,".","0",RIGHT($Z$70,1),".",RIGHT(AJ91,1),$A89,IF(COUNTIFS(Z89,"*op?ional*")=1,"-ij","")))</f>
        <v>L450.20.07.D7</v>
      </c>
      <c r="AA91" s="554"/>
      <c r="AB91" s="555"/>
      <c r="AC91" s="429">
        <v>4</v>
      </c>
      <c r="AD91" s="428" t="s">
        <v>5</v>
      </c>
      <c r="AE91" s="430">
        <v>28</v>
      </c>
      <c r="AF91" s="431">
        <v>0</v>
      </c>
      <c r="AG91" s="431">
        <v>0</v>
      </c>
      <c r="AH91" s="432">
        <v>28</v>
      </c>
      <c r="AI91" s="465">
        <v>0</v>
      </c>
      <c r="AJ91" s="428" t="s">
        <v>54</v>
      </c>
      <c r="AK91" s="187">
        <f>AC91*25-AE91-AF91-AG91-AH91-AI91</f>
        <v>44</v>
      </c>
      <c r="AL91" s="553" t="str">
        <f>IF(ISBLANK(AL89), "",CONCATENATE($E$12,$F$12,".",$G$12,".","0",RIGHT($AL$70,1),".",RIGHT(AV91,1),$A89,IF(COUNTIFS(AL89,"*op?ional*")=1,"-ij","")))</f>
        <v/>
      </c>
      <c r="AM91" s="554"/>
      <c r="AN91" s="555"/>
      <c r="AO91" s="305"/>
      <c r="AP91" s="210"/>
      <c r="AQ91" s="190"/>
      <c r="AR91" s="191"/>
      <c r="AS91" s="191"/>
      <c r="AT91" s="192"/>
      <c r="AU91" s="187"/>
      <c r="AV91" s="188"/>
      <c r="AW91" s="187"/>
    </row>
    <row r="92" spans="1:49" s="76" customFormat="1" ht="21" customHeight="1" thickTop="1" x14ac:dyDescent="0.25">
      <c r="A92" s="550" t="s">
        <v>62</v>
      </c>
      <c r="B92" s="538" t="s">
        <v>340</v>
      </c>
      <c r="C92" s="539"/>
      <c r="D92" s="539"/>
      <c r="E92" s="539"/>
      <c r="F92" s="539"/>
      <c r="G92" s="539"/>
      <c r="H92" s="539"/>
      <c r="I92" s="539"/>
      <c r="J92" s="539"/>
      <c r="K92" s="539"/>
      <c r="L92" s="539"/>
      <c r="M92" s="540"/>
      <c r="N92" s="538" t="s">
        <v>341</v>
      </c>
      <c r="O92" s="539"/>
      <c r="P92" s="539"/>
      <c r="Q92" s="539"/>
      <c r="R92" s="539"/>
      <c r="S92" s="539"/>
      <c r="T92" s="539"/>
      <c r="U92" s="539"/>
      <c r="V92" s="539"/>
      <c r="W92" s="539"/>
      <c r="X92" s="539"/>
      <c r="Y92" s="540"/>
      <c r="Z92" s="538" t="s">
        <v>343</v>
      </c>
      <c r="AA92" s="539"/>
      <c r="AB92" s="539"/>
      <c r="AC92" s="539"/>
      <c r="AD92" s="539"/>
      <c r="AE92" s="539"/>
      <c r="AF92" s="539"/>
      <c r="AG92" s="539"/>
      <c r="AH92" s="539"/>
      <c r="AI92" s="539"/>
      <c r="AJ92" s="539"/>
      <c r="AK92" s="540"/>
      <c r="AL92" s="538"/>
      <c r="AM92" s="539"/>
      <c r="AN92" s="539"/>
      <c r="AO92" s="539"/>
      <c r="AP92" s="539"/>
      <c r="AQ92" s="539"/>
      <c r="AR92" s="539"/>
      <c r="AS92" s="539"/>
      <c r="AT92" s="539"/>
      <c r="AU92" s="539"/>
      <c r="AV92" s="539"/>
      <c r="AW92" s="540"/>
    </row>
    <row r="93" spans="1:49" s="75" customFormat="1" ht="21" customHeight="1" x14ac:dyDescent="0.25">
      <c r="A93" s="551"/>
      <c r="B93" s="541"/>
      <c r="C93" s="542"/>
      <c r="D93" s="542"/>
      <c r="E93" s="542"/>
      <c r="F93" s="542"/>
      <c r="G93" s="542"/>
      <c r="H93" s="542"/>
      <c r="I93" s="542"/>
      <c r="J93" s="542"/>
      <c r="K93" s="542"/>
      <c r="L93" s="542"/>
      <c r="M93" s="543"/>
      <c r="N93" s="541"/>
      <c r="O93" s="542"/>
      <c r="P93" s="542"/>
      <c r="Q93" s="542"/>
      <c r="R93" s="542"/>
      <c r="S93" s="542"/>
      <c r="T93" s="542"/>
      <c r="U93" s="542"/>
      <c r="V93" s="542"/>
      <c r="W93" s="542"/>
      <c r="X93" s="542"/>
      <c r="Y93" s="543"/>
      <c r="Z93" s="541"/>
      <c r="AA93" s="542"/>
      <c r="AB93" s="542"/>
      <c r="AC93" s="542"/>
      <c r="AD93" s="542"/>
      <c r="AE93" s="542"/>
      <c r="AF93" s="542"/>
      <c r="AG93" s="542"/>
      <c r="AH93" s="542"/>
      <c r="AI93" s="542"/>
      <c r="AJ93" s="542"/>
      <c r="AK93" s="543"/>
      <c r="AL93" s="541"/>
      <c r="AM93" s="542"/>
      <c r="AN93" s="542"/>
      <c r="AO93" s="542"/>
      <c r="AP93" s="542"/>
      <c r="AQ93" s="542"/>
      <c r="AR93" s="542"/>
      <c r="AS93" s="542"/>
      <c r="AT93" s="542"/>
      <c r="AU93" s="542"/>
      <c r="AV93" s="542"/>
      <c r="AW93" s="543"/>
    </row>
    <row r="94" spans="1:49" s="75" customFormat="1" ht="21" customHeight="1" thickBot="1" x14ac:dyDescent="0.3">
      <c r="A94" s="552"/>
      <c r="B94" s="553" t="str">
        <f>IF(ISBLANK(B92),"",CONCATENATE($E$12,$F$12,".",$G$12,".","0",RIGHT($B$70,1),".",RIGHT(L94,1),$A92,IF(COUNTIFS(B92,"*op?ional*")=1,"-ij","")))</f>
        <v>L450.20.05.D8</v>
      </c>
      <c r="C94" s="554"/>
      <c r="D94" s="555"/>
      <c r="E94" s="363">
        <v>3</v>
      </c>
      <c r="F94" s="364" t="s">
        <v>6</v>
      </c>
      <c r="G94" s="365">
        <v>0</v>
      </c>
      <c r="H94" s="366">
        <v>0</v>
      </c>
      <c r="I94" s="366">
        <v>0</v>
      </c>
      <c r="J94" s="367">
        <v>0</v>
      </c>
      <c r="K94" s="364">
        <v>100</v>
      </c>
      <c r="L94" s="428" t="s">
        <v>54</v>
      </c>
      <c r="M94" s="187">
        <v>0</v>
      </c>
      <c r="N94" s="553" t="str">
        <f>IF(ISBLANK(N92),"",CONCATENATE($E$12,$F$12,".",$G$12,".","0",RIGHT($N$70,1),".",RIGHT(X94,1),$A92,IF(COUNTIFS(N92,"*op?ional*")=1,"-ij","")))</f>
        <v>L450.20.06.S8</v>
      </c>
      <c r="O94" s="554"/>
      <c r="P94" s="555"/>
      <c r="Q94" s="363">
        <v>3</v>
      </c>
      <c r="R94" s="364" t="s">
        <v>6</v>
      </c>
      <c r="S94" s="365">
        <v>0</v>
      </c>
      <c r="T94" s="366">
        <v>0</v>
      </c>
      <c r="U94" s="366">
        <v>0</v>
      </c>
      <c r="V94" s="367">
        <v>0</v>
      </c>
      <c r="W94" s="364">
        <v>100</v>
      </c>
      <c r="X94" s="428" t="s">
        <v>59</v>
      </c>
      <c r="Y94" s="210">
        <v>0</v>
      </c>
      <c r="Z94" s="553" t="str">
        <f>IF(ISBLANK(Z92),"",CONCATENATE($E$12,$F$12,".",$G$12,".","0",RIGHT($Z$70,1),".",RIGHT(AJ94,1),$A92,IF(COUNTIFS(Z92,"*op?ional*")=1,"-ij","")))</f>
        <v>L450.20.07.C8</v>
      </c>
      <c r="AA94" s="554"/>
      <c r="AB94" s="555"/>
      <c r="AC94" s="466">
        <v>2</v>
      </c>
      <c r="AD94" s="467" t="s">
        <v>295</v>
      </c>
      <c r="AE94" s="468">
        <v>0</v>
      </c>
      <c r="AF94" s="468">
        <v>14</v>
      </c>
      <c r="AG94" s="468">
        <v>0</v>
      </c>
      <c r="AH94" s="469">
        <v>0</v>
      </c>
      <c r="AI94" s="470">
        <v>0</v>
      </c>
      <c r="AJ94" s="470" t="s">
        <v>7</v>
      </c>
      <c r="AK94" s="208">
        <f>AC94*25-AE94-AF94-AG94-AH94-AI94</f>
        <v>36</v>
      </c>
      <c r="AL94" s="553" t="str">
        <f>IF(ISBLANK(AL92), "",CONCATENATE($E$12,$F$12,".",$G$12,".","0",RIGHT($AL$70,1),".",RIGHT(AV94,1),$A92,IF(COUNTIFS(AL92,"*op?ional*")=1,"-ij","")))</f>
        <v/>
      </c>
      <c r="AM94" s="554"/>
      <c r="AN94" s="555"/>
      <c r="AO94" s="305"/>
      <c r="AP94" s="210"/>
      <c r="AQ94" s="190"/>
      <c r="AR94" s="191"/>
      <c r="AS94" s="191"/>
      <c r="AT94" s="192"/>
      <c r="AU94" s="187"/>
      <c r="AV94" s="188"/>
      <c r="AW94" s="187"/>
    </row>
    <row r="95" spans="1:49" s="75" customFormat="1" ht="21" customHeight="1" thickTop="1" x14ac:dyDescent="0.25">
      <c r="A95" s="550" t="s">
        <v>63</v>
      </c>
      <c r="B95" s="538"/>
      <c r="C95" s="539"/>
      <c r="D95" s="539"/>
      <c r="E95" s="539"/>
      <c r="F95" s="539"/>
      <c r="G95" s="539"/>
      <c r="H95" s="539"/>
      <c r="I95" s="539"/>
      <c r="J95" s="539"/>
      <c r="K95" s="539"/>
      <c r="L95" s="539"/>
      <c r="M95" s="540"/>
      <c r="N95" s="538"/>
      <c r="O95" s="539"/>
      <c r="P95" s="539"/>
      <c r="Q95" s="539"/>
      <c r="R95" s="539"/>
      <c r="S95" s="539"/>
      <c r="T95" s="539"/>
      <c r="U95" s="539"/>
      <c r="V95" s="539"/>
      <c r="W95" s="539"/>
      <c r="X95" s="539"/>
      <c r="Y95" s="540"/>
      <c r="Z95" s="538"/>
      <c r="AA95" s="539"/>
      <c r="AB95" s="539"/>
      <c r="AC95" s="539"/>
      <c r="AD95" s="539"/>
      <c r="AE95" s="539"/>
      <c r="AF95" s="539"/>
      <c r="AG95" s="539"/>
      <c r="AH95" s="539"/>
      <c r="AI95" s="539"/>
      <c r="AJ95" s="539"/>
      <c r="AK95" s="540"/>
      <c r="AL95" s="538"/>
      <c r="AM95" s="539"/>
      <c r="AN95" s="539"/>
      <c r="AO95" s="539"/>
      <c r="AP95" s="539"/>
      <c r="AQ95" s="539"/>
      <c r="AR95" s="539"/>
      <c r="AS95" s="539"/>
      <c r="AT95" s="539"/>
      <c r="AU95" s="539"/>
      <c r="AV95" s="539"/>
      <c r="AW95" s="540"/>
    </row>
    <row r="96" spans="1:49" s="75" customFormat="1" ht="21" customHeight="1" x14ac:dyDescent="0.25">
      <c r="A96" s="551"/>
      <c r="B96" s="541"/>
      <c r="C96" s="542"/>
      <c r="D96" s="542"/>
      <c r="E96" s="542"/>
      <c r="F96" s="542"/>
      <c r="G96" s="542"/>
      <c r="H96" s="542"/>
      <c r="I96" s="542"/>
      <c r="J96" s="542"/>
      <c r="K96" s="542"/>
      <c r="L96" s="542"/>
      <c r="M96" s="543"/>
      <c r="N96" s="541"/>
      <c r="O96" s="542"/>
      <c r="P96" s="542"/>
      <c r="Q96" s="542"/>
      <c r="R96" s="542"/>
      <c r="S96" s="542"/>
      <c r="T96" s="542"/>
      <c r="U96" s="542"/>
      <c r="V96" s="542"/>
      <c r="W96" s="542"/>
      <c r="X96" s="542"/>
      <c r="Y96" s="543"/>
      <c r="Z96" s="541"/>
      <c r="AA96" s="542"/>
      <c r="AB96" s="542"/>
      <c r="AC96" s="542"/>
      <c r="AD96" s="542"/>
      <c r="AE96" s="542"/>
      <c r="AF96" s="542"/>
      <c r="AG96" s="542"/>
      <c r="AH96" s="542"/>
      <c r="AI96" s="542"/>
      <c r="AJ96" s="542"/>
      <c r="AK96" s="543"/>
      <c r="AL96" s="541"/>
      <c r="AM96" s="542"/>
      <c r="AN96" s="542"/>
      <c r="AO96" s="542"/>
      <c r="AP96" s="542"/>
      <c r="AQ96" s="542"/>
      <c r="AR96" s="542"/>
      <c r="AS96" s="542"/>
      <c r="AT96" s="542"/>
      <c r="AU96" s="542"/>
      <c r="AV96" s="542"/>
      <c r="AW96" s="543"/>
    </row>
    <row r="97" spans="1:49" s="75" customFormat="1" ht="21" customHeight="1" thickBot="1" x14ac:dyDescent="0.3">
      <c r="A97" s="552"/>
      <c r="B97" s="553" t="str">
        <f>IF(ISBLANK(B95),"",CONCATENATE($E$12,$F$12,".",$G$12,".","0",RIGHT($B$70,1),".",RIGHT(L97,1),$A95,IF(COUNTIFS(B95,"*op?ional*")=1,"-ij","")))</f>
        <v/>
      </c>
      <c r="C97" s="554"/>
      <c r="D97" s="555"/>
      <c r="E97" s="305"/>
      <c r="F97" s="210"/>
      <c r="G97" s="205"/>
      <c r="H97" s="207"/>
      <c r="I97" s="207"/>
      <c r="J97" s="206"/>
      <c r="K97" s="209"/>
      <c r="L97" s="209"/>
      <c r="M97" s="210"/>
      <c r="N97" s="553" t="str">
        <f>IF(ISBLANK(N95),"",CONCATENATE($E$12,$F$12,".",$G$12,".","0",RIGHT($N$70,1),".",RIGHT(X97,1),$A95,IF(COUNTIFS(N95,"*op?ional*")=1,"-ij","")))</f>
        <v/>
      </c>
      <c r="O97" s="554"/>
      <c r="P97" s="555"/>
      <c r="Q97" s="305"/>
      <c r="R97" s="210"/>
      <c r="S97" s="205"/>
      <c r="T97" s="207"/>
      <c r="U97" s="207"/>
      <c r="V97" s="206"/>
      <c r="W97" s="209"/>
      <c r="X97" s="209"/>
      <c r="Y97" s="210"/>
      <c r="Z97" s="553" t="str">
        <f>IF(ISBLANK(Z95),"",CONCATENATE($E$12,$F$12,".",$G$12,".","0",RIGHT($Z$70,1),".",RIGHT(AJ97,1),$A95,IF(COUNTIFS(Z95,"*op?ional*")=1,"-ij","")))</f>
        <v/>
      </c>
      <c r="AA97" s="554"/>
      <c r="AB97" s="555"/>
      <c r="AC97" s="189"/>
      <c r="AD97" s="188"/>
      <c r="AE97" s="190"/>
      <c r="AF97" s="191"/>
      <c r="AG97" s="191"/>
      <c r="AH97" s="192"/>
      <c r="AI97" s="187"/>
      <c r="AJ97" s="188"/>
      <c r="AK97" s="187"/>
      <c r="AL97" s="553" t="str">
        <f>IF(ISBLANK(AL95), "",CONCATENATE($E$12,$F$12,".",$G$12,".","0",RIGHT($AL$70,1),".",RIGHT(AV97,1),$A95,IF(COUNTIFS(AL95,"*op?ional*")=1,"-ij","")))</f>
        <v/>
      </c>
      <c r="AM97" s="554"/>
      <c r="AN97" s="555"/>
      <c r="AO97" s="305"/>
      <c r="AP97" s="210"/>
      <c r="AQ97" s="190"/>
      <c r="AR97" s="191"/>
      <c r="AS97" s="191"/>
      <c r="AT97" s="192"/>
      <c r="AU97" s="187"/>
      <c r="AV97" s="188"/>
      <c r="AW97" s="187"/>
    </row>
    <row r="98" spans="1:49" s="75" customFormat="1" ht="21" customHeight="1" thickTop="1" x14ac:dyDescent="0.25">
      <c r="A98" s="550" t="s">
        <v>64</v>
      </c>
      <c r="B98" s="538"/>
      <c r="C98" s="539"/>
      <c r="D98" s="539"/>
      <c r="E98" s="539"/>
      <c r="F98" s="539"/>
      <c r="G98" s="539"/>
      <c r="H98" s="539"/>
      <c r="I98" s="539"/>
      <c r="J98" s="539"/>
      <c r="K98" s="539"/>
      <c r="L98" s="539"/>
      <c r="M98" s="540"/>
      <c r="N98" s="538"/>
      <c r="O98" s="539"/>
      <c r="P98" s="539"/>
      <c r="Q98" s="539"/>
      <c r="R98" s="539"/>
      <c r="S98" s="539"/>
      <c r="T98" s="539"/>
      <c r="U98" s="539"/>
      <c r="V98" s="539"/>
      <c r="W98" s="539"/>
      <c r="X98" s="539"/>
      <c r="Y98" s="540"/>
      <c r="Z98" s="538"/>
      <c r="AA98" s="539"/>
      <c r="AB98" s="539"/>
      <c r="AC98" s="539"/>
      <c r="AD98" s="539"/>
      <c r="AE98" s="539"/>
      <c r="AF98" s="539"/>
      <c r="AG98" s="539"/>
      <c r="AH98" s="539"/>
      <c r="AI98" s="539"/>
      <c r="AJ98" s="539"/>
      <c r="AK98" s="540"/>
      <c r="AL98" s="538"/>
      <c r="AM98" s="539"/>
      <c r="AN98" s="539"/>
      <c r="AO98" s="539"/>
      <c r="AP98" s="539"/>
      <c r="AQ98" s="539"/>
      <c r="AR98" s="539"/>
      <c r="AS98" s="539"/>
      <c r="AT98" s="539"/>
      <c r="AU98" s="539"/>
      <c r="AV98" s="539"/>
      <c r="AW98" s="540"/>
    </row>
    <row r="99" spans="1:49" s="75" customFormat="1" ht="21" customHeight="1" x14ac:dyDescent="0.25">
      <c r="A99" s="551"/>
      <c r="B99" s="541"/>
      <c r="C99" s="542"/>
      <c r="D99" s="542"/>
      <c r="E99" s="542"/>
      <c r="F99" s="542"/>
      <c r="G99" s="542"/>
      <c r="H99" s="542"/>
      <c r="I99" s="542"/>
      <c r="J99" s="542"/>
      <c r="K99" s="542"/>
      <c r="L99" s="542"/>
      <c r="M99" s="543"/>
      <c r="N99" s="541"/>
      <c r="O99" s="542"/>
      <c r="P99" s="542"/>
      <c r="Q99" s="542"/>
      <c r="R99" s="542"/>
      <c r="S99" s="542"/>
      <c r="T99" s="542"/>
      <c r="U99" s="542"/>
      <c r="V99" s="542"/>
      <c r="W99" s="542"/>
      <c r="X99" s="542"/>
      <c r="Y99" s="543"/>
      <c r="Z99" s="541"/>
      <c r="AA99" s="542"/>
      <c r="AB99" s="542"/>
      <c r="AC99" s="542"/>
      <c r="AD99" s="542"/>
      <c r="AE99" s="542"/>
      <c r="AF99" s="542"/>
      <c r="AG99" s="542"/>
      <c r="AH99" s="542"/>
      <c r="AI99" s="542"/>
      <c r="AJ99" s="542"/>
      <c r="AK99" s="543"/>
      <c r="AL99" s="541"/>
      <c r="AM99" s="542"/>
      <c r="AN99" s="542"/>
      <c r="AO99" s="542"/>
      <c r="AP99" s="542"/>
      <c r="AQ99" s="542"/>
      <c r="AR99" s="542"/>
      <c r="AS99" s="542"/>
      <c r="AT99" s="542"/>
      <c r="AU99" s="542"/>
      <c r="AV99" s="542"/>
      <c r="AW99" s="543"/>
    </row>
    <row r="100" spans="1:49" s="77" customFormat="1" ht="21" customHeight="1" thickBot="1" x14ac:dyDescent="0.25">
      <c r="A100" s="552"/>
      <c r="B100" s="553" t="str">
        <f>IF(ISBLANK(B98),"",CONCATENATE($E$12,$F$12,".",$G$12,".","0",RIGHT($B$70,1),".",RIGHT(L100,1),$A98,IF(COUNTIFS(B98,"*op?ional*")=1,"-ij","")))</f>
        <v/>
      </c>
      <c r="C100" s="554"/>
      <c r="D100" s="555"/>
      <c r="E100" s="305"/>
      <c r="F100" s="210"/>
      <c r="G100" s="205"/>
      <c r="H100" s="207"/>
      <c r="I100" s="207"/>
      <c r="J100" s="206"/>
      <c r="K100" s="209"/>
      <c r="L100" s="209"/>
      <c r="M100" s="210"/>
      <c r="N100" s="553" t="str">
        <f>IF(ISBLANK(N98),"",CONCATENATE($E$12,$F$12,".",$G$12,".","0",RIGHT($N$70,1),".",RIGHT(X100,1),$A98,IF(COUNTIFS(N98,"*op?ional*")=1,"-ij","")))</f>
        <v/>
      </c>
      <c r="O100" s="554"/>
      <c r="P100" s="555"/>
      <c r="Q100" s="305"/>
      <c r="R100" s="210"/>
      <c r="S100" s="205"/>
      <c r="T100" s="207"/>
      <c r="U100" s="207"/>
      <c r="V100" s="206"/>
      <c r="W100" s="209"/>
      <c r="X100" s="209"/>
      <c r="Y100" s="210"/>
      <c r="Z100" s="553" t="str">
        <f>IF(ISBLANK(Z98),"",CONCATENATE($E$12,$F$12,".",$G$12,".","0",RIGHT($Z$70,1),".",RIGHT(AJ100,1),$A98,IF(COUNTIFS(Z98,"*op?ional*")=1,"-ij","")))</f>
        <v/>
      </c>
      <c r="AA100" s="554"/>
      <c r="AB100" s="555"/>
      <c r="AC100" s="189"/>
      <c r="AD100" s="188"/>
      <c r="AE100" s="190"/>
      <c r="AF100" s="191"/>
      <c r="AG100" s="191"/>
      <c r="AH100" s="192"/>
      <c r="AI100" s="187"/>
      <c r="AJ100" s="188"/>
      <c r="AK100" s="187"/>
      <c r="AL100" s="553" t="str">
        <f>IF(ISBLANK(AL98), "",CONCATENATE($E$12,$F$12,".",$G$12,".","0",RIGHT($AL$70,1),".",RIGHT(AV100,1),$A98,IF(COUNTIFS(AL98,"*op?ional*")=1,"-ij","")))</f>
        <v/>
      </c>
      <c r="AM100" s="554"/>
      <c r="AN100" s="555"/>
      <c r="AO100" s="305"/>
      <c r="AP100" s="210"/>
      <c r="AQ100" s="190"/>
      <c r="AR100" s="191"/>
      <c r="AS100" s="191"/>
      <c r="AT100" s="192"/>
      <c r="AU100" s="187"/>
      <c r="AV100" s="188"/>
      <c r="AW100" s="187"/>
    </row>
    <row r="101" spans="1:49" s="77" customFormat="1" ht="21" customHeight="1" thickTop="1" x14ac:dyDescent="0.2">
      <c r="A101" s="550" t="s">
        <v>65</v>
      </c>
      <c r="B101" s="580" t="s">
        <v>344</v>
      </c>
      <c r="C101" s="581"/>
      <c r="D101" s="581"/>
      <c r="E101" s="581"/>
      <c r="F101" s="581"/>
      <c r="G101" s="581"/>
      <c r="H101" s="581"/>
      <c r="I101" s="581"/>
      <c r="J101" s="581"/>
      <c r="K101" s="581"/>
      <c r="L101" s="581"/>
      <c r="M101" s="582"/>
      <c r="N101" s="580" t="s">
        <v>344</v>
      </c>
      <c r="O101" s="581"/>
      <c r="P101" s="581"/>
      <c r="Q101" s="581"/>
      <c r="R101" s="581"/>
      <c r="S101" s="581"/>
      <c r="T101" s="581"/>
      <c r="U101" s="581"/>
      <c r="V101" s="581"/>
      <c r="W101" s="581"/>
      <c r="X101" s="581"/>
      <c r="Y101" s="582"/>
      <c r="Z101" s="580" t="s">
        <v>344</v>
      </c>
      <c r="AA101" s="581"/>
      <c r="AB101" s="581"/>
      <c r="AC101" s="581"/>
      <c r="AD101" s="581"/>
      <c r="AE101" s="581"/>
      <c r="AF101" s="581"/>
      <c r="AG101" s="581"/>
      <c r="AH101" s="581"/>
      <c r="AI101" s="581"/>
      <c r="AJ101" s="581"/>
      <c r="AK101" s="582"/>
      <c r="AL101" s="580" t="s">
        <v>344</v>
      </c>
      <c r="AM101" s="581"/>
      <c r="AN101" s="581"/>
      <c r="AO101" s="581"/>
      <c r="AP101" s="581"/>
      <c r="AQ101" s="581"/>
      <c r="AR101" s="581"/>
      <c r="AS101" s="581"/>
      <c r="AT101" s="581"/>
      <c r="AU101" s="581"/>
      <c r="AV101" s="581"/>
      <c r="AW101" s="582"/>
    </row>
    <row r="102" spans="1:49" s="75" customFormat="1" ht="21" customHeight="1" x14ac:dyDescent="0.25">
      <c r="A102" s="551"/>
      <c r="B102" s="583"/>
      <c r="C102" s="584"/>
      <c r="D102" s="584"/>
      <c r="E102" s="584"/>
      <c r="F102" s="584"/>
      <c r="G102" s="584"/>
      <c r="H102" s="584"/>
      <c r="I102" s="584"/>
      <c r="J102" s="584"/>
      <c r="K102" s="584"/>
      <c r="L102" s="584"/>
      <c r="M102" s="585"/>
      <c r="N102" s="583"/>
      <c r="O102" s="584"/>
      <c r="P102" s="584"/>
      <c r="Q102" s="584"/>
      <c r="R102" s="584"/>
      <c r="S102" s="584"/>
      <c r="T102" s="584"/>
      <c r="U102" s="584"/>
      <c r="V102" s="584"/>
      <c r="W102" s="584"/>
      <c r="X102" s="584"/>
      <c r="Y102" s="585"/>
      <c r="Z102" s="583"/>
      <c r="AA102" s="584"/>
      <c r="AB102" s="584"/>
      <c r="AC102" s="584"/>
      <c r="AD102" s="584"/>
      <c r="AE102" s="584"/>
      <c r="AF102" s="584"/>
      <c r="AG102" s="584"/>
      <c r="AH102" s="584"/>
      <c r="AI102" s="584"/>
      <c r="AJ102" s="584"/>
      <c r="AK102" s="585"/>
      <c r="AL102" s="583"/>
      <c r="AM102" s="584"/>
      <c r="AN102" s="584"/>
      <c r="AO102" s="584"/>
      <c r="AP102" s="584"/>
      <c r="AQ102" s="584"/>
      <c r="AR102" s="584"/>
      <c r="AS102" s="584"/>
      <c r="AT102" s="584"/>
      <c r="AU102" s="584"/>
      <c r="AV102" s="584"/>
      <c r="AW102" s="585"/>
    </row>
    <row r="103" spans="1:49" s="78" customFormat="1" ht="21" customHeight="1" thickBot="1" x14ac:dyDescent="0.25">
      <c r="A103" s="552"/>
      <c r="B103" s="577" t="str">
        <f>IF(ISBLANK(B101),"",CONCATENATE($E$12,$F$12,".",$G$12,".","0",RIGHT($B$70,1),".",RIGHT(L103,1),$A$101,"-ij"))</f>
        <v>L450.20.05.11-ij</v>
      </c>
      <c r="C103" s="578"/>
      <c r="D103" s="579"/>
      <c r="E103" s="299"/>
      <c r="F103" s="297"/>
      <c r="G103" s="300"/>
      <c r="H103" s="301"/>
      <c r="I103" s="301"/>
      <c r="J103" s="302"/>
      <c r="K103" s="298"/>
      <c r="L103" s="298"/>
      <c r="M103" s="298"/>
      <c r="N103" s="577" t="str">
        <f>IF(ISBLANK(N101),"",CONCATENATE($E$12,$F$12,".",$G$12,".","0",RIGHT($N$70,1),".",RIGHT(X103,1),$A$101,"-ij"))</f>
        <v>L450.20.06.11-ij</v>
      </c>
      <c r="O103" s="578"/>
      <c r="P103" s="579"/>
      <c r="Q103" s="299"/>
      <c r="R103" s="297"/>
      <c r="S103" s="300"/>
      <c r="T103" s="301"/>
      <c r="U103" s="301"/>
      <c r="V103" s="302"/>
      <c r="W103" s="298"/>
      <c r="X103" s="297"/>
      <c r="Y103" s="298"/>
      <c r="Z103" s="577" t="str">
        <f>IF(ISBLANK(Z101),"",CONCATENATE($E$12,$F$12,".",$G$12,".","0",RIGHT($Z$70,1),".",RIGHT(AJ103,1),$A$101,"-ij"))</f>
        <v>L450.20.07.11-ij</v>
      </c>
      <c r="AA103" s="578"/>
      <c r="AB103" s="579"/>
      <c r="AC103" s="299"/>
      <c r="AD103" s="297"/>
      <c r="AE103" s="300"/>
      <c r="AF103" s="301"/>
      <c r="AG103" s="301"/>
      <c r="AH103" s="302"/>
      <c r="AI103" s="298"/>
      <c r="AJ103" s="297"/>
      <c r="AK103" s="298"/>
      <c r="AL103" s="577" t="str">
        <f>IF(ISBLANK(AL101),"",CONCATENATE($E$12,$F$12,".",$G$12,".","0",RIGHT($AL$70,1),".",RIGHT(AV103,1),$A$101,"-ij"))</f>
        <v>L450.20.08.11-ij</v>
      </c>
      <c r="AM103" s="578"/>
      <c r="AN103" s="579"/>
      <c r="AO103" s="299"/>
      <c r="AP103" s="297"/>
      <c r="AQ103" s="300"/>
      <c r="AR103" s="301"/>
      <c r="AS103" s="301"/>
      <c r="AT103" s="302"/>
      <c r="AU103" s="298"/>
      <c r="AV103" s="297"/>
      <c r="AW103" s="298"/>
    </row>
    <row r="104" spans="1:49" s="78" customFormat="1" ht="21" customHeight="1" thickTop="1" x14ac:dyDescent="0.2">
      <c r="A104" s="564" t="s">
        <v>8</v>
      </c>
      <c r="B104" s="511" t="s">
        <v>9</v>
      </c>
      <c r="C104" s="512"/>
      <c r="D104" s="63"/>
      <c r="E104" s="508">
        <f>SUM(G73:J73,G76:J76,G79:J79,G82:J82,G85:J85,G88:J88,G91:J91,G94:J94,G97:J97,G100:J100)</f>
        <v>364</v>
      </c>
      <c r="F104" s="509"/>
      <c r="G104" s="517" t="s">
        <v>10</v>
      </c>
      <c r="H104" s="518"/>
      <c r="I104" s="518"/>
      <c r="J104" s="519"/>
      <c r="K104" s="507">
        <f>SUM(M73,M76,M79,M82,M85,M88,M91,M94,M97,M100)</f>
        <v>311</v>
      </c>
      <c r="L104" s="508"/>
      <c r="M104" s="509"/>
      <c r="N104" s="511" t="s">
        <v>9</v>
      </c>
      <c r="O104" s="512"/>
      <c r="P104" s="63"/>
      <c r="Q104" s="508">
        <f>SUM(S73:V73,S76:V76,S79:V79,S82:V82,S85:V85,S88:V88,S91:V91,S94:V94,S97:V97,S100:V100)</f>
        <v>364</v>
      </c>
      <c r="R104" s="509"/>
      <c r="S104" s="517" t="s">
        <v>10</v>
      </c>
      <c r="T104" s="518"/>
      <c r="U104" s="518"/>
      <c r="V104" s="519"/>
      <c r="W104" s="507">
        <f>SUM(Y73,Y76,Y79,Y82,Y85,Y88,Y91,Y94,Y97,Y100)</f>
        <v>242</v>
      </c>
      <c r="X104" s="508"/>
      <c r="Y104" s="509"/>
      <c r="Z104" s="511" t="s">
        <v>9</v>
      </c>
      <c r="AA104" s="512"/>
      <c r="AB104" s="63"/>
      <c r="AC104" s="508">
        <f>SUM(AE73:AH73,AE76:AH76,AE79:AH79,AE82:AH82,AE85:AH85,AE88:AH88,AE91:AH91,AE94:AH94,AE97:AH97,AE100:AH100)</f>
        <v>378</v>
      </c>
      <c r="AD104" s="509"/>
      <c r="AE104" s="517" t="s">
        <v>10</v>
      </c>
      <c r="AF104" s="518"/>
      <c r="AG104" s="518"/>
      <c r="AH104" s="519"/>
      <c r="AI104" s="507">
        <f>SUM(AK73,AK76,AK79,AK82,AK85,AK88,AK91,AK94,AK97,AK100)</f>
        <v>372</v>
      </c>
      <c r="AJ104" s="508"/>
      <c r="AK104" s="509"/>
      <c r="AL104" s="511" t="s">
        <v>9</v>
      </c>
      <c r="AM104" s="512"/>
      <c r="AN104" s="63"/>
      <c r="AO104" s="524">
        <f>SUM(AQ73:AT73,AQ76:AT76,AQ79:AT79,AQ82:AT82,AQ85:AT85,AQ88:AT88,AQ91:AT91,AQ94:AT94,AQ97:AT97,AQ100:AT100)</f>
        <v>392</v>
      </c>
      <c r="AP104" s="509"/>
      <c r="AQ104" s="517" t="s">
        <v>10</v>
      </c>
      <c r="AR104" s="518"/>
      <c r="AS104" s="518"/>
      <c r="AT104" s="519"/>
      <c r="AU104" s="507">
        <f>SUM(AW73,AW76,AW79,AW82,AW85,AW88,AW91,AW94,AW97,AW100)</f>
        <v>165</v>
      </c>
      <c r="AV104" s="508"/>
      <c r="AW104" s="509"/>
    </row>
    <row r="105" spans="1:49" s="78" customFormat="1" ht="21" customHeight="1" thickBot="1" x14ac:dyDescent="0.25">
      <c r="A105" s="565"/>
      <c r="B105" s="510" t="s">
        <v>11</v>
      </c>
      <c r="C105" s="503"/>
      <c r="D105" s="66"/>
      <c r="E105" s="522">
        <f>SUM(E73,E76,E79,E82,E85,E88,E91,E94,E97,E100)</f>
        <v>30</v>
      </c>
      <c r="F105" s="523"/>
      <c r="G105" s="510" t="s">
        <v>12</v>
      </c>
      <c r="H105" s="503"/>
      <c r="I105" s="503"/>
      <c r="J105" s="504"/>
      <c r="K105" s="510" t="str">
        <f>BD384</f>
        <v>4E,3D,1C</v>
      </c>
      <c r="L105" s="503"/>
      <c r="M105" s="504"/>
      <c r="N105" s="510" t="s">
        <v>11</v>
      </c>
      <c r="O105" s="503"/>
      <c r="P105" s="66"/>
      <c r="Q105" s="522">
        <f>SUM(Q73,Q76,Q79,Q82,Q85,Q88,Q91,Q94,Q97,Q100)</f>
        <v>30</v>
      </c>
      <c r="R105" s="523"/>
      <c r="S105" s="510" t="s">
        <v>12</v>
      </c>
      <c r="T105" s="503"/>
      <c r="U105" s="503"/>
      <c r="V105" s="504"/>
      <c r="W105" s="510" t="str">
        <f>BD385</f>
        <v>4E,3D,1C</v>
      </c>
      <c r="X105" s="503"/>
      <c r="Y105" s="504"/>
      <c r="Z105" s="510" t="s">
        <v>11</v>
      </c>
      <c r="AA105" s="503"/>
      <c r="AB105" s="66"/>
      <c r="AC105" s="522">
        <f>SUM(AC73,AC76,AC79,AC82,AC85,AC88,AC91,AC94,AC97,AC100)</f>
        <v>30</v>
      </c>
      <c r="AD105" s="523"/>
      <c r="AE105" s="510" t="s">
        <v>12</v>
      </c>
      <c r="AF105" s="503"/>
      <c r="AG105" s="503"/>
      <c r="AH105" s="504"/>
      <c r="AI105" s="510" t="str">
        <f>BD386</f>
        <v>4E,4D,0C</v>
      </c>
      <c r="AJ105" s="503"/>
      <c r="AK105" s="504"/>
      <c r="AL105" s="510" t="s">
        <v>11</v>
      </c>
      <c r="AM105" s="503"/>
      <c r="AN105" s="66"/>
      <c r="AO105" s="522">
        <f>SUM(AO73,AO76,AO79,AO82,AO85,AO88,AO91,AO94,AO97,AO100)</f>
        <v>30</v>
      </c>
      <c r="AP105" s="523"/>
      <c r="AQ105" s="510" t="s">
        <v>12</v>
      </c>
      <c r="AR105" s="503"/>
      <c r="AS105" s="503"/>
      <c r="AT105" s="504"/>
      <c r="AU105" s="510" t="str">
        <f>BD387</f>
        <v>5E,1D,0C</v>
      </c>
      <c r="AV105" s="503"/>
      <c r="AW105" s="504"/>
    </row>
    <row r="106" spans="1:49" s="78" customFormat="1" ht="21" customHeight="1" thickTop="1" x14ac:dyDescent="0.2">
      <c r="A106" s="564" t="s">
        <v>13</v>
      </c>
      <c r="B106" s="511" t="s">
        <v>9</v>
      </c>
      <c r="C106" s="512"/>
      <c r="D106" s="67"/>
      <c r="E106" s="508">
        <f>SUM(G107:J107)</f>
        <v>26</v>
      </c>
      <c r="F106" s="509"/>
      <c r="G106" s="68"/>
      <c r="H106" s="64"/>
      <c r="I106" s="64"/>
      <c r="J106" s="64"/>
      <c r="K106" s="312"/>
      <c r="L106" s="64"/>
      <c r="M106" s="73"/>
      <c r="N106" s="511" t="s">
        <v>9</v>
      </c>
      <c r="O106" s="512"/>
      <c r="P106" s="67"/>
      <c r="Q106" s="524">
        <f>SUM(S107:V107)</f>
        <v>26</v>
      </c>
      <c r="R106" s="593"/>
      <c r="S106" s="68"/>
      <c r="T106" s="64"/>
      <c r="U106" s="64"/>
      <c r="V106" s="64"/>
      <c r="W106" s="312"/>
      <c r="X106" s="64"/>
      <c r="Y106" s="73"/>
      <c r="Z106" s="511" t="s">
        <v>9</v>
      </c>
      <c r="AA106" s="512"/>
      <c r="AB106" s="67"/>
      <c r="AC106" s="508">
        <f>SUM(AE107:AH107)</f>
        <v>27</v>
      </c>
      <c r="AD106" s="509"/>
      <c r="AE106" s="68"/>
      <c r="AF106" s="64"/>
      <c r="AG106" s="64"/>
      <c r="AH106" s="64"/>
      <c r="AI106" s="312"/>
      <c r="AJ106" s="64"/>
      <c r="AK106" s="73"/>
      <c r="AL106" s="511" t="s">
        <v>9</v>
      </c>
      <c r="AM106" s="512"/>
      <c r="AN106" s="67"/>
      <c r="AO106" s="524">
        <f>SUM(AQ107:AT107)</f>
        <v>28</v>
      </c>
      <c r="AP106" s="593"/>
      <c r="AQ106" s="68"/>
      <c r="AR106" s="64"/>
      <c r="AS106" s="64"/>
      <c r="AT106" s="64"/>
      <c r="AU106" s="312"/>
      <c r="AV106" s="64"/>
      <c r="AW106" s="73"/>
    </row>
    <row r="107" spans="1:49" s="78" customFormat="1" ht="21" customHeight="1" thickBot="1" x14ac:dyDescent="0.25">
      <c r="A107" s="565"/>
      <c r="B107" s="510" t="s">
        <v>14</v>
      </c>
      <c r="C107" s="503"/>
      <c r="D107" s="65"/>
      <c r="E107" s="65"/>
      <c r="F107" s="69"/>
      <c r="G107" s="70">
        <f>(G70+G73+G76+G79+G82+G85+G88+G91+G94+G97+G100)/14</f>
        <v>13</v>
      </c>
      <c r="H107" s="70">
        <f>(H70+H73+H76+H79+H82+H85+H88+H91+H94+H97+H100)/14</f>
        <v>1</v>
      </c>
      <c r="I107" s="70">
        <f>(I70+I73+I76+I79+I82+I85+I88+I91+I94+I97+I100)/14</f>
        <v>10</v>
      </c>
      <c r="J107" s="70">
        <f>(J70+J73+J76+J79+J82+J85+J88+J91+J94+J97+J100)/14</f>
        <v>2</v>
      </c>
      <c r="K107" s="502" t="s">
        <v>15</v>
      </c>
      <c r="L107" s="503"/>
      <c r="M107" s="504"/>
      <c r="N107" s="510" t="s">
        <v>14</v>
      </c>
      <c r="O107" s="503"/>
      <c r="P107" s="65"/>
      <c r="Q107" s="65"/>
      <c r="R107" s="69"/>
      <c r="S107" s="70">
        <f>(S70+S73+S76+S79+S82+S85+S88+S91+S94+S97+S100)/14</f>
        <v>13</v>
      </c>
      <c r="T107" s="70">
        <f>(T70+T73+T76+T79+T82+T85+T88+T91+T94+T97+T100)/14</f>
        <v>1</v>
      </c>
      <c r="U107" s="70">
        <f>(U70+U73+U76+U79+U82+U85+U88+U91+U94+U97+U100)/14</f>
        <v>10</v>
      </c>
      <c r="V107" s="70">
        <f>(V70+V73+V76+V79+V82+V85+V88+V91+V94+V97+V100)/14</f>
        <v>2</v>
      </c>
      <c r="W107" s="502" t="s">
        <v>15</v>
      </c>
      <c r="X107" s="503"/>
      <c r="Y107" s="504"/>
      <c r="Z107" s="510" t="s">
        <v>14</v>
      </c>
      <c r="AA107" s="503"/>
      <c r="AB107" s="65"/>
      <c r="AC107" s="65"/>
      <c r="AD107" s="69"/>
      <c r="AE107" s="70">
        <f>(AE70+AE73+AE76+AE79+AE82+AE85+AE88+AE91+AE94+AE97+AE100)/14</f>
        <v>14</v>
      </c>
      <c r="AF107" s="70">
        <f>(AF70+AF73+AF76+AF79+AF82+AF85+AF88+AF91+AF94+AF97+AF100)/14</f>
        <v>1</v>
      </c>
      <c r="AG107" s="70">
        <f>(AG70+AG73+AG76+AG79+AG82+AG85+AG88+AG91+AG94+AG97+AG100)/14</f>
        <v>8</v>
      </c>
      <c r="AH107" s="70">
        <f>(AH70+AH73+AH76+AH79+AH82+AH85+AH88+AH91+AH94+AH97+AH100)/14</f>
        <v>4</v>
      </c>
      <c r="AI107" s="502" t="s">
        <v>15</v>
      </c>
      <c r="AJ107" s="503"/>
      <c r="AK107" s="504"/>
      <c r="AL107" s="510" t="s">
        <v>14</v>
      </c>
      <c r="AM107" s="503"/>
      <c r="AN107" s="65"/>
      <c r="AO107" s="65"/>
      <c r="AP107" s="69"/>
      <c r="AQ107" s="70">
        <f>(AQ70+AQ73+AQ76+AQ79+AQ82+AQ85+AQ88+AQ91+AQ94+AQ97+AQ100)/14</f>
        <v>8</v>
      </c>
      <c r="AR107" s="70">
        <f>(AR70+AR73+AR76+AR79+AR82+AR85+AR88+AR91+AR94+AR97+AR100)/14</f>
        <v>0</v>
      </c>
      <c r="AS107" s="70">
        <f>(AS70+AS73+AS76+AS79+AS82+AS85+AS88+AS91+AS94+AS97+AS100)/14</f>
        <v>7</v>
      </c>
      <c r="AT107" s="70">
        <f>(AT70+AT73+AT76+AT79+AT82+AT85+AT88+AT91+AT94+AT97+AT100)/14</f>
        <v>13</v>
      </c>
      <c r="AU107" s="502" t="s">
        <v>15</v>
      </c>
      <c r="AV107" s="503"/>
      <c r="AW107" s="504"/>
    </row>
    <row r="108" spans="1:49" s="78" customFormat="1" ht="21" customHeight="1" thickTop="1" x14ac:dyDescent="0.2">
      <c r="A108" s="79" t="s">
        <v>260</v>
      </c>
      <c r="B108" s="80"/>
      <c r="C108" s="80"/>
      <c r="D108" s="80"/>
      <c r="E108" s="80"/>
      <c r="F108" s="80"/>
      <c r="G108" s="80"/>
      <c r="H108" s="80"/>
      <c r="I108" s="80"/>
      <c r="J108" s="80"/>
      <c r="K108" s="80"/>
      <c r="L108" s="81"/>
      <c r="M108" s="81"/>
      <c r="N108" s="80"/>
      <c r="O108" s="383"/>
      <c r="P108" s="80"/>
      <c r="Q108" s="80"/>
      <c r="R108" s="80"/>
      <c r="S108" s="80"/>
      <c r="T108" s="80"/>
      <c r="U108" s="80"/>
      <c r="V108" s="80"/>
      <c r="W108" s="80"/>
      <c r="X108" s="81"/>
      <c r="Y108" s="81"/>
      <c r="Z108" s="80"/>
      <c r="AA108" s="80"/>
      <c r="AB108" s="80"/>
      <c r="AC108" s="80"/>
      <c r="AD108" s="80"/>
      <c r="AE108" s="80"/>
      <c r="AF108" s="80"/>
      <c r="AG108" s="80"/>
      <c r="AH108" s="80"/>
      <c r="AI108" s="80"/>
      <c r="AJ108" s="81"/>
      <c r="AK108" s="81"/>
      <c r="AL108" s="80"/>
      <c r="AM108" s="80"/>
      <c r="AN108" s="80"/>
      <c r="AO108" s="80"/>
      <c r="AP108" s="80"/>
      <c r="AQ108" s="80"/>
      <c r="AR108" s="80"/>
      <c r="AS108" s="80"/>
      <c r="AT108" s="80"/>
      <c r="AU108" s="80"/>
      <c r="AV108" s="81"/>
      <c r="AW108" s="82"/>
    </row>
    <row r="109" spans="1:49" s="78" customFormat="1" ht="21" customHeight="1" x14ac:dyDescent="0.25">
      <c r="A109" s="500" t="s">
        <v>375</v>
      </c>
      <c r="B109" s="501"/>
      <c r="C109" s="501"/>
      <c r="D109" s="501"/>
      <c r="E109" s="501"/>
      <c r="F109" s="501"/>
      <c r="G109" s="501"/>
      <c r="H109" s="501"/>
      <c r="I109" s="501"/>
      <c r="J109" s="501"/>
      <c r="K109" s="501"/>
      <c r="L109" s="501"/>
      <c r="M109" s="501"/>
      <c r="N109" s="501"/>
      <c r="O109" s="501"/>
      <c r="P109" s="501"/>
      <c r="Q109" s="501"/>
      <c r="R109" s="501"/>
      <c r="S109" s="501"/>
      <c r="T109" s="501"/>
      <c r="U109" s="501"/>
      <c r="V109" s="501"/>
      <c r="W109" s="501"/>
      <c r="X109" s="501"/>
      <c r="Y109" s="501"/>
      <c r="Z109" s="501"/>
      <c r="AA109" s="501"/>
      <c r="AB109" s="501"/>
      <c r="AC109" s="501"/>
      <c r="AD109" s="501"/>
      <c r="AE109" s="501"/>
      <c r="AF109" s="501"/>
      <c r="AG109" s="501"/>
      <c r="AH109" s="501"/>
      <c r="AI109" s="501"/>
      <c r="AJ109" s="501"/>
      <c r="AK109" s="501"/>
      <c r="AL109" s="501"/>
      <c r="AM109" s="501"/>
      <c r="AN109" s="501"/>
      <c r="AO109" s="501"/>
      <c r="AP109" s="501"/>
      <c r="AQ109" s="501"/>
      <c r="AR109" s="501"/>
      <c r="AS109" s="501"/>
      <c r="AT109" s="501"/>
      <c r="AU109" s="501"/>
      <c r="AV109" s="501"/>
      <c r="AW109" s="501"/>
    </row>
    <row r="110" spans="1:49" s="6" customFormat="1" ht="15" thickBot="1" x14ac:dyDescent="0.25">
      <c r="A110" s="100"/>
      <c r="B110" s="101"/>
      <c r="C110" s="101"/>
      <c r="D110" s="101"/>
      <c r="E110" s="101"/>
      <c r="F110" s="101"/>
      <c r="G110" s="101"/>
      <c r="H110" s="101"/>
      <c r="I110" s="101"/>
      <c r="J110" s="101"/>
      <c r="K110" s="101"/>
      <c r="L110" s="102"/>
      <c r="M110" s="102"/>
      <c r="N110" s="101"/>
      <c r="O110" s="384"/>
      <c r="P110" s="101"/>
      <c r="Q110" s="101"/>
      <c r="R110" s="101"/>
      <c r="S110" s="101"/>
      <c r="T110" s="101"/>
      <c r="U110" s="101"/>
      <c r="V110" s="101"/>
      <c r="W110" s="101"/>
      <c r="X110" s="102"/>
      <c r="Y110" s="102"/>
      <c r="Z110" s="101"/>
      <c r="AA110" s="101"/>
      <c r="AB110" s="101"/>
      <c r="AC110" s="101"/>
      <c r="AD110" s="101"/>
      <c r="AE110" s="101"/>
      <c r="AF110" s="101"/>
      <c r="AG110" s="101"/>
      <c r="AH110" s="101"/>
      <c r="AI110" s="101"/>
      <c r="AJ110" s="102"/>
      <c r="AK110" s="102"/>
      <c r="AL110" s="101"/>
      <c r="AM110" s="101"/>
      <c r="AN110" s="101"/>
      <c r="AO110" s="101"/>
      <c r="AP110" s="101"/>
      <c r="AQ110" s="101"/>
      <c r="AR110" s="101"/>
      <c r="AS110" s="101"/>
      <c r="AT110" s="101"/>
      <c r="AU110" s="101"/>
      <c r="AV110" s="102"/>
      <c r="AW110" s="82"/>
    </row>
    <row r="111" spans="1:49" s="6" customFormat="1" ht="15.75" thickBot="1" x14ac:dyDescent="0.25">
      <c r="B111" s="14"/>
      <c r="C111" s="14"/>
      <c r="D111" s="14"/>
      <c r="E111" s="14"/>
      <c r="F111" s="14"/>
      <c r="G111" s="14"/>
      <c r="H111" s="10"/>
      <c r="I111" s="10"/>
      <c r="J111" s="10"/>
      <c r="K111" s="10"/>
      <c r="L111" s="22"/>
      <c r="M111" s="23" t="s">
        <v>16</v>
      </c>
      <c r="N111" s="24"/>
      <c r="O111" s="385"/>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617" t="s">
        <v>18</v>
      </c>
      <c r="O112" s="618"/>
      <c r="P112" s="618"/>
      <c r="Q112" s="618"/>
      <c r="R112" s="618"/>
      <c r="S112" s="618"/>
      <c r="T112" s="618"/>
      <c r="U112" s="618"/>
      <c r="V112" s="618"/>
      <c r="W112" s="618"/>
      <c r="X112" s="618"/>
      <c r="Y112" s="619"/>
      <c r="Z112" s="10"/>
      <c r="AA112" s="320" t="s">
        <v>281</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99" t="s">
        <v>21</v>
      </c>
      <c r="O113" s="600"/>
      <c r="P113" s="601"/>
      <c r="Q113" s="35" t="s">
        <v>22</v>
      </c>
      <c r="R113" s="36" t="s">
        <v>23</v>
      </c>
      <c r="S113" s="37" t="s">
        <v>24</v>
      </c>
      <c r="T113" s="38" t="s">
        <v>25</v>
      </c>
      <c r="U113" s="38" t="s">
        <v>26</v>
      </c>
      <c r="V113" s="361" t="s">
        <v>27</v>
      </c>
      <c r="W113" s="36" t="s">
        <v>280</v>
      </c>
      <c r="X113" s="13" t="s">
        <v>28</v>
      </c>
      <c r="Y113" s="12" t="s">
        <v>29</v>
      </c>
      <c r="Z113" s="10"/>
      <c r="AA113" s="598" t="s">
        <v>30</v>
      </c>
      <c r="AB113" s="598"/>
      <c r="AC113" s="598"/>
      <c r="AD113" s="598"/>
      <c r="AE113" s="598"/>
      <c r="AF113" s="598"/>
      <c r="AG113" s="598"/>
      <c r="AH113" s="598"/>
      <c r="AI113" s="598"/>
      <c r="AJ113" s="598"/>
      <c r="AK113" s="603"/>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6"/>
      <c r="P114" s="9"/>
      <c r="Q114" s="9"/>
      <c r="R114" s="9"/>
      <c r="S114" s="9"/>
      <c r="T114" s="9"/>
      <c r="U114" s="9"/>
      <c r="V114" s="9"/>
      <c r="W114" s="9"/>
      <c r="X114" s="40"/>
      <c r="Y114" s="40"/>
      <c r="Z114" s="10"/>
      <c r="AA114" s="9"/>
      <c r="AB114" s="9" t="s">
        <v>259</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6"/>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6"/>
      <c r="P116" s="9"/>
      <c r="Q116" s="9"/>
      <c r="R116" s="9"/>
      <c r="S116" s="9"/>
      <c r="T116" s="39"/>
      <c r="U116" s="39"/>
      <c r="V116" s="39"/>
      <c r="W116" s="315"/>
      <c r="X116" s="34"/>
      <c r="Y116" s="34"/>
      <c r="Z116" s="9"/>
      <c r="AA116" s="9"/>
      <c r="AB116" s="9"/>
      <c r="AC116" s="9" t="s">
        <v>36</v>
      </c>
      <c r="AD116" s="9"/>
      <c r="AE116" s="9"/>
      <c r="AF116" s="9"/>
      <c r="AG116" s="39"/>
      <c r="AH116" s="39"/>
      <c r="AI116" s="315"/>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602" t="s">
        <v>37</v>
      </c>
      <c r="O117" s="602"/>
      <c r="P117" s="602"/>
      <c r="Q117" s="602"/>
      <c r="R117" s="602"/>
      <c r="S117" s="602"/>
      <c r="T117" s="602"/>
      <c r="U117" s="602"/>
      <c r="V117" s="602"/>
      <c r="W117" s="602"/>
      <c r="X117" s="602"/>
      <c r="Y117" s="602"/>
      <c r="Z117" s="9"/>
      <c r="AA117" s="39"/>
      <c r="AB117" s="39"/>
      <c r="AC117" s="9" t="s">
        <v>38</v>
      </c>
      <c r="AD117" s="39"/>
      <c r="AE117" s="39"/>
      <c r="AF117" s="39"/>
      <c r="AG117" s="39"/>
      <c r="AH117" s="39"/>
      <c r="AI117" s="315"/>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98" t="s">
        <v>40</v>
      </c>
      <c r="O118" s="598"/>
      <c r="P118" s="598"/>
      <c r="Q118" s="598"/>
      <c r="R118" s="598"/>
      <c r="S118" s="598"/>
      <c r="T118" s="598"/>
      <c r="U118" s="598"/>
      <c r="V118" s="598"/>
      <c r="W118" s="598"/>
      <c r="X118" s="598"/>
      <c r="Y118" s="598"/>
      <c r="Z118" s="9"/>
      <c r="AA118" s="9"/>
      <c r="AB118" s="9"/>
      <c r="AC118" s="9" t="s">
        <v>41</v>
      </c>
      <c r="AD118" s="9"/>
      <c r="AE118" s="9"/>
      <c r="AF118" s="9"/>
      <c r="AG118" s="39"/>
      <c r="AH118" s="39"/>
      <c r="AI118" s="315"/>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98" t="s">
        <v>70</v>
      </c>
      <c r="O119" s="598"/>
      <c r="P119" s="598"/>
      <c r="Q119" s="598"/>
      <c r="R119" s="598"/>
      <c r="S119" s="598"/>
      <c r="T119" s="598"/>
      <c r="U119" s="598"/>
      <c r="V119" s="598"/>
      <c r="W119" s="598"/>
      <c r="X119" s="598"/>
      <c r="Y119" s="598"/>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282</v>
      </c>
      <c r="O120" s="387"/>
      <c r="P120" s="10"/>
      <c r="Q120" s="10"/>
      <c r="R120" s="10"/>
      <c r="S120" s="10"/>
      <c r="T120" s="10"/>
      <c r="U120" s="10"/>
      <c r="V120" s="9" t="s">
        <v>17</v>
      </c>
      <c r="W120" s="10"/>
      <c r="X120" s="22"/>
      <c r="Y120" s="22"/>
      <c r="Z120" s="615" t="s">
        <v>44</v>
      </c>
      <c r="AA120" s="615"/>
      <c r="AB120" s="615"/>
      <c r="AC120" s="615"/>
      <c r="AD120" s="615"/>
      <c r="AE120" s="615"/>
      <c r="AF120" s="615"/>
      <c r="AG120" s="615"/>
      <c r="AH120" s="615"/>
      <c r="AI120" s="615"/>
      <c r="AJ120" s="615"/>
      <c r="AK120" s="616"/>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602" t="s">
        <v>19</v>
      </c>
      <c r="O121" s="602"/>
      <c r="P121" s="602"/>
      <c r="Q121" s="602"/>
      <c r="R121" s="602"/>
      <c r="S121" s="602"/>
      <c r="T121" s="10"/>
      <c r="U121" s="10"/>
      <c r="V121" s="9" t="s">
        <v>20</v>
      </c>
      <c r="W121" s="10"/>
      <c r="X121" s="22"/>
      <c r="Y121" s="22"/>
      <c r="Z121" s="525" t="str">
        <f>B19</f>
        <v>Analiza matematica</v>
      </c>
      <c r="AA121" s="526"/>
      <c r="AB121" s="526"/>
      <c r="AC121" s="526"/>
      <c r="AD121" s="526"/>
      <c r="AE121" s="526"/>
      <c r="AF121" s="526"/>
      <c r="AG121" s="526"/>
      <c r="AH121" s="526"/>
      <c r="AI121" s="526"/>
      <c r="AJ121" s="526"/>
      <c r="AK121" s="597"/>
      <c r="AL121" s="4"/>
      <c r="AM121" s="21"/>
      <c r="AN121" s="21"/>
      <c r="AO121" s="21"/>
      <c r="AP121" s="21"/>
      <c r="AQ121" s="21"/>
      <c r="AR121" s="21"/>
      <c r="AS121" s="21"/>
      <c r="AT121" s="21"/>
      <c r="AU121" s="21"/>
      <c r="AV121" s="5"/>
      <c r="AW121" s="5"/>
    </row>
    <row r="122" spans="1:49" s="78" customFormat="1" ht="21" customHeight="1" thickTop="1" thickBot="1" x14ac:dyDescent="0.3">
      <c r="A122" s="6"/>
      <c r="B122" s="505" t="s">
        <v>39</v>
      </c>
      <c r="C122" s="505"/>
      <c r="D122" s="505"/>
      <c r="E122" s="505"/>
      <c r="F122" s="505"/>
      <c r="G122" s="505"/>
      <c r="H122" s="505"/>
      <c r="I122" s="505"/>
      <c r="J122" s="7"/>
      <c r="K122" s="7"/>
      <c r="L122" s="8"/>
      <c r="M122" s="47"/>
      <c r="N122" s="52"/>
      <c r="O122" s="388"/>
      <c r="P122" s="53"/>
      <c r="Q122" s="53"/>
      <c r="R122" s="53"/>
      <c r="S122" s="53"/>
      <c r="T122" s="53"/>
      <c r="U122" s="53"/>
      <c r="V122" s="53"/>
      <c r="W122" s="53"/>
      <c r="X122" s="54"/>
      <c r="Y122" s="54"/>
      <c r="Z122" s="594" t="s">
        <v>21</v>
      </c>
      <c r="AA122" s="595"/>
      <c r="AB122" s="596"/>
      <c r="AC122" s="55">
        <f>E21</f>
        <v>4</v>
      </c>
      <c r="AD122" s="55" t="str">
        <f t="shared" ref="AD122:AK122" si="0">F21</f>
        <v>E</v>
      </c>
      <c r="AE122" s="55">
        <f t="shared" si="0"/>
        <v>28</v>
      </c>
      <c r="AF122" s="55">
        <f t="shared" si="0"/>
        <v>28</v>
      </c>
      <c r="AG122" s="55">
        <f t="shared" si="0"/>
        <v>0</v>
      </c>
      <c r="AH122" s="55">
        <f t="shared" si="0"/>
        <v>0</v>
      </c>
      <c r="AI122" s="314">
        <f t="shared" si="0"/>
        <v>0</v>
      </c>
      <c r="AJ122" s="56" t="str">
        <f t="shared" si="0"/>
        <v>DF</v>
      </c>
      <c r="AK122" s="57">
        <f t="shared" si="0"/>
        <v>44</v>
      </c>
      <c r="AL122" s="4"/>
      <c r="AM122" s="4"/>
      <c r="AN122" s="505" t="s">
        <v>42</v>
      </c>
      <c r="AO122" s="505"/>
      <c r="AP122" s="505"/>
      <c r="AQ122" s="505"/>
      <c r="AR122" s="505"/>
      <c r="AS122" s="505"/>
      <c r="AT122" s="505"/>
      <c r="AU122" s="505"/>
      <c r="AV122" s="5"/>
      <c r="AW122" s="5"/>
    </row>
    <row r="123" spans="1:49" s="59" customFormat="1" ht="21" customHeight="1" x14ac:dyDescent="0.2">
      <c r="B123" s="506" t="str">
        <f>Coperta!B$46</f>
        <v>Conf.univ.dr.ing. Florin DRĂGAN</v>
      </c>
      <c r="C123" s="506"/>
      <c r="D123" s="506"/>
      <c r="E123" s="506"/>
      <c r="F123" s="506"/>
      <c r="G123" s="506"/>
      <c r="H123" s="506"/>
      <c r="I123" s="506"/>
      <c r="J123" s="94"/>
      <c r="K123" s="94"/>
      <c r="L123" s="48"/>
      <c r="M123" s="48"/>
      <c r="N123" s="92"/>
      <c r="O123" s="380"/>
      <c r="P123" s="92"/>
      <c r="Q123" s="92"/>
      <c r="R123" s="93"/>
      <c r="S123" s="94"/>
      <c r="T123" s="94"/>
      <c r="U123" s="94"/>
      <c r="V123" s="94"/>
      <c r="W123" s="94"/>
      <c r="X123" s="48"/>
      <c r="Y123" s="48"/>
      <c r="Z123" s="92"/>
      <c r="AA123" s="92"/>
      <c r="AB123" s="92"/>
      <c r="AC123" s="92"/>
      <c r="AD123" s="93"/>
      <c r="AE123" s="94"/>
      <c r="AF123" s="94"/>
      <c r="AG123" s="94"/>
      <c r="AH123" s="94"/>
      <c r="AI123" s="94"/>
      <c r="AJ123" s="48"/>
      <c r="AK123" s="48"/>
      <c r="AL123" s="92"/>
      <c r="AM123" s="92"/>
      <c r="AN123" s="506" t="str">
        <f>Coperta!N$46</f>
        <v>Conf.univ.dr.ing. Virgil STOICA</v>
      </c>
      <c r="AO123" s="506"/>
      <c r="AP123" s="506"/>
      <c r="AQ123" s="506"/>
      <c r="AR123" s="506"/>
      <c r="AS123" s="506"/>
      <c r="AT123" s="506"/>
      <c r="AU123" s="506"/>
      <c r="AV123" s="48"/>
      <c r="AW123" s="48"/>
    </row>
    <row r="124" spans="1:49" s="59" customFormat="1" ht="21" customHeight="1" x14ac:dyDescent="0.2">
      <c r="J124" s="71"/>
      <c r="K124" s="71"/>
      <c r="L124" s="72"/>
      <c r="M124" s="72"/>
      <c r="N124" s="71"/>
      <c r="O124" s="381"/>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81"/>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3"/>
      <c r="D126" s="71"/>
      <c r="E126" s="71"/>
      <c r="F126" s="71"/>
      <c r="G126" s="71"/>
      <c r="H126" s="71"/>
      <c r="I126" s="71"/>
      <c r="J126" s="71"/>
      <c r="K126" s="71"/>
      <c r="L126" s="72"/>
      <c r="M126" s="72"/>
      <c r="N126" s="71"/>
      <c r="O126" s="381"/>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3"/>
      <c r="AP126" s="71"/>
      <c r="AQ126" s="83"/>
      <c r="AR126" s="71"/>
      <c r="AS126" s="71"/>
      <c r="AT126" s="71"/>
      <c r="AU126" s="71"/>
      <c r="AV126" s="72"/>
      <c r="AW126" s="72"/>
    </row>
    <row r="127" spans="1:49" s="59" customFormat="1" ht="15" x14ac:dyDescent="0.25">
      <c r="A127" s="1"/>
      <c r="B127" s="71"/>
      <c r="C127" s="83"/>
      <c r="D127" s="71"/>
      <c r="E127" s="71"/>
      <c r="F127" s="71"/>
      <c r="G127" s="71"/>
      <c r="H127" s="71"/>
      <c r="I127" s="71"/>
      <c r="J127" s="71"/>
      <c r="K127" s="71"/>
      <c r="L127" s="72"/>
      <c r="M127" s="72"/>
      <c r="N127" s="71"/>
      <c r="O127" s="381"/>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3"/>
      <c r="AP127" s="71"/>
      <c r="AQ127" s="83"/>
      <c r="AR127" s="71"/>
      <c r="AS127" s="71"/>
      <c r="AT127" s="71"/>
      <c r="AU127" s="71"/>
      <c r="AV127" s="72"/>
      <c r="AW127" s="72"/>
    </row>
    <row r="128" spans="1:49" s="6" customFormat="1" ht="15" x14ac:dyDescent="0.25">
      <c r="A128" s="1"/>
      <c r="B128" s="71"/>
      <c r="C128" s="83"/>
      <c r="D128" s="71"/>
      <c r="E128" s="71"/>
      <c r="F128" s="71"/>
      <c r="G128" s="71"/>
      <c r="H128" s="71"/>
      <c r="I128" s="71"/>
      <c r="J128" s="71"/>
      <c r="K128" s="71"/>
      <c r="L128" s="72"/>
      <c r="M128" s="72"/>
      <c r="N128" s="71"/>
      <c r="O128" s="381"/>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3"/>
      <c r="AP128" s="71"/>
      <c r="AQ128" s="83"/>
      <c r="AR128" s="71"/>
      <c r="AS128" s="71"/>
      <c r="AT128" s="71"/>
      <c r="AU128" s="71"/>
      <c r="AV128" s="72"/>
      <c r="AW128" s="72"/>
    </row>
    <row r="129" spans="1:49" s="6" customFormat="1" ht="15" x14ac:dyDescent="0.25">
      <c r="A129" s="1" t="s">
        <v>47</v>
      </c>
      <c r="B129" s="2"/>
      <c r="C129" s="2"/>
      <c r="D129" s="2"/>
      <c r="E129" s="2"/>
      <c r="F129" s="2"/>
      <c r="G129" s="2"/>
      <c r="H129" s="2"/>
      <c r="I129" s="2"/>
      <c r="J129" s="2"/>
      <c r="K129" s="2"/>
      <c r="L129" s="3"/>
      <c r="M129" s="3"/>
      <c r="N129" s="2"/>
      <c r="O129" s="377"/>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5" t="str">
        <f>Coperta!A$4</f>
        <v>Facultatea de Mecanică</v>
      </c>
      <c r="B130" s="4"/>
      <c r="C130" s="4"/>
      <c r="D130" s="4"/>
      <c r="E130" s="4"/>
      <c r="F130" s="4"/>
      <c r="G130" s="4"/>
      <c r="H130" s="4"/>
      <c r="I130" s="4"/>
      <c r="J130" s="4"/>
      <c r="K130" s="4"/>
      <c r="L130" s="5"/>
      <c r="M130" s="5"/>
      <c r="N130" s="4"/>
      <c r="O130" s="378"/>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8"/>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74</v>
      </c>
      <c r="B132" s="4"/>
      <c r="C132" s="7"/>
      <c r="D132" s="7"/>
      <c r="E132" s="7"/>
      <c r="F132" s="7"/>
      <c r="G132" s="7"/>
      <c r="H132" s="155" t="str">
        <f>Coperta!J$27</f>
        <v xml:space="preserve"> Ştiinţe inginereşti</v>
      </c>
      <c r="I132" s="7"/>
      <c r="J132" s="7"/>
      <c r="K132" s="7"/>
      <c r="L132" s="8"/>
      <c r="M132" s="8"/>
      <c r="N132" s="4"/>
      <c r="O132" s="378"/>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72</v>
      </c>
      <c r="B133" s="4"/>
      <c r="C133" s="7"/>
      <c r="D133" s="7"/>
      <c r="E133" s="7"/>
      <c r="F133" s="7"/>
      <c r="G133" s="7"/>
      <c r="H133" s="155" t="str">
        <f>Coperta!J$29</f>
        <v xml:space="preserve"> Inginerie mecanică, mecatronică, inginerie industrială şi management</v>
      </c>
      <c r="I133" s="7"/>
      <c r="J133" s="7"/>
      <c r="K133" s="7"/>
      <c r="L133" s="8"/>
      <c r="M133" s="8"/>
      <c r="N133" s="4"/>
      <c r="O133" s="378"/>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73</v>
      </c>
      <c r="B134" s="4"/>
      <c r="C134" s="7"/>
      <c r="D134" s="7"/>
      <c r="E134" s="7"/>
      <c r="F134" s="7"/>
      <c r="G134" s="7"/>
      <c r="H134" s="155" t="str">
        <f>Coperta!J$31</f>
        <v>Științe inginerești aplicate</v>
      </c>
      <c r="I134" s="7"/>
      <c r="J134" s="7"/>
      <c r="K134" s="7"/>
      <c r="L134" s="8"/>
      <c r="M134" s="8"/>
      <c r="N134" s="4"/>
      <c r="O134" s="378"/>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91</v>
      </c>
      <c r="B135" s="4"/>
      <c r="C135" s="7"/>
      <c r="D135" s="7"/>
      <c r="E135" s="7"/>
      <c r="F135" s="7"/>
      <c r="G135" s="7"/>
      <c r="H135" s="155" t="str">
        <f>Coperta!J$25</f>
        <v>Inginerie medicală</v>
      </c>
      <c r="I135" s="155"/>
      <c r="J135" s="155"/>
      <c r="K135" s="155"/>
      <c r="L135" s="157"/>
      <c r="M135" s="157"/>
      <c r="N135" s="156"/>
      <c r="O135" s="379"/>
      <c r="P135" s="156"/>
      <c r="Q135" s="84"/>
      <c r="R135" s="84"/>
      <c r="S135" s="84"/>
      <c r="T135" s="84"/>
      <c r="U135" s="84"/>
      <c r="V135" s="84"/>
      <c r="W135" s="84"/>
      <c r="X135" s="82"/>
      <c r="Y135" s="82"/>
      <c r="Z135" s="84"/>
      <c r="AA135" s="84"/>
      <c r="AB135" s="84"/>
      <c r="AC135" s="84"/>
      <c r="AD135" s="84"/>
      <c r="AE135" s="84"/>
      <c r="AF135" s="84"/>
      <c r="AG135" s="84"/>
      <c r="AH135" s="84"/>
      <c r="AI135" s="84"/>
      <c r="AJ135" s="82"/>
      <c r="AK135" s="82"/>
      <c r="AL135" s="84"/>
      <c r="AM135" s="84"/>
      <c r="AN135" s="84"/>
      <c r="AO135" s="84"/>
      <c r="AP135" s="84"/>
      <c r="AQ135" s="84"/>
      <c r="AR135" s="84"/>
      <c r="AS135" s="84"/>
      <c r="AT135" s="84"/>
      <c r="AU135" s="84"/>
      <c r="AV135" s="82"/>
      <c r="AW135" s="82"/>
    </row>
    <row r="136" spans="1:49" s="75" customFormat="1" ht="18" x14ac:dyDescent="0.25">
      <c r="B136" s="84"/>
      <c r="C136" s="84"/>
      <c r="D136" s="84"/>
      <c r="E136" s="85"/>
      <c r="F136" s="85"/>
      <c r="G136" s="85"/>
      <c r="H136" s="85"/>
      <c r="I136" s="85"/>
      <c r="J136" s="85"/>
      <c r="K136" s="85"/>
      <c r="L136" s="85" t="s">
        <v>31</v>
      </c>
      <c r="M136" s="85"/>
      <c r="N136" s="84"/>
      <c r="O136" s="382"/>
      <c r="P136" s="84"/>
      <c r="Q136" s="85"/>
      <c r="R136" s="85"/>
      <c r="S136" s="85"/>
      <c r="T136" s="85"/>
      <c r="U136" s="85"/>
      <c r="V136" s="85"/>
      <c r="W136" s="85"/>
      <c r="X136" s="85"/>
      <c r="Y136" s="85"/>
      <c r="Z136" s="84"/>
      <c r="AA136" s="84"/>
      <c r="AB136" s="84"/>
      <c r="AC136" s="85"/>
      <c r="AD136" s="85"/>
      <c r="AE136" s="85"/>
      <c r="AF136" s="85"/>
      <c r="AG136" s="85"/>
      <c r="AH136" s="85"/>
      <c r="AI136" s="85"/>
      <c r="AJ136" s="85"/>
      <c r="AK136" s="85"/>
      <c r="AL136" s="84"/>
      <c r="AM136" s="84"/>
      <c r="AN136" s="84"/>
      <c r="AO136" s="85"/>
      <c r="AP136" s="85"/>
      <c r="AQ136" s="85"/>
      <c r="AR136" s="85"/>
      <c r="AS136" s="85"/>
      <c r="AT136" s="85"/>
      <c r="AU136" s="85"/>
      <c r="AV136" s="85"/>
      <c r="AW136" s="85"/>
    </row>
    <row r="137" spans="1:49" s="75" customFormat="1" ht="18" x14ac:dyDescent="0.25">
      <c r="B137" s="84"/>
      <c r="C137" s="84"/>
      <c r="D137" s="84"/>
      <c r="E137" s="85"/>
      <c r="F137" s="85"/>
      <c r="G137" s="85"/>
      <c r="H137" s="85"/>
      <c r="I137" s="85"/>
      <c r="J137" s="85"/>
      <c r="K137" s="85"/>
      <c r="L137" s="85"/>
      <c r="M137" s="85"/>
      <c r="N137" s="84"/>
      <c r="O137" s="382"/>
      <c r="P137" s="84"/>
      <c r="Q137" s="85"/>
      <c r="R137" s="85"/>
      <c r="S137" s="85"/>
      <c r="T137" s="85"/>
      <c r="U137" s="85"/>
      <c r="V137" s="85"/>
      <c r="W137" s="85"/>
      <c r="X137" s="85"/>
      <c r="Y137" s="85"/>
      <c r="Z137" s="84"/>
      <c r="AA137" s="84"/>
      <c r="AB137" s="84"/>
      <c r="AC137" s="85"/>
      <c r="AD137" s="85"/>
      <c r="AE137" s="85"/>
      <c r="AF137" s="85"/>
      <c r="AG137" s="85"/>
      <c r="AH137" s="85"/>
      <c r="AI137" s="85"/>
      <c r="AJ137" s="85"/>
      <c r="AK137" s="85"/>
      <c r="AL137" s="84"/>
      <c r="AM137" s="84"/>
      <c r="AN137" s="84"/>
      <c r="AO137" s="85"/>
      <c r="AP137" s="85"/>
      <c r="AQ137" s="85"/>
      <c r="AR137" s="85"/>
      <c r="AS137" s="85"/>
      <c r="AT137" s="85"/>
      <c r="AU137" s="85"/>
      <c r="AV137" s="85"/>
      <c r="AW137" s="85"/>
    </row>
    <row r="138" spans="1:49" s="58" customFormat="1" ht="18" x14ac:dyDescent="0.25">
      <c r="A138" s="547" t="s">
        <v>82</v>
      </c>
      <c r="B138" s="547"/>
      <c r="C138" s="547"/>
      <c r="D138" s="547"/>
      <c r="E138" s="547"/>
      <c r="F138" s="547"/>
      <c r="G138" s="547"/>
      <c r="H138" s="547"/>
      <c r="I138" s="547"/>
      <c r="J138" s="547"/>
      <c r="K138" s="547"/>
      <c r="L138" s="547"/>
      <c r="M138" s="547"/>
      <c r="N138" s="547"/>
      <c r="O138" s="547"/>
      <c r="P138" s="547"/>
      <c r="Q138" s="547"/>
      <c r="R138" s="547"/>
      <c r="S138" s="547"/>
      <c r="T138" s="547"/>
      <c r="U138" s="547"/>
      <c r="V138" s="547"/>
      <c r="W138" s="547"/>
      <c r="X138" s="547"/>
      <c r="Y138" s="547"/>
      <c r="Z138" s="547"/>
      <c r="AA138" s="547"/>
      <c r="AB138" s="547"/>
      <c r="AC138" s="547"/>
      <c r="AD138" s="547"/>
      <c r="AE138" s="547"/>
      <c r="AF138" s="547"/>
      <c r="AG138" s="547"/>
      <c r="AH138" s="547"/>
      <c r="AI138" s="547"/>
      <c r="AJ138" s="547"/>
      <c r="AK138" s="547"/>
      <c r="AL138" s="547"/>
      <c r="AM138" s="547"/>
      <c r="AN138" s="547"/>
      <c r="AO138" s="547"/>
      <c r="AP138" s="547"/>
      <c r="AQ138" s="547"/>
      <c r="AR138" s="547"/>
      <c r="AS138" s="547"/>
      <c r="AT138" s="547"/>
      <c r="AU138" s="547"/>
      <c r="AV138" s="547"/>
      <c r="AW138" s="547"/>
    </row>
    <row r="139" spans="1:49" s="78" customFormat="1" ht="21" customHeight="1" thickBot="1" x14ac:dyDescent="0.25">
      <c r="A139" s="547" t="str">
        <f>A16</f>
        <v>Pentru seria de studenti 2020-2023</v>
      </c>
      <c r="B139" s="547"/>
      <c r="C139" s="547"/>
      <c r="D139" s="547"/>
      <c r="E139" s="547"/>
      <c r="F139" s="547"/>
      <c r="G139" s="547"/>
      <c r="H139" s="547"/>
      <c r="I139" s="547"/>
      <c r="J139" s="547"/>
      <c r="K139" s="547"/>
      <c r="L139" s="547"/>
      <c r="M139" s="547"/>
      <c r="N139" s="547"/>
      <c r="O139" s="547"/>
      <c r="P139" s="547"/>
      <c r="Q139" s="547"/>
      <c r="R139" s="547"/>
      <c r="S139" s="547"/>
      <c r="T139" s="547"/>
      <c r="U139" s="547"/>
      <c r="V139" s="547"/>
      <c r="W139" s="547"/>
      <c r="X139" s="547"/>
      <c r="Y139" s="547"/>
      <c r="Z139" s="547"/>
      <c r="AA139" s="547"/>
      <c r="AB139" s="547"/>
      <c r="AC139" s="547"/>
      <c r="AD139" s="547"/>
      <c r="AE139" s="547"/>
      <c r="AF139" s="547"/>
      <c r="AG139" s="547"/>
      <c r="AH139" s="547"/>
      <c r="AI139" s="547"/>
      <c r="AJ139" s="547"/>
      <c r="AK139" s="547"/>
      <c r="AL139" s="547"/>
      <c r="AM139" s="547"/>
      <c r="AN139" s="547"/>
      <c r="AO139" s="547"/>
      <c r="AP139" s="547"/>
      <c r="AQ139" s="547"/>
      <c r="AR139" s="547"/>
      <c r="AS139" s="547"/>
      <c r="AT139" s="547"/>
      <c r="AU139" s="547"/>
      <c r="AV139" s="547"/>
      <c r="AW139" s="547"/>
    </row>
    <row r="140" spans="1:49" s="78" customFormat="1" ht="21" customHeight="1" thickTop="1" thickBot="1" x14ac:dyDescent="0.3">
      <c r="B140" s="548" t="str">
        <f>B17</f>
        <v>ANUL I (2020-2021)</v>
      </c>
      <c r="C140" s="549"/>
      <c r="D140" s="549"/>
      <c r="E140" s="549"/>
      <c r="F140" s="549"/>
      <c r="G140" s="549"/>
      <c r="H140" s="549"/>
      <c r="I140" s="549"/>
      <c r="J140" s="549"/>
      <c r="K140" s="549"/>
      <c r="L140" s="549"/>
      <c r="M140" s="549"/>
      <c r="N140" s="549"/>
      <c r="O140" s="549"/>
      <c r="P140" s="549"/>
      <c r="Q140" s="549"/>
      <c r="R140" s="549"/>
      <c r="S140" s="549"/>
      <c r="T140" s="549"/>
      <c r="U140" s="549"/>
      <c r="V140" s="549"/>
      <c r="W140" s="549"/>
      <c r="X140" s="549"/>
      <c r="Y140" s="549"/>
      <c r="Z140" s="561" t="str">
        <f>Z17</f>
        <v>ANUL II (2021-2022)</v>
      </c>
      <c r="AA140" s="562"/>
      <c r="AB140" s="562"/>
      <c r="AC140" s="562"/>
      <c r="AD140" s="562"/>
      <c r="AE140" s="562"/>
      <c r="AF140" s="562"/>
      <c r="AG140" s="562"/>
      <c r="AH140" s="562"/>
      <c r="AI140" s="562"/>
      <c r="AJ140" s="562"/>
      <c r="AK140" s="562"/>
      <c r="AL140" s="562"/>
      <c r="AM140" s="562"/>
      <c r="AN140" s="562"/>
      <c r="AO140" s="562"/>
      <c r="AP140" s="562"/>
      <c r="AQ140" s="562"/>
      <c r="AR140" s="562"/>
      <c r="AS140" s="562"/>
      <c r="AT140" s="562"/>
      <c r="AU140" s="562"/>
      <c r="AV140" s="562"/>
      <c r="AW140" s="562"/>
    </row>
    <row r="141" spans="1:49" s="75" customFormat="1" ht="21" customHeight="1" thickTop="1" thickBot="1" x14ac:dyDescent="0.3">
      <c r="A141" s="60"/>
      <c r="B141" s="525" t="s">
        <v>1</v>
      </c>
      <c r="C141" s="526"/>
      <c r="D141" s="526"/>
      <c r="E141" s="526"/>
      <c r="F141" s="526"/>
      <c r="G141" s="526"/>
      <c r="H141" s="526"/>
      <c r="I141" s="526"/>
      <c r="J141" s="526"/>
      <c r="K141" s="526"/>
      <c r="L141" s="526"/>
      <c r="M141" s="526"/>
      <c r="N141" s="526" t="s">
        <v>2</v>
      </c>
      <c r="O141" s="526"/>
      <c r="P141" s="526"/>
      <c r="Q141" s="526"/>
      <c r="R141" s="526"/>
      <c r="S141" s="526"/>
      <c r="T141" s="526"/>
      <c r="U141" s="526"/>
      <c r="V141" s="526"/>
      <c r="W141" s="526"/>
      <c r="X141" s="526"/>
      <c r="Y141" s="526"/>
      <c r="Z141" s="525" t="s">
        <v>3</v>
      </c>
      <c r="AA141" s="526"/>
      <c r="AB141" s="526"/>
      <c r="AC141" s="526"/>
      <c r="AD141" s="526"/>
      <c r="AE141" s="526"/>
      <c r="AF141" s="526"/>
      <c r="AG141" s="526"/>
      <c r="AH141" s="526"/>
      <c r="AI141" s="526"/>
      <c r="AJ141" s="526"/>
      <c r="AK141" s="526"/>
      <c r="AL141" s="526" t="s">
        <v>4</v>
      </c>
      <c r="AM141" s="526"/>
      <c r="AN141" s="526"/>
      <c r="AO141" s="526"/>
      <c r="AP141" s="526"/>
      <c r="AQ141" s="526"/>
      <c r="AR141" s="526"/>
      <c r="AS141" s="526"/>
      <c r="AT141" s="526"/>
      <c r="AU141" s="526"/>
      <c r="AV141" s="526"/>
      <c r="AW141" s="526"/>
    </row>
    <row r="142" spans="1:49" s="75" customFormat="1" ht="21" customHeight="1" thickTop="1" x14ac:dyDescent="0.25">
      <c r="A142" s="550" t="s">
        <v>66</v>
      </c>
      <c r="B142" s="538"/>
      <c r="C142" s="539"/>
      <c r="D142" s="539"/>
      <c r="E142" s="539"/>
      <c r="F142" s="539"/>
      <c r="G142" s="539"/>
      <c r="H142" s="539"/>
      <c r="I142" s="539"/>
      <c r="J142" s="539"/>
      <c r="K142" s="539"/>
      <c r="L142" s="539"/>
      <c r="M142" s="540"/>
      <c r="N142" s="538"/>
      <c r="O142" s="539"/>
      <c r="P142" s="539"/>
      <c r="Q142" s="539"/>
      <c r="R142" s="539"/>
      <c r="S142" s="539"/>
      <c r="T142" s="539"/>
      <c r="U142" s="539"/>
      <c r="V142" s="539"/>
      <c r="W142" s="539"/>
      <c r="X142" s="539"/>
      <c r="Y142" s="540"/>
      <c r="Z142" s="538"/>
      <c r="AA142" s="539"/>
      <c r="AB142" s="539"/>
      <c r="AC142" s="539"/>
      <c r="AD142" s="539"/>
      <c r="AE142" s="539"/>
      <c r="AF142" s="539"/>
      <c r="AG142" s="539"/>
      <c r="AH142" s="539"/>
      <c r="AI142" s="539"/>
      <c r="AJ142" s="539"/>
      <c r="AK142" s="540"/>
      <c r="AL142" s="538"/>
      <c r="AM142" s="539"/>
      <c r="AN142" s="539"/>
      <c r="AO142" s="539"/>
      <c r="AP142" s="539"/>
      <c r="AQ142" s="539"/>
      <c r="AR142" s="539"/>
      <c r="AS142" s="539"/>
      <c r="AT142" s="539"/>
      <c r="AU142" s="539"/>
      <c r="AV142" s="539"/>
      <c r="AW142" s="540"/>
    </row>
    <row r="143" spans="1:49" s="75" customFormat="1" ht="21" customHeight="1" x14ac:dyDescent="0.25">
      <c r="A143" s="551"/>
      <c r="B143" s="541"/>
      <c r="C143" s="542"/>
      <c r="D143" s="542"/>
      <c r="E143" s="542"/>
      <c r="F143" s="542"/>
      <c r="G143" s="542"/>
      <c r="H143" s="542"/>
      <c r="I143" s="542"/>
      <c r="J143" s="542"/>
      <c r="K143" s="542"/>
      <c r="L143" s="542"/>
      <c r="M143" s="543"/>
      <c r="N143" s="541"/>
      <c r="O143" s="542"/>
      <c r="P143" s="542"/>
      <c r="Q143" s="542"/>
      <c r="R143" s="542"/>
      <c r="S143" s="542"/>
      <c r="T143" s="542"/>
      <c r="U143" s="542"/>
      <c r="V143" s="542"/>
      <c r="W143" s="542"/>
      <c r="X143" s="542"/>
      <c r="Y143" s="543"/>
      <c r="Z143" s="541"/>
      <c r="AA143" s="542"/>
      <c r="AB143" s="542"/>
      <c r="AC143" s="542"/>
      <c r="AD143" s="542"/>
      <c r="AE143" s="542"/>
      <c r="AF143" s="542"/>
      <c r="AG143" s="542"/>
      <c r="AH143" s="542"/>
      <c r="AI143" s="542"/>
      <c r="AJ143" s="542"/>
      <c r="AK143" s="543"/>
      <c r="AL143" s="541"/>
      <c r="AM143" s="542"/>
      <c r="AN143" s="542"/>
      <c r="AO143" s="542"/>
      <c r="AP143" s="542"/>
      <c r="AQ143" s="542"/>
      <c r="AR143" s="542"/>
      <c r="AS143" s="542"/>
      <c r="AT143" s="542"/>
      <c r="AU143" s="542"/>
      <c r="AV143" s="542"/>
      <c r="AW143" s="543"/>
    </row>
    <row r="144" spans="1:49" s="75" customFormat="1" ht="21" customHeight="1" thickBot="1" x14ac:dyDescent="0.3">
      <c r="A144" s="552"/>
      <c r="B144" s="527" t="str">
        <f>IF(ISBLANK(B142),"",CONCATENATE(LEFT(INDEX(B$19:B$49,MATCH(LEFT(B142,11)&amp;"*",B$19:B$49,0)+2),FIND("-",INDEX(B$19:B$49,MATCH(LEFT(B142,11)&amp;"*",B$19:B$49,0)+2))),$A142))</f>
        <v/>
      </c>
      <c r="C144" s="528"/>
      <c r="D144" s="529"/>
      <c r="E144" s="308"/>
      <c r="F144" s="203"/>
      <c r="G144" s="199"/>
      <c r="H144" s="201"/>
      <c r="I144" s="201"/>
      <c r="J144" s="200"/>
      <c r="K144" s="202"/>
      <c r="L144" s="202"/>
      <c r="M144" s="203"/>
      <c r="N144" s="527" t="str">
        <f>IF(ISBLANK(N142),"",CONCATENATE(LEFT(INDEX(N$19:N$49,MATCH(LEFT(N142,11)&amp;"*",N$19:N$49,0)+2),FIND("-",INDEX(N$19:N$49,MATCH(LEFT(N142,11)&amp;"*",N$19:N$49,0)+2))),$A142))</f>
        <v/>
      </c>
      <c r="O144" s="528"/>
      <c r="P144" s="529"/>
      <c r="Q144" s="308"/>
      <c r="R144" s="203"/>
      <c r="S144" s="199"/>
      <c r="T144" s="201"/>
      <c r="U144" s="201"/>
      <c r="V144" s="200"/>
      <c r="W144" s="202"/>
      <c r="X144" s="202"/>
      <c r="Y144" s="203"/>
      <c r="Z144" s="527" t="str">
        <f>IF(ISBLANK(Z142),"",CONCATENATE(LEFT(INDEX(Z$19:Z$49,MATCH(LEFT(Z142,11)&amp;"*",Z$19:Z$49,0)+2),FIND("-",INDEX(Z$19:Z$49,MATCH(LEFT(Z142,11)&amp;"*",Z$19:Z$49,0)+2))),$A142))</f>
        <v/>
      </c>
      <c r="AA144" s="528"/>
      <c r="AB144" s="529"/>
      <c r="AC144" s="308"/>
      <c r="AD144" s="203"/>
      <c r="AE144" s="199"/>
      <c r="AF144" s="201"/>
      <c r="AG144" s="201"/>
      <c r="AH144" s="200"/>
      <c r="AI144" s="202"/>
      <c r="AJ144" s="202"/>
      <c r="AK144" s="203"/>
      <c r="AL144" s="527" t="str">
        <f>IF(ISBLANK(AL142),"",CONCATENATE(LEFT(INDEX(AL$19:AL$49,MATCH(LEFT(AL142,11)&amp;"*",AL$19:AL$49,0)+2),FIND("-",INDEX(AL$19:AL$49,MATCH(LEFT(AL142,11)&amp;"*",AL$19:AL$49,0)+2))),$A142))</f>
        <v/>
      </c>
      <c r="AM144" s="528"/>
      <c r="AN144" s="529"/>
      <c r="AO144" s="305"/>
      <c r="AP144" s="210"/>
      <c r="AQ144" s="205"/>
      <c r="AR144" s="207"/>
      <c r="AS144" s="207"/>
      <c r="AT144" s="206"/>
      <c r="AU144" s="209"/>
      <c r="AV144" s="187"/>
      <c r="AW144" s="187"/>
    </row>
    <row r="145" spans="1:49" s="75" customFormat="1" ht="21" customHeight="1" thickTop="1" x14ac:dyDescent="0.25">
      <c r="A145" s="550" t="s">
        <v>67</v>
      </c>
      <c r="B145" s="538"/>
      <c r="C145" s="539"/>
      <c r="D145" s="539"/>
      <c r="E145" s="539"/>
      <c r="F145" s="539"/>
      <c r="G145" s="539"/>
      <c r="H145" s="539"/>
      <c r="I145" s="539"/>
      <c r="J145" s="539"/>
      <c r="K145" s="539"/>
      <c r="L145" s="539"/>
      <c r="M145" s="540"/>
      <c r="N145" s="538"/>
      <c r="O145" s="539"/>
      <c r="P145" s="539"/>
      <c r="Q145" s="539"/>
      <c r="R145" s="539"/>
      <c r="S145" s="539"/>
      <c r="T145" s="539"/>
      <c r="U145" s="539"/>
      <c r="V145" s="539"/>
      <c r="W145" s="539"/>
      <c r="X145" s="539"/>
      <c r="Y145" s="540"/>
      <c r="Z145" s="538"/>
      <c r="AA145" s="539"/>
      <c r="AB145" s="539"/>
      <c r="AC145" s="539"/>
      <c r="AD145" s="539"/>
      <c r="AE145" s="539"/>
      <c r="AF145" s="539"/>
      <c r="AG145" s="539"/>
      <c r="AH145" s="539"/>
      <c r="AI145" s="539"/>
      <c r="AJ145" s="539"/>
      <c r="AK145" s="540"/>
      <c r="AL145" s="538"/>
      <c r="AM145" s="539"/>
      <c r="AN145" s="539"/>
      <c r="AO145" s="539"/>
      <c r="AP145" s="539"/>
      <c r="AQ145" s="539"/>
      <c r="AR145" s="539"/>
      <c r="AS145" s="539"/>
      <c r="AT145" s="539"/>
      <c r="AU145" s="539"/>
      <c r="AV145" s="539"/>
      <c r="AW145" s="540"/>
    </row>
    <row r="146" spans="1:49" s="75" customFormat="1" ht="21" customHeight="1" x14ac:dyDescent="0.25">
      <c r="A146" s="551"/>
      <c r="B146" s="541"/>
      <c r="C146" s="542"/>
      <c r="D146" s="542"/>
      <c r="E146" s="542"/>
      <c r="F146" s="542"/>
      <c r="G146" s="542"/>
      <c r="H146" s="542"/>
      <c r="I146" s="542"/>
      <c r="J146" s="542"/>
      <c r="K146" s="542"/>
      <c r="L146" s="542"/>
      <c r="M146" s="543"/>
      <c r="N146" s="541"/>
      <c r="O146" s="542"/>
      <c r="P146" s="542"/>
      <c r="Q146" s="542"/>
      <c r="R146" s="542"/>
      <c r="S146" s="542"/>
      <c r="T146" s="542"/>
      <c r="U146" s="542"/>
      <c r="V146" s="542"/>
      <c r="W146" s="542"/>
      <c r="X146" s="542"/>
      <c r="Y146" s="543"/>
      <c r="Z146" s="541"/>
      <c r="AA146" s="542"/>
      <c r="AB146" s="542"/>
      <c r="AC146" s="542"/>
      <c r="AD146" s="542"/>
      <c r="AE146" s="542"/>
      <c r="AF146" s="542"/>
      <c r="AG146" s="542"/>
      <c r="AH146" s="542"/>
      <c r="AI146" s="542"/>
      <c r="AJ146" s="542"/>
      <c r="AK146" s="543"/>
      <c r="AL146" s="541"/>
      <c r="AM146" s="542"/>
      <c r="AN146" s="542"/>
      <c r="AO146" s="542"/>
      <c r="AP146" s="542"/>
      <c r="AQ146" s="542"/>
      <c r="AR146" s="542"/>
      <c r="AS146" s="542"/>
      <c r="AT146" s="542"/>
      <c r="AU146" s="542"/>
      <c r="AV146" s="542"/>
      <c r="AW146" s="543"/>
    </row>
    <row r="147" spans="1:49" s="75" customFormat="1" ht="21" customHeight="1" thickBot="1" x14ac:dyDescent="0.3">
      <c r="A147" s="552"/>
      <c r="B147" s="527" t="str">
        <f>IF(ISBLANK(B145),"",CONCATENATE(LEFT(INDEX(B$19:B$49,MATCH(LEFT(B145,11)&amp;"*",B$19:B$49,0)+2),FIND("-",INDEX(B$19:B$49,MATCH(LEFT(B145,11)&amp;"*",B$19:B$49,0)+2))),$A145))</f>
        <v/>
      </c>
      <c r="C147" s="528"/>
      <c r="D147" s="529"/>
      <c r="E147" s="308"/>
      <c r="F147" s="203"/>
      <c r="G147" s="199"/>
      <c r="H147" s="201"/>
      <c r="I147" s="201"/>
      <c r="J147" s="200"/>
      <c r="K147" s="202"/>
      <c r="L147" s="202"/>
      <c r="M147" s="203"/>
      <c r="N147" s="527" t="str">
        <f>IF(ISBLANK(N145),"",CONCATENATE(LEFT(INDEX(N$19:N$49,MATCH(LEFT(N145,11)&amp;"*",N$19:N$49,0)+2),FIND("-",INDEX(N$19:N$49,MATCH(LEFT(N145,11)&amp;"*",N$19:N$49,0)+2))),$A145))</f>
        <v/>
      </c>
      <c r="O147" s="528"/>
      <c r="P147" s="529"/>
      <c r="Q147" s="308"/>
      <c r="R147" s="203"/>
      <c r="S147" s="199"/>
      <c r="T147" s="201"/>
      <c r="U147" s="201"/>
      <c r="V147" s="200"/>
      <c r="W147" s="202"/>
      <c r="X147" s="202"/>
      <c r="Y147" s="203"/>
      <c r="Z147" s="527" t="str">
        <f>IF(ISBLANK(Z145),"",CONCATENATE(LEFT(INDEX(Z$19:Z$49,MATCH(LEFT(Z145,11)&amp;"*",Z$19:Z$49,0)+2),FIND("-",INDEX(Z$19:Z$49,MATCH(LEFT(Z145,11)&amp;"*",Z$19:Z$49,0)+2))),$A145))</f>
        <v/>
      </c>
      <c r="AA147" s="528"/>
      <c r="AB147" s="529"/>
      <c r="AC147" s="308"/>
      <c r="AD147" s="203"/>
      <c r="AE147" s="199"/>
      <c r="AF147" s="201"/>
      <c r="AG147" s="201"/>
      <c r="AH147" s="200"/>
      <c r="AI147" s="202"/>
      <c r="AJ147" s="202"/>
      <c r="AK147" s="203"/>
      <c r="AL147" s="527" t="str">
        <f>IF(ISBLANK(AL145),"",CONCATENATE(LEFT(INDEX(AL$19:AL$49,MATCH(LEFT(AL145,11)&amp;"*",AL$19:AL$49,0)+2),FIND("-",INDEX(AL$19:AL$49,MATCH(LEFT(AL145,11)&amp;"*",AL$19:AL$49,0)+2))),$A145))</f>
        <v/>
      </c>
      <c r="AM147" s="528"/>
      <c r="AN147" s="529"/>
      <c r="AO147" s="305"/>
      <c r="AP147" s="210"/>
      <c r="AQ147" s="205"/>
      <c r="AR147" s="207"/>
      <c r="AS147" s="207"/>
      <c r="AT147" s="206"/>
      <c r="AU147" s="209"/>
      <c r="AV147" s="187"/>
      <c r="AW147" s="187"/>
    </row>
    <row r="148" spans="1:49" s="75" customFormat="1" ht="21" customHeight="1" thickTop="1" x14ac:dyDescent="0.25">
      <c r="A148" s="550" t="s">
        <v>68</v>
      </c>
      <c r="B148" s="538"/>
      <c r="C148" s="539"/>
      <c r="D148" s="539"/>
      <c r="E148" s="539"/>
      <c r="F148" s="539"/>
      <c r="G148" s="539"/>
      <c r="H148" s="539"/>
      <c r="I148" s="539"/>
      <c r="J148" s="539"/>
      <c r="K148" s="539"/>
      <c r="L148" s="539"/>
      <c r="M148" s="540"/>
      <c r="N148" s="538"/>
      <c r="O148" s="539"/>
      <c r="P148" s="539"/>
      <c r="Q148" s="539"/>
      <c r="R148" s="539"/>
      <c r="S148" s="539"/>
      <c r="T148" s="539"/>
      <c r="U148" s="539"/>
      <c r="V148" s="539"/>
      <c r="W148" s="539"/>
      <c r="X148" s="539"/>
      <c r="Y148" s="540"/>
      <c r="Z148" s="538"/>
      <c r="AA148" s="539"/>
      <c r="AB148" s="539"/>
      <c r="AC148" s="539"/>
      <c r="AD148" s="539"/>
      <c r="AE148" s="539"/>
      <c r="AF148" s="539"/>
      <c r="AG148" s="539"/>
      <c r="AH148" s="539"/>
      <c r="AI148" s="539"/>
      <c r="AJ148" s="539"/>
      <c r="AK148" s="540"/>
      <c r="AL148" s="538"/>
      <c r="AM148" s="539"/>
      <c r="AN148" s="539"/>
      <c r="AO148" s="539"/>
      <c r="AP148" s="539"/>
      <c r="AQ148" s="539"/>
      <c r="AR148" s="539"/>
      <c r="AS148" s="539"/>
      <c r="AT148" s="539"/>
      <c r="AU148" s="539"/>
      <c r="AV148" s="539"/>
      <c r="AW148" s="540"/>
    </row>
    <row r="149" spans="1:49" s="75" customFormat="1" ht="21" customHeight="1" x14ac:dyDescent="0.25">
      <c r="A149" s="551"/>
      <c r="B149" s="541"/>
      <c r="C149" s="542"/>
      <c r="D149" s="542"/>
      <c r="E149" s="542"/>
      <c r="F149" s="542"/>
      <c r="G149" s="542"/>
      <c r="H149" s="542"/>
      <c r="I149" s="542"/>
      <c r="J149" s="542"/>
      <c r="K149" s="542"/>
      <c r="L149" s="542"/>
      <c r="M149" s="543"/>
      <c r="N149" s="541"/>
      <c r="O149" s="542"/>
      <c r="P149" s="542"/>
      <c r="Q149" s="542"/>
      <c r="R149" s="542"/>
      <c r="S149" s="542"/>
      <c r="T149" s="542"/>
      <c r="U149" s="542"/>
      <c r="V149" s="542"/>
      <c r="W149" s="542"/>
      <c r="X149" s="542"/>
      <c r="Y149" s="543"/>
      <c r="Z149" s="541"/>
      <c r="AA149" s="542"/>
      <c r="AB149" s="542"/>
      <c r="AC149" s="542"/>
      <c r="AD149" s="542"/>
      <c r="AE149" s="542"/>
      <c r="AF149" s="542"/>
      <c r="AG149" s="542"/>
      <c r="AH149" s="542"/>
      <c r="AI149" s="542"/>
      <c r="AJ149" s="542"/>
      <c r="AK149" s="543"/>
      <c r="AL149" s="541"/>
      <c r="AM149" s="542"/>
      <c r="AN149" s="542"/>
      <c r="AO149" s="542"/>
      <c r="AP149" s="542"/>
      <c r="AQ149" s="542"/>
      <c r="AR149" s="542"/>
      <c r="AS149" s="542"/>
      <c r="AT149" s="542"/>
      <c r="AU149" s="542"/>
      <c r="AV149" s="542"/>
      <c r="AW149" s="543"/>
    </row>
    <row r="150" spans="1:49" s="75" customFormat="1" ht="21" customHeight="1" thickBot="1" x14ac:dyDescent="0.3">
      <c r="A150" s="552"/>
      <c r="B150" s="527" t="str">
        <f>IF(ISBLANK(B148),"",CONCATENATE(LEFT(INDEX(B$19:B$49,MATCH(LEFT(B148,11)&amp;"*",B$19:B$49,0)+2),FIND("-",INDEX(B$19:B$49,MATCH(LEFT(B148,11)&amp;"*",B$19:B$49,0)+2))),$A148))</f>
        <v/>
      </c>
      <c r="C150" s="528"/>
      <c r="D150" s="529"/>
      <c r="E150" s="308"/>
      <c r="F150" s="203"/>
      <c r="G150" s="199"/>
      <c r="H150" s="201"/>
      <c r="I150" s="201"/>
      <c r="J150" s="200"/>
      <c r="K150" s="202"/>
      <c r="L150" s="202"/>
      <c r="M150" s="203"/>
      <c r="N150" s="527" t="str">
        <f>IF(ISBLANK(N148),"",CONCATENATE(LEFT(INDEX(N$19:N$49,MATCH(LEFT(N148,11)&amp;"*",N$19:N$49,0)+2),FIND("-",INDEX(N$19:N$49,MATCH(LEFT(N148,11)&amp;"*",N$19:N$49,0)+2))),$A148))</f>
        <v/>
      </c>
      <c r="O150" s="528"/>
      <c r="P150" s="529"/>
      <c r="Q150" s="308"/>
      <c r="R150" s="203"/>
      <c r="S150" s="199"/>
      <c r="T150" s="201"/>
      <c r="U150" s="201"/>
      <c r="V150" s="200"/>
      <c r="W150" s="202"/>
      <c r="X150" s="202"/>
      <c r="Y150" s="203"/>
      <c r="Z150" s="527" t="str">
        <f>IF(ISBLANK(Z148),"",CONCATENATE(LEFT(INDEX(Z$19:Z$49,MATCH(LEFT(Z148,11)&amp;"*",Z$19:Z$49,0)+2),FIND("-",INDEX(Z$19:Z$49,MATCH(LEFT(Z148,11)&amp;"*",Z$19:Z$49,0)+2))),$A148))</f>
        <v/>
      </c>
      <c r="AA150" s="528"/>
      <c r="AB150" s="529"/>
      <c r="AC150" s="308"/>
      <c r="AD150" s="203"/>
      <c r="AE150" s="199"/>
      <c r="AF150" s="201"/>
      <c r="AG150" s="201"/>
      <c r="AH150" s="200"/>
      <c r="AI150" s="202"/>
      <c r="AJ150" s="202"/>
      <c r="AK150" s="203"/>
      <c r="AL150" s="527" t="str">
        <f>IF(ISBLANK(AL148),"",CONCATENATE(LEFT(INDEX(AL$19:AL$49,MATCH(LEFT(AL148,11)&amp;"*",AL$19:AL$49,0)+2),FIND("-",INDEX(AL$19:AL$49,MATCH(LEFT(AL148,11)&amp;"*",AL$19:AL$49,0)+2))),$A148))</f>
        <v/>
      </c>
      <c r="AM150" s="528"/>
      <c r="AN150" s="529"/>
      <c r="AO150" s="308"/>
      <c r="AP150" s="203"/>
      <c r="AQ150" s="199"/>
      <c r="AR150" s="201"/>
      <c r="AS150" s="201"/>
      <c r="AT150" s="200"/>
      <c r="AU150" s="202"/>
      <c r="AV150" s="202"/>
      <c r="AW150" s="203"/>
    </row>
    <row r="151" spans="1:49" s="75" customFormat="1" ht="21" customHeight="1" thickTop="1" x14ac:dyDescent="0.25">
      <c r="A151" s="550" t="s">
        <v>69</v>
      </c>
      <c r="B151" s="538"/>
      <c r="C151" s="539"/>
      <c r="D151" s="539"/>
      <c r="E151" s="539"/>
      <c r="F151" s="539"/>
      <c r="G151" s="539"/>
      <c r="H151" s="539"/>
      <c r="I151" s="539"/>
      <c r="J151" s="539"/>
      <c r="K151" s="539"/>
      <c r="L151" s="539"/>
      <c r="M151" s="540"/>
      <c r="N151" s="538"/>
      <c r="O151" s="539"/>
      <c r="P151" s="539"/>
      <c r="Q151" s="539"/>
      <c r="R151" s="539"/>
      <c r="S151" s="539"/>
      <c r="T151" s="539"/>
      <c r="U151" s="539"/>
      <c r="V151" s="539"/>
      <c r="W151" s="539"/>
      <c r="X151" s="539"/>
      <c r="Y151" s="540"/>
      <c r="Z151" s="538"/>
      <c r="AA151" s="539"/>
      <c r="AB151" s="539"/>
      <c r="AC151" s="539"/>
      <c r="AD151" s="539"/>
      <c r="AE151" s="539"/>
      <c r="AF151" s="539"/>
      <c r="AG151" s="539"/>
      <c r="AH151" s="539"/>
      <c r="AI151" s="539"/>
      <c r="AJ151" s="539"/>
      <c r="AK151" s="540"/>
      <c r="AL151" s="538"/>
      <c r="AM151" s="539"/>
      <c r="AN151" s="539"/>
      <c r="AO151" s="539"/>
      <c r="AP151" s="539"/>
      <c r="AQ151" s="539"/>
      <c r="AR151" s="539"/>
      <c r="AS151" s="539"/>
      <c r="AT151" s="539"/>
      <c r="AU151" s="539"/>
      <c r="AV151" s="539"/>
      <c r="AW151" s="540"/>
    </row>
    <row r="152" spans="1:49" s="75" customFormat="1" ht="21" customHeight="1" x14ac:dyDescent="0.25">
      <c r="A152" s="551"/>
      <c r="B152" s="541"/>
      <c r="C152" s="542"/>
      <c r="D152" s="542"/>
      <c r="E152" s="542"/>
      <c r="F152" s="542"/>
      <c r="G152" s="542"/>
      <c r="H152" s="542"/>
      <c r="I152" s="542"/>
      <c r="J152" s="542"/>
      <c r="K152" s="542"/>
      <c r="L152" s="542"/>
      <c r="M152" s="543"/>
      <c r="N152" s="541"/>
      <c r="O152" s="542"/>
      <c r="P152" s="542"/>
      <c r="Q152" s="542"/>
      <c r="R152" s="542"/>
      <c r="S152" s="542"/>
      <c r="T152" s="542"/>
      <c r="U152" s="542"/>
      <c r="V152" s="542"/>
      <c r="W152" s="542"/>
      <c r="X152" s="542"/>
      <c r="Y152" s="543"/>
      <c r="Z152" s="541"/>
      <c r="AA152" s="542"/>
      <c r="AB152" s="542"/>
      <c r="AC152" s="542"/>
      <c r="AD152" s="542"/>
      <c r="AE152" s="542"/>
      <c r="AF152" s="542"/>
      <c r="AG152" s="542"/>
      <c r="AH152" s="542"/>
      <c r="AI152" s="542"/>
      <c r="AJ152" s="542"/>
      <c r="AK152" s="543"/>
      <c r="AL152" s="541"/>
      <c r="AM152" s="542"/>
      <c r="AN152" s="542"/>
      <c r="AO152" s="542"/>
      <c r="AP152" s="542"/>
      <c r="AQ152" s="542"/>
      <c r="AR152" s="542"/>
      <c r="AS152" s="542"/>
      <c r="AT152" s="542"/>
      <c r="AU152" s="542"/>
      <c r="AV152" s="542"/>
      <c r="AW152" s="543"/>
    </row>
    <row r="153" spans="1:49" s="75" customFormat="1" ht="21" customHeight="1" thickBot="1" x14ac:dyDescent="0.3">
      <c r="A153" s="552"/>
      <c r="B153" s="527" t="str">
        <f>IF(ISBLANK(B151),"",CONCATENATE(LEFT(INDEX(B$19:B$49,MATCH(LEFT(B151,11)&amp;"*",B$19:B$49,0)+2),FIND("-",INDEX(B$19:B$49,MATCH(LEFT(B151,11)&amp;"*",B$19:B$49,0)+2))),$A151))</f>
        <v/>
      </c>
      <c r="C153" s="528"/>
      <c r="D153" s="529"/>
      <c r="E153" s="308"/>
      <c r="F153" s="203"/>
      <c r="G153" s="199"/>
      <c r="H153" s="201"/>
      <c r="I153" s="201"/>
      <c r="J153" s="200"/>
      <c r="K153" s="202"/>
      <c r="L153" s="202"/>
      <c r="M153" s="203"/>
      <c r="N153" s="527" t="str">
        <f>IF(ISBLANK(N151),"",CONCATENATE(LEFT(INDEX(N$19:N$49,MATCH(LEFT(N151,11)&amp;"*",N$19:N$49,0)+2),FIND("-",INDEX(N$19:N$49,MATCH(LEFT(N151,11)&amp;"*",N$19:N$49,0)+2))),$A151))</f>
        <v/>
      </c>
      <c r="O153" s="528"/>
      <c r="P153" s="529"/>
      <c r="Q153" s="308"/>
      <c r="R153" s="203"/>
      <c r="S153" s="199"/>
      <c r="T153" s="201"/>
      <c r="U153" s="201"/>
      <c r="V153" s="200"/>
      <c r="W153" s="202"/>
      <c r="X153" s="202"/>
      <c r="Y153" s="203"/>
      <c r="Z153" s="527" t="str">
        <f>IF(ISBLANK(Z151),"",CONCATENATE(LEFT(INDEX(Z$19:Z$49,MATCH(LEFT(Z151,11)&amp;"*",Z$19:Z$49,0)+2),FIND("-",INDEX(Z$19:Z$49,MATCH(LEFT(Z151,11)&amp;"*",Z$19:Z$49,0)+2))),$A151))</f>
        <v/>
      </c>
      <c r="AA153" s="528"/>
      <c r="AB153" s="529"/>
      <c r="AC153" s="308"/>
      <c r="AD153" s="203"/>
      <c r="AE153" s="199"/>
      <c r="AF153" s="201"/>
      <c r="AG153" s="201"/>
      <c r="AH153" s="200"/>
      <c r="AI153" s="202"/>
      <c r="AJ153" s="202"/>
      <c r="AK153" s="203"/>
      <c r="AL153" s="527" t="str">
        <f>IF(ISBLANK(AL151),"",CONCATENATE(LEFT(INDEX(AL$19:AL$49,MATCH(LEFT(AL151,11)&amp;"*",AL$19:AL$49,0)+2),FIND("-",INDEX(AL$19:AL$49,MATCH(LEFT(AL151,11)&amp;"*",AL$19:AL$49,0)+2))),$A151))</f>
        <v/>
      </c>
      <c r="AM153" s="528"/>
      <c r="AN153" s="529"/>
      <c r="AO153" s="308"/>
      <c r="AP153" s="203"/>
      <c r="AQ153" s="199"/>
      <c r="AR153" s="201"/>
      <c r="AS153" s="201"/>
      <c r="AT153" s="200"/>
      <c r="AU153" s="202"/>
      <c r="AV153" s="202"/>
      <c r="AW153" s="203"/>
    </row>
    <row r="154" spans="1:49" s="75" customFormat="1" ht="21" customHeight="1" thickTop="1" x14ac:dyDescent="0.25">
      <c r="A154" s="550" t="s">
        <v>83</v>
      </c>
      <c r="B154" s="538"/>
      <c r="C154" s="539"/>
      <c r="D154" s="539"/>
      <c r="E154" s="539"/>
      <c r="F154" s="539"/>
      <c r="G154" s="539"/>
      <c r="H154" s="539"/>
      <c r="I154" s="539"/>
      <c r="J154" s="539"/>
      <c r="K154" s="539"/>
      <c r="L154" s="539"/>
      <c r="M154" s="540"/>
      <c r="N154" s="538"/>
      <c r="O154" s="539"/>
      <c r="P154" s="539"/>
      <c r="Q154" s="539"/>
      <c r="R154" s="539"/>
      <c r="S154" s="539"/>
      <c r="T154" s="539"/>
      <c r="U154" s="539"/>
      <c r="V154" s="539"/>
      <c r="W154" s="539"/>
      <c r="X154" s="539"/>
      <c r="Y154" s="540"/>
      <c r="Z154" s="538"/>
      <c r="AA154" s="539"/>
      <c r="AB154" s="539"/>
      <c r="AC154" s="539"/>
      <c r="AD154" s="539"/>
      <c r="AE154" s="539"/>
      <c r="AF154" s="539"/>
      <c r="AG154" s="539"/>
      <c r="AH154" s="539"/>
      <c r="AI154" s="539"/>
      <c r="AJ154" s="539"/>
      <c r="AK154" s="540"/>
      <c r="AL154" s="538"/>
      <c r="AM154" s="539"/>
      <c r="AN154" s="539"/>
      <c r="AO154" s="539"/>
      <c r="AP154" s="539"/>
      <c r="AQ154" s="539"/>
      <c r="AR154" s="539"/>
      <c r="AS154" s="539"/>
      <c r="AT154" s="539"/>
      <c r="AU154" s="539"/>
      <c r="AV154" s="539"/>
      <c r="AW154" s="540"/>
    </row>
    <row r="155" spans="1:49" s="75" customFormat="1" ht="21" customHeight="1" x14ac:dyDescent="0.25">
      <c r="A155" s="551"/>
      <c r="B155" s="541"/>
      <c r="C155" s="542"/>
      <c r="D155" s="542"/>
      <c r="E155" s="542"/>
      <c r="F155" s="542"/>
      <c r="G155" s="542"/>
      <c r="H155" s="542"/>
      <c r="I155" s="542"/>
      <c r="J155" s="542"/>
      <c r="K155" s="542"/>
      <c r="L155" s="542"/>
      <c r="M155" s="543"/>
      <c r="N155" s="541"/>
      <c r="O155" s="542"/>
      <c r="P155" s="542"/>
      <c r="Q155" s="542"/>
      <c r="R155" s="542"/>
      <c r="S155" s="542"/>
      <c r="T155" s="542"/>
      <c r="U155" s="542"/>
      <c r="V155" s="542"/>
      <c r="W155" s="542"/>
      <c r="X155" s="542"/>
      <c r="Y155" s="543"/>
      <c r="Z155" s="541"/>
      <c r="AA155" s="542"/>
      <c r="AB155" s="542"/>
      <c r="AC155" s="542"/>
      <c r="AD155" s="542"/>
      <c r="AE155" s="542"/>
      <c r="AF155" s="542"/>
      <c r="AG155" s="542"/>
      <c r="AH155" s="542"/>
      <c r="AI155" s="542"/>
      <c r="AJ155" s="542"/>
      <c r="AK155" s="543"/>
      <c r="AL155" s="541"/>
      <c r="AM155" s="542"/>
      <c r="AN155" s="542"/>
      <c r="AO155" s="542"/>
      <c r="AP155" s="542"/>
      <c r="AQ155" s="542"/>
      <c r="AR155" s="542"/>
      <c r="AS155" s="542"/>
      <c r="AT155" s="542"/>
      <c r="AU155" s="542"/>
      <c r="AV155" s="542"/>
      <c r="AW155" s="543"/>
    </row>
    <row r="156" spans="1:49" s="75" customFormat="1" ht="21" customHeight="1" thickBot="1" x14ac:dyDescent="0.3">
      <c r="A156" s="552"/>
      <c r="B156" s="527" t="str">
        <f>IF(ISBLANK(B154),"",CONCATENATE(LEFT(INDEX(B$19:B$49,MATCH(LEFT(B154,11)&amp;"*",B$19:B$49,0)+2),FIND("-",INDEX(B$19:B$49,MATCH(LEFT(B154,11)&amp;"*",B$19:B$49,0)+2))),$A154))</f>
        <v/>
      </c>
      <c r="C156" s="528"/>
      <c r="D156" s="529"/>
      <c r="E156" s="193"/>
      <c r="F156" s="203"/>
      <c r="G156" s="195"/>
      <c r="H156" s="196"/>
      <c r="I156" s="196"/>
      <c r="J156" s="197"/>
      <c r="K156" s="198"/>
      <c r="L156" s="198"/>
      <c r="M156" s="198"/>
      <c r="N156" s="527" t="str">
        <f>IF(ISBLANK(N154),"",CONCATENATE(LEFT(INDEX(N$19:N$49,MATCH(LEFT(N154,11)&amp;"*",N$19:N$49,0)+2),FIND("-",INDEX(N$19:N$49,MATCH(LEFT(N154,11)&amp;"*",N$19:N$49,0)+2))),$A154))</f>
        <v/>
      </c>
      <c r="O156" s="528"/>
      <c r="P156" s="529"/>
      <c r="Q156" s="193"/>
      <c r="R156" s="203"/>
      <c r="S156" s="195"/>
      <c r="T156" s="196"/>
      <c r="U156" s="196"/>
      <c r="V156" s="197"/>
      <c r="W156" s="198"/>
      <c r="X156" s="194"/>
      <c r="Y156" s="198"/>
      <c r="Z156" s="527" t="str">
        <f>IF(ISBLANK(Z154),"",CONCATENATE(LEFT(INDEX(Z$19:Z$49,MATCH(LEFT(Z154,11)&amp;"*",Z$19:Z$49,0)+2),FIND("-",INDEX(Z$19:Z$49,MATCH(LEFT(Z154,11)&amp;"*",Z$19:Z$49,0)+2))),$A154))</f>
        <v/>
      </c>
      <c r="AA156" s="528"/>
      <c r="AB156" s="529"/>
      <c r="AC156" s="308"/>
      <c r="AD156" s="203"/>
      <c r="AE156" s="199"/>
      <c r="AF156" s="201"/>
      <c r="AG156" s="201"/>
      <c r="AH156" s="200"/>
      <c r="AI156" s="202"/>
      <c r="AJ156" s="202"/>
      <c r="AK156" s="203"/>
      <c r="AL156" s="527" t="str">
        <f>IF(ISBLANK(AL154),"",CONCATENATE(LEFT(INDEX(AL$19:AL$49,MATCH(LEFT(AL154,11)&amp;"*",AL$19:AL$49,0)+2),FIND("-",INDEX(AL$19:AL$49,MATCH(LEFT(AL154,11)&amp;"*",AL$19:AL$49,0)+2))),$A154))</f>
        <v/>
      </c>
      <c r="AM156" s="528"/>
      <c r="AN156" s="529"/>
      <c r="AO156" s="308"/>
      <c r="AP156" s="203"/>
      <c r="AQ156" s="204"/>
      <c r="AR156" s="201"/>
      <c r="AS156" s="201"/>
      <c r="AT156" s="200"/>
      <c r="AU156" s="202"/>
      <c r="AV156" s="202"/>
      <c r="AW156" s="203"/>
    </row>
    <row r="157" spans="1:49" s="75" customFormat="1" ht="21" customHeight="1" thickTop="1" x14ac:dyDescent="0.25">
      <c r="A157" s="550" t="s">
        <v>84</v>
      </c>
      <c r="B157" s="538"/>
      <c r="C157" s="539"/>
      <c r="D157" s="539"/>
      <c r="E157" s="539"/>
      <c r="F157" s="539"/>
      <c r="G157" s="539"/>
      <c r="H157" s="539"/>
      <c r="I157" s="539"/>
      <c r="J157" s="539"/>
      <c r="K157" s="539"/>
      <c r="L157" s="539"/>
      <c r="M157" s="540"/>
      <c r="N157" s="538"/>
      <c r="O157" s="539"/>
      <c r="P157" s="539"/>
      <c r="Q157" s="539"/>
      <c r="R157" s="539"/>
      <c r="S157" s="539"/>
      <c r="T157" s="539"/>
      <c r="U157" s="539"/>
      <c r="V157" s="539"/>
      <c r="W157" s="539"/>
      <c r="X157" s="539"/>
      <c r="Y157" s="540"/>
      <c r="Z157" s="538"/>
      <c r="AA157" s="539"/>
      <c r="AB157" s="539"/>
      <c r="AC157" s="539"/>
      <c r="AD157" s="539"/>
      <c r="AE157" s="539"/>
      <c r="AF157" s="539"/>
      <c r="AG157" s="539"/>
      <c r="AH157" s="539"/>
      <c r="AI157" s="539"/>
      <c r="AJ157" s="539"/>
      <c r="AK157" s="540"/>
      <c r="AL157" s="538"/>
      <c r="AM157" s="539"/>
      <c r="AN157" s="539"/>
      <c r="AO157" s="539"/>
      <c r="AP157" s="539"/>
      <c r="AQ157" s="539"/>
      <c r="AR157" s="539"/>
      <c r="AS157" s="539"/>
      <c r="AT157" s="539"/>
      <c r="AU157" s="539"/>
      <c r="AV157" s="539"/>
      <c r="AW157" s="540"/>
    </row>
    <row r="158" spans="1:49" s="75" customFormat="1" ht="21" customHeight="1" x14ac:dyDescent="0.25">
      <c r="A158" s="551"/>
      <c r="B158" s="541"/>
      <c r="C158" s="542"/>
      <c r="D158" s="542"/>
      <c r="E158" s="542"/>
      <c r="F158" s="542"/>
      <c r="G158" s="542"/>
      <c r="H158" s="542"/>
      <c r="I158" s="542"/>
      <c r="J158" s="542"/>
      <c r="K158" s="542"/>
      <c r="L158" s="542"/>
      <c r="M158" s="543"/>
      <c r="N158" s="541"/>
      <c r="O158" s="542"/>
      <c r="P158" s="542"/>
      <c r="Q158" s="542"/>
      <c r="R158" s="542"/>
      <c r="S158" s="542"/>
      <c r="T158" s="542"/>
      <c r="U158" s="542"/>
      <c r="V158" s="542"/>
      <c r="W158" s="542"/>
      <c r="X158" s="542"/>
      <c r="Y158" s="543"/>
      <c r="Z158" s="541"/>
      <c r="AA158" s="542"/>
      <c r="AB158" s="542"/>
      <c r="AC158" s="542"/>
      <c r="AD158" s="542"/>
      <c r="AE158" s="542"/>
      <c r="AF158" s="542"/>
      <c r="AG158" s="542"/>
      <c r="AH158" s="542"/>
      <c r="AI158" s="542"/>
      <c r="AJ158" s="542"/>
      <c r="AK158" s="543"/>
      <c r="AL158" s="541"/>
      <c r="AM158" s="542"/>
      <c r="AN158" s="542"/>
      <c r="AO158" s="542"/>
      <c r="AP158" s="542"/>
      <c r="AQ158" s="542"/>
      <c r="AR158" s="542"/>
      <c r="AS158" s="542"/>
      <c r="AT158" s="542"/>
      <c r="AU158" s="542"/>
      <c r="AV158" s="542"/>
      <c r="AW158" s="543"/>
    </row>
    <row r="159" spans="1:49" s="75" customFormat="1" ht="21" customHeight="1" thickBot="1" x14ac:dyDescent="0.3">
      <c r="A159" s="552"/>
      <c r="B159" s="527" t="str">
        <f>IF(ISBLANK(B157),"",CONCATENATE(LEFT(INDEX(B$19:B$49,MATCH(LEFT(B157,11)&amp;"*",B$19:B$49,0)+2),FIND("-",INDEX(B$19:B$49,MATCH(LEFT(B157,11)&amp;"*",B$19:B$49,0)+2))),$A157))</f>
        <v/>
      </c>
      <c r="C159" s="528"/>
      <c r="D159" s="529"/>
      <c r="E159" s="193"/>
      <c r="F159" s="203"/>
      <c r="G159" s="195"/>
      <c r="H159" s="196"/>
      <c r="I159" s="196"/>
      <c r="J159" s="197"/>
      <c r="K159" s="198"/>
      <c r="L159" s="198"/>
      <c r="M159" s="198"/>
      <c r="N159" s="527" t="str">
        <f>IF(ISBLANK(N157),"",CONCATENATE(LEFT(INDEX(N$19:N$49,MATCH(LEFT(N157,11)&amp;"*",N$19:N$49,0)+2),FIND("-",INDEX(N$19:N$49,MATCH(LEFT(N157,11)&amp;"*",N$19:N$49,0)+2))),$A157))</f>
        <v/>
      </c>
      <c r="O159" s="528"/>
      <c r="P159" s="529"/>
      <c r="Q159" s="193"/>
      <c r="R159" s="203"/>
      <c r="S159" s="195"/>
      <c r="T159" s="196"/>
      <c r="U159" s="196"/>
      <c r="V159" s="197"/>
      <c r="W159" s="198"/>
      <c r="X159" s="194"/>
      <c r="Y159" s="198"/>
      <c r="Z159" s="527" t="str">
        <f>IF(ISBLANK(Z157),"",CONCATENATE(LEFT(INDEX(Z$19:Z$49,MATCH(LEFT(Z157,11)&amp;"*",Z$19:Z$49,0)+2),FIND("-",INDEX(Z$19:Z$49,MATCH(LEFT(Z157,11)&amp;"*",Z$19:Z$49,0)+2))),$A157))</f>
        <v/>
      </c>
      <c r="AA159" s="528"/>
      <c r="AB159" s="529"/>
      <c r="AC159" s="308"/>
      <c r="AD159" s="203"/>
      <c r="AE159" s="199"/>
      <c r="AF159" s="201"/>
      <c r="AG159" s="201"/>
      <c r="AH159" s="200"/>
      <c r="AI159" s="202"/>
      <c r="AJ159" s="202"/>
      <c r="AK159" s="203"/>
      <c r="AL159" s="527" t="str">
        <f>IF(ISBLANK(AL157),"",CONCATENATE(LEFT(INDEX(AL$19:AL$49,MATCH(LEFT(AL157,11)&amp;"*",AL$19:AL$49,0)+2),FIND("-",INDEX(AL$19:AL$49,MATCH(LEFT(AL157,11)&amp;"*",AL$19:AL$49,0)+2))),$A157))</f>
        <v/>
      </c>
      <c r="AM159" s="528"/>
      <c r="AN159" s="529"/>
      <c r="AO159" s="308"/>
      <c r="AP159" s="203"/>
      <c r="AQ159" s="204"/>
      <c r="AR159" s="201"/>
      <c r="AS159" s="201"/>
      <c r="AT159" s="200"/>
      <c r="AU159" s="202"/>
      <c r="AV159" s="202"/>
      <c r="AW159" s="203"/>
    </row>
    <row r="160" spans="1:49" s="75" customFormat="1" ht="21" customHeight="1" thickTop="1" x14ac:dyDescent="0.25">
      <c r="A160" s="550" t="s">
        <v>85</v>
      </c>
      <c r="B160" s="538"/>
      <c r="C160" s="539"/>
      <c r="D160" s="539"/>
      <c r="E160" s="539"/>
      <c r="F160" s="539"/>
      <c r="G160" s="539"/>
      <c r="H160" s="539"/>
      <c r="I160" s="539"/>
      <c r="J160" s="539"/>
      <c r="K160" s="539"/>
      <c r="L160" s="539"/>
      <c r="M160" s="540"/>
      <c r="N160" s="538"/>
      <c r="O160" s="539"/>
      <c r="P160" s="539"/>
      <c r="Q160" s="539"/>
      <c r="R160" s="539"/>
      <c r="S160" s="539"/>
      <c r="T160" s="539"/>
      <c r="U160" s="539"/>
      <c r="V160" s="539"/>
      <c r="W160" s="539"/>
      <c r="X160" s="539"/>
      <c r="Y160" s="540"/>
      <c r="Z160" s="538"/>
      <c r="AA160" s="539"/>
      <c r="AB160" s="539"/>
      <c r="AC160" s="539"/>
      <c r="AD160" s="539"/>
      <c r="AE160" s="539"/>
      <c r="AF160" s="539"/>
      <c r="AG160" s="539"/>
      <c r="AH160" s="539"/>
      <c r="AI160" s="539"/>
      <c r="AJ160" s="539"/>
      <c r="AK160" s="540"/>
      <c r="AL160" s="538"/>
      <c r="AM160" s="539"/>
      <c r="AN160" s="539"/>
      <c r="AO160" s="539"/>
      <c r="AP160" s="539"/>
      <c r="AQ160" s="539"/>
      <c r="AR160" s="539"/>
      <c r="AS160" s="539"/>
      <c r="AT160" s="539"/>
      <c r="AU160" s="539"/>
      <c r="AV160" s="539"/>
      <c r="AW160" s="540"/>
    </row>
    <row r="161" spans="1:49" s="75" customFormat="1" ht="21" customHeight="1" x14ac:dyDescent="0.25">
      <c r="A161" s="551"/>
      <c r="B161" s="541"/>
      <c r="C161" s="542"/>
      <c r="D161" s="542"/>
      <c r="E161" s="542"/>
      <c r="F161" s="542"/>
      <c r="G161" s="542"/>
      <c r="H161" s="542"/>
      <c r="I161" s="542"/>
      <c r="J161" s="542"/>
      <c r="K161" s="542"/>
      <c r="L161" s="542"/>
      <c r="M161" s="543"/>
      <c r="N161" s="541"/>
      <c r="O161" s="542"/>
      <c r="P161" s="542"/>
      <c r="Q161" s="542"/>
      <c r="R161" s="542"/>
      <c r="S161" s="542"/>
      <c r="T161" s="542"/>
      <c r="U161" s="542"/>
      <c r="V161" s="542"/>
      <c r="W161" s="542"/>
      <c r="X161" s="542"/>
      <c r="Y161" s="543"/>
      <c r="Z161" s="541"/>
      <c r="AA161" s="542"/>
      <c r="AB161" s="542"/>
      <c r="AC161" s="542"/>
      <c r="AD161" s="542"/>
      <c r="AE161" s="542"/>
      <c r="AF161" s="542"/>
      <c r="AG161" s="542"/>
      <c r="AH161" s="542"/>
      <c r="AI161" s="542"/>
      <c r="AJ161" s="542"/>
      <c r="AK161" s="543"/>
      <c r="AL161" s="541"/>
      <c r="AM161" s="542"/>
      <c r="AN161" s="542"/>
      <c r="AO161" s="542"/>
      <c r="AP161" s="542"/>
      <c r="AQ161" s="542"/>
      <c r="AR161" s="542"/>
      <c r="AS161" s="542"/>
      <c r="AT161" s="542"/>
      <c r="AU161" s="542"/>
      <c r="AV161" s="542"/>
      <c r="AW161" s="543"/>
    </row>
    <row r="162" spans="1:49" s="75" customFormat="1" ht="21" customHeight="1" thickBot="1" x14ac:dyDescent="0.3">
      <c r="A162" s="552"/>
      <c r="B162" s="527" t="str">
        <f>IF(ISBLANK(B160),"",CONCATENATE(LEFT(INDEX(B$19:B$49,MATCH(LEFT(B160,11)&amp;"*",B$19:B$49,0)+2),FIND("-",INDEX(B$19:B$49,MATCH(LEFT(B160,11)&amp;"*",B$19:B$49,0)+2))),$A160))</f>
        <v/>
      </c>
      <c r="C162" s="528"/>
      <c r="D162" s="529"/>
      <c r="E162" s="193"/>
      <c r="F162" s="203"/>
      <c r="G162" s="195"/>
      <c r="H162" s="196"/>
      <c r="I162" s="196"/>
      <c r="J162" s="197"/>
      <c r="K162" s="198"/>
      <c r="L162" s="198"/>
      <c r="M162" s="198"/>
      <c r="N162" s="527" t="str">
        <f>IF(ISBLANK(N160),"",CONCATENATE(LEFT(INDEX(N$19:N$49,MATCH(LEFT(N160,11)&amp;"*",N$19:N$49,0)+2),FIND("-",INDEX(N$19:N$49,MATCH(LEFT(N160,11)&amp;"*",N$19:N$49,0)+2))),$A160))</f>
        <v/>
      </c>
      <c r="O162" s="528"/>
      <c r="P162" s="529"/>
      <c r="Q162" s="193"/>
      <c r="R162" s="203"/>
      <c r="S162" s="195"/>
      <c r="T162" s="196"/>
      <c r="U162" s="196"/>
      <c r="V162" s="197"/>
      <c r="W162" s="198"/>
      <c r="X162" s="194"/>
      <c r="Y162" s="198"/>
      <c r="Z162" s="527" t="str">
        <f>IF(ISBLANK(Z160),"",CONCATENATE(LEFT(INDEX(Z$19:Z$49,MATCH(LEFT(Z160,11)&amp;"*",Z$19:Z$49,0)+2),FIND("-",INDEX(Z$19:Z$49,MATCH(LEFT(Z160,11)&amp;"*",Z$19:Z$49,0)+2))),$A160))</f>
        <v/>
      </c>
      <c r="AA162" s="528"/>
      <c r="AB162" s="529"/>
      <c r="AC162" s="308"/>
      <c r="AD162" s="203"/>
      <c r="AE162" s="199"/>
      <c r="AF162" s="201"/>
      <c r="AG162" s="201"/>
      <c r="AH162" s="200"/>
      <c r="AI162" s="202"/>
      <c r="AJ162" s="202"/>
      <c r="AK162" s="203"/>
      <c r="AL162" s="527" t="str">
        <f>IF(ISBLANK(AL160),"",CONCATENATE(LEFT(INDEX(AL$19:AL$49,MATCH(LEFT(AL160,11)&amp;"*",AL$19:AL$49,0)+2),FIND("-",INDEX(AL$19:AL$49,MATCH(LEFT(AL160,11)&amp;"*",AL$19:AL$49,0)+2))),$A160))</f>
        <v/>
      </c>
      <c r="AM162" s="528"/>
      <c r="AN162" s="529"/>
      <c r="AO162" s="308"/>
      <c r="AP162" s="203"/>
      <c r="AQ162" s="204"/>
      <c r="AR162" s="201"/>
      <c r="AS162" s="201"/>
      <c r="AT162" s="200"/>
      <c r="AU162" s="202"/>
      <c r="AV162" s="202"/>
      <c r="AW162" s="203"/>
    </row>
    <row r="163" spans="1:49" s="75" customFormat="1" ht="21" customHeight="1" thickTop="1" x14ac:dyDescent="0.25">
      <c r="A163" s="550" t="s">
        <v>86</v>
      </c>
      <c r="B163" s="538"/>
      <c r="C163" s="539"/>
      <c r="D163" s="539"/>
      <c r="E163" s="539"/>
      <c r="F163" s="539"/>
      <c r="G163" s="539"/>
      <c r="H163" s="539"/>
      <c r="I163" s="539"/>
      <c r="J163" s="539"/>
      <c r="K163" s="539"/>
      <c r="L163" s="539"/>
      <c r="M163" s="540"/>
      <c r="N163" s="538"/>
      <c r="O163" s="539"/>
      <c r="P163" s="539"/>
      <c r="Q163" s="539"/>
      <c r="R163" s="539"/>
      <c r="S163" s="539"/>
      <c r="T163" s="539"/>
      <c r="U163" s="539"/>
      <c r="V163" s="539"/>
      <c r="W163" s="539"/>
      <c r="X163" s="539"/>
      <c r="Y163" s="540"/>
      <c r="Z163" s="538"/>
      <c r="AA163" s="539"/>
      <c r="AB163" s="539"/>
      <c r="AC163" s="539"/>
      <c r="AD163" s="539"/>
      <c r="AE163" s="539"/>
      <c r="AF163" s="539"/>
      <c r="AG163" s="539"/>
      <c r="AH163" s="539"/>
      <c r="AI163" s="539"/>
      <c r="AJ163" s="539"/>
      <c r="AK163" s="540"/>
      <c r="AL163" s="538"/>
      <c r="AM163" s="539"/>
      <c r="AN163" s="539"/>
      <c r="AO163" s="539"/>
      <c r="AP163" s="539"/>
      <c r="AQ163" s="539"/>
      <c r="AR163" s="539"/>
      <c r="AS163" s="539"/>
      <c r="AT163" s="539"/>
      <c r="AU163" s="539"/>
      <c r="AV163" s="539"/>
      <c r="AW163" s="540"/>
    </row>
    <row r="164" spans="1:49" s="75" customFormat="1" ht="21" customHeight="1" x14ac:dyDescent="0.25">
      <c r="A164" s="551"/>
      <c r="B164" s="541"/>
      <c r="C164" s="542"/>
      <c r="D164" s="542"/>
      <c r="E164" s="542"/>
      <c r="F164" s="542"/>
      <c r="G164" s="542"/>
      <c r="H164" s="542"/>
      <c r="I164" s="542"/>
      <c r="J164" s="542"/>
      <c r="K164" s="542"/>
      <c r="L164" s="542"/>
      <c r="M164" s="543"/>
      <c r="N164" s="541"/>
      <c r="O164" s="542"/>
      <c r="P164" s="542"/>
      <c r="Q164" s="542"/>
      <c r="R164" s="542"/>
      <c r="S164" s="542"/>
      <c r="T164" s="542"/>
      <c r="U164" s="542"/>
      <c r="V164" s="542"/>
      <c r="W164" s="542"/>
      <c r="X164" s="542"/>
      <c r="Y164" s="543"/>
      <c r="Z164" s="541"/>
      <c r="AA164" s="542"/>
      <c r="AB164" s="542"/>
      <c r="AC164" s="542"/>
      <c r="AD164" s="542"/>
      <c r="AE164" s="542"/>
      <c r="AF164" s="542"/>
      <c r="AG164" s="542"/>
      <c r="AH164" s="542"/>
      <c r="AI164" s="542"/>
      <c r="AJ164" s="542"/>
      <c r="AK164" s="543"/>
      <c r="AL164" s="541"/>
      <c r="AM164" s="542"/>
      <c r="AN164" s="542"/>
      <c r="AO164" s="542"/>
      <c r="AP164" s="542"/>
      <c r="AQ164" s="542"/>
      <c r="AR164" s="542"/>
      <c r="AS164" s="542"/>
      <c r="AT164" s="542"/>
      <c r="AU164" s="542"/>
      <c r="AV164" s="542"/>
      <c r="AW164" s="543"/>
    </row>
    <row r="165" spans="1:49" s="75" customFormat="1" ht="21" customHeight="1" thickBot="1" x14ac:dyDescent="0.3">
      <c r="A165" s="552"/>
      <c r="B165" s="527" t="str">
        <f>IF(ISBLANK(B163),"",CONCATENATE(LEFT(INDEX(B$19:B$49,MATCH(LEFT(B163,11)&amp;"*",B$19:B$49,0)+2),FIND("-",INDEX(B$19:B$49,MATCH(LEFT(B163,11)&amp;"*",B$19:B$49,0)+2))),$A163))</f>
        <v/>
      </c>
      <c r="C165" s="528"/>
      <c r="D165" s="529"/>
      <c r="E165" s="193"/>
      <c r="F165" s="203"/>
      <c r="G165" s="195"/>
      <c r="H165" s="196"/>
      <c r="I165" s="196"/>
      <c r="J165" s="197"/>
      <c r="K165" s="198"/>
      <c r="L165" s="198"/>
      <c r="M165" s="198"/>
      <c r="N165" s="527" t="str">
        <f>IF(ISBLANK(N163),"",CONCATENATE(LEFT(INDEX(N$19:N$49,MATCH(LEFT(N163,11)&amp;"*",N$19:N$49,0)+2),FIND("-",INDEX(N$19:N$49,MATCH(LEFT(N163,11)&amp;"*",N$19:N$49,0)+2))),$A163))</f>
        <v/>
      </c>
      <c r="O165" s="528"/>
      <c r="P165" s="529"/>
      <c r="Q165" s="193"/>
      <c r="R165" s="203"/>
      <c r="S165" s="195"/>
      <c r="T165" s="196"/>
      <c r="U165" s="196"/>
      <c r="V165" s="197"/>
      <c r="W165" s="198"/>
      <c r="X165" s="194"/>
      <c r="Y165" s="198"/>
      <c r="Z165" s="527" t="str">
        <f>IF(ISBLANK(Z163),"",CONCATENATE(LEFT(INDEX(Z$19:Z$49,MATCH(LEFT(Z163,11)&amp;"*",Z$19:Z$49,0)+2),FIND("-",INDEX(Z$19:Z$49,MATCH(LEFT(Z163,11)&amp;"*",Z$19:Z$49,0)+2))),$A163))</f>
        <v/>
      </c>
      <c r="AA165" s="528"/>
      <c r="AB165" s="529"/>
      <c r="AC165" s="308"/>
      <c r="AD165" s="203"/>
      <c r="AE165" s="199"/>
      <c r="AF165" s="201"/>
      <c r="AG165" s="201"/>
      <c r="AH165" s="200"/>
      <c r="AI165" s="202"/>
      <c r="AJ165" s="202"/>
      <c r="AK165" s="203"/>
      <c r="AL165" s="527" t="str">
        <f>IF(ISBLANK(AL163),"",CONCATENATE(LEFT(INDEX(AL$19:AL$49,MATCH(LEFT(AL163,11)&amp;"*",AL$19:AL$49,0)+2),FIND("-",INDEX(AL$19:AL$49,MATCH(LEFT(AL163,11)&amp;"*",AL$19:AL$49,0)+2))),$A163))</f>
        <v/>
      </c>
      <c r="AM165" s="528"/>
      <c r="AN165" s="529"/>
      <c r="AO165" s="308"/>
      <c r="AP165" s="203"/>
      <c r="AQ165" s="204"/>
      <c r="AR165" s="201"/>
      <c r="AS165" s="201"/>
      <c r="AT165" s="200"/>
      <c r="AU165" s="202"/>
      <c r="AV165" s="202"/>
      <c r="AW165" s="203"/>
    </row>
    <row r="166" spans="1:49" s="75" customFormat="1" ht="21" customHeight="1" thickTop="1" x14ac:dyDescent="0.25">
      <c r="A166" s="550" t="s">
        <v>87</v>
      </c>
      <c r="B166" s="538"/>
      <c r="C166" s="539"/>
      <c r="D166" s="539"/>
      <c r="E166" s="539"/>
      <c r="F166" s="539"/>
      <c r="G166" s="539"/>
      <c r="H166" s="539"/>
      <c r="I166" s="539"/>
      <c r="J166" s="539"/>
      <c r="K166" s="539"/>
      <c r="L166" s="539"/>
      <c r="M166" s="540"/>
      <c r="N166" s="538"/>
      <c r="O166" s="539"/>
      <c r="P166" s="539"/>
      <c r="Q166" s="539"/>
      <c r="R166" s="539"/>
      <c r="S166" s="539"/>
      <c r="T166" s="539"/>
      <c r="U166" s="539"/>
      <c r="V166" s="539"/>
      <c r="W166" s="539"/>
      <c r="X166" s="539"/>
      <c r="Y166" s="540"/>
      <c r="Z166" s="538"/>
      <c r="AA166" s="539"/>
      <c r="AB166" s="539"/>
      <c r="AC166" s="539"/>
      <c r="AD166" s="539"/>
      <c r="AE166" s="539"/>
      <c r="AF166" s="539"/>
      <c r="AG166" s="539"/>
      <c r="AH166" s="539"/>
      <c r="AI166" s="539"/>
      <c r="AJ166" s="539"/>
      <c r="AK166" s="540"/>
      <c r="AL166" s="538"/>
      <c r="AM166" s="539"/>
      <c r="AN166" s="539"/>
      <c r="AO166" s="539"/>
      <c r="AP166" s="539"/>
      <c r="AQ166" s="539"/>
      <c r="AR166" s="539"/>
      <c r="AS166" s="539"/>
      <c r="AT166" s="539"/>
      <c r="AU166" s="539"/>
      <c r="AV166" s="539"/>
      <c r="AW166" s="540"/>
    </row>
    <row r="167" spans="1:49" s="75" customFormat="1" ht="21" customHeight="1" x14ac:dyDescent="0.25">
      <c r="A167" s="551"/>
      <c r="B167" s="541"/>
      <c r="C167" s="542"/>
      <c r="D167" s="542"/>
      <c r="E167" s="542"/>
      <c r="F167" s="542"/>
      <c r="G167" s="542"/>
      <c r="H167" s="542"/>
      <c r="I167" s="542"/>
      <c r="J167" s="542"/>
      <c r="K167" s="542"/>
      <c r="L167" s="542"/>
      <c r="M167" s="543"/>
      <c r="N167" s="541"/>
      <c r="O167" s="542"/>
      <c r="P167" s="542"/>
      <c r="Q167" s="542"/>
      <c r="R167" s="542"/>
      <c r="S167" s="542"/>
      <c r="T167" s="542"/>
      <c r="U167" s="542"/>
      <c r="V167" s="542"/>
      <c r="W167" s="542"/>
      <c r="X167" s="542"/>
      <c r="Y167" s="543"/>
      <c r="Z167" s="541"/>
      <c r="AA167" s="542"/>
      <c r="AB167" s="542"/>
      <c r="AC167" s="542"/>
      <c r="AD167" s="542"/>
      <c r="AE167" s="542"/>
      <c r="AF167" s="542"/>
      <c r="AG167" s="542"/>
      <c r="AH167" s="542"/>
      <c r="AI167" s="542"/>
      <c r="AJ167" s="542"/>
      <c r="AK167" s="543"/>
      <c r="AL167" s="541"/>
      <c r="AM167" s="542"/>
      <c r="AN167" s="542"/>
      <c r="AO167" s="542"/>
      <c r="AP167" s="542"/>
      <c r="AQ167" s="542"/>
      <c r="AR167" s="542"/>
      <c r="AS167" s="542"/>
      <c r="AT167" s="542"/>
      <c r="AU167" s="542"/>
      <c r="AV167" s="542"/>
      <c r="AW167" s="543"/>
    </row>
    <row r="168" spans="1:49" s="75" customFormat="1" ht="21" customHeight="1" thickBot="1" x14ac:dyDescent="0.3">
      <c r="A168" s="552"/>
      <c r="B168" s="527" t="str">
        <f>IF(ISBLANK(B166),"",CONCATENATE(LEFT(INDEX(B$19:B$49,MATCH(LEFT(B166,11)&amp;"*",B$19:B$49,0)+2),FIND("-",INDEX(B$19:B$49,MATCH(LEFT(B166,11)&amp;"*",B$19:B$49,0)+2))),$A166))</f>
        <v/>
      </c>
      <c r="C168" s="528"/>
      <c r="D168" s="529"/>
      <c r="E168" s="193"/>
      <c r="F168" s="203"/>
      <c r="G168" s="195"/>
      <c r="H168" s="196"/>
      <c r="I168" s="196"/>
      <c r="J168" s="197"/>
      <c r="K168" s="198"/>
      <c r="L168" s="198"/>
      <c r="M168" s="198"/>
      <c r="N168" s="527" t="str">
        <f>IF(ISBLANK(N166),"",CONCATENATE(LEFT(INDEX(N$19:N$49,MATCH(LEFT(N166,11)&amp;"*",N$19:N$49,0)+2),FIND("-",INDEX(N$19:N$49,MATCH(LEFT(N166,11)&amp;"*",N$19:N$49,0)+2))),$A166))</f>
        <v/>
      </c>
      <c r="O168" s="528"/>
      <c r="P168" s="529"/>
      <c r="Q168" s="193"/>
      <c r="R168" s="203"/>
      <c r="S168" s="195"/>
      <c r="T168" s="196"/>
      <c r="U168" s="196"/>
      <c r="V168" s="197"/>
      <c r="W168" s="198"/>
      <c r="X168" s="194"/>
      <c r="Y168" s="198"/>
      <c r="Z168" s="527" t="str">
        <f>IF(ISBLANK(Z166),"",CONCATENATE(LEFT(INDEX(Z$19:Z$49,MATCH(LEFT(Z166,11)&amp;"*",Z$19:Z$49,0)+2),FIND("-",INDEX(Z$19:Z$49,MATCH(LEFT(Z166,11)&amp;"*",Z$19:Z$49,0)+2))),$A166))</f>
        <v/>
      </c>
      <c r="AA168" s="528"/>
      <c r="AB168" s="529"/>
      <c r="AC168" s="308"/>
      <c r="AD168" s="203"/>
      <c r="AE168" s="199"/>
      <c r="AF168" s="201"/>
      <c r="AG168" s="201"/>
      <c r="AH168" s="200"/>
      <c r="AI168" s="202"/>
      <c r="AJ168" s="202"/>
      <c r="AK168" s="213"/>
      <c r="AL168" s="527" t="str">
        <f>IF(ISBLANK(AL166),"",CONCATENATE(LEFT(INDEX(AL$19:AL$49,MATCH(LEFT(AL166,11)&amp;"*",AL$19:AL$49,0)+2),FIND("-",INDEX(AL$19:AL$49,MATCH(LEFT(AL166,11)&amp;"*",AL$19:AL$49,0)+2))),$A166))</f>
        <v/>
      </c>
      <c r="AM168" s="528"/>
      <c r="AN168" s="529"/>
      <c r="AO168" s="193"/>
      <c r="AP168" s="203"/>
      <c r="AQ168" s="195"/>
      <c r="AR168" s="196"/>
      <c r="AS168" s="196"/>
      <c r="AT168" s="197"/>
      <c r="AU168" s="198"/>
      <c r="AV168" s="194"/>
      <c r="AW168" s="198"/>
    </row>
    <row r="169" spans="1:49" s="75" customFormat="1" ht="21" customHeight="1" thickTop="1" x14ac:dyDescent="0.25">
      <c r="A169" s="550" t="s">
        <v>64</v>
      </c>
      <c r="B169" s="538"/>
      <c r="C169" s="539"/>
      <c r="D169" s="539"/>
      <c r="E169" s="539"/>
      <c r="F169" s="539"/>
      <c r="G169" s="539"/>
      <c r="H169" s="539"/>
      <c r="I169" s="539"/>
      <c r="J169" s="539"/>
      <c r="K169" s="539"/>
      <c r="L169" s="539"/>
      <c r="M169" s="540"/>
      <c r="N169" s="538"/>
      <c r="O169" s="539"/>
      <c r="P169" s="539"/>
      <c r="Q169" s="539"/>
      <c r="R169" s="539"/>
      <c r="S169" s="539"/>
      <c r="T169" s="539"/>
      <c r="U169" s="539"/>
      <c r="V169" s="539"/>
      <c r="W169" s="539"/>
      <c r="X169" s="539"/>
      <c r="Y169" s="540"/>
      <c r="Z169" s="538"/>
      <c r="AA169" s="539"/>
      <c r="AB169" s="539"/>
      <c r="AC169" s="539"/>
      <c r="AD169" s="539"/>
      <c r="AE169" s="539"/>
      <c r="AF169" s="539"/>
      <c r="AG169" s="539"/>
      <c r="AH169" s="539"/>
      <c r="AI169" s="539"/>
      <c r="AJ169" s="539"/>
      <c r="AK169" s="540"/>
      <c r="AL169" s="538"/>
      <c r="AM169" s="539"/>
      <c r="AN169" s="539"/>
      <c r="AO169" s="539"/>
      <c r="AP169" s="539"/>
      <c r="AQ169" s="539"/>
      <c r="AR169" s="539"/>
      <c r="AS169" s="539"/>
      <c r="AT169" s="539"/>
      <c r="AU169" s="539"/>
      <c r="AV169" s="539"/>
      <c r="AW169" s="540"/>
    </row>
    <row r="170" spans="1:49" s="75" customFormat="1" ht="21" customHeight="1" x14ac:dyDescent="0.25">
      <c r="A170" s="551"/>
      <c r="B170" s="541"/>
      <c r="C170" s="542"/>
      <c r="D170" s="542"/>
      <c r="E170" s="542"/>
      <c r="F170" s="542"/>
      <c r="G170" s="542"/>
      <c r="H170" s="542"/>
      <c r="I170" s="542"/>
      <c r="J170" s="542"/>
      <c r="K170" s="542"/>
      <c r="L170" s="542"/>
      <c r="M170" s="543"/>
      <c r="N170" s="541"/>
      <c r="O170" s="542"/>
      <c r="P170" s="542"/>
      <c r="Q170" s="542"/>
      <c r="R170" s="542"/>
      <c r="S170" s="542"/>
      <c r="T170" s="542"/>
      <c r="U170" s="542"/>
      <c r="V170" s="542"/>
      <c r="W170" s="542"/>
      <c r="X170" s="542"/>
      <c r="Y170" s="543"/>
      <c r="Z170" s="541"/>
      <c r="AA170" s="542"/>
      <c r="AB170" s="542"/>
      <c r="AC170" s="542"/>
      <c r="AD170" s="542"/>
      <c r="AE170" s="542"/>
      <c r="AF170" s="542"/>
      <c r="AG170" s="542"/>
      <c r="AH170" s="542"/>
      <c r="AI170" s="542"/>
      <c r="AJ170" s="542"/>
      <c r="AK170" s="543"/>
      <c r="AL170" s="541"/>
      <c r="AM170" s="542"/>
      <c r="AN170" s="542"/>
      <c r="AO170" s="542"/>
      <c r="AP170" s="542"/>
      <c r="AQ170" s="542"/>
      <c r="AR170" s="542"/>
      <c r="AS170" s="542"/>
      <c r="AT170" s="542"/>
      <c r="AU170" s="542"/>
      <c r="AV170" s="542"/>
      <c r="AW170" s="543"/>
    </row>
    <row r="171" spans="1:49" s="75" customFormat="1" ht="21" customHeight="1" thickBot="1" x14ac:dyDescent="0.3">
      <c r="A171" s="552"/>
      <c r="B171" s="527" t="str">
        <f>IF(ISBLANK(B169),"",CONCATENATE(LEFT(INDEX(B$19:B$49,MATCH(LEFT(B169,11)&amp;"*",B$19:B$49,0)+2),FIND("-",INDEX(B$19:B$49,MATCH(LEFT(B169,11)&amp;"*",B$19:B$49,0)+2))),$A169))</f>
        <v/>
      </c>
      <c r="C171" s="528"/>
      <c r="D171" s="529"/>
      <c r="E171" s="193"/>
      <c r="F171" s="203"/>
      <c r="G171" s="195"/>
      <c r="H171" s="196"/>
      <c r="I171" s="196"/>
      <c r="J171" s="197"/>
      <c r="K171" s="198"/>
      <c r="L171" s="198"/>
      <c r="M171" s="198"/>
      <c r="N171" s="527" t="str">
        <f>IF(ISBLANK(N169),"",CONCATENATE(LEFT(INDEX(N$19:N$49,MATCH(LEFT(N169,11)&amp;"*",N$19:N$49,0)+2),FIND("-",INDEX(N$19:N$49,MATCH(LEFT(N169,11)&amp;"*",N$19:N$49,0)+2))),$A169))</f>
        <v/>
      </c>
      <c r="O171" s="528"/>
      <c r="P171" s="529"/>
      <c r="Q171" s="193"/>
      <c r="R171" s="203"/>
      <c r="S171" s="195"/>
      <c r="T171" s="196"/>
      <c r="U171" s="196"/>
      <c r="V171" s="197"/>
      <c r="W171" s="198"/>
      <c r="X171" s="194"/>
      <c r="Y171" s="198"/>
      <c r="Z171" s="527" t="str">
        <f>IF(ISBLANK(Z169),"",CONCATENATE(LEFT(INDEX(Z$19:Z$49,MATCH(LEFT(Z169,11)&amp;"*",Z$19:Z$49,0)+2),FIND("-",INDEX(Z$19:Z$49,MATCH(LEFT(Z169,11)&amp;"*",Z$19:Z$49,0)+2))),$A169))</f>
        <v/>
      </c>
      <c r="AA171" s="528"/>
      <c r="AB171" s="529"/>
      <c r="AC171" s="308"/>
      <c r="AD171" s="203"/>
      <c r="AE171" s="199"/>
      <c r="AF171" s="201"/>
      <c r="AG171" s="201"/>
      <c r="AH171" s="200"/>
      <c r="AI171" s="202"/>
      <c r="AJ171" s="202"/>
      <c r="AK171" s="213"/>
      <c r="AL171" s="527" t="str">
        <f>IF(ISBLANK(AL169),"",CONCATENATE(LEFT(INDEX(AL$19:AL$49,MATCH(LEFT(AL169,11)&amp;"*",AL$19:AL$49,0)+2),FIND("-",INDEX(AL$19:AL$49,MATCH(LEFT(AL169,11)&amp;"*",AL$19:AL$49,0)+2))),$A169))</f>
        <v/>
      </c>
      <c r="AM171" s="528"/>
      <c r="AN171" s="529"/>
      <c r="AO171" s="193"/>
      <c r="AP171" s="203"/>
      <c r="AQ171" s="195"/>
      <c r="AR171" s="196"/>
      <c r="AS171" s="196"/>
      <c r="AT171" s="197"/>
      <c r="AU171" s="198"/>
      <c r="AV171" s="194"/>
      <c r="AW171" s="198"/>
    </row>
    <row r="172" spans="1:49" s="75" customFormat="1" ht="21" customHeight="1" thickTop="1" x14ac:dyDescent="0.25">
      <c r="A172" s="550" t="s">
        <v>65</v>
      </c>
      <c r="B172" s="538"/>
      <c r="C172" s="539"/>
      <c r="D172" s="539"/>
      <c r="E172" s="539"/>
      <c r="F172" s="539"/>
      <c r="G172" s="539"/>
      <c r="H172" s="539"/>
      <c r="I172" s="539"/>
      <c r="J172" s="539"/>
      <c r="K172" s="539"/>
      <c r="L172" s="539"/>
      <c r="M172" s="540"/>
      <c r="N172" s="538"/>
      <c r="O172" s="539"/>
      <c r="P172" s="539"/>
      <c r="Q172" s="539"/>
      <c r="R172" s="539"/>
      <c r="S172" s="539"/>
      <c r="T172" s="539"/>
      <c r="U172" s="539"/>
      <c r="V172" s="539"/>
      <c r="W172" s="539"/>
      <c r="X172" s="539"/>
      <c r="Y172" s="540"/>
      <c r="Z172" s="538"/>
      <c r="AA172" s="539"/>
      <c r="AB172" s="539"/>
      <c r="AC172" s="539"/>
      <c r="AD172" s="539"/>
      <c r="AE172" s="539"/>
      <c r="AF172" s="539"/>
      <c r="AG172" s="539"/>
      <c r="AH172" s="539"/>
      <c r="AI172" s="539"/>
      <c r="AJ172" s="539"/>
      <c r="AK172" s="540"/>
      <c r="AL172" s="538"/>
      <c r="AM172" s="539"/>
      <c r="AN172" s="539"/>
      <c r="AO172" s="539"/>
      <c r="AP172" s="539"/>
      <c r="AQ172" s="539"/>
      <c r="AR172" s="539"/>
      <c r="AS172" s="539"/>
      <c r="AT172" s="539"/>
      <c r="AU172" s="539"/>
      <c r="AV172" s="539"/>
      <c r="AW172" s="540"/>
    </row>
    <row r="173" spans="1:49" s="75" customFormat="1" ht="21" customHeight="1" x14ac:dyDescent="0.25">
      <c r="A173" s="551"/>
      <c r="B173" s="541"/>
      <c r="C173" s="542"/>
      <c r="D173" s="542"/>
      <c r="E173" s="542"/>
      <c r="F173" s="542"/>
      <c r="G173" s="542"/>
      <c r="H173" s="542"/>
      <c r="I173" s="542"/>
      <c r="J173" s="542"/>
      <c r="K173" s="542"/>
      <c r="L173" s="542"/>
      <c r="M173" s="543"/>
      <c r="N173" s="541"/>
      <c r="O173" s="542"/>
      <c r="P173" s="542"/>
      <c r="Q173" s="542"/>
      <c r="R173" s="542"/>
      <c r="S173" s="542"/>
      <c r="T173" s="542"/>
      <c r="U173" s="542"/>
      <c r="V173" s="542"/>
      <c r="W173" s="542"/>
      <c r="X173" s="542"/>
      <c r="Y173" s="543"/>
      <c r="Z173" s="541"/>
      <c r="AA173" s="542"/>
      <c r="AB173" s="542"/>
      <c r="AC173" s="542"/>
      <c r="AD173" s="542"/>
      <c r="AE173" s="542"/>
      <c r="AF173" s="542"/>
      <c r="AG173" s="542"/>
      <c r="AH173" s="542"/>
      <c r="AI173" s="542"/>
      <c r="AJ173" s="542"/>
      <c r="AK173" s="543"/>
      <c r="AL173" s="541"/>
      <c r="AM173" s="542"/>
      <c r="AN173" s="542"/>
      <c r="AO173" s="542"/>
      <c r="AP173" s="542"/>
      <c r="AQ173" s="542"/>
      <c r="AR173" s="542"/>
      <c r="AS173" s="542"/>
      <c r="AT173" s="542"/>
      <c r="AU173" s="542"/>
      <c r="AV173" s="542"/>
      <c r="AW173" s="543"/>
    </row>
    <row r="174" spans="1:49" s="75" customFormat="1" ht="21" customHeight="1" thickBot="1" x14ac:dyDescent="0.3">
      <c r="A174" s="552"/>
      <c r="B174" s="527" t="str">
        <f>IF(ISBLANK(B172),"",CONCATENATE(LEFT(INDEX(B$19:B$49,MATCH(LEFT(B172,11)&amp;"*",B$19:B$49,0)+2),FIND("-",INDEX(B$19:B$49,MATCH(LEFT(B172,11)&amp;"*",B$19:B$49,0)+2))),$A172))</f>
        <v/>
      </c>
      <c r="C174" s="528"/>
      <c r="D174" s="529"/>
      <c r="E174" s="193"/>
      <c r="F174" s="203"/>
      <c r="G174" s="195"/>
      <c r="H174" s="196"/>
      <c r="I174" s="196"/>
      <c r="J174" s="197"/>
      <c r="K174" s="198"/>
      <c r="L174" s="198"/>
      <c r="M174" s="198"/>
      <c r="N174" s="527" t="str">
        <f>IF(ISBLANK(N172),"",CONCATENATE(LEFT(INDEX(N$19:N$49,MATCH(LEFT(N172,11)&amp;"*",N$19:N$49,0)+2),FIND("-",INDEX(N$19:N$49,MATCH(LEFT(N172,11)&amp;"*",N$19:N$49,0)+2))),$A172))</f>
        <v/>
      </c>
      <c r="O174" s="528"/>
      <c r="P174" s="529"/>
      <c r="Q174" s="193"/>
      <c r="R174" s="203"/>
      <c r="S174" s="195"/>
      <c r="T174" s="196"/>
      <c r="U174" s="196"/>
      <c r="V174" s="197"/>
      <c r="W174" s="198"/>
      <c r="X174" s="194"/>
      <c r="Y174" s="198"/>
      <c r="Z174" s="527" t="str">
        <f>IF(ISBLANK(Z172),"",CONCATENATE(LEFT(INDEX(Z$19:Z$49,MATCH(LEFT(Z172,11)&amp;"*",Z$19:Z$49,0)+2),FIND("-",INDEX(Z$19:Z$49,MATCH(LEFT(Z172,11)&amp;"*",Z$19:Z$49,0)+2))),$A172))</f>
        <v/>
      </c>
      <c r="AA174" s="528"/>
      <c r="AB174" s="529"/>
      <c r="AC174" s="308"/>
      <c r="AD174" s="203"/>
      <c r="AE174" s="199"/>
      <c r="AF174" s="201"/>
      <c r="AG174" s="201"/>
      <c r="AH174" s="200"/>
      <c r="AI174" s="202"/>
      <c r="AJ174" s="202"/>
      <c r="AK174" s="214"/>
      <c r="AL174" s="527" t="str">
        <f>IF(ISBLANK(AL172),"",CONCATENATE(LEFT(INDEX(AL$19:AL$49,MATCH(LEFT(AL172,11)&amp;"*",AL$19:AL$49,0)+2),FIND("-",INDEX(AL$19:AL$49,MATCH(LEFT(AL172,11)&amp;"*",AL$19:AL$49,0)+2))),$A172))</f>
        <v/>
      </c>
      <c r="AM174" s="528"/>
      <c r="AN174" s="529"/>
      <c r="AO174" s="193"/>
      <c r="AP174" s="203"/>
      <c r="AQ174" s="195"/>
      <c r="AR174" s="196"/>
      <c r="AS174" s="196"/>
      <c r="AT174" s="197"/>
      <c r="AU174" s="198"/>
      <c r="AV174" s="194"/>
      <c r="AW174" s="198"/>
    </row>
    <row r="175" spans="1:49" s="75" customFormat="1" ht="21" customHeight="1" thickTop="1" x14ac:dyDescent="0.25">
      <c r="A175" s="550" t="s">
        <v>88</v>
      </c>
      <c r="B175" s="538"/>
      <c r="C175" s="539"/>
      <c r="D175" s="539"/>
      <c r="E175" s="539"/>
      <c r="F175" s="539"/>
      <c r="G175" s="539"/>
      <c r="H175" s="539"/>
      <c r="I175" s="539"/>
      <c r="J175" s="539"/>
      <c r="K175" s="539"/>
      <c r="L175" s="539"/>
      <c r="M175" s="540"/>
      <c r="N175" s="538"/>
      <c r="O175" s="539"/>
      <c r="P175" s="539"/>
      <c r="Q175" s="539"/>
      <c r="R175" s="539"/>
      <c r="S175" s="539"/>
      <c r="T175" s="539"/>
      <c r="U175" s="539"/>
      <c r="V175" s="539"/>
      <c r="W175" s="539"/>
      <c r="X175" s="539"/>
      <c r="Y175" s="540"/>
      <c r="Z175" s="538"/>
      <c r="AA175" s="539"/>
      <c r="AB175" s="539"/>
      <c r="AC175" s="539"/>
      <c r="AD175" s="539"/>
      <c r="AE175" s="539"/>
      <c r="AF175" s="539"/>
      <c r="AG175" s="539"/>
      <c r="AH175" s="539"/>
      <c r="AI175" s="539"/>
      <c r="AJ175" s="539"/>
      <c r="AK175" s="540"/>
      <c r="AL175" s="538"/>
      <c r="AM175" s="539"/>
      <c r="AN175" s="539"/>
      <c r="AO175" s="539"/>
      <c r="AP175" s="539"/>
      <c r="AQ175" s="539"/>
      <c r="AR175" s="539"/>
      <c r="AS175" s="539"/>
      <c r="AT175" s="539"/>
      <c r="AU175" s="539"/>
      <c r="AV175" s="539"/>
      <c r="AW175" s="540"/>
    </row>
    <row r="176" spans="1:49" s="75" customFormat="1" ht="21" customHeight="1" x14ac:dyDescent="0.25">
      <c r="A176" s="551"/>
      <c r="B176" s="541"/>
      <c r="C176" s="542"/>
      <c r="D176" s="542"/>
      <c r="E176" s="542"/>
      <c r="F176" s="542"/>
      <c r="G176" s="542"/>
      <c r="H176" s="542"/>
      <c r="I176" s="542"/>
      <c r="J176" s="542"/>
      <c r="K176" s="542"/>
      <c r="L176" s="542"/>
      <c r="M176" s="543"/>
      <c r="N176" s="541"/>
      <c r="O176" s="542"/>
      <c r="P176" s="542"/>
      <c r="Q176" s="542"/>
      <c r="R176" s="542"/>
      <c r="S176" s="542"/>
      <c r="T176" s="542"/>
      <c r="U176" s="542"/>
      <c r="V176" s="542"/>
      <c r="W176" s="542"/>
      <c r="X176" s="542"/>
      <c r="Y176" s="543"/>
      <c r="Z176" s="541"/>
      <c r="AA176" s="542"/>
      <c r="AB176" s="542"/>
      <c r="AC176" s="542"/>
      <c r="AD176" s="542"/>
      <c r="AE176" s="542"/>
      <c r="AF176" s="542"/>
      <c r="AG176" s="542"/>
      <c r="AH176" s="542"/>
      <c r="AI176" s="542"/>
      <c r="AJ176" s="542"/>
      <c r="AK176" s="543"/>
      <c r="AL176" s="541"/>
      <c r="AM176" s="542"/>
      <c r="AN176" s="542"/>
      <c r="AO176" s="542"/>
      <c r="AP176" s="542"/>
      <c r="AQ176" s="542"/>
      <c r="AR176" s="542"/>
      <c r="AS176" s="542"/>
      <c r="AT176" s="542"/>
      <c r="AU176" s="542"/>
      <c r="AV176" s="542"/>
      <c r="AW176" s="543"/>
    </row>
    <row r="177" spans="1:49" s="78" customFormat="1" ht="21" customHeight="1" thickBot="1" x14ac:dyDescent="0.25">
      <c r="A177" s="552"/>
      <c r="B177" s="527" t="str">
        <f>IF(ISBLANK(B175),"",CONCATENATE(LEFT(INDEX(B$19:B$49,MATCH(LEFT(B175,11)&amp;"*",B$19:B$49,0)+2),FIND("-",INDEX(B$19:B$49,MATCH(LEFT(B175,11)&amp;"*",B$19:B$49,0)+2))),$A175))</f>
        <v/>
      </c>
      <c r="C177" s="528"/>
      <c r="D177" s="529"/>
      <c r="E177" s="193"/>
      <c r="F177" s="203"/>
      <c r="G177" s="195"/>
      <c r="H177" s="196"/>
      <c r="I177" s="196"/>
      <c r="J177" s="197"/>
      <c r="K177" s="198"/>
      <c r="L177" s="198"/>
      <c r="M177" s="198"/>
      <c r="N177" s="527" t="str">
        <f>IF(ISBLANK(N175),"",CONCATENATE(LEFT(INDEX(N$19:N$49,MATCH(LEFT(N175,11)&amp;"*",N$19:N$49,0)+2),FIND("-",INDEX(N$19:N$49,MATCH(LEFT(N175,11)&amp;"*",N$19:N$49,0)+2))),$A175))</f>
        <v/>
      </c>
      <c r="O177" s="528"/>
      <c r="P177" s="529"/>
      <c r="Q177" s="193"/>
      <c r="R177" s="203"/>
      <c r="S177" s="195"/>
      <c r="T177" s="196"/>
      <c r="U177" s="196"/>
      <c r="V177" s="197"/>
      <c r="W177" s="198"/>
      <c r="X177" s="194"/>
      <c r="Y177" s="198"/>
      <c r="Z177" s="527" t="str">
        <f>IF(ISBLANK(Z175),"",CONCATENATE(LEFT(INDEX(Z$19:Z$49,MATCH(LEFT(Z175,11)&amp;"*",Z$19:Z$49,0)+2),FIND("-",INDEX(Z$19:Z$49,MATCH(LEFT(Z175,11)&amp;"*",Z$19:Z$49,0)+2))),$A175))</f>
        <v/>
      </c>
      <c r="AA177" s="528"/>
      <c r="AB177" s="529"/>
      <c r="AC177" s="308"/>
      <c r="AD177" s="203"/>
      <c r="AE177" s="199"/>
      <c r="AF177" s="201"/>
      <c r="AG177" s="201"/>
      <c r="AH177" s="200"/>
      <c r="AI177" s="202"/>
      <c r="AJ177" s="202"/>
      <c r="AK177" s="214"/>
      <c r="AL177" s="527" t="str">
        <f>IF(ISBLANK(AL175),"",CONCATENATE(LEFT(INDEX(AL$19:AL$49,MATCH(LEFT(AL175,11)&amp;"*",AL$19:AL$49,0)+2),FIND("-",INDEX(AL$19:AL$49,MATCH(LEFT(AL175,11)&amp;"*",AL$19:AL$49,0)+2))),$A175))</f>
        <v/>
      </c>
      <c r="AM177" s="528"/>
      <c r="AN177" s="529"/>
      <c r="AO177" s="193"/>
      <c r="AP177" s="203"/>
      <c r="AQ177" s="195"/>
      <c r="AR177" s="196"/>
      <c r="AS177" s="196"/>
      <c r="AT177" s="197"/>
      <c r="AU177" s="198"/>
      <c r="AV177" s="194"/>
      <c r="AW177" s="198"/>
    </row>
    <row r="178" spans="1:49" s="78" customFormat="1" ht="18" customHeight="1" thickTop="1" thickBot="1" x14ac:dyDescent="0.25">
      <c r="A178" s="79"/>
      <c r="B178" s="16"/>
      <c r="C178" s="16"/>
      <c r="D178" s="16"/>
      <c r="E178" s="16"/>
      <c r="F178" s="16"/>
      <c r="G178" s="16"/>
      <c r="H178" s="16"/>
      <c r="I178" s="16"/>
      <c r="J178" s="16"/>
      <c r="K178" s="16"/>
      <c r="L178" s="17"/>
      <c r="M178" s="17"/>
      <c r="N178" s="16"/>
      <c r="O178" s="389"/>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4"/>
      <c r="C179" s="84"/>
      <c r="D179" s="84"/>
      <c r="E179" s="84"/>
      <c r="F179" s="84"/>
      <c r="G179" s="84"/>
      <c r="H179" s="620" t="s">
        <v>89</v>
      </c>
      <c r="I179" s="621"/>
      <c r="J179" s="621"/>
      <c r="K179" s="621"/>
      <c r="L179" s="621"/>
      <c r="M179" s="621"/>
      <c r="N179" s="621"/>
      <c r="O179" s="621"/>
      <c r="P179" s="621"/>
      <c r="Q179" s="621"/>
      <c r="R179" s="621"/>
      <c r="S179" s="621"/>
      <c r="T179" s="621"/>
      <c r="U179" s="621"/>
      <c r="V179" s="621"/>
      <c r="W179" s="621"/>
      <c r="X179" s="621"/>
      <c r="Y179" s="621"/>
      <c r="Z179" s="621"/>
      <c r="AA179" s="621"/>
      <c r="AB179" s="621"/>
      <c r="AC179" s="621"/>
      <c r="AD179" s="621"/>
      <c r="AE179" s="621"/>
      <c r="AF179" s="621"/>
      <c r="AG179" s="621"/>
      <c r="AH179" s="621"/>
      <c r="AI179" s="621"/>
      <c r="AJ179" s="621"/>
      <c r="AK179" s="621"/>
      <c r="AL179" s="621"/>
      <c r="AM179" s="621"/>
      <c r="AN179" s="621"/>
      <c r="AO179" s="621"/>
      <c r="AP179" s="621"/>
      <c r="AQ179" s="621"/>
      <c r="AR179" s="622"/>
      <c r="AS179" s="84"/>
      <c r="AT179" s="84"/>
      <c r="AU179" s="84"/>
      <c r="AV179" s="82"/>
      <c r="AW179" s="82"/>
    </row>
    <row r="180" spans="1:49" s="59" customFormat="1" ht="15" customHeight="1" x14ac:dyDescent="0.2">
      <c r="A180" s="78"/>
      <c r="B180" s="87"/>
      <c r="C180" s="87"/>
      <c r="D180" s="87"/>
      <c r="E180" s="87"/>
      <c r="F180" s="87"/>
      <c r="G180" s="87"/>
      <c r="H180" s="316"/>
      <c r="I180" s="316"/>
      <c r="J180" s="316"/>
      <c r="K180" s="316"/>
      <c r="L180" s="316"/>
      <c r="M180" s="316"/>
      <c r="N180" s="316"/>
      <c r="O180" s="390"/>
      <c r="P180" s="316"/>
      <c r="Q180" s="316"/>
      <c r="R180" s="316"/>
      <c r="S180" s="316"/>
      <c r="T180" s="316"/>
      <c r="U180" s="316"/>
      <c r="V180" s="316"/>
      <c r="W180" s="316"/>
      <c r="X180" s="316"/>
      <c r="Y180" s="316"/>
      <c r="Z180" s="316"/>
      <c r="AA180" s="316"/>
      <c r="AB180" s="316"/>
      <c r="AC180" s="316"/>
      <c r="AD180" s="317"/>
      <c r="AE180" s="317"/>
      <c r="AF180" s="317"/>
      <c r="AG180" s="317"/>
      <c r="AH180" s="317"/>
      <c r="AI180" s="317"/>
      <c r="AJ180" s="317"/>
      <c r="AK180" s="317"/>
      <c r="AL180" s="317"/>
      <c r="AM180" s="317"/>
      <c r="AN180" s="101"/>
      <c r="AO180" s="101"/>
      <c r="AP180" s="101"/>
      <c r="AQ180" s="101"/>
      <c r="AR180" s="101"/>
      <c r="AS180" s="84"/>
      <c r="AT180" s="84"/>
      <c r="AU180" s="84"/>
      <c r="AV180" s="82"/>
      <c r="AW180" s="82"/>
    </row>
    <row r="181" spans="1:49" s="59" customFormat="1" ht="15" customHeight="1" x14ac:dyDescent="0.25">
      <c r="A181" s="500" t="s">
        <v>290</v>
      </c>
      <c r="B181" s="501"/>
      <c r="C181" s="501"/>
      <c r="D181" s="501"/>
      <c r="E181" s="501"/>
      <c r="F181" s="501"/>
      <c r="G181" s="501"/>
      <c r="H181" s="501"/>
      <c r="I181" s="501"/>
      <c r="J181" s="501"/>
      <c r="K181" s="501"/>
      <c r="L181" s="501"/>
      <c r="M181" s="501"/>
      <c r="N181" s="501"/>
      <c r="O181" s="501"/>
      <c r="P181" s="501"/>
      <c r="Q181" s="501"/>
      <c r="R181" s="501"/>
      <c r="S181" s="501"/>
      <c r="T181" s="501"/>
      <c r="U181" s="501"/>
      <c r="V181" s="501"/>
      <c r="W181" s="501"/>
      <c r="X181" s="501"/>
      <c r="Y181" s="501"/>
      <c r="Z181" s="501"/>
      <c r="AA181" s="501"/>
      <c r="AB181" s="501"/>
      <c r="AC181" s="501"/>
      <c r="AD181" s="501"/>
      <c r="AE181" s="501"/>
      <c r="AF181" s="501"/>
      <c r="AG181" s="501"/>
      <c r="AH181" s="501"/>
      <c r="AI181" s="501"/>
      <c r="AJ181" s="501"/>
      <c r="AK181" s="501"/>
      <c r="AL181" s="501"/>
      <c r="AM181" s="501"/>
      <c r="AN181" s="501"/>
      <c r="AO181" s="501"/>
      <c r="AP181" s="501"/>
      <c r="AQ181" s="501"/>
      <c r="AR181" s="501"/>
      <c r="AS181" s="501"/>
      <c r="AT181" s="501"/>
      <c r="AU181" s="501"/>
      <c r="AV181" s="501"/>
      <c r="AW181" s="501"/>
    </row>
    <row r="182" spans="1:49" s="59" customFormat="1" ht="21" customHeight="1" x14ac:dyDescent="0.2">
      <c r="O182" s="391"/>
      <c r="AT182" s="71"/>
      <c r="AU182" s="71"/>
      <c r="AV182" s="72"/>
      <c r="AW182" s="72"/>
    </row>
    <row r="183" spans="1:49" s="59" customFormat="1" ht="21" customHeight="1" x14ac:dyDescent="0.25">
      <c r="B183" s="505" t="s">
        <v>39</v>
      </c>
      <c r="C183" s="505"/>
      <c r="D183" s="505"/>
      <c r="E183" s="505"/>
      <c r="F183" s="505"/>
      <c r="G183" s="505"/>
      <c r="H183" s="505"/>
      <c r="I183" s="505"/>
      <c r="J183" s="94"/>
      <c r="K183" s="94"/>
      <c r="L183" s="48"/>
      <c r="M183" s="48"/>
      <c r="N183" s="92"/>
      <c r="O183" s="380"/>
      <c r="P183" s="92"/>
      <c r="Q183" s="92"/>
      <c r="R183" s="93"/>
      <c r="S183" s="94"/>
      <c r="T183" s="94"/>
      <c r="U183" s="94"/>
      <c r="V183" s="94"/>
      <c r="W183" s="94"/>
      <c r="X183" s="48"/>
      <c r="Y183" s="48"/>
      <c r="Z183" s="92"/>
      <c r="AA183" s="92"/>
      <c r="AB183" s="92"/>
      <c r="AC183" s="92"/>
      <c r="AD183" s="93"/>
      <c r="AE183" s="94"/>
      <c r="AF183" s="94"/>
      <c r="AG183" s="94"/>
      <c r="AH183" s="94"/>
      <c r="AI183" s="94"/>
      <c r="AJ183" s="48"/>
      <c r="AK183" s="48"/>
      <c r="AL183" s="92"/>
      <c r="AM183" s="92"/>
      <c r="AN183" s="505" t="s">
        <v>42</v>
      </c>
      <c r="AO183" s="505"/>
      <c r="AP183" s="505"/>
      <c r="AQ183" s="505"/>
      <c r="AR183" s="505"/>
      <c r="AS183" s="505"/>
      <c r="AT183" s="505"/>
      <c r="AU183" s="505"/>
      <c r="AV183" s="48"/>
      <c r="AW183" s="48"/>
    </row>
    <row r="184" spans="1:49" s="59" customFormat="1" ht="21" customHeight="1" x14ac:dyDescent="0.2">
      <c r="B184" s="506" t="str">
        <f>Coperta!B$46</f>
        <v>Conf.univ.dr.ing. Florin DRĂGAN</v>
      </c>
      <c r="C184" s="506"/>
      <c r="D184" s="506"/>
      <c r="E184" s="506"/>
      <c r="F184" s="506"/>
      <c r="G184" s="506"/>
      <c r="H184" s="506"/>
      <c r="I184" s="506"/>
      <c r="J184" s="71"/>
      <c r="K184" s="71"/>
      <c r="L184" s="72"/>
      <c r="M184" s="72"/>
      <c r="N184" s="71"/>
      <c r="O184" s="381"/>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506" t="str">
        <f>Coperta!N$46</f>
        <v>Conf.univ.dr.ing. Virgil STOICA</v>
      </c>
      <c r="AO184" s="506"/>
      <c r="AP184" s="506"/>
      <c r="AQ184" s="506"/>
      <c r="AR184" s="506"/>
      <c r="AS184" s="506"/>
      <c r="AT184" s="506"/>
      <c r="AU184" s="506"/>
      <c r="AV184" s="72"/>
      <c r="AW184" s="72"/>
    </row>
    <row r="185" spans="1:49" s="59" customFormat="1" ht="21" customHeight="1" x14ac:dyDescent="0.2">
      <c r="B185" s="417"/>
      <c r="C185" s="417"/>
      <c r="D185" s="417"/>
      <c r="E185" s="417"/>
      <c r="F185" s="417"/>
      <c r="G185" s="417"/>
      <c r="H185" s="417"/>
      <c r="I185" s="417"/>
      <c r="J185" s="71"/>
      <c r="K185" s="71"/>
      <c r="L185" s="72"/>
      <c r="M185" s="72"/>
      <c r="N185" s="71"/>
      <c r="O185" s="381"/>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7"/>
      <c r="AO185" s="417"/>
      <c r="AP185" s="417"/>
      <c r="AQ185" s="417"/>
      <c r="AR185" s="417"/>
      <c r="AS185" s="417"/>
      <c r="AT185" s="417"/>
      <c r="AU185" s="417"/>
      <c r="AV185" s="72"/>
      <c r="AW185" s="72"/>
    </row>
    <row r="186" spans="1:49" s="59" customFormat="1" ht="14.25" x14ac:dyDescent="0.2">
      <c r="G186" s="71"/>
      <c r="H186" s="71"/>
      <c r="I186" s="71"/>
      <c r="J186" s="71"/>
      <c r="K186" s="71"/>
      <c r="L186" s="72"/>
      <c r="M186" s="72"/>
      <c r="N186" s="71"/>
      <c r="O186" s="381"/>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3"/>
      <c r="D187" s="71"/>
      <c r="E187" s="71"/>
      <c r="F187" s="71"/>
      <c r="G187" s="71"/>
      <c r="H187" s="71"/>
      <c r="I187" s="71"/>
      <c r="J187" s="71"/>
      <c r="K187" s="71"/>
      <c r="L187" s="72"/>
      <c r="M187" s="72"/>
      <c r="N187" s="71"/>
      <c r="O187" s="381"/>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3"/>
      <c r="AP187" s="71"/>
      <c r="AQ187" s="83"/>
      <c r="AR187" s="71"/>
      <c r="AS187" s="71"/>
      <c r="AT187" s="71"/>
      <c r="AU187" s="71"/>
      <c r="AV187" s="72"/>
      <c r="AW187" s="72"/>
    </row>
    <row r="188" spans="1:49" s="6" customFormat="1" ht="15" x14ac:dyDescent="0.25">
      <c r="A188" s="1"/>
      <c r="B188" s="71"/>
      <c r="C188" s="83"/>
      <c r="D188" s="71"/>
      <c r="E188" s="71"/>
      <c r="F188" s="71"/>
      <c r="G188" s="71"/>
      <c r="H188" s="71"/>
      <c r="I188" s="71"/>
      <c r="J188" s="71"/>
      <c r="K188" s="71"/>
      <c r="L188" s="72"/>
      <c r="M188" s="72"/>
      <c r="N188" s="71"/>
      <c r="O188" s="381"/>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3"/>
      <c r="AP188" s="71"/>
      <c r="AQ188" s="83"/>
      <c r="AR188" s="71"/>
      <c r="AS188" s="71"/>
      <c r="AT188" s="71"/>
      <c r="AU188" s="71"/>
      <c r="AV188" s="72"/>
      <c r="AW188" s="72"/>
    </row>
    <row r="189" spans="1:49" s="6" customFormat="1" ht="15" x14ac:dyDescent="0.25">
      <c r="A189" s="1" t="s">
        <v>47</v>
      </c>
      <c r="B189" s="2"/>
      <c r="C189" s="2"/>
      <c r="D189" s="2"/>
      <c r="E189" s="2"/>
      <c r="F189" s="2"/>
      <c r="G189" s="2"/>
      <c r="H189" s="2"/>
      <c r="I189" s="2"/>
      <c r="J189" s="2"/>
      <c r="K189" s="2"/>
      <c r="L189" s="3"/>
      <c r="M189" s="3"/>
      <c r="N189" s="2"/>
      <c r="O189" s="377"/>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5" t="str">
        <f>Coperta!A$4</f>
        <v>Facultatea de Mecanică</v>
      </c>
      <c r="B190" s="4"/>
      <c r="C190" s="4"/>
      <c r="D190" s="4"/>
      <c r="E190" s="4"/>
      <c r="F190" s="4"/>
      <c r="G190" s="4"/>
      <c r="H190" s="4"/>
      <c r="I190" s="4"/>
      <c r="J190" s="4"/>
      <c r="K190" s="4"/>
      <c r="L190" s="5"/>
      <c r="M190" s="5"/>
      <c r="N190" s="4"/>
      <c r="O190" s="378"/>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8"/>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74</v>
      </c>
      <c r="B192" s="4"/>
      <c r="C192" s="7"/>
      <c r="D192" s="7"/>
      <c r="E192" s="7"/>
      <c r="F192" s="7"/>
      <c r="G192" s="7"/>
      <c r="H192" s="155" t="str">
        <f>Coperta!J$27</f>
        <v xml:space="preserve"> Ştiinţe inginereşti</v>
      </c>
      <c r="I192" s="7"/>
      <c r="J192" s="7"/>
      <c r="K192" s="7"/>
      <c r="L192" s="8"/>
      <c r="M192" s="8"/>
      <c r="N192" s="4"/>
      <c r="O192" s="378"/>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72</v>
      </c>
      <c r="B193" s="4"/>
      <c r="C193" s="7"/>
      <c r="D193" s="7"/>
      <c r="E193" s="7"/>
      <c r="F193" s="7"/>
      <c r="G193" s="7"/>
      <c r="H193" s="155" t="str">
        <f>Coperta!J$29</f>
        <v xml:space="preserve"> Inginerie mecanică, mecatronică, inginerie industrială şi management</v>
      </c>
      <c r="I193" s="7"/>
      <c r="J193" s="7"/>
      <c r="K193" s="7"/>
      <c r="L193" s="8"/>
      <c r="M193" s="8"/>
      <c r="N193" s="4"/>
      <c r="O193" s="378"/>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73</v>
      </c>
      <c r="B194" s="4"/>
      <c r="C194" s="7"/>
      <c r="D194" s="7"/>
      <c r="E194" s="7"/>
      <c r="F194" s="7"/>
      <c r="G194" s="7"/>
      <c r="H194" s="155" t="str">
        <f>Coperta!J$31</f>
        <v>Științe inginerești aplicate</v>
      </c>
      <c r="I194" s="7"/>
      <c r="J194" s="7"/>
      <c r="K194" s="7"/>
      <c r="L194" s="8"/>
      <c r="M194" s="8"/>
      <c r="N194" s="4"/>
      <c r="O194" s="378"/>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91</v>
      </c>
      <c r="B195" s="4"/>
      <c r="C195" s="7"/>
      <c r="D195" s="7"/>
      <c r="E195" s="7"/>
      <c r="F195" s="7"/>
      <c r="G195" s="7"/>
      <c r="H195" s="155" t="str">
        <f>Coperta!J$25</f>
        <v>Inginerie medicală</v>
      </c>
      <c r="I195" s="155"/>
      <c r="J195" s="84"/>
      <c r="K195" s="84"/>
      <c r="L195" s="82"/>
      <c r="M195" s="82"/>
      <c r="N195" s="84"/>
      <c r="O195" s="382"/>
      <c r="P195" s="84"/>
      <c r="Q195" s="84"/>
      <c r="R195" s="84"/>
      <c r="S195" s="84"/>
      <c r="T195" s="84"/>
      <c r="U195" s="84"/>
      <c r="V195" s="84"/>
      <c r="W195" s="84"/>
      <c r="X195" s="82"/>
      <c r="Y195" s="82"/>
      <c r="Z195" s="84"/>
      <c r="AA195" s="84"/>
      <c r="AB195" s="84"/>
      <c r="AC195" s="84"/>
      <c r="AD195" s="84"/>
      <c r="AE195" s="84"/>
      <c r="AF195" s="84"/>
      <c r="AG195" s="84"/>
      <c r="AH195" s="84"/>
      <c r="AI195" s="84"/>
      <c r="AJ195" s="82"/>
      <c r="AK195" s="82"/>
      <c r="AL195" s="84"/>
      <c r="AM195" s="84"/>
      <c r="AN195" s="84"/>
      <c r="AO195" s="84"/>
      <c r="AP195" s="84"/>
      <c r="AQ195" s="84"/>
      <c r="AR195" s="84"/>
      <c r="AS195" s="84"/>
      <c r="AT195" s="84"/>
      <c r="AU195" s="84"/>
      <c r="AV195" s="82"/>
      <c r="AW195" s="82"/>
    </row>
    <row r="196" spans="1:49" s="75" customFormat="1" ht="18" x14ac:dyDescent="0.25">
      <c r="B196" s="84"/>
      <c r="C196" s="84"/>
      <c r="D196" s="84"/>
      <c r="E196" s="85"/>
      <c r="F196" s="85"/>
      <c r="G196" s="85"/>
      <c r="H196" s="85"/>
      <c r="I196" s="85"/>
      <c r="J196" s="85"/>
      <c r="K196" s="85"/>
      <c r="L196" s="85" t="s">
        <v>31</v>
      </c>
      <c r="M196" s="85"/>
      <c r="N196" s="84"/>
      <c r="O196" s="382"/>
      <c r="P196" s="84"/>
      <c r="Q196" s="85"/>
      <c r="R196" s="85"/>
      <c r="S196" s="85"/>
      <c r="T196" s="85"/>
      <c r="U196" s="85"/>
      <c r="V196" s="85"/>
      <c r="W196" s="85"/>
      <c r="X196" s="85"/>
      <c r="Y196" s="85"/>
      <c r="Z196" s="84"/>
      <c r="AA196" s="84"/>
      <c r="AB196" s="84"/>
      <c r="AC196" s="85"/>
      <c r="AD196" s="85"/>
      <c r="AE196" s="85"/>
      <c r="AF196" s="85"/>
      <c r="AG196" s="85"/>
      <c r="AH196" s="85"/>
      <c r="AI196" s="85"/>
      <c r="AJ196" s="85"/>
      <c r="AK196" s="85"/>
      <c r="AL196" s="84"/>
      <c r="AM196" s="84"/>
      <c r="AN196" s="84"/>
      <c r="AO196" s="85"/>
      <c r="AP196" s="85"/>
      <c r="AQ196" s="85"/>
      <c r="AR196" s="85"/>
      <c r="AS196" s="85"/>
      <c r="AT196" s="85"/>
      <c r="AU196" s="85"/>
      <c r="AV196" s="85"/>
      <c r="AW196" s="85"/>
    </row>
    <row r="197" spans="1:49" s="75" customFormat="1" ht="21" customHeight="1" x14ac:dyDescent="0.25">
      <c r="B197" s="84"/>
      <c r="C197" s="84"/>
      <c r="D197" s="84"/>
      <c r="E197" s="85"/>
      <c r="F197" s="85"/>
      <c r="G197" s="85"/>
      <c r="H197" s="85"/>
      <c r="I197" s="85"/>
      <c r="J197" s="85"/>
      <c r="K197" s="85"/>
      <c r="L197" s="85"/>
      <c r="M197" s="85"/>
      <c r="N197" s="84"/>
      <c r="O197" s="382"/>
      <c r="P197" s="84"/>
      <c r="Q197" s="85"/>
      <c r="R197" s="85"/>
      <c r="S197" s="85"/>
      <c r="T197" s="85"/>
      <c r="U197" s="85"/>
      <c r="V197" s="85"/>
      <c r="W197" s="85"/>
      <c r="X197" s="85"/>
      <c r="Y197" s="85"/>
      <c r="Z197" s="84"/>
      <c r="AA197" s="84"/>
      <c r="AB197" s="84"/>
      <c r="AC197" s="85"/>
      <c r="AD197" s="85"/>
      <c r="AE197" s="85"/>
      <c r="AF197" s="85"/>
      <c r="AG197" s="85"/>
      <c r="AH197" s="85"/>
      <c r="AI197" s="85"/>
      <c r="AJ197" s="85"/>
      <c r="AK197" s="85"/>
      <c r="AL197" s="84"/>
      <c r="AM197" s="84"/>
      <c r="AN197" s="84"/>
      <c r="AO197" s="85"/>
      <c r="AP197" s="85"/>
      <c r="AQ197" s="85"/>
      <c r="AR197" s="85"/>
      <c r="AS197" s="85"/>
      <c r="AT197" s="85"/>
      <c r="AU197" s="85"/>
      <c r="AV197" s="85"/>
      <c r="AW197" s="85"/>
    </row>
    <row r="198" spans="1:49" s="58" customFormat="1" ht="21" customHeight="1" x14ac:dyDescent="0.25">
      <c r="A198" s="547" t="s">
        <v>82</v>
      </c>
      <c r="B198" s="547"/>
      <c r="C198" s="547"/>
      <c r="D198" s="547"/>
      <c r="E198" s="547"/>
      <c r="F198" s="547"/>
      <c r="G198" s="547"/>
      <c r="H198" s="547"/>
      <c r="I198" s="547"/>
      <c r="J198" s="547"/>
      <c r="K198" s="547"/>
      <c r="L198" s="547"/>
      <c r="M198" s="547"/>
      <c r="N198" s="547"/>
      <c r="O198" s="547"/>
      <c r="P198" s="547"/>
      <c r="Q198" s="547"/>
      <c r="R198" s="547"/>
      <c r="S198" s="547"/>
      <c r="T198" s="547"/>
      <c r="U198" s="547"/>
      <c r="V198" s="547"/>
      <c r="W198" s="547"/>
      <c r="X198" s="547"/>
      <c r="Y198" s="547"/>
      <c r="Z198" s="547"/>
      <c r="AA198" s="547"/>
      <c r="AB198" s="547"/>
      <c r="AC198" s="547"/>
      <c r="AD198" s="547"/>
      <c r="AE198" s="547"/>
      <c r="AF198" s="547"/>
      <c r="AG198" s="547"/>
      <c r="AH198" s="547"/>
      <c r="AI198" s="547"/>
      <c r="AJ198" s="547"/>
      <c r="AK198" s="547"/>
      <c r="AL198" s="547"/>
      <c r="AM198" s="547"/>
      <c r="AN198" s="547"/>
      <c r="AO198" s="547"/>
      <c r="AP198" s="547"/>
      <c r="AQ198" s="547"/>
      <c r="AR198" s="547"/>
      <c r="AS198" s="547"/>
      <c r="AT198" s="547"/>
      <c r="AU198" s="547"/>
      <c r="AV198" s="547"/>
      <c r="AW198" s="547"/>
    </row>
    <row r="199" spans="1:49" s="78" customFormat="1" ht="21" customHeight="1" thickBot="1" x14ac:dyDescent="0.25">
      <c r="A199" s="547" t="str">
        <f>A16</f>
        <v>Pentru seria de studenti 2020-2023</v>
      </c>
      <c r="B199" s="547"/>
      <c r="C199" s="547"/>
      <c r="D199" s="547"/>
      <c r="E199" s="547"/>
      <c r="F199" s="547"/>
      <c r="G199" s="547"/>
      <c r="H199" s="547"/>
      <c r="I199" s="547"/>
      <c r="J199" s="547"/>
      <c r="K199" s="547"/>
      <c r="L199" s="547"/>
      <c r="M199" s="547"/>
      <c r="N199" s="547"/>
      <c r="O199" s="547"/>
      <c r="P199" s="547"/>
      <c r="Q199" s="547"/>
      <c r="R199" s="547"/>
      <c r="S199" s="547"/>
      <c r="T199" s="547"/>
      <c r="U199" s="547"/>
      <c r="V199" s="547"/>
      <c r="W199" s="547"/>
      <c r="X199" s="547"/>
      <c r="Y199" s="547"/>
      <c r="Z199" s="547"/>
      <c r="AA199" s="547"/>
      <c r="AB199" s="547"/>
      <c r="AC199" s="547"/>
      <c r="AD199" s="547"/>
      <c r="AE199" s="547"/>
      <c r="AF199" s="547"/>
      <c r="AG199" s="547"/>
      <c r="AH199" s="547"/>
      <c r="AI199" s="547"/>
      <c r="AJ199" s="547"/>
      <c r="AK199" s="547"/>
      <c r="AL199" s="547"/>
      <c r="AM199" s="547"/>
      <c r="AN199" s="547"/>
      <c r="AO199" s="547"/>
      <c r="AP199" s="547"/>
      <c r="AQ199" s="547"/>
      <c r="AR199" s="547"/>
      <c r="AS199" s="547"/>
      <c r="AT199" s="547"/>
      <c r="AU199" s="547"/>
      <c r="AV199" s="547"/>
      <c r="AW199" s="547"/>
    </row>
    <row r="200" spans="1:49" s="78" customFormat="1" ht="21" customHeight="1" thickTop="1" thickBot="1" x14ac:dyDescent="0.3">
      <c r="B200" s="548" t="str">
        <f>B69</f>
        <v>ANUL III (2022-2023)</v>
      </c>
      <c r="C200" s="549"/>
      <c r="D200" s="549"/>
      <c r="E200" s="549"/>
      <c r="F200" s="549"/>
      <c r="G200" s="549"/>
      <c r="H200" s="549"/>
      <c r="I200" s="549"/>
      <c r="J200" s="549"/>
      <c r="K200" s="549"/>
      <c r="L200" s="549"/>
      <c r="M200" s="549"/>
      <c r="N200" s="549"/>
      <c r="O200" s="549"/>
      <c r="P200" s="549"/>
      <c r="Q200" s="549"/>
      <c r="R200" s="549"/>
      <c r="S200" s="549"/>
      <c r="T200" s="549"/>
      <c r="U200" s="549"/>
      <c r="V200" s="549"/>
      <c r="W200" s="549"/>
      <c r="X200" s="549"/>
      <c r="Y200" s="549"/>
      <c r="Z200" s="561" t="str">
        <f>Z69</f>
        <v>ANUL IV (2023-2024)</v>
      </c>
      <c r="AA200" s="562"/>
      <c r="AB200" s="562"/>
      <c r="AC200" s="562"/>
      <c r="AD200" s="562"/>
      <c r="AE200" s="562"/>
      <c r="AF200" s="562"/>
      <c r="AG200" s="562"/>
      <c r="AH200" s="562"/>
      <c r="AI200" s="562"/>
      <c r="AJ200" s="562"/>
      <c r="AK200" s="562"/>
      <c r="AL200" s="562"/>
      <c r="AM200" s="562"/>
      <c r="AN200" s="562"/>
      <c r="AO200" s="562"/>
      <c r="AP200" s="562"/>
      <c r="AQ200" s="562"/>
      <c r="AR200" s="562"/>
      <c r="AS200" s="562"/>
      <c r="AT200" s="562"/>
      <c r="AU200" s="562"/>
      <c r="AV200" s="562"/>
      <c r="AW200" s="562"/>
    </row>
    <row r="201" spans="1:49" s="75" customFormat="1" ht="21" customHeight="1" thickTop="1" thickBot="1" x14ac:dyDescent="0.3">
      <c r="A201" s="60"/>
      <c r="B201" s="525" t="s">
        <v>76</v>
      </c>
      <c r="C201" s="526"/>
      <c r="D201" s="526"/>
      <c r="E201" s="526"/>
      <c r="F201" s="526"/>
      <c r="G201" s="526"/>
      <c r="H201" s="526"/>
      <c r="I201" s="526"/>
      <c r="J201" s="526"/>
      <c r="K201" s="526"/>
      <c r="L201" s="526"/>
      <c r="M201" s="526"/>
      <c r="N201" s="525" t="s">
        <v>77</v>
      </c>
      <c r="O201" s="526"/>
      <c r="P201" s="526"/>
      <c r="Q201" s="526"/>
      <c r="R201" s="526"/>
      <c r="S201" s="526"/>
      <c r="T201" s="526"/>
      <c r="U201" s="526"/>
      <c r="V201" s="526"/>
      <c r="W201" s="526"/>
      <c r="X201" s="526"/>
      <c r="Y201" s="526"/>
      <c r="Z201" s="525" t="s">
        <v>78</v>
      </c>
      <c r="AA201" s="526"/>
      <c r="AB201" s="526"/>
      <c r="AC201" s="526"/>
      <c r="AD201" s="526"/>
      <c r="AE201" s="526"/>
      <c r="AF201" s="526"/>
      <c r="AG201" s="526"/>
      <c r="AH201" s="526"/>
      <c r="AI201" s="526"/>
      <c r="AJ201" s="526"/>
      <c r="AK201" s="526"/>
      <c r="AL201" s="526" t="s">
        <v>79</v>
      </c>
      <c r="AM201" s="526"/>
      <c r="AN201" s="526"/>
      <c r="AO201" s="526"/>
      <c r="AP201" s="526"/>
      <c r="AQ201" s="526"/>
      <c r="AR201" s="526"/>
      <c r="AS201" s="526"/>
      <c r="AT201" s="526"/>
      <c r="AU201" s="526"/>
      <c r="AV201" s="526"/>
      <c r="AW201" s="526"/>
    </row>
    <row r="202" spans="1:49" s="75" customFormat="1" ht="21" customHeight="1" thickTop="1" x14ac:dyDescent="0.25">
      <c r="A202" s="550" t="s">
        <v>66</v>
      </c>
      <c r="B202" s="538"/>
      <c r="C202" s="539"/>
      <c r="D202" s="539"/>
      <c r="E202" s="539"/>
      <c r="F202" s="539"/>
      <c r="G202" s="539"/>
      <c r="H202" s="539"/>
      <c r="I202" s="539"/>
      <c r="J202" s="539"/>
      <c r="K202" s="539"/>
      <c r="L202" s="539"/>
      <c r="M202" s="540"/>
      <c r="N202" s="538" t="s">
        <v>379</v>
      </c>
      <c r="O202" s="539"/>
      <c r="P202" s="539"/>
      <c r="Q202" s="539"/>
      <c r="R202" s="539"/>
      <c r="S202" s="539"/>
      <c r="T202" s="539"/>
      <c r="U202" s="539"/>
      <c r="V202" s="539"/>
      <c r="W202" s="539"/>
      <c r="X202" s="539"/>
      <c r="Y202" s="540"/>
      <c r="Z202" s="538" t="s">
        <v>390</v>
      </c>
      <c r="AA202" s="539"/>
      <c r="AB202" s="539"/>
      <c r="AC202" s="539"/>
      <c r="AD202" s="539"/>
      <c r="AE202" s="539"/>
      <c r="AF202" s="539"/>
      <c r="AG202" s="539"/>
      <c r="AH202" s="539"/>
      <c r="AI202" s="539"/>
      <c r="AJ202" s="539"/>
      <c r="AK202" s="540"/>
      <c r="AL202" s="538" t="s">
        <v>396</v>
      </c>
      <c r="AM202" s="539"/>
      <c r="AN202" s="539"/>
      <c r="AO202" s="539"/>
      <c r="AP202" s="539"/>
      <c r="AQ202" s="539"/>
      <c r="AR202" s="539"/>
      <c r="AS202" s="539"/>
      <c r="AT202" s="539"/>
      <c r="AU202" s="539"/>
      <c r="AV202" s="539"/>
      <c r="AW202" s="540"/>
    </row>
    <row r="203" spans="1:49" s="75" customFormat="1" ht="21" customHeight="1" x14ac:dyDescent="0.25">
      <c r="A203" s="551"/>
      <c r="B203" s="541"/>
      <c r="C203" s="542"/>
      <c r="D203" s="542"/>
      <c r="E203" s="542"/>
      <c r="F203" s="542"/>
      <c r="G203" s="542"/>
      <c r="H203" s="542"/>
      <c r="I203" s="542"/>
      <c r="J203" s="542"/>
      <c r="K203" s="542"/>
      <c r="L203" s="542"/>
      <c r="M203" s="543"/>
      <c r="N203" s="541"/>
      <c r="O203" s="542"/>
      <c r="P203" s="542"/>
      <c r="Q203" s="542"/>
      <c r="R203" s="542"/>
      <c r="S203" s="542"/>
      <c r="T203" s="542"/>
      <c r="U203" s="542"/>
      <c r="V203" s="542"/>
      <c r="W203" s="542"/>
      <c r="X203" s="542"/>
      <c r="Y203" s="543"/>
      <c r="Z203" s="541"/>
      <c r="AA203" s="542"/>
      <c r="AB203" s="542"/>
      <c r="AC203" s="542"/>
      <c r="AD203" s="542"/>
      <c r="AE203" s="542"/>
      <c r="AF203" s="542"/>
      <c r="AG203" s="542"/>
      <c r="AH203" s="542"/>
      <c r="AI203" s="542"/>
      <c r="AJ203" s="542"/>
      <c r="AK203" s="543"/>
      <c r="AL203" s="541"/>
      <c r="AM203" s="542"/>
      <c r="AN203" s="542"/>
      <c r="AO203" s="542"/>
      <c r="AP203" s="542"/>
      <c r="AQ203" s="542"/>
      <c r="AR203" s="542"/>
      <c r="AS203" s="542"/>
      <c r="AT203" s="542"/>
      <c r="AU203" s="542"/>
      <c r="AV203" s="542"/>
      <c r="AW203" s="543"/>
    </row>
    <row r="204" spans="1:49" s="75" customFormat="1" ht="21" customHeight="1" thickBot="1" x14ac:dyDescent="0.3">
      <c r="A204" s="552"/>
      <c r="B204" s="527" t="str">
        <f>IF(ISBLANK(B202),"",CONCATENATE(LEFT(INDEX(B$71:B$102,MATCH(LEFT(B202,11)&amp;"*",B$71:B$102,0)+2),FIND("-",INDEX(B$71:B$102,MATCH(LEFT(B202,11)&amp;"*",B$71:B$102,0)+2))),$A202))</f>
        <v/>
      </c>
      <c r="C204" s="528"/>
      <c r="D204" s="529"/>
      <c r="E204" s="363"/>
      <c r="F204" s="364"/>
      <c r="G204" s="365"/>
      <c r="H204" s="366"/>
      <c r="I204" s="366"/>
      <c r="J204" s="367"/>
      <c r="K204" s="364"/>
      <c r="L204" s="364"/>
      <c r="M204" s="187"/>
      <c r="N204" s="527" t="str">
        <f>IF(ISBLANK(N202),"",CONCATENATE(LEFT(INDEX(N$71:N$102,MATCH(LEFT(N202,11)&amp;"*",N$71:N$102,0)+2),FIND("-",INDEX(N$71:N$102,MATCH(LEFT(N202,11)&amp;"*",N$71:N$102,0)+2))),$A202))</f>
        <v>L450.20.06.S4-01</v>
      </c>
      <c r="O204" s="528"/>
      <c r="P204" s="529"/>
      <c r="Q204" s="445">
        <v>4</v>
      </c>
      <c r="R204" s="446" t="s">
        <v>5</v>
      </c>
      <c r="S204" s="445">
        <v>28</v>
      </c>
      <c r="T204" s="447">
        <v>0</v>
      </c>
      <c r="U204" s="447">
        <v>28</v>
      </c>
      <c r="V204" s="446">
        <v>0</v>
      </c>
      <c r="W204" s="448">
        <v>0</v>
      </c>
      <c r="X204" s="428" t="s">
        <v>59</v>
      </c>
      <c r="Y204" s="203">
        <f>Q204*25-S204-T204-U204-V204-W204</f>
        <v>44</v>
      </c>
      <c r="Z204" s="527" t="str">
        <f>IF(ISBLANK(Z202),"",CONCATENATE(LEFT(INDEX(Z$71:Z$102,MATCH(LEFT(Z202,11)&amp;"*",Z$71:Z$102,0)+2),FIND("-",INDEX(Z$71:Z$102,MATCH(LEFT(Z202,11)&amp;"*",Z$71:Z$102,0)+2))),$A202))</f>
        <v>L450.20.07.D1-01</v>
      </c>
      <c r="AA204" s="528"/>
      <c r="AB204" s="529"/>
      <c r="AC204" s="429">
        <v>4</v>
      </c>
      <c r="AD204" s="428" t="s">
        <v>5</v>
      </c>
      <c r="AE204" s="430">
        <v>28</v>
      </c>
      <c r="AF204" s="431">
        <v>0</v>
      </c>
      <c r="AG204" s="431">
        <v>14</v>
      </c>
      <c r="AH204" s="432">
        <v>14</v>
      </c>
      <c r="AI204" s="465">
        <v>0</v>
      </c>
      <c r="AJ204" s="428" t="s">
        <v>54</v>
      </c>
      <c r="AK204" s="187">
        <f>AC204*25-AE204-AF204-AG204-AH204-AI204</f>
        <v>44</v>
      </c>
      <c r="AL204" s="527" t="str">
        <f>IF(ISBLANK(AL202),"",CONCATENATE(LEFT(INDEX(AL$71:AL$102,MATCH(LEFT(AL202,11)&amp;"*",AL$71:AL$102,0)+2),FIND("-",INDEX(AL$71:AL$102,MATCH(LEFT(AL202,11)&amp;"*",AL$71:AL$102,0)+2))),$A202))</f>
        <v>L450.20.08.S1-01</v>
      </c>
      <c r="AM204" s="528"/>
      <c r="AN204" s="529"/>
      <c r="AO204" s="429">
        <v>4</v>
      </c>
      <c r="AP204" s="428" t="s">
        <v>5</v>
      </c>
      <c r="AQ204" s="430">
        <v>28</v>
      </c>
      <c r="AR204" s="431">
        <v>0</v>
      </c>
      <c r="AS204" s="431">
        <v>28</v>
      </c>
      <c r="AT204" s="432">
        <v>0</v>
      </c>
      <c r="AU204" s="465">
        <v>0</v>
      </c>
      <c r="AV204" s="428" t="s">
        <v>59</v>
      </c>
      <c r="AW204" s="187">
        <f>AO204*25-AQ204-AR204-AS204-AT204-AU204</f>
        <v>44</v>
      </c>
    </row>
    <row r="205" spans="1:49" s="75" customFormat="1" ht="21" customHeight="1" thickTop="1" x14ac:dyDescent="0.25">
      <c r="A205" s="550" t="s">
        <v>67</v>
      </c>
      <c r="B205" s="538"/>
      <c r="C205" s="539"/>
      <c r="D205" s="539"/>
      <c r="E205" s="539"/>
      <c r="F205" s="539"/>
      <c r="G205" s="539"/>
      <c r="H205" s="539"/>
      <c r="I205" s="539"/>
      <c r="J205" s="539"/>
      <c r="K205" s="539"/>
      <c r="L205" s="539"/>
      <c r="M205" s="540"/>
      <c r="N205" s="538" t="s">
        <v>380</v>
      </c>
      <c r="O205" s="539"/>
      <c r="P205" s="539"/>
      <c r="Q205" s="539"/>
      <c r="R205" s="539"/>
      <c r="S205" s="539"/>
      <c r="T205" s="539"/>
      <c r="U205" s="539"/>
      <c r="V205" s="539"/>
      <c r="W205" s="539"/>
      <c r="X205" s="539"/>
      <c r="Y205" s="540"/>
      <c r="Z205" s="538" t="s">
        <v>391</v>
      </c>
      <c r="AA205" s="539"/>
      <c r="AB205" s="539"/>
      <c r="AC205" s="539"/>
      <c r="AD205" s="539"/>
      <c r="AE205" s="539"/>
      <c r="AF205" s="539"/>
      <c r="AG205" s="539"/>
      <c r="AH205" s="539"/>
      <c r="AI205" s="539"/>
      <c r="AJ205" s="539"/>
      <c r="AK205" s="540"/>
      <c r="AL205" s="538" t="s">
        <v>397</v>
      </c>
      <c r="AM205" s="539"/>
      <c r="AN205" s="539"/>
      <c r="AO205" s="539"/>
      <c r="AP205" s="539"/>
      <c r="AQ205" s="539"/>
      <c r="AR205" s="539"/>
      <c r="AS205" s="539"/>
      <c r="AT205" s="539"/>
      <c r="AU205" s="539"/>
      <c r="AV205" s="539"/>
      <c r="AW205" s="540"/>
    </row>
    <row r="206" spans="1:49" s="75" customFormat="1" ht="21" customHeight="1" x14ac:dyDescent="0.25">
      <c r="A206" s="551"/>
      <c r="B206" s="541"/>
      <c r="C206" s="542"/>
      <c r="D206" s="542"/>
      <c r="E206" s="542"/>
      <c r="F206" s="542"/>
      <c r="G206" s="542"/>
      <c r="H206" s="542"/>
      <c r="I206" s="542"/>
      <c r="J206" s="542"/>
      <c r="K206" s="542"/>
      <c r="L206" s="542"/>
      <c r="M206" s="543"/>
      <c r="N206" s="541"/>
      <c r="O206" s="542"/>
      <c r="P206" s="542"/>
      <c r="Q206" s="542"/>
      <c r="R206" s="542"/>
      <c r="S206" s="542"/>
      <c r="T206" s="542"/>
      <c r="U206" s="542"/>
      <c r="V206" s="542"/>
      <c r="W206" s="542"/>
      <c r="X206" s="542"/>
      <c r="Y206" s="543"/>
      <c r="Z206" s="541"/>
      <c r="AA206" s="542"/>
      <c r="AB206" s="542"/>
      <c r="AC206" s="542"/>
      <c r="AD206" s="542"/>
      <c r="AE206" s="542"/>
      <c r="AF206" s="542"/>
      <c r="AG206" s="542"/>
      <c r="AH206" s="542"/>
      <c r="AI206" s="542"/>
      <c r="AJ206" s="542"/>
      <c r="AK206" s="543"/>
      <c r="AL206" s="541"/>
      <c r="AM206" s="542"/>
      <c r="AN206" s="542"/>
      <c r="AO206" s="542"/>
      <c r="AP206" s="542"/>
      <c r="AQ206" s="542"/>
      <c r="AR206" s="542"/>
      <c r="AS206" s="542"/>
      <c r="AT206" s="542"/>
      <c r="AU206" s="542"/>
      <c r="AV206" s="542"/>
      <c r="AW206" s="543"/>
    </row>
    <row r="207" spans="1:49" s="75" customFormat="1" ht="21" customHeight="1" thickBot="1" x14ac:dyDescent="0.3">
      <c r="A207" s="552"/>
      <c r="B207" s="527" t="str">
        <f>IF(ISBLANK(B205),"",CONCATENATE(LEFT(INDEX(B$71:B$102,MATCH(LEFT(B205,11)&amp;"*",B$71:B$102,0)+2),FIND("-",INDEX(B$71:B$102,MATCH(LEFT(B205,11)&amp;"*",B$71:B$102,0)+2))),A205))</f>
        <v/>
      </c>
      <c r="C207" s="528"/>
      <c r="D207" s="529"/>
      <c r="E207" s="363"/>
      <c r="F207" s="364"/>
      <c r="G207" s="365"/>
      <c r="H207" s="366"/>
      <c r="I207" s="366"/>
      <c r="J207" s="367"/>
      <c r="K207" s="364"/>
      <c r="L207" s="364"/>
      <c r="M207" s="187"/>
      <c r="N207" s="527" t="str">
        <f>IF(ISBLANK(N205),"",CONCATENATE(LEFT(INDEX(N$71:N$102,MATCH(LEFT(N205,11)&amp;"*",N$71:N$102,0)+2),FIND("-",INDEX(N$71:N$102,MATCH(LEFT(N205,11)&amp;"*",N$71:N$102,0)+2))),$A205))</f>
        <v>L450.20.06.S4-02</v>
      </c>
      <c r="O207" s="528"/>
      <c r="P207" s="529"/>
      <c r="Q207" s="445">
        <v>4</v>
      </c>
      <c r="R207" s="446" t="s">
        <v>5</v>
      </c>
      <c r="S207" s="445">
        <v>28</v>
      </c>
      <c r="T207" s="447">
        <v>0</v>
      </c>
      <c r="U207" s="447">
        <v>28</v>
      </c>
      <c r="V207" s="446">
        <v>0</v>
      </c>
      <c r="W207" s="448">
        <v>0</v>
      </c>
      <c r="X207" s="428" t="s">
        <v>59</v>
      </c>
      <c r="Y207" s="203">
        <f>Q207*25-S207-T207-U207-V207-W207</f>
        <v>44</v>
      </c>
      <c r="Z207" s="527" t="str">
        <f>IF(ISBLANK(Z205),"",CONCATENATE(LEFT(INDEX(Z$71:Z$102,MATCH(LEFT(Z205,11)&amp;"*",Z$71:Z$102,0)+2),FIND("-",INDEX(Z$71:Z$102,MATCH(LEFT(Z205,11)&amp;"*",Z$71:Z$102,0)+2))),$A205))</f>
        <v>L450.20.07.D1-02</v>
      </c>
      <c r="AA207" s="528"/>
      <c r="AB207" s="529"/>
      <c r="AC207" s="429">
        <v>4</v>
      </c>
      <c r="AD207" s="428" t="s">
        <v>5</v>
      </c>
      <c r="AE207" s="430">
        <v>28</v>
      </c>
      <c r="AF207" s="431">
        <v>0</v>
      </c>
      <c r="AG207" s="431">
        <v>14</v>
      </c>
      <c r="AH207" s="432">
        <v>14</v>
      </c>
      <c r="AI207" s="465">
        <v>0</v>
      </c>
      <c r="AJ207" s="428" t="s">
        <v>54</v>
      </c>
      <c r="AK207" s="187">
        <f>AC207*25-AE207-AF207-AG207-AH207-AI207</f>
        <v>44</v>
      </c>
      <c r="AL207" s="527" t="str">
        <f>IF(ISBLANK(AL205),"",CONCATENATE(LEFT(INDEX(AL$71:AL$102,MATCH(LEFT(AL205,11)&amp;"*",AL$71:AL$102,0)+2),FIND("-",INDEX(AL$71:AL$102,MATCH(LEFT(AL205,11)&amp;"*",AL$71:AL$102,0)+2))),$A205))</f>
        <v>L450.20.08.S1-02</v>
      </c>
      <c r="AM207" s="528"/>
      <c r="AN207" s="529"/>
      <c r="AO207" s="429">
        <v>4</v>
      </c>
      <c r="AP207" s="428" t="s">
        <v>5</v>
      </c>
      <c r="AQ207" s="430">
        <v>28</v>
      </c>
      <c r="AR207" s="431">
        <v>0</v>
      </c>
      <c r="AS207" s="431">
        <v>28</v>
      </c>
      <c r="AT207" s="432">
        <v>0</v>
      </c>
      <c r="AU207" s="465">
        <v>0</v>
      </c>
      <c r="AV207" s="428" t="s">
        <v>59</v>
      </c>
      <c r="AW207" s="187">
        <f>AO207*25-AQ207-AR207-AS207-AT207-AU207</f>
        <v>44</v>
      </c>
    </row>
    <row r="208" spans="1:49" s="75" customFormat="1" ht="21" customHeight="1" thickTop="1" x14ac:dyDescent="0.25">
      <c r="A208" s="550" t="s">
        <v>68</v>
      </c>
      <c r="B208" s="538"/>
      <c r="C208" s="539"/>
      <c r="D208" s="539"/>
      <c r="E208" s="539"/>
      <c r="F208" s="539"/>
      <c r="G208" s="539"/>
      <c r="H208" s="539"/>
      <c r="I208" s="539"/>
      <c r="J208" s="539"/>
      <c r="K208" s="539"/>
      <c r="L208" s="539"/>
      <c r="M208" s="540"/>
      <c r="N208" s="538" t="s">
        <v>381</v>
      </c>
      <c r="O208" s="539"/>
      <c r="P208" s="539"/>
      <c r="Q208" s="539"/>
      <c r="R208" s="539"/>
      <c r="S208" s="539"/>
      <c r="T208" s="539"/>
      <c r="U208" s="539"/>
      <c r="V208" s="539"/>
      <c r="W208" s="539"/>
      <c r="X208" s="539"/>
      <c r="Y208" s="540"/>
      <c r="Z208" s="538" t="s">
        <v>392</v>
      </c>
      <c r="AA208" s="539"/>
      <c r="AB208" s="539"/>
      <c r="AC208" s="539"/>
      <c r="AD208" s="539"/>
      <c r="AE208" s="539"/>
      <c r="AF208" s="539"/>
      <c r="AG208" s="539"/>
      <c r="AH208" s="539"/>
      <c r="AI208" s="539"/>
      <c r="AJ208" s="539"/>
      <c r="AK208" s="540"/>
      <c r="AL208" s="538" t="s">
        <v>398</v>
      </c>
      <c r="AM208" s="539"/>
      <c r="AN208" s="539"/>
      <c r="AO208" s="539"/>
      <c r="AP208" s="539"/>
      <c r="AQ208" s="539"/>
      <c r="AR208" s="539"/>
      <c r="AS208" s="539"/>
      <c r="AT208" s="539"/>
      <c r="AU208" s="539"/>
      <c r="AV208" s="539"/>
      <c r="AW208" s="540"/>
    </row>
    <row r="209" spans="1:49" s="75" customFormat="1" ht="21" customHeight="1" x14ac:dyDescent="0.25">
      <c r="A209" s="551"/>
      <c r="B209" s="541"/>
      <c r="C209" s="542"/>
      <c r="D209" s="542"/>
      <c r="E209" s="542"/>
      <c r="F209" s="542"/>
      <c r="G209" s="542"/>
      <c r="H209" s="542"/>
      <c r="I209" s="542"/>
      <c r="J209" s="542"/>
      <c r="K209" s="542"/>
      <c r="L209" s="542"/>
      <c r="M209" s="543"/>
      <c r="N209" s="541"/>
      <c r="O209" s="542"/>
      <c r="P209" s="542"/>
      <c r="Q209" s="542"/>
      <c r="R209" s="542"/>
      <c r="S209" s="542"/>
      <c r="T209" s="542"/>
      <c r="U209" s="542"/>
      <c r="V209" s="542"/>
      <c r="W209" s="542"/>
      <c r="X209" s="542"/>
      <c r="Y209" s="543"/>
      <c r="Z209" s="541"/>
      <c r="AA209" s="542"/>
      <c r="AB209" s="542"/>
      <c r="AC209" s="542"/>
      <c r="AD209" s="542"/>
      <c r="AE209" s="542"/>
      <c r="AF209" s="542"/>
      <c r="AG209" s="542"/>
      <c r="AH209" s="542"/>
      <c r="AI209" s="542"/>
      <c r="AJ209" s="542"/>
      <c r="AK209" s="543"/>
      <c r="AL209" s="541"/>
      <c r="AM209" s="542"/>
      <c r="AN209" s="542"/>
      <c r="AO209" s="542"/>
      <c r="AP209" s="542"/>
      <c r="AQ209" s="542"/>
      <c r="AR209" s="542"/>
      <c r="AS209" s="542"/>
      <c r="AT209" s="542"/>
      <c r="AU209" s="542"/>
      <c r="AV209" s="542"/>
      <c r="AW209" s="543"/>
    </row>
    <row r="210" spans="1:49" s="75" customFormat="1" ht="21" customHeight="1" thickBot="1" x14ac:dyDescent="0.3">
      <c r="A210" s="552"/>
      <c r="B210" s="527" t="str">
        <f>IF(ISBLANK(B208),"",CONCATENATE(LEFT(INDEX(B$71:B$102,MATCH(LEFT(B208,11)&amp;"*",B$71:B$102,0)+2),FIND("-",INDEX(B$71:B$102,MATCH(LEFT(B208,11)&amp;"*",B$71:B$102,0)+2))),A208))</f>
        <v/>
      </c>
      <c r="C210" s="528"/>
      <c r="D210" s="529"/>
      <c r="E210" s="363"/>
      <c r="F210" s="364"/>
      <c r="G210" s="365"/>
      <c r="H210" s="366"/>
      <c r="I210" s="366"/>
      <c r="J210" s="367"/>
      <c r="K210" s="364"/>
      <c r="L210" s="428"/>
      <c r="M210" s="187"/>
      <c r="N210" s="527" t="str">
        <f>IF(ISBLANK(N208),"",CONCATENATE(LEFT(INDEX(N$71:N$102,MATCH(LEFT(N208,11)&amp;"*",N$71:N$102,0)+2),FIND("-",INDEX(N$71:N$102,MATCH(LEFT(N208,11)&amp;"*",N$71:N$102,0)+2))),$A208))</f>
        <v>L450.20.06.S5-03</v>
      </c>
      <c r="O210" s="528"/>
      <c r="P210" s="529"/>
      <c r="Q210" s="445">
        <v>4</v>
      </c>
      <c r="R210" s="446" t="s">
        <v>5</v>
      </c>
      <c r="S210" s="445">
        <v>28</v>
      </c>
      <c r="T210" s="447">
        <v>0</v>
      </c>
      <c r="U210" s="447">
        <v>28</v>
      </c>
      <c r="V210" s="446">
        <v>0</v>
      </c>
      <c r="W210" s="448">
        <v>0</v>
      </c>
      <c r="X210" s="454" t="s">
        <v>59</v>
      </c>
      <c r="Y210" s="187">
        <f>Q210*25-S210-T210-U210-V210-W210</f>
        <v>44</v>
      </c>
      <c r="Z210" s="527" t="str">
        <f>IF(ISBLANK(Z208),"",CONCATENATE(LEFT(INDEX(Z$71:Z$102,MATCH(LEFT(Z208,11)&amp;"*",Z$71:Z$102,0)+2),FIND("-",INDEX(Z$71:Z$102,MATCH(LEFT(Z208,11)&amp;"*",Z$71:Z$102,0)+2))),$A208))</f>
        <v>L450.20.07.D2-03</v>
      </c>
      <c r="AA210" s="528"/>
      <c r="AB210" s="529"/>
      <c r="AC210" s="429">
        <v>4</v>
      </c>
      <c r="AD210" s="428" t="s">
        <v>5</v>
      </c>
      <c r="AE210" s="430">
        <v>28</v>
      </c>
      <c r="AF210" s="431">
        <v>0</v>
      </c>
      <c r="AG210" s="431">
        <v>28</v>
      </c>
      <c r="AH210" s="432">
        <v>0</v>
      </c>
      <c r="AI210" s="465">
        <v>0</v>
      </c>
      <c r="AJ210" s="428" t="s">
        <v>54</v>
      </c>
      <c r="AK210" s="187">
        <f>AC210*25-AE210-AF210-AG210-AH210-AI210</f>
        <v>44</v>
      </c>
      <c r="AL210" s="527" t="str">
        <f>IF(ISBLANK(AL208),"",CONCATENATE(LEFT(INDEX(AL$71:AL$102,MATCH(LEFT(AL208,11)&amp;"*",AL$71:AL$102,0)+2),FIND("-",INDEX(AL$71:AL$102,MATCH(LEFT(AL208,11)&amp;"*",AL$71:AL$102,0)+2))),$A208))</f>
        <v>L450.20.08.S2-03</v>
      </c>
      <c r="AM210" s="528"/>
      <c r="AN210" s="529"/>
      <c r="AO210" s="429">
        <v>4</v>
      </c>
      <c r="AP210" s="428" t="s">
        <v>5</v>
      </c>
      <c r="AQ210" s="430">
        <v>28</v>
      </c>
      <c r="AR210" s="431">
        <v>0</v>
      </c>
      <c r="AS210" s="431">
        <v>28</v>
      </c>
      <c r="AT210" s="432">
        <v>0</v>
      </c>
      <c r="AU210" s="465">
        <v>0</v>
      </c>
      <c r="AV210" s="428" t="s">
        <v>59</v>
      </c>
      <c r="AW210" s="187">
        <f>AO210*25-AQ210-AR210-AS210-AT210-AU210</f>
        <v>44</v>
      </c>
    </row>
    <row r="211" spans="1:49" s="75" customFormat="1" ht="21" customHeight="1" thickTop="1" x14ac:dyDescent="0.25">
      <c r="A211" s="550" t="s">
        <v>69</v>
      </c>
      <c r="B211" s="538"/>
      <c r="C211" s="539"/>
      <c r="D211" s="539"/>
      <c r="E211" s="539"/>
      <c r="F211" s="539"/>
      <c r="G211" s="539"/>
      <c r="H211" s="539"/>
      <c r="I211" s="539"/>
      <c r="J211" s="539"/>
      <c r="K211" s="539"/>
      <c r="L211" s="539"/>
      <c r="M211" s="540"/>
      <c r="N211" s="538" t="s">
        <v>382</v>
      </c>
      <c r="O211" s="539"/>
      <c r="P211" s="539"/>
      <c r="Q211" s="539"/>
      <c r="R211" s="539"/>
      <c r="S211" s="539"/>
      <c r="T211" s="539"/>
      <c r="U211" s="539"/>
      <c r="V211" s="539"/>
      <c r="W211" s="539"/>
      <c r="X211" s="539"/>
      <c r="Y211" s="540"/>
      <c r="Z211" s="538" t="s">
        <v>393</v>
      </c>
      <c r="AA211" s="539"/>
      <c r="AB211" s="539"/>
      <c r="AC211" s="539"/>
      <c r="AD211" s="539"/>
      <c r="AE211" s="539"/>
      <c r="AF211" s="539"/>
      <c r="AG211" s="539"/>
      <c r="AH211" s="539"/>
      <c r="AI211" s="539"/>
      <c r="AJ211" s="539"/>
      <c r="AK211" s="540"/>
      <c r="AL211" s="538" t="s">
        <v>399</v>
      </c>
      <c r="AM211" s="539"/>
      <c r="AN211" s="539"/>
      <c r="AO211" s="539"/>
      <c r="AP211" s="539"/>
      <c r="AQ211" s="539"/>
      <c r="AR211" s="539"/>
      <c r="AS211" s="539"/>
      <c r="AT211" s="539"/>
      <c r="AU211" s="539"/>
      <c r="AV211" s="539"/>
      <c r="AW211" s="540"/>
    </row>
    <row r="212" spans="1:49" s="75" customFormat="1" ht="21" customHeight="1" x14ac:dyDescent="0.25">
      <c r="A212" s="551"/>
      <c r="B212" s="541"/>
      <c r="C212" s="542"/>
      <c r="D212" s="542"/>
      <c r="E212" s="542"/>
      <c r="F212" s="542"/>
      <c r="G212" s="542"/>
      <c r="H212" s="542"/>
      <c r="I212" s="542"/>
      <c r="J212" s="542"/>
      <c r="K212" s="542"/>
      <c r="L212" s="542"/>
      <c r="M212" s="543"/>
      <c r="N212" s="541"/>
      <c r="O212" s="542"/>
      <c r="P212" s="542"/>
      <c r="Q212" s="542"/>
      <c r="R212" s="542"/>
      <c r="S212" s="542"/>
      <c r="T212" s="542"/>
      <c r="U212" s="542"/>
      <c r="V212" s="542"/>
      <c r="W212" s="542"/>
      <c r="X212" s="542"/>
      <c r="Y212" s="543"/>
      <c r="Z212" s="541"/>
      <c r="AA212" s="542"/>
      <c r="AB212" s="542"/>
      <c r="AC212" s="542"/>
      <c r="AD212" s="542"/>
      <c r="AE212" s="542"/>
      <c r="AF212" s="542"/>
      <c r="AG212" s="542"/>
      <c r="AH212" s="542"/>
      <c r="AI212" s="542"/>
      <c r="AJ212" s="542"/>
      <c r="AK212" s="543"/>
      <c r="AL212" s="541"/>
      <c r="AM212" s="542"/>
      <c r="AN212" s="542"/>
      <c r="AO212" s="542"/>
      <c r="AP212" s="542"/>
      <c r="AQ212" s="542"/>
      <c r="AR212" s="542"/>
      <c r="AS212" s="542"/>
      <c r="AT212" s="542"/>
      <c r="AU212" s="542"/>
      <c r="AV212" s="542"/>
      <c r="AW212" s="543"/>
    </row>
    <row r="213" spans="1:49" s="75" customFormat="1" ht="21" customHeight="1" thickBot="1" x14ac:dyDescent="0.3">
      <c r="A213" s="552"/>
      <c r="B213" s="527" t="str">
        <f>IF(ISBLANK(B211),"",CONCATENATE(LEFT(INDEX(B$71:B$102,MATCH(LEFT(B211,11)&amp;"*",B$71:B$102,0)+2),FIND("-",INDEX(B$71:B$102,MATCH(LEFT(B211,11)&amp;"*",B$71:B$102,0)+2))),A211))</f>
        <v/>
      </c>
      <c r="C213" s="528"/>
      <c r="D213" s="529"/>
      <c r="E213" s="363"/>
      <c r="F213" s="364"/>
      <c r="G213" s="365"/>
      <c r="H213" s="366"/>
      <c r="I213" s="366"/>
      <c r="J213" s="367"/>
      <c r="K213" s="364"/>
      <c r="L213" s="428"/>
      <c r="M213" s="187"/>
      <c r="N213" s="527" t="str">
        <f>IF(ISBLANK(N211),"",CONCATENATE(LEFT(INDEX(N$71:N$102,MATCH(LEFT(N211,11)&amp;"*",N$71:N$102,0)+2),FIND("-",INDEX(N$71:N$102,MATCH(LEFT(N211,11)&amp;"*",N$71:N$102,0)+2))),$A211))</f>
        <v>L450.20.06.S5-04</v>
      </c>
      <c r="O213" s="528"/>
      <c r="P213" s="529"/>
      <c r="Q213" s="445">
        <v>4</v>
      </c>
      <c r="R213" s="446" t="s">
        <v>5</v>
      </c>
      <c r="S213" s="445">
        <v>28</v>
      </c>
      <c r="T213" s="447">
        <v>0</v>
      </c>
      <c r="U213" s="447">
        <v>28</v>
      </c>
      <c r="V213" s="446">
        <v>0</v>
      </c>
      <c r="W213" s="448">
        <v>0</v>
      </c>
      <c r="X213" s="454" t="s">
        <v>59</v>
      </c>
      <c r="Y213" s="187">
        <f>Q213*25-S213-T213-U213-V213-W213</f>
        <v>44</v>
      </c>
      <c r="Z213" s="527" t="str">
        <f>IF(ISBLANK(Z211),"",CONCATENATE(LEFT(INDEX(Z$71:Z$102,MATCH(LEFT(Z211,11)&amp;"*",Z$71:Z$102,0)+2),FIND("-",INDEX(Z$71:Z$102,MATCH(LEFT(Z211,11)&amp;"*",Z$71:Z$102,0)+2))),$A211))</f>
        <v>L450.20.07.D2-04</v>
      </c>
      <c r="AA213" s="528"/>
      <c r="AB213" s="529"/>
      <c r="AC213" s="429">
        <v>4</v>
      </c>
      <c r="AD213" s="428" t="s">
        <v>5</v>
      </c>
      <c r="AE213" s="430">
        <v>28</v>
      </c>
      <c r="AF213" s="431">
        <v>0</v>
      </c>
      <c r="AG213" s="431">
        <v>28</v>
      </c>
      <c r="AH213" s="432">
        <v>0</v>
      </c>
      <c r="AI213" s="465">
        <v>0</v>
      </c>
      <c r="AJ213" s="428" t="s">
        <v>54</v>
      </c>
      <c r="AK213" s="187">
        <f>AC213*25-AE213-AF213-AG213-AH213-AI213</f>
        <v>44</v>
      </c>
      <c r="AL213" s="527" t="str">
        <f>IF(ISBLANK(AL211),"",CONCATENATE(LEFT(INDEX(AL$71:AL$102,MATCH(LEFT(AL211,11)&amp;"*",AL$71:AL$102,0)+2),FIND("-",INDEX(AL$71:AL$102,MATCH(LEFT(AL211,11)&amp;"*",AL$71:AL$102,0)+2))),$A211))</f>
        <v>L450.20.08.S2-04</v>
      </c>
      <c r="AM213" s="528"/>
      <c r="AN213" s="529"/>
      <c r="AO213" s="429">
        <v>4</v>
      </c>
      <c r="AP213" s="428" t="s">
        <v>5</v>
      </c>
      <c r="AQ213" s="430">
        <v>28</v>
      </c>
      <c r="AR213" s="431">
        <v>0</v>
      </c>
      <c r="AS213" s="431">
        <v>28</v>
      </c>
      <c r="AT213" s="432">
        <v>0</v>
      </c>
      <c r="AU213" s="465">
        <v>0</v>
      </c>
      <c r="AV213" s="428" t="s">
        <v>59</v>
      </c>
      <c r="AW213" s="187">
        <f>AO213*25-AQ213-AR213-AS213-AT213-AU213</f>
        <v>44</v>
      </c>
    </row>
    <row r="214" spans="1:49" s="75" customFormat="1" ht="21" customHeight="1" thickTop="1" x14ac:dyDescent="0.25">
      <c r="A214" s="550" t="s">
        <v>83</v>
      </c>
      <c r="B214" s="538"/>
      <c r="C214" s="539"/>
      <c r="D214" s="539"/>
      <c r="E214" s="539"/>
      <c r="F214" s="539"/>
      <c r="G214" s="539"/>
      <c r="H214" s="539"/>
      <c r="I214" s="539"/>
      <c r="J214" s="539"/>
      <c r="K214" s="539"/>
      <c r="L214" s="539"/>
      <c r="M214" s="540"/>
      <c r="N214" s="538" t="s">
        <v>387</v>
      </c>
      <c r="O214" s="539"/>
      <c r="P214" s="539"/>
      <c r="Q214" s="539"/>
      <c r="R214" s="539"/>
      <c r="S214" s="539"/>
      <c r="T214" s="539"/>
      <c r="U214" s="539"/>
      <c r="V214" s="539"/>
      <c r="W214" s="539"/>
      <c r="X214" s="539"/>
      <c r="Y214" s="540"/>
      <c r="Z214" s="538" t="s">
        <v>394</v>
      </c>
      <c r="AA214" s="539"/>
      <c r="AB214" s="539"/>
      <c r="AC214" s="539"/>
      <c r="AD214" s="539"/>
      <c r="AE214" s="539"/>
      <c r="AF214" s="539"/>
      <c r="AG214" s="539"/>
      <c r="AH214" s="539"/>
      <c r="AI214" s="539"/>
      <c r="AJ214" s="539"/>
      <c r="AK214" s="540"/>
      <c r="AL214" s="538" t="s">
        <v>400</v>
      </c>
      <c r="AM214" s="539"/>
      <c r="AN214" s="539"/>
      <c r="AO214" s="539"/>
      <c r="AP214" s="539"/>
      <c r="AQ214" s="539"/>
      <c r="AR214" s="539"/>
      <c r="AS214" s="539"/>
      <c r="AT214" s="539"/>
      <c r="AU214" s="539"/>
      <c r="AV214" s="539"/>
      <c r="AW214" s="540"/>
    </row>
    <row r="215" spans="1:49" s="75" customFormat="1" ht="21" customHeight="1" x14ac:dyDescent="0.25">
      <c r="A215" s="551"/>
      <c r="B215" s="541"/>
      <c r="C215" s="542"/>
      <c r="D215" s="542"/>
      <c r="E215" s="542"/>
      <c r="F215" s="542"/>
      <c r="G215" s="542"/>
      <c r="H215" s="542"/>
      <c r="I215" s="542"/>
      <c r="J215" s="542"/>
      <c r="K215" s="542"/>
      <c r="L215" s="542"/>
      <c r="M215" s="543"/>
      <c r="N215" s="541"/>
      <c r="O215" s="542"/>
      <c r="P215" s="542"/>
      <c r="Q215" s="542"/>
      <c r="R215" s="542"/>
      <c r="S215" s="542"/>
      <c r="T215" s="542"/>
      <c r="U215" s="542"/>
      <c r="V215" s="542"/>
      <c r="W215" s="542"/>
      <c r="X215" s="542"/>
      <c r="Y215" s="543"/>
      <c r="Z215" s="541"/>
      <c r="AA215" s="542"/>
      <c r="AB215" s="542"/>
      <c r="AC215" s="542"/>
      <c r="AD215" s="542"/>
      <c r="AE215" s="542"/>
      <c r="AF215" s="542"/>
      <c r="AG215" s="542"/>
      <c r="AH215" s="542"/>
      <c r="AI215" s="542"/>
      <c r="AJ215" s="542"/>
      <c r="AK215" s="543"/>
      <c r="AL215" s="541"/>
      <c r="AM215" s="542"/>
      <c r="AN215" s="542"/>
      <c r="AO215" s="542"/>
      <c r="AP215" s="542"/>
      <c r="AQ215" s="542"/>
      <c r="AR215" s="542"/>
      <c r="AS215" s="542"/>
      <c r="AT215" s="542"/>
      <c r="AU215" s="542"/>
      <c r="AV215" s="542"/>
      <c r="AW215" s="543"/>
    </row>
    <row r="216" spans="1:49" s="75" customFormat="1" ht="21" customHeight="1" thickBot="1" x14ac:dyDescent="0.3">
      <c r="A216" s="552"/>
      <c r="B216" s="527" t="str">
        <f>IF(ISBLANK(B214),"",CONCATENATE(LEFT(INDEX(B$71:B$102,MATCH(LEFT(B214,11)&amp;"*",B$71:B$102,0)+2),FIND("-",INDEX(B$71:B$102,MATCH(LEFT(B214,11)&amp;"*",B$71:B$102,0)+2))),A214))</f>
        <v/>
      </c>
      <c r="C216" s="528"/>
      <c r="D216" s="529"/>
      <c r="E216" s="305"/>
      <c r="F216" s="210"/>
      <c r="G216" s="205"/>
      <c r="H216" s="207"/>
      <c r="I216" s="207"/>
      <c r="J216" s="206"/>
      <c r="K216" s="209"/>
      <c r="L216" s="187"/>
      <c r="M216" s="187"/>
      <c r="N216" s="527" t="str">
        <f>IF(ISBLANK(N214),"",CONCATENATE(LEFT(INDEX(N$71:N$102,MATCH(LEFT(N214,11)&amp;"*",N$71:N$102,0)+2),FIND("-",INDEX(N$71:N$102,MATCH(LEFT(N214,11)&amp;"*",N$71:N$102,0)+2))),$A214))</f>
        <v>L450.20.06.S6-05</v>
      </c>
      <c r="O216" s="528"/>
      <c r="P216" s="529"/>
      <c r="Q216" s="445">
        <v>4</v>
      </c>
      <c r="R216" s="446" t="s">
        <v>295</v>
      </c>
      <c r="S216" s="445">
        <v>28</v>
      </c>
      <c r="T216" s="447">
        <v>0</v>
      </c>
      <c r="U216" s="447">
        <v>28</v>
      </c>
      <c r="V216" s="446">
        <v>0</v>
      </c>
      <c r="W216" s="364">
        <v>0</v>
      </c>
      <c r="X216" s="428" t="s">
        <v>59</v>
      </c>
      <c r="Y216" s="187">
        <f>Q216*25-S216-T216-U216-V216-W216</f>
        <v>44</v>
      </c>
      <c r="Z216" s="527" t="str">
        <f>IF(ISBLANK(Z214),"",CONCATENATE(LEFT(INDEX(Z$71:Z$102,MATCH(LEFT(Z214,11)&amp;"*",Z$71:Z$102,0)+2),FIND("-",INDEX(Z$71:Z$102,MATCH(LEFT(Z214,11)&amp;"*",Z$71:Z$102,0)+2))),$A214))</f>
        <v>L450.20.07.S3-05</v>
      </c>
      <c r="AA216" s="528"/>
      <c r="AB216" s="529"/>
      <c r="AC216" s="429">
        <v>4</v>
      </c>
      <c r="AD216" s="428" t="s">
        <v>5</v>
      </c>
      <c r="AE216" s="430">
        <v>28</v>
      </c>
      <c r="AF216" s="431">
        <v>0</v>
      </c>
      <c r="AG216" s="431">
        <v>14</v>
      </c>
      <c r="AH216" s="432">
        <v>0</v>
      </c>
      <c r="AI216" s="465">
        <v>0</v>
      </c>
      <c r="AJ216" s="428" t="s">
        <v>59</v>
      </c>
      <c r="AK216" s="187">
        <f>AC216*25-AE216-AF216-AG216-AH216-AI216</f>
        <v>58</v>
      </c>
      <c r="AL216" s="527" t="str">
        <f>IF(ISBLANK(AL214),"",CONCATENATE(LEFT(INDEX(AL$71:AL$102,MATCH(LEFT(AL214,11)&amp;"*",AL$71:AL$102,0)+2),FIND("-",INDEX(AL$71:AL$102,MATCH(LEFT(AL214,11)&amp;"*",AL$71:AL$102,0)+2))),$A214))</f>
        <v>L450.20.08.S3-05</v>
      </c>
      <c r="AM216" s="528"/>
      <c r="AN216" s="529"/>
      <c r="AO216" s="429">
        <v>4</v>
      </c>
      <c r="AP216" s="428" t="s">
        <v>5</v>
      </c>
      <c r="AQ216" s="430">
        <v>28</v>
      </c>
      <c r="AR216" s="431">
        <v>0</v>
      </c>
      <c r="AS216" s="431">
        <v>28</v>
      </c>
      <c r="AT216" s="432">
        <v>0</v>
      </c>
      <c r="AU216" s="465">
        <v>0</v>
      </c>
      <c r="AV216" s="428" t="s">
        <v>59</v>
      </c>
      <c r="AW216" s="187">
        <f>AO216*25-AQ216-AR216-AS216-AT216-AU216</f>
        <v>44</v>
      </c>
    </row>
    <row r="217" spans="1:49" s="75" customFormat="1" ht="21" customHeight="1" thickTop="1" x14ac:dyDescent="0.25">
      <c r="A217" s="550" t="s">
        <v>84</v>
      </c>
      <c r="B217" s="538"/>
      <c r="C217" s="539"/>
      <c r="D217" s="539"/>
      <c r="E217" s="539"/>
      <c r="F217" s="539"/>
      <c r="G217" s="539"/>
      <c r="H217" s="539"/>
      <c r="I217" s="539"/>
      <c r="J217" s="539"/>
      <c r="K217" s="539"/>
      <c r="L217" s="539"/>
      <c r="M217" s="540"/>
      <c r="N217" s="538" t="s">
        <v>388</v>
      </c>
      <c r="O217" s="539"/>
      <c r="P217" s="539"/>
      <c r="Q217" s="539"/>
      <c r="R217" s="539"/>
      <c r="S217" s="539"/>
      <c r="T217" s="539"/>
      <c r="U217" s="539"/>
      <c r="V217" s="539"/>
      <c r="W217" s="539"/>
      <c r="X217" s="539"/>
      <c r="Y217" s="540"/>
      <c r="Z217" s="538" t="s">
        <v>395</v>
      </c>
      <c r="AA217" s="539"/>
      <c r="AB217" s="539"/>
      <c r="AC217" s="539"/>
      <c r="AD217" s="539"/>
      <c r="AE217" s="539"/>
      <c r="AF217" s="539"/>
      <c r="AG217" s="539"/>
      <c r="AH217" s="539"/>
      <c r="AI217" s="539"/>
      <c r="AJ217" s="539"/>
      <c r="AK217" s="540"/>
      <c r="AL217" s="538" t="s">
        <v>401</v>
      </c>
      <c r="AM217" s="539"/>
      <c r="AN217" s="539"/>
      <c r="AO217" s="539"/>
      <c r="AP217" s="539"/>
      <c r="AQ217" s="539"/>
      <c r="AR217" s="539"/>
      <c r="AS217" s="539"/>
      <c r="AT217" s="539"/>
      <c r="AU217" s="539"/>
      <c r="AV217" s="539"/>
      <c r="AW217" s="540"/>
    </row>
    <row r="218" spans="1:49" s="75" customFormat="1" ht="21" customHeight="1" x14ac:dyDescent="0.25">
      <c r="A218" s="551"/>
      <c r="B218" s="541"/>
      <c r="C218" s="542"/>
      <c r="D218" s="542"/>
      <c r="E218" s="542"/>
      <c r="F218" s="542"/>
      <c r="G218" s="542"/>
      <c r="H218" s="542"/>
      <c r="I218" s="542"/>
      <c r="J218" s="542"/>
      <c r="K218" s="542"/>
      <c r="L218" s="542"/>
      <c r="M218" s="543"/>
      <c r="N218" s="541"/>
      <c r="O218" s="542"/>
      <c r="P218" s="542"/>
      <c r="Q218" s="542"/>
      <c r="R218" s="542"/>
      <c r="S218" s="542"/>
      <c r="T218" s="542"/>
      <c r="U218" s="542"/>
      <c r="V218" s="542"/>
      <c r="W218" s="542"/>
      <c r="X218" s="542"/>
      <c r="Y218" s="543"/>
      <c r="Z218" s="541"/>
      <c r="AA218" s="542"/>
      <c r="AB218" s="542"/>
      <c r="AC218" s="542"/>
      <c r="AD218" s="542"/>
      <c r="AE218" s="542"/>
      <c r="AF218" s="542"/>
      <c r="AG218" s="542"/>
      <c r="AH218" s="542"/>
      <c r="AI218" s="542"/>
      <c r="AJ218" s="542"/>
      <c r="AK218" s="543"/>
      <c r="AL218" s="541"/>
      <c r="AM218" s="542"/>
      <c r="AN218" s="542"/>
      <c r="AO218" s="542"/>
      <c r="AP218" s="542"/>
      <c r="AQ218" s="542"/>
      <c r="AR218" s="542"/>
      <c r="AS218" s="542"/>
      <c r="AT218" s="542"/>
      <c r="AU218" s="542"/>
      <c r="AV218" s="542"/>
      <c r="AW218" s="543"/>
    </row>
    <row r="219" spans="1:49" s="75" customFormat="1" ht="21" customHeight="1" thickBot="1" x14ac:dyDescent="0.3">
      <c r="A219" s="552"/>
      <c r="B219" s="527" t="str">
        <f>IF(ISBLANK(B217),"",CONCATENATE(LEFT(INDEX(B$71:B$102,MATCH(LEFT(B217,11)&amp;"*",B$71:B$102,0)+2),FIND("-",INDEX(B$71:B$102,MATCH(LEFT(B217,11)&amp;"*",B$71:B$102,0)+2))),A217))</f>
        <v/>
      </c>
      <c r="C219" s="528"/>
      <c r="D219" s="529"/>
      <c r="E219" s="193"/>
      <c r="F219" s="203"/>
      <c r="G219" s="195"/>
      <c r="H219" s="196"/>
      <c r="I219" s="196"/>
      <c r="J219" s="197"/>
      <c r="K219" s="198"/>
      <c r="L219" s="198"/>
      <c r="M219" s="198"/>
      <c r="N219" s="527" t="str">
        <f>IF(ISBLANK(N217),"",CONCATENATE(LEFT(INDEX(N$71:N$102,MATCH(LEFT(N217,11)&amp;"*",N$71:N$102,0)+2),FIND("-",INDEX(N$71:N$102,MATCH(LEFT(N217,11)&amp;"*",N$71:N$102,0)+2))),$A217))</f>
        <v>L450.20.06.S6-06</v>
      </c>
      <c r="O219" s="528"/>
      <c r="P219" s="529"/>
      <c r="Q219" s="445">
        <v>4</v>
      </c>
      <c r="R219" s="446" t="s">
        <v>295</v>
      </c>
      <c r="S219" s="445">
        <v>28</v>
      </c>
      <c r="T219" s="447">
        <v>0</v>
      </c>
      <c r="U219" s="447">
        <v>28</v>
      </c>
      <c r="V219" s="446">
        <v>0</v>
      </c>
      <c r="W219" s="364">
        <v>0</v>
      </c>
      <c r="X219" s="428" t="s">
        <v>59</v>
      </c>
      <c r="Y219" s="187">
        <f>Q219*25-S219-T219-U219-V219-W219</f>
        <v>44</v>
      </c>
      <c r="Z219" s="527" t="str">
        <f>IF(ISBLANK(Z217),"",CONCATENATE(LEFT(INDEX(Z$71:Z$102,MATCH(LEFT(Z217,11)&amp;"*",Z$71:Z$102,0)+2),FIND("-",INDEX(Z$71:Z$102,MATCH(LEFT(Z217,11)&amp;"*",Z$71:Z$102,0)+2))),$A217))</f>
        <v>L450.20.07.S3-06</v>
      </c>
      <c r="AA219" s="528"/>
      <c r="AB219" s="529"/>
      <c r="AC219" s="429">
        <v>4</v>
      </c>
      <c r="AD219" s="428" t="s">
        <v>5</v>
      </c>
      <c r="AE219" s="430">
        <v>28</v>
      </c>
      <c r="AF219" s="431">
        <v>0</v>
      </c>
      <c r="AG219" s="431">
        <v>14</v>
      </c>
      <c r="AH219" s="432">
        <v>0</v>
      </c>
      <c r="AI219" s="465">
        <v>0</v>
      </c>
      <c r="AJ219" s="428" t="s">
        <v>59</v>
      </c>
      <c r="AK219" s="187">
        <f>AC219*25-AE219-AF219-AG219-AH219-AI219</f>
        <v>58</v>
      </c>
      <c r="AL219" s="527" t="str">
        <f>IF(ISBLANK(AL217),"",CONCATENATE(LEFT(INDEX(AL$71:AL$102,MATCH(LEFT(AL217,11)&amp;"*",AL$71:AL$102,0)+2),FIND("-",INDEX(AL$71:AL$102,MATCH(LEFT(AL217,11)&amp;"*",AL$71:AL$102,0)+2))),$A217))</f>
        <v>L450.20.08.S3-06</v>
      </c>
      <c r="AM219" s="528"/>
      <c r="AN219" s="529"/>
      <c r="AO219" s="429">
        <v>4</v>
      </c>
      <c r="AP219" s="428" t="s">
        <v>5</v>
      </c>
      <c r="AQ219" s="430">
        <v>28</v>
      </c>
      <c r="AR219" s="431">
        <v>0</v>
      </c>
      <c r="AS219" s="431">
        <v>28</v>
      </c>
      <c r="AT219" s="432">
        <v>0</v>
      </c>
      <c r="AU219" s="465">
        <v>0</v>
      </c>
      <c r="AV219" s="428" t="s">
        <v>59</v>
      </c>
      <c r="AW219" s="187">
        <f>AO219*25-AQ219-AR219-AS219-AT219-AU219</f>
        <v>44</v>
      </c>
    </row>
    <row r="220" spans="1:49" s="75" customFormat="1" ht="21" customHeight="1" thickTop="1" x14ac:dyDescent="0.25">
      <c r="A220" s="550" t="s">
        <v>85</v>
      </c>
      <c r="B220" s="538"/>
      <c r="C220" s="539"/>
      <c r="D220" s="539"/>
      <c r="E220" s="539"/>
      <c r="F220" s="539"/>
      <c r="G220" s="539"/>
      <c r="H220" s="539"/>
      <c r="I220" s="539"/>
      <c r="J220" s="539"/>
      <c r="K220" s="539"/>
      <c r="L220" s="539"/>
      <c r="M220" s="540"/>
      <c r="N220" s="538"/>
      <c r="O220" s="539"/>
      <c r="P220" s="539"/>
      <c r="Q220" s="539"/>
      <c r="R220" s="539"/>
      <c r="S220" s="539"/>
      <c r="T220" s="539"/>
      <c r="U220" s="539"/>
      <c r="V220" s="539"/>
      <c r="W220" s="539"/>
      <c r="X220" s="539"/>
      <c r="Y220" s="540"/>
      <c r="Z220" s="538"/>
      <c r="AA220" s="539"/>
      <c r="AB220" s="539"/>
      <c r="AC220" s="539"/>
      <c r="AD220" s="539"/>
      <c r="AE220" s="539"/>
      <c r="AF220" s="539"/>
      <c r="AG220" s="539"/>
      <c r="AH220" s="539"/>
      <c r="AI220" s="539"/>
      <c r="AJ220" s="539"/>
      <c r="AK220" s="540"/>
      <c r="AL220" s="538" t="s">
        <v>402</v>
      </c>
      <c r="AM220" s="539"/>
      <c r="AN220" s="539"/>
      <c r="AO220" s="539"/>
      <c r="AP220" s="539"/>
      <c r="AQ220" s="539"/>
      <c r="AR220" s="539"/>
      <c r="AS220" s="539"/>
      <c r="AT220" s="539"/>
      <c r="AU220" s="539"/>
      <c r="AV220" s="539"/>
      <c r="AW220" s="540"/>
    </row>
    <row r="221" spans="1:49" s="75" customFormat="1" ht="21" customHeight="1" x14ac:dyDescent="0.25">
      <c r="A221" s="551"/>
      <c r="B221" s="541"/>
      <c r="C221" s="542"/>
      <c r="D221" s="542"/>
      <c r="E221" s="542"/>
      <c r="F221" s="542"/>
      <c r="G221" s="542"/>
      <c r="H221" s="542"/>
      <c r="I221" s="542"/>
      <c r="J221" s="542"/>
      <c r="K221" s="542"/>
      <c r="L221" s="542"/>
      <c r="M221" s="543"/>
      <c r="N221" s="541"/>
      <c r="O221" s="542"/>
      <c r="P221" s="542"/>
      <c r="Q221" s="542"/>
      <c r="R221" s="542"/>
      <c r="S221" s="542"/>
      <c r="T221" s="542"/>
      <c r="U221" s="542"/>
      <c r="V221" s="542"/>
      <c r="W221" s="542"/>
      <c r="X221" s="542"/>
      <c r="Y221" s="543"/>
      <c r="Z221" s="541"/>
      <c r="AA221" s="542"/>
      <c r="AB221" s="542"/>
      <c r="AC221" s="542"/>
      <c r="AD221" s="542"/>
      <c r="AE221" s="542"/>
      <c r="AF221" s="542"/>
      <c r="AG221" s="542"/>
      <c r="AH221" s="542"/>
      <c r="AI221" s="542"/>
      <c r="AJ221" s="542"/>
      <c r="AK221" s="543"/>
      <c r="AL221" s="541"/>
      <c r="AM221" s="542"/>
      <c r="AN221" s="542"/>
      <c r="AO221" s="542"/>
      <c r="AP221" s="542"/>
      <c r="AQ221" s="542"/>
      <c r="AR221" s="542"/>
      <c r="AS221" s="542"/>
      <c r="AT221" s="542"/>
      <c r="AU221" s="542"/>
      <c r="AV221" s="542"/>
      <c r="AW221" s="543"/>
    </row>
    <row r="222" spans="1:49" s="75" customFormat="1" ht="21" customHeight="1" thickBot="1" x14ac:dyDescent="0.3">
      <c r="A222" s="552"/>
      <c r="B222" s="527" t="str">
        <f>IF(ISBLANK(B220),"",CONCATENATE(LEFT(INDEX(B$71:B$102,MATCH(LEFT(B220,11)&amp;"*",B$71:B$102,0)+2),FIND("-",INDEX(B$71:B$102,MATCH(LEFT(B220,11)&amp;"*",B$71:B$102,0)+2))),A220))</f>
        <v/>
      </c>
      <c r="C222" s="528"/>
      <c r="D222" s="529"/>
      <c r="E222" s="193"/>
      <c r="F222" s="203"/>
      <c r="G222" s="195"/>
      <c r="H222" s="196"/>
      <c r="I222" s="196"/>
      <c r="J222" s="197"/>
      <c r="K222" s="198"/>
      <c r="L222" s="198"/>
      <c r="M222" s="198"/>
      <c r="N222" s="527" t="str">
        <f>IF(ISBLANK(N220),"",CONCATENATE(LEFT(INDEX(N$71:N$102,MATCH(LEFT(N220,11)&amp;"*",N$71:N$102,0)+2),FIND("-",INDEX(N$71:N$102,MATCH(LEFT(N220,11)&amp;"*",N$71:N$102,0)+2))),$A220))</f>
        <v/>
      </c>
      <c r="O222" s="528"/>
      <c r="P222" s="529"/>
      <c r="Q222" s="445"/>
      <c r="R222" s="446"/>
      <c r="S222" s="445"/>
      <c r="T222" s="447"/>
      <c r="U222" s="447"/>
      <c r="V222" s="446"/>
      <c r="W222" s="364"/>
      <c r="X222" s="428"/>
      <c r="Y222" s="187">
        <f>Q222*25-S222-T222-U222-V222-W222</f>
        <v>0</v>
      </c>
      <c r="Z222" s="527" t="str">
        <f>IF(ISBLANK(Z220),"",CONCATENATE(LEFT(INDEX(Z$71:Z$102,MATCH(LEFT(Z220,11)&amp;"*",Z$71:Z$102,0)+2),FIND("-",INDEX(Z$71:Z$102,MATCH(LEFT(Z220,11)&amp;"*",Z$71:Z$102,0)+2))),$A220))</f>
        <v/>
      </c>
      <c r="AA222" s="528"/>
      <c r="AB222" s="529"/>
      <c r="AC222" s="453"/>
      <c r="AD222" s="454"/>
      <c r="AE222" s="455"/>
      <c r="AF222" s="456"/>
      <c r="AG222" s="456"/>
      <c r="AH222" s="457"/>
      <c r="AI222" s="364"/>
      <c r="AJ222" s="428"/>
      <c r="AK222" s="187"/>
      <c r="AL222" s="527" t="str">
        <f>IF(ISBLANK(AL220),"",CONCATENATE(LEFT(INDEX(AL$71:AL$102,MATCH(LEFT(AL220,11)&amp;"*",AL$71:AL$102,0)+2),FIND("-",INDEX(AL$71:AL$102,MATCH(LEFT(AL220,11)&amp;"*",AL$71:AL$102,0)+2))),$A220))</f>
        <v>L450.20.08.D4-07</v>
      </c>
      <c r="AM222" s="528"/>
      <c r="AN222" s="529"/>
      <c r="AO222" s="429">
        <v>3</v>
      </c>
      <c r="AP222" s="428" t="s">
        <v>5</v>
      </c>
      <c r="AQ222" s="430">
        <v>28</v>
      </c>
      <c r="AR222" s="431">
        <v>0</v>
      </c>
      <c r="AS222" s="431">
        <v>14</v>
      </c>
      <c r="AT222" s="432">
        <v>0</v>
      </c>
      <c r="AU222" s="465">
        <v>0</v>
      </c>
      <c r="AV222" s="428" t="s">
        <v>54</v>
      </c>
      <c r="AW222" s="187">
        <f>AO222*25-AQ222-AR222-AS222-AT222-AU222</f>
        <v>33</v>
      </c>
    </row>
    <row r="223" spans="1:49" s="75" customFormat="1" ht="21" customHeight="1" thickTop="1" x14ac:dyDescent="0.25">
      <c r="A223" s="550" t="s">
        <v>86</v>
      </c>
      <c r="B223" s="538"/>
      <c r="C223" s="539"/>
      <c r="D223" s="539"/>
      <c r="E223" s="539"/>
      <c r="F223" s="539"/>
      <c r="G223" s="539"/>
      <c r="H223" s="539"/>
      <c r="I223" s="539"/>
      <c r="J223" s="539"/>
      <c r="K223" s="539"/>
      <c r="L223" s="539"/>
      <c r="M223" s="540"/>
      <c r="N223" s="538"/>
      <c r="O223" s="539"/>
      <c r="P223" s="539"/>
      <c r="Q223" s="539"/>
      <c r="R223" s="539"/>
      <c r="S223" s="539"/>
      <c r="T223" s="539"/>
      <c r="U223" s="539"/>
      <c r="V223" s="539"/>
      <c r="W223" s="539"/>
      <c r="X223" s="539"/>
      <c r="Y223" s="540"/>
      <c r="Z223" s="538"/>
      <c r="AA223" s="539"/>
      <c r="AB223" s="539"/>
      <c r="AC223" s="539"/>
      <c r="AD223" s="539"/>
      <c r="AE223" s="539"/>
      <c r="AF223" s="539"/>
      <c r="AG223" s="539"/>
      <c r="AH223" s="539"/>
      <c r="AI223" s="539"/>
      <c r="AJ223" s="539"/>
      <c r="AK223" s="540"/>
      <c r="AL223" s="538" t="s">
        <v>403</v>
      </c>
      <c r="AM223" s="539"/>
      <c r="AN223" s="539"/>
      <c r="AO223" s="539"/>
      <c r="AP223" s="539"/>
      <c r="AQ223" s="539"/>
      <c r="AR223" s="539"/>
      <c r="AS223" s="539"/>
      <c r="AT223" s="539"/>
      <c r="AU223" s="539"/>
      <c r="AV223" s="539"/>
      <c r="AW223" s="540"/>
    </row>
    <row r="224" spans="1:49" s="75" customFormat="1" ht="21" customHeight="1" x14ac:dyDescent="0.25">
      <c r="A224" s="551"/>
      <c r="B224" s="541"/>
      <c r="C224" s="542"/>
      <c r="D224" s="542"/>
      <c r="E224" s="542"/>
      <c r="F224" s="542"/>
      <c r="G224" s="542"/>
      <c r="H224" s="542"/>
      <c r="I224" s="542"/>
      <c r="J224" s="542"/>
      <c r="K224" s="542"/>
      <c r="L224" s="542"/>
      <c r="M224" s="543"/>
      <c r="N224" s="541"/>
      <c r="O224" s="542"/>
      <c r="P224" s="542"/>
      <c r="Q224" s="542"/>
      <c r="R224" s="542"/>
      <c r="S224" s="542"/>
      <c r="T224" s="542"/>
      <c r="U224" s="542"/>
      <c r="V224" s="542"/>
      <c r="W224" s="542"/>
      <c r="X224" s="542"/>
      <c r="Y224" s="543"/>
      <c r="Z224" s="541"/>
      <c r="AA224" s="542"/>
      <c r="AB224" s="542"/>
      <c r="AC224" s="542"/>
      <c r="AD224" s="542"/>
      <c r="AE224" s="542"/>
      <c r="AF224" s="542"/>
      <c r="AG224" s="542"/>
      <c r="AH224" s="542"/>
      <c r="AI224" s="542"/>
      <c r="AJ224" s="542"/>
      <c r="AK224" s="543"/>
      <c r="AL224" s="541"/>
      <c r="AM224" s="542"/>
      <c r="AN224" s="542"/>
      <c r="AO224" s="542"/>
      <c r="AP224" s="542"/>
      <c r="AQ224" s="542"/>
      <c r="AR224" s="542"/>
      <c r="AS224" s="542"/>
      <c r="AT224" s="542"/>
      <c r="AU224" s="542"/>
      <c r="AV224" s="542"/>
      <c r="AW224" s="543"/>
    </row>
    <row r="225" spans="1:49" s="75" customFormat="1" ht="21" customHeight="1" thickBot="1" x14ac:dyDescent="0.3">
      <c r="A225" s="552"/>
      <c r="B225" s="527" t="str">
        <f>IF(ISBLANK(B223),"",CONCATENATE(LEFT(INDEX(B$71:B$102,MATCH(LEFT(B223,11)&amp;"*",B$71:B$102,0)+2),FIND("-",INDEX(B$71:B$102,MATCH(LEFT(B223,11)&amp;"*",B$71:B$102,0)+2))),A223))</f>
        <v/>
      </c>
      <c r="C225" s="528"/>
      <c r="D225" s="529"/>
      <c r="E225" s="193"/>
      <c r="F225" s="203"/>
      <c r="G225" s="195"/>
      <c r="H225" s="196"/>
      <c r="I225" s="196"/>
      <c r="J225" s="197"/>
      <c r="K225" s="198"/>
      <c r="L225" s="198"/>
      <c r="M225" s="198"/>
      <c r="N225" s="527" t="str">
        <f>IF(ISBLANK(N223),"",CONCATENATE(LEFT(INDEX(N$71:N$102,MATCH(LEFT(N223,11)&amp;"*",N$71:N$102,0)+2),FIND("-",INDEX(N$71:N$102,MATCH(LEFT(N223,11)&amp;"*",N$71:N$102,0)+2))),$A223))</f>
        <v/>
      </c>
      <c r="O225" s="528"/>
      <c r="P225" s="529"/>
      <c r="Q225" s="445"/>
      <c r="R225" s="446"/>
      <c r="S225" s="445"/>
      <c r="T225" s="447"/>
      <c r="U225" s="447"/>
      <c r="V225" s="446"/>
      <c r="W225" s="364"/>
      <c r="X225" s="428"/>
      <c r="Y225" s="187">
        <f>Q225*25-S225-T225-U225-V225-W225</f>
        <v>0</v>
      </c>
      <c r="Z225" s="527" t="str">
        <f>IF(ISBLANK(Z223),"",CONCATENATE(LEFT(INDEX(Z$71:Z$102,MATCH(LEFT(Z223,11)&amp;"*",Z$71:Z$102,0)+2),FIND("-",INDEX(Z$71:Z$102,MATCH(LEFT(Z223,11)&amp;"*",Z$71:Z$102,0)+2))),$A223))</f>
        <v/>
      </c>
      <c r="AA225" s="528"/>
      <c r="AB225" s="529"/>
      <c r="AC225" s="453"/>
      <c r="AD225" s="454"/>
      <c r="AE225" s="455"/>
      <c r="AF225" s="456"/>
      <c r="AG225" s="456"/>
      <c r="AH225" s="457"/>
      <c r="AI225" s="364"/>
      <c r="AJ225" s="428"/>
      <c r="AK225" s="187"/>
      <c r="AL225" s="527" t="str">
        <f>IF(ISBLANK(AL223),"",CONCATENATE(LEFT(INDEX(AL$71:AL$102,MATCH(LEFT(AL223,11)&amp;"*",AL$71:AL$102,0)+2),FIND("-",INDEX(AL$71:AL$102,MATCH(LEFT(AL223,11)&amp;"*",AL$71:AL$102,0)+2))),$A223))</f>
        <v>L450.20.08.D4-08</v>
      </c>
      <c r="AM225" s="528"/>
      <c r="AN225" s="529"/>
      <c r="AO225" s="429">
        <v>3</v>
      </c>
      <c r="AP225" s="428" t="s">
        <v>5</v>
      </c>
      <c r="AQ225" s="430">
        <v>28</v>
      </c>
      <c r="AR225" s="431">
        <v>0</v>
      </c>
      <c r="AS225" s="431">
        <v>14</v>
      </c>
      <c r="AT225" s="432">
        <v>0</v>
      </c>
      <c r="AU225" s="465">
        <v>0</v>
      </c>
      <c r="AV225" s="428" t="s">
        <v>54</v>
      </c>
      <c r="AW225" s="187">
        <f>AO225*25-AQ225-AR225-AS225-AT225-AU225</f>
        <v>33</v>
      </c>
    </row>
    <row r="226" spans="1:49" s="75" customFormat="1" ht="21" customHeight="1" thickTop="1" x14ac:dyDescent="0.25">
      <c r="A226" s="550" t="s">
        <v>87</v>
      </c>
      <c r="B226" s="538"/>
      <c r="C226" s="539"/>
      <c r="D226" s="539"/>
      <c r="E226" s="539"/>
      <c r="F226" s="539"/>
      <c r="G226" s="539"/>
      <c r="H226" s="539"/>
      <c r="I226" s="539"/>
      <c r="J226" s="539"/>
      <c r="K226" s="539"/>
      <c r="L226" s="539"/>
      <c r="M226" s="540"/>
      <c r="N226" s="538"/>
      <c r="O226" s="539"/>
      <c r="P226" s="539"/>
      <c r="Q226" s="539"/>
      <c r="R226" s="539"/>
      <c r="S226" s="539"/>
      <c r="T226" s="539"/>
      <c r="U226" s="539"/>
      <c r="V226" s="539"/>
      <c r="W226" s="539"/>
      <c r="X226" s="539"/>
      <c r="Y226" s="540"/>
      <c r="Z226" s="538"/>
      <c r="AA226" s="539"/>
      <c r="AB226" s="539"/>
      <c r="AC226" s="539"/>
      <c r="AD226" s="539"/>
      <c r="AE226" s="539"/>
      <c r="AF226" s="539"/>
      <c r="AG226" s="539"/>
      <c r="AH226" s="539"/>
      <c r="AI226" s="539"/>
      <c r="AJ226" s="539"/>
      <c r="AK226" s="540"/>
      <c r="AL226" s="538"/>
      <c r="AM226" s="539"/>
      <c r="AN226" s="539"/>
      <c r="AO226" s="539"/>
      <c r="AP226" s="539"/>
      <c r="AQ226" s="539"/>
      <c r="AR226" s="539"/>
      <c r="AS226" s="539"/>
      <c r="AT226" s="539"/>
      <c r="AU226" s="539"/>
      <c r="AV226" s="539"/>
      <c r="AW226" s="540"/>
    </row>
    <row r="227" spans="1:49" s="75" customFormat="1" ht="21" customHeight="1" x14ac:dyDescent="0.25">
      <c r="A227" s="551"/>
      <c r="B227" s="541"/>
      <c r="C227" s="542"/>
      <c r="D227" s="542"/>
      <c r="E227" s="542"/>
      <c r="F227" s="542"/>
      <c r="G227" s="542"/>
      <c r="H227" s="542"/>
      <c r="I227" s="542"/>
      <c r="J227" s="542"/>
      <c r="K227" s="542"/>
      <c r="L227" s="542"/>
      <c r="M227" s="543"/>
      <c r="N227" s="541"/>
      <c r="O227" s="542"/>
      <c r="P227" s="542"/>
      <c r="Q227" s="542"/>
      <c r="R227" s="542"/>
      <c r="S227" s="542"/>
      <c r="T227" s="542"/>
      <c r="U227" s="542"/>
      <c r="V227" s="542"/>
      <c r="W227" s="542"/>
      <c r="X227" s="542"/>
      <c r="Y227" s="543"/>
      <c r="Z227" s="541"/>
      <c r="AA227" s="542"/>
      <c r="AB227" s="542"/>
      <c r="AC227" s="542"/>
      <c r="AD227" s="542"/>
      <c r="AE227" s="542"/>
      <c r="AF227" s="542"/>
      <c r="AG227" s="542"/>
      <c r="AH227" s="542"/>
      <c r="AI227" s="542"/>
      <c r="AJ227" s="542"/>
      <c r="AK227" s="543"/>
      <c r="AL227" s="541"/>
      <c r="AM227" s="542"/>
      <c r="AN227" s="542"/>
      <c r="AO227" s="542"/>
      <c r="AP227" s="542"/>
      <c r="AQ227" s="542"/>
      <c r="AR227" s="542"/>
      <c r="AS227" s="542"/>
      <c r="AT227" s="542"/>
      <c r="AU227" s="542"/>
      <c r="AV227" s="542"/>
      <c r="AW227" s="543"/>
    </row>
    <row r="228" spans="1:49" s="75" customFormat="1" ht="21" customHeight="1" thickBot="1" x14ac:dyDescent="0.3">
      <c r="A228" s="552"/>
      <c r="B228" s="527" t="str">
        <f>IF(ISBLANK(B226),"",CONCATENATE(LEFT(INDEX(B$71:B$102,MATCH(LEFT(B226,11)&amp;"*",B$71:B$102,0)+2),FIND("-",INDEX(B$71:B$102,MATCH(LEFT(B226,11)&amp;"*",B$71:B$102,0)+2))),A226))</f>
        <v/>
      </c>
      <c r="C228" s="528"/>
      <c r="D228" s="529"/>
      <c r="E228" s="193"/>
      <c r="F228" s="203"/>
      <c r="G228" s="195"/>
      <c r="H228" s="196"/>
      <c r="I228" s="196"/>
      <c r="J228" s="197"/>
      <c r="K228" s="198"/>
      <c r="L228" s="198"/>
      <c r="M228" s="198"/>
      <c r="N228" s="527" t="str">
        <f>IF(ISBLANK(N226),"",CONCATENATE(LEFT(INDEX(N$71:N$102,MATCH(LEFT(N226,11)&amp;"*",N$71:N$102,0)+2),FIND("-",INDEX(N$71:N$102,MATCH(LEFT(N226,11)&amp;"*",N$71:N$102,0)+2))),$A226))</f>
        <v/>
      </c>
      <c r="O228" s="528"/>
      <c r="P228" s="529"/>
      <c r="Q228" s="305"/>
      <c r="R228" s="210"/>
      <c r="S228" s="205"/>
      <c r="T228" s="207"/>
      <c r="U228" s="207"/>
      <c r="V228" s="206"/>
      <c r="W228" s="209"/>
      <c r="X228" s="187"/>
      <c r="Y228" s="187"/>
      <c r="Z228" s="527" t="str">
        <f>IF(ISBLANK(Z226),"",CONCATENATE(LEFT(INDEX(Z$71:Z$102,MATCH(LEFT(Z226,11)&amp;"*",Z$71:Z$102,0)+2),FIND("-",INDEX(Z$71:Z$102,MATCH(LEFT(Z226,11)&amp;"*",Z$71:Z$102,0)+2))),$A226))</f>
        <v/>
      </c>
      <c r="AA228" s="528"/>
      <c r="AB228" s="529"/>
      <c r="AC228" s="453"/>
      <c r="AD228" s="454"/>
      <c r="AE228" s="455"/>
      <c r="AF228" s="456"/>
      <c r="AG228" s="456"/>
      <c r="AH228" s="457"/>
      <c r="AI228" s="364"/>
      <c r="AJ228" s="428"/>
      <c r="AK228" s="187"/>
      <c r="AL228" s="527" t="str">
        <f>IF(ISBLANK(AL226),"",CONCATENATE(LEFT(INDEX(AL$71:AL$102,MATCH(LEFT(AL226,11)&amp;"*",AL$71:AL$102,0)+2),FIND("-",INDEX(AL$71:AL$102,MATCH(LEFT(AL226,11)&amp;"*",AL$71:AL$102,0)+2))),$A226))</f>
        <v/>
      </c>
      <c r="AM228" s="528"/>
      <c r="AN228" s="529"/>
      <c r="AO228" s="305"/>
      <c r="AP228" s="210"/>
      <c r="AQ228" s="205"/>
      <c r="AR228" s="207"/>
      <c r="AS228" s="207"/>
      <c r="AT228" s="206"/>
      <c r="AU228" s="209"/>
      <c r="AV228" s="187"/>
      <c r="AW228" s="187"/>
    </row>
    <row r="229" spans="1:49" s="75" customFormat="1" ht="21" customHeight="1" thickTop="1" x14ac:dyDescent="0.25">
      <c r="A229" s="550" t="s">
        <v>64</v>
      </c>
      <c r="B229" s="538"/>
      <c r="C229" s="539"/>
      <c r="D229" s="539"/>
      <c r="E229" s="539"/>
      <c r="F229" s="539"/>
      <c r="G229" s="539"/>
      <c r="H229" s="539"/>
      <c r="I229" s="539"/>
      <c r="J229" s="539"/>
      <c r="K229" s="539"/>
      <c r="L229" s="539"/>
      <c r="M229" s="540"/>
      <c r="N229" s="538"/>
      <c r="O229" s="539"/>
      <c r="P229" s="539"/>
      <c r="Q229" s="539"/>
      <c r="R229" s="539"/>
      <c r="S229" s="539"/>
      <c r="T229" s="539"/>
      <c r="U229" s="539"/>
      <c r="V229" s="539"/>
      <c r="W229" s="539"/>
      <c r="X229" s="539"/>
      <c r="Y229" s="540"/>
      <c r="Z229" s="538"/>
      <c r="AA229" s="539"/>
      <c r="AB229" s="539"/>
      <c r="AC229" s="539"/>
      <c r="AD229" s="539"/>
      <c r="AE229" s="539"/>
      <c r="AF229" s="539"/>
      <c r="AG229" s="539"/>
      <c r="AH229" s="539"/>
      <c r="AI229" s="539"/>
      <c r="AJ229" s="539"/>
      <c r="AK229" s="540"/>
      <c r="AL229" s="538"/>
      <c r="AM229" s="539"/>
      <c r="AN229" s="539"/>
      <c r="AO229" s="539"/>
      <c r="AP229" s="539"/>
      <c r="AQ229" s="539"/>
      <c r="AR229" s="539"/>
      <c r="AS229" s="539"/>
      <c r="AT229" s="539"/>
      <c r="AU229" s="539"/>
      <c r="AV229" s="539"/>
      <c r="AW229" s="540"/>
    </row>
    <row r="230" spans="1:49" s="75" customFormat="1" ht="21" customHeight="1" x14ac:dyDescent="0.25">
      <c r="A230" s="551"/>
      <c r="B230" s="541"/>
      <c r="C230" s="542"/>
      <c r="D230" s="542"/>
      <c r="E230" s="542"/>
      <c r="F230" s="542"/>
      <c r="G230" s="542"/>
      <c r="H230" s="542"/>
      <c r="I230" s="542"/>
      <c r="J230" s="542"/>
      <c r="K230" s="542"/>
      <c r="L230" s="542"/>
      <c r="M230" s="543"/>
      <c r="N230" s="541"/>
      <c r="O230" s="542"/>
      <c r="P230" s="542"/>
      <c r="Q230" s="542"/>
      <c r="R230" s="542"/>
      <c r="S230" s="542"/>
      <c r="T230" s="542"/>
      <c r="U230" s="542"/>
      <c r="V230" s="542"/>
      <c r="W230" s="542"/>
      <c r="X230" s="542"/>
      <c r="Y230" s="543"/>
      <c r="Z230" s="541"/>
      <c r="AA230" s="542"/>
      <c r="AB230" s="542"/>
      <c r="AC230" s="542"/>
      <c r="AD230" s="542"/>
      <c r="AE230" s="542"/>
      <c r="AF230" s="542"/>
      <c r="AG230" s="542"/>
      <c r="AH230" s="542"/>
      <c r="AI230" s="542"/>
      <c r="AJ230" s="542"/>
      <c r="AK230" s="543"/>
      <c r="AL230" s="541"/>
      <c r="AM230" s="542"/>
      <c r="AN230" s="542"/>
      <c r="AO230" s="542"/>
      <c r="AP230" s="542"/>
      <c r="AQ230" s="542"/>
      <c r="AR230" s="542"/>
      <c r="AS230" s="542"/>
      <c r="AT230" s="542"/>
      <c r="AU230" s="542"/>
      <c r="AV230" s="542"/>
      <c r="AW230" s="543"/>
    </row>
    <row r="231" spans="1:49" s="75" customFormat="1" ht="21" customHeight="1" thickBot="1" x14ac:dyDescent="0.3">
      <c r="A231" s="552"/>
      <c r="B231" s="527" t="str">
        <f>IF(ISBLANK(B229),"",CONCATENATE(LEFT(INDEX(B$71:B$102,MATCH(LEFT(B229,11)&amp;"*",B$71:B$102,0)+2),FIND("-",INDEX(B$71:B$102,MATCH(LEFT(B229,11)&amp;"*",B$71:B$102,0)+2))),A229))</f>
        <v/>
      </c>
      <c r="C231" s="528"/>
      <c r="D231" s="529"/>
      <c r="E231" s="193"/>
      <c r="F231" s="203"/>
      <c r="G231" s="195"/>
      <c r="H231" s="196"/>
      <c r="I231" s="196"/>
      <c r="J231" s="197"/>
      <c r="K231" s="198"/>
      <c r="L231" s="198"/>
      <c r="M231" s="198"/>
      <c r="N231" s="527" t="str">
        <f>IF(ISBLANK(N229),"",CONCATENATE(LEFT(INDEX(N$71:N$102,MATCH(LEFT(N229,11)&amp;"*",N$71:N$102,0)+2),FIND("-",INDEX(N$71:N$102,MATCH(LEFT(N229,11)&amp;"*",N$71:N$102,0)+2))),$A229))</f>
        <v/>
      </c>
      <c r="O231" s="528"/>
      <c r="P231" s="529"/>
      <c r="Q231" s="305"/>
      <c r="R231" s="210"/>
      <c r="S231" s="205"/>
      <c r="T231" s="207"/>
      <c r="U231" s="207"/>
      <c r="V231" s="206"/>
      <c r="W231" s="209"/>
      <c r="X231" s="187"/>
      <c r="Y231" s="187"/>
      <c r="Z231" s="527" t="str">
        <f>IF(ISBLANK(Z229),"",CONCATENATE(LEFT(INDEX(Z$71:Z$102,MATCH(LEFT(Z229,11)&amp;"*",Z$71:Z$102,0)+2),FIND("-",INDEX(Z$71:Z$102,MATCH(LEFT(Z229,11)&amp;"*",Z$71:Z$102,0)+2))),$A229))</f>
        <v/>
      </c>
      <c r="AA231" s="528"/>
      <c r="AB231" s="529"/>
      <c r="AC231" s="453"/>
      <c r="AD231" s="454"/>
      <c r="AE231" s="455"/>
      <c r="AF231" s="456"/>
      <c r="AG231" s="456"/>
      <c r="AH231" s="457"/>
      <c r="AI231" s="364"/>
      <c r="AJ231" s="428"/>
      <c r="AK231" s="187"/>
      <c r="AL231" s="527" t="str">
        <f>IF(ISBLANK(AL229),"",CONCATENATE(LEFT(INDEX(AL$71:AL$102,MATCH(LEFT(AL229,11)&amp;"*",AL$71:AL$102,0)+2),FIND("-",INDEX(AL$71:AL$102,MATCH(LEFT(AL229,11)&amp;"*",AL$71:AL$102,0)+2))),$A229))</f>
        <v/>
      </c>
      <c r="AM231" s="528"/>
      <c r="AN231" s="529"/>
      <c r="AO231" s="305"/>
      <c r="AP231" s="210"/>
      <c r="AQ231" s="205"/>
      <c r="AR231" s="207"/>
      <c r="AS231" s="207"/>
      <c r="AT231" s="206"/>
      <c r="AU231" s="209"/>
      <c r="AV231" s="187"/>
      <c r="AW231" s="187"/>
    </row>
    <row r="232" spans="1:49" s="75" customFormat="1" ht="21" customHeight="1" thickTop="1" x14ac:dyDescent="0.25">
      <c r="A232" s="550" t="s">
        <v>65</v>
      </c>
      <c r="B232" s="538"/>
      <c r="C232" s="539"/>
      <c r="D232" s="539"/>
      <c r="E232" s="539"/>
      <c r="F232" s="539"/>
      <c r="G232" s="539"/>
      <c r="H232" s="539"/>
      <c r="I232" s="539"/>
      <c r="J232" s="539"/>
      <c r="K232" s="539"/>
      <c r="L232" s="539"/>
      <c r="M232" s="540"/>
      <c r="N232" s="538"/>
      <c r="O232" s="539"/>
      <c r="P232" s="539"/>
      <c r="Q232" s="539"/>
      <c r="R232" s="539"/>
      <c r="S232" s="539"/>
      <c r="T232" s="539"/>
      <c r="U232" s="539"/>
      <c r="V232" s="539"/>
      <c r="W232" s="539"/>
      <c r="X232" s="539"/>
      <c r="Y232" s="540"/>
      <c r="Z232" s="538"/>
      <c r="AA232" s="539"/>
      <c r="AB232" s="539"/>
      <c r="AC232" s="539"/>
      <c r="AD232" s="539"/>
      <c r="AE232" s="539"/>
      <c r="AF232" s="539"/>
      <c r="AG232" s="539"/>
      <c r="AH232" s="539"/>
      <c r="AI232" s="539"/>
      <c r="AJ232" s="539"/>
      <c r="AK232" s="540"/>
      <c r="AL232" s="538"/>
      <c r="AM232" s="539"/>
      <c r="AN232" s="539"/>
      <c r="AO232" s="539"/>
      <c r="AP232" s="539"/>
      <c r="AQ232" s="539"/>
      <c r="AR232" s="539"/>
      <c r="AS232" s="539"/>
      <c r="AT232" s="539"/>
      <c r="AU232" s="539"/>
      <c r="AV232" s="539"/>
      <c r="AW232" s="540"/>
    </row>
    <row r="233" spans="1:49" s="75" customFormat="1" ht="21" customHeight="1" x14ac:dyDescent="0.25">
      <c r="A233" s="551"/>
      <c r="B233" s="541"/>
      <c r="C233" s="542"/>
      <c r="D233" s="542"/>
      <c r="E233" s="542"/>
      <c r="F233" s="542"/>
      <c r="G233" s="542"/>
      <c r="H233" s="542"/>
      <c r="I233" s="542"/>
      <c r="J233" s="542"/>
      <c r="K233" s="542"/>
      <c r="L233" s="542"/>
      <c r="M233" s="543"/>
      <c r="N233" s="541"/>
      <c r="O233" s="542"/>
      <c r="P233" s="542"/>
      <c r="Q233" s="542"/>
      <c r="R233" s="542"/>
      <c r="S233" s="542"/>
      <c r="T233" s="542"/>
      <c r="U233" s="542"/>
      <c r="V233" s="542"/>
      <c r="W233" s="542"/>
      <c r="X233" s="542"/>
      <c r="Y233" s="543"/>
      <c r="Z233" s="541"/>
      <c r="AA233" s="542"/>
      <c r="AB233" s="542"/>
      <c r="AC233" s="542"/>
      <c r="AD233" s="542"/>
      <c r="AE233" s="542"/>
      <c r="AF233" s="542"/>
      <c r="AG233" s="542"/>
      <c r="AH233" s="542"/>
      <c r="AI233" s="542"/>
      <c r="AJ233" s="542"/>
      <c r="AK233" s="543"/>
      <c r="AL233" s="541"/>
      <c r="AM233" s="542"/>
      <c r="AN233" s="542"/>
      <c r="AO233" s="542"/>
      <c r="AP233" s="542"/>
      <c r="AQ233" s="542"/>
      <c r="AR233" s="542"/>
      <c r="AS233" s="542"/>
      <c r="AT233" s="542"/>
      <c r="AU233" s="542"/>
      <c r="AV233" s="542"/>
      <c r="AW233" s="543"/>
    </row>
    <row r="234" spans="1:49" s="75" customFormat="1" ht="21" customHeight="1" thickBot="1" x14ac:dyDescent="0.3">
      <c r="A234" s="552"/>
      <c r="B234" s="527" t="str">
        <f>IF(ISBLANK(B232),"",CONCATENATE(LEFT(INDEX(B$71:B$102,MATCH(LEFT(B232,11)&amp;"*",B$71:B$102,0)+2),FIND("-",INDEX(B$71:B$102,MATCH(LEFT(B232,11)&amp;"*",B$71:B$102,0)+2))),A232))</f>
        <v/>
      </c>
      <c r="C234" s="528"/>
      <c r="D234" s="529"/>
      <c r="E234" s="193"/>
      <c r="F234" s="203"/>
      <c r="G234" s="195"/>
      <c r="H234" s="196"/>
      <c r="I234" s="196"/>
      <c r="J234" s="197"/>
      <c r="K234" s="198"/>
      <c r="L234" s="198"/>
      <c r="M234" s="198"/>
      <c r="N234" s="527" t="str">
        <f>IF(ISBLANK(N232),"",CONCATENATE(LEFT(INDEX(N$71:N$102,MATCH(LEFT(N232,11)&amp;"*",N$71:N$102,0)+2),FIND("-",INDEX(N$71:N$102,MATCH(LEFT(N232,11)&amp;"*",N$71:N$102,0)+2))),$A232))</f>
        <v/>
      </c>
      <c r="O234" s="528"/>
      <c r="P234" s="529"/>
      <c r="Q234" s="193"/>
      <c r="R234" s="194"/>
      <c r="S234" s="195"/>
      <c r="T234" s="196"/>
      <c r="U234" s="196"/>
      <c r="V234" s="197"/>
      <c r="W234" s="198"/>
      <c r="X234" s="194"/>
      <c r="Y234" s="198"/>
      <c r="Z234" s="527" t="str">
        <f>IF(ISBLANK(Z232),"",CONCATENATE(LEFT(INDEX(Z$71:Z$102,MATCH(LEFT(Z232,11)&amp;"*",Z$71:Z$102,0)+2),FIND("-",INDEX(Z$71:Z$102,MATCH(LEFT(Z232,11)&amp;"*",Z$71:Z$102,0)+2))),$A232))</f>
        <v/>
      </c>
      <c r="AA234" s="528"/>
      <c r="AB234" s="529"/>
      <c r="AC234" s="453"/>
      <c r="AD234" s="454"/>
      <c r="AE234" s="455"/>
      <c r="AF234" s="456"/>
      <c r="AG234" s="456"/>
      <c r="AH234" s="457"/>
      <c r="AI234" s="364"/>
      <c r="AJ234" s="428"/>
      <c r="AK234" s="187"/>
      <c r="AL234" s="527" t="str">
        <f>IF(ISBLANK(AL232),"",CONCATENATE(LEFT(INDEX(AL$71:AL$102,MATCH(LEFT(AL232,11)&amp;"*",AL$71:AL$102,0)+2),FIND("-",INDEX(AL$71:AL$102,MATCH(LEFT(AL232,11)&amp;"*",AL$71:AL$102,0)+2))),$A232))</f>
        <v/>
      </c>
      <c r="AM234" s="528"/>
      <c r="AN234" s="529"/>
      <c r="AO234" s="193"/>
      <c r="AP234" s="194"/>
      <c r="AQ234" s="195"/>
      <c r="AR234" s="196"/>
      <c r="AS234" s="196"/>
      <c r="AT234" s="197"/>
      <c r="AU234" s="198"/>
      <c r="AV234" s="194"/>
      <c r="AW234" s="198"/>
    </row>
    <row r="235" spans="1:49" s="75" customFormat="1" ht="21" customHeight="1" thickTop="1" x14ac:dyDescent="0.25">
      <c r="A235" s="550" t="s">
        <v>88</v>
      </c>
      <c r="B235" s="538"/>
      <c r="C235" s="539"/>
      <c r="D235" s="539"/>
      <c r="E235" s="539"/>
      <c r="F235" s="539"/>
      <c r="G235" s="539"/>
      <c r="H235" s="539"/>
      <c r="I235" s="539"/>
      <c r="J235" s="539"/>
      <c r="K235" s="539"/>
      <c r="L235" s="539"/>
      <c r="M235" s="540"/>
      <c r="N235" s="538"/>
      <c r="O235" s="539"/>
      <c r="P235" s="539"/>
      <c r="Q235" s="539"/>
      <c r="R235" s="539"/>
      <c r="S235" s="539"/>
      <c r="T235" s="539"/>
      <c r="U235" s="539"/>
      <c r="V235" s="539"/>
      <c r="W235" s="539"/>
      <c r="X235" s="539"/>
      <c r="Y235" s="540"/>
      <c r="Z235" s="538"/>
      <c r="AA235" s="539"/>
      <c r="AB235" s="539"/>
      <c r="AC235" s="539"/>
      <c r="AD235" s="539"/>
      <c r="AE235" s="539"/>
      <c r="AF235" s="539"/>
      <c r="AG235" s="539"/>
      <c r="AH235" s="539"/>
      <c r="AI235" s="539"/>
      <c r="AJ235" s="539"/>
      <c r="AK235" s="540"/>
      <c r="AL235" s="538"/>
      <c r="AM235" s="539"/>
      <c r="AN235" s="539"/>
      <c r="AO235" s="539"/>
      <c r="AP235" s="539"/>
      <c r="AQ235" s="539"/>
      <c r="AR235" s="539"/>
      <c r="AS235" s="539"/>
      <c r="AT235" s="539"/>
      <c r="AU235" s="539"/>
      <c r="AV235" s="539"/>
      <c r="AW235" s="540"/>
    </row>
    <row r="236" spans="1:49" s="75" customFormat="1" ht="21" customHeight="1" x14ac:dyDescent="0.25">
      <c r="A236" s="551"/>
      <c r="B236" s="541"/>
      <c r="C236" s="542"/>
      <c r="D236" s="542"/>
      <c r="E236" s="542"/>
      <c r="F236" s="542"/>
      <c r="G236" s="542"/>
      <c r="H236" s="542"/>
      <c r="I236" s="542"/>
      <c r="J236" s="542"/>
      <c r="K236" s="542"/>
      <c r="L236" s="542"/>
      <c r="M236" s="543"/>
      <c r="N236" s="541"/>
      <c r="O236" s="542"/>
      <c r="P236" s="542"/>
      <c r="Q236" s="542"/>
      <c r="R236" s="542"/>
      <c r="S236" s="542"/>
      <c r="T236" s="542"/>
      <c r="U236" s="542"/>
      <c r="V236" s="542"/>
      <c r="W236" s="542"/>
      <c r="X236" s="542"/>
      <c r="Y236" s="543"/>
      <c r="Z236" s="541"/>
      <c r="AA236" s="542"/>
      <c r="AB236" s="542"/>
      <c r="AC236" s="542"/>
      <c r="AD236" s="542"/>
      <c r="AE236" s="542"/>
      <c r="AF236" s="542"/>
      <c r="AG236" s="542"/>
      <c r="AH236" s="542"/>
      <c r="AI236" s="542"/>
      <c r="AJ236" s="542"/>
      <c r="AK236" s="543"/>
      <c r="AL236" s="541"/>
      <c r="AM236" s="542"/>
      <c r="AN236" s="542"/>
      <c r="AO236" s="542"/>
      <c r="AP236" s="542"/>
      <c r="AQ236" s="542"/>
      <c r="AR236" s="542"/>
      <c r="AS236" s="542"/>
      <c r="AT236" s="542"/>
      <c r="AU236" s="542"/>
      <c r="AV236" s="542"/>
      <c r="AW236" s="543"/>
    </row>
    <row r="237" spans="1:49" s="75" customFormat="1" ht="21" customHeight="1" thickBot="1" x14ac:dyDescent="0.3">
      <c r="A237" s="552"/>
      <c r="B237" s="527" t="str">
        <f>IF(ISBLANK(B235),"",CONCATENATE(LEFT(INDEX(B$71:B$102,MATCH(LEFT(B235,11)&amp;"*",B$71:B$102,0)+2),FIND("-",INDEX(B$71:B$102,MATCH(LEFT(B235,11)&amp;"*",B$71:B$102,0)+2))),A235))</f>
        <v/>
      </c>
      <c r="C237" s="528"/>
      <c r="D237" s="529"/>
      <c r="E237" s="193"/>
      <c r="F237" s="203"/>
      <c r="G237" s="195"/>
      <c r="H237" s="196"/>
      <c r="I237" s="196"/>
      <c r="J237" s="197"/>
      <c r="K237" s="198"/>
      <c r="L237" s="198"/>
      <c r="M237" s="198"/>
      <c r="N237" s="527" t="str">
        <f>IF(ISBLANK(N235),"",CONCATENATE(LEFT(INDEX(N$71:N$102,MATCH(LEFT(N235,11)&amp;"*",N$71:N$102,0)+2),FIND("-",INDEX(N$71:N$102,MATCH(LEFT(N235,11)&amp;"*",N$71:N$102,0)+2))),$A235))</f>
        <v/>
      </c>
      <c r="O237" s="528"/>
      <c r="P237" s="529"/>
      <c r="Q237" s="193"/>
      <c r="R237" s="194"/>
      <c r="S237" s="195"/>
      <c r="T237" s="196"/>
      <c r="U237" s="196"/>
      <c r="V237" s="197"/>
      <c r="W237" s="198"/>
      <c r="X237" s="194"/>
      <c r="Y237" s="198"/>
      <c r="Z237" s="527" t="str">
        <f>IF(ISBLANK(Z235),"",CONCATENATE(LEFT(INDEX(Z$71:Z$102,MATCH(LEFT(Z235,11)&amp;"*",Z$71:Z$102,0)+2),FIND("-",INDEX(Z$71:Z$102,MATCH(LEFT(Z235,11)&amp;"*",Z$71:Z$102,0)+2))),$A235))</f>
        <v/>
      </c>
      <c r="AA237" s="528"/>
      <c r="AB237" s="529"/>
      <c r="AC237" s="453"/>
      <c r="AD237" s="454"/>
      <c r="AE237" s="455"/>
      <c r="AF237" s="456"/>
      <c r="AG237" s="456"/>
      <c r="AH237" s="457"/>
      <c r="AI237" s="364"/>
      <c r="AJ237" s="428"/>
      <c r="AK237" s="187"/>
      <c r="AL237" s="527" t="str">
        <f>IF(ISBLANK(AL235),"",CONCATENATE(LEFT(INDEX(AL$71:AL$102,MATCH(LEFT(AL235,11)&amp;"*",AL$71:AL$102,0)+2),FIND("-",INDEX(AL$71:AL$102,MATCH(LEFT(AL235,11)&amp;"*",AL$71:AL$102,0)+2))),$A235))</f>
        <v/>
      </c>
      <c r="AM237" s="528"/>
      <c r="AN237" s="529"/>
      <c r="AO237" s="193"/>
      <c r="AP237" s="194"/>
      <c r="AQ237" s="195"/>
      <c r="AR237" s="196"/>
      <c r="AS237" s="196"/>
      <c r="AT237" s="197"/>
      <c r="AU237" s="198"/>
      <c r="AV237" s="194"/>
      <c r="AW237" s="198"/>
    </row>
    <row r="238" spans="1:49" s="75" customFormat="1" ht="21" customHeight="1" thickTop="1" x14ac:dyDescent="0.25">
      <c r="A238" s="550" t="s">
        <v>236</v>
      </c>
      <c r="B238" s="538"/>
      <c r="C238" s="539"/>
      <c r="D238" s="539"/>
      <c r="E238" s="539"/>
      <c r="F238" s="539"/>
      <c r="G238" s="539"/>
      <c r="H238" s="539"/>
      <c r="I238" s="539"/>
      <c r="J238" s="539"/>
      <c r="K238" s="539"/>
      <c r="L238" s="539"/>
      <c r="M238" s="540"/>
      <c r="N238" s="538"/>
      <c r="O238" s="539"/>
      <c r="P238" s="539"/>
      <c r="Q238" s="539"/>
      <c r="R238" s="539"/>
      <c r="S238" s="539"/>
      <c r="T238" s="539"/>
      <c r="U238" s="539"/>
      <c r="V238" s="539"/>
      <c r="W238" s="539"/>
      <c r="X238" s="539"/>
      <c r="Y238" s="540"/>
      <c r="Z238" s="538"/>
      <c r="AA238" s="539"/>
      <c r="AB238" s="539"/>
      <c r="AC238" s="539"/>
      <c r="AD238" s="539"/>
      <c r="AE238" s="539"/>
      <c r="AF238" s="539"/>
      <c r="AG238" s="539"/>
      <c r="AH238" s="539"/>
      <c r="AI238" s="539"/>
      <c r="AJ238" s="539"/>
      <c r="AK238" s="540"/>
      <c r="AL238" s="538"/>
      <c r="AM238" s="539"/>
      <c r="AN238" s="539"/>
      <c r="AO238" s="539"/>
      <c r="AP238" s="539"/>
      <c r="AQ238" s="539"/>
      <c r="AR238" s="539"/>
      <c r="AS238" s="539"/>
      <c r="AT238" s="539"/>
      <c r="AU238" s="539"/>
      <c r="AV238" s="539"/>
      <c r="AW238" s="540"/>
    </row>
    <row r="239" spans="1:49" s="75" customFormat="1" ht="21" customHeight="1" x14ac:dyDescent="0.25">
      <c r="A239" s="551"/>
      <c r="B239" s="541"/>
      <c r="C239" s="542"/>
      <c r="D239" s="542"/>
      <c r="E239" s="542"/>
      <c r="F239" s="542"/>
      <c r="G239" s="542"/>
      <c r="H239" s="542"/>
      <c r="I239" s="542"/>
      <c r="J239" s="542"/>
      <c r="K239" s="542"/>
      <c r="L239" s="542"/>
      <c r="M239" s="543"/>
      <c r="N239" s="541"/>
      <c r="O239" s="542"/>
      <c r="P239" s="542"/>
      <c r="Q239" s="542"/>
      <c r="R239" s="542"/>
      <c r="S239" s="542"/>
      <c r="T239" s="542"/>
      <c r="U239" s="542"/>
      <c r="V239" s="542"/>
      <c r="W239" s="542"/>
      <c r="X239" s="542"/>
      <c r="Y239" s="543"/>
      <c r="Z239" s="541"/>
      <c r="AA239" s="542"/>
      <c r="AB239" s="542"/>
      <c r="AC239" s="542"/>
      <c r="AD239" s="542"/>
      <c r="AE239" s="542"/>
      <c r="AF239" s="542"/>
      <c r="AG239" s="542"/>
      <c r="AH239" s="542"/>
      <c r="AI239" s="542"/>
      <c r="AJ239" s="542"/>
      <c r="AK239" s="543"/>
      <c r="AL239" s="541"/>
      <c r="AM239" s="542"/>
      <c r="AN239" s="542"/>
      <c r="AO239" s="542"/>
      <c r="AP239" s="542"/>
      <c r="AQ239" s="542"/>
      <c r="AR239" s="542"/>
      <c r="AS239" s="542"/>
      <c r="AT239" s="542"/>
      <c r="AU239" s="542"/>
      <c r="AV239" s="542"/>
      <c r="AW239" s="543"/>
    </row>
    <row r="240" spans="1:49" s="78" customFormat="1" ht="21" customHeight="1" thickBot="1" x14ac:dyDescent="0.25">
      <c r="A240" s="552"/>
      <c r="B240" s="527" t="str">
        <f>IF(ISBLANK(B238),"",CONCATENATE(LEFT(INDEX(B$71:B$102,MATCH(LEFT(B238,11)&amp;"*",B$71:B$102,0)+2),FIND("-",INDEX(B$71:B$102,MATCH(LEFT(B238,11)&amp;"*",B$71:B$102,0)+2))),A238))</f>
        <v/>
      </c>
      <c r="C240" s="528"/>
      <c r="D240" s="529"/>
      <c r="E240" s="193"/>
      <c r="F240" s="203"/>
      <c r="G240" s="195"/>
      <c r="H240" s="196"/>
      <c r="I240" s="196"/>
      <c r="J240" s="197"/>
      <c r="K240" s="198"/>
      <c r="L240" s="198"/>
      <c r="M240" s="198"/>
      <c r="N240" s="527" t="str">
        <f>IF(ISBLANK(N238),"",CONCATENATE(LEFT(INDEX(N$71:N$102,MATCH(LEFT(N238,11)&amp;"*",N$71:N$102,0)+2),FIND("-",INDEX(N$71:N$102,MATCH(LEFT(N238,11)&amp;"*",N$71:N$102,0)+2))),$A238))</f>
        <v/>
      </c>
      <c r="O240" s="528"/>
      <c r="P240" s="529"/>
      <c r="Q240" s="193"/>
      <c r="R240" s="194"/>
      <c r="S240" s="195"/>
      <c r="T240" s="196"/>
      <c r="U240" s="196"/>
      <c r="V240" s="197"/>
      <c r="W240" s="198"/>
      <c r="X240" s="194"/>
      <c r="Y240" s="198"/>
      <c r="Z240" s="527" t="str">
        <f>IF(ISBLANK(Z238),"",CONCATENATE(LEFT(INDEX(Z$71:Z$102,MATCH(LEFT(Z238,11)&amp;"*",Z$71:Z$102,0)+2),FIND("-",INDEX(Z$71:Z$102,MATCH(LEFT(Z238,11)&amp;"*",Z$71:Z$102,0)+2))),$A238))</f>
        <v/>
      </c>
      <c r="AA240" s="528"/>
      <c r="AB240" s="529"/>
      <c r="AC240" s="453"/>
      <c r="AD240" s="454"/>
      <c r="AE240" s="455"/>
      <c r="AF240" s="456"/>
      <c r="AG240" s="456"/>
      <c r="AH240" s="457"/>
      <c r="AI240" s="364"/>
      <c r="AJ240" s="428"/>
      <c r="AK240" s="187"/>
      <c r="AL240" s="527" t="str">
        <f>IF(ISBLANK(AL238),"",CONCATENATE(LEFT(INDEX(AL$71:AL$102,MATCH(LEFT(AL238,11)&amp;"*",AL$71:AL$102,0)+2),FIND("-",INDEX(AL$71:AL$102,MATCH(LEFT(AL238,11)&amp;"*",AL$71:AL$102,0)+2))),$A238))</f>
        <v/>
      </c>
      <c r="AM240" s="528"/>
      <c r="AN240" s="529"/>
      <c r="AO240" s="193"/>
      <c r="AP240" s="194"/>
      <c r="AQ240" s="195"/>
      <c r="AR240" s="196"/>
      <c r="AS240" s="196"/>
      <c r="AT240" s="197"/>
      <c r="AU240" s="198"/>
      <c r="AV240" s="194"/>
      <c r="AW240" s="198"/>
    </row>
    <row r="241" spans="1:49" s="78" customFormat="1" ht="18" customHeight="1" thickTop="1" thickBot="1" x14ac:dyDescent="0.25">
      <c r="A241" s="86"/>
      <c r="B241" s="16"/>
      <c r="C241" s="16"/>
      <c r="D241" s="16"/>
      <c r="E241" s="16"/>
      <c r="F241" s="16"/>
      <c r="G241" s="16"/>
      <c r="H241" s="16"/>
      <c r="I241" s="16"/>
      <c r="J241" s="16"/>
      <c r="K241" s="16"/>
      <c r="L241" s="17"/>
      <c r="M241" s="17"/>
      <c r="N241" s="16"/>
      <c r="O241" s="389"/>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4"/>
      <c r="C242" s="84"/>
      <c r="D242" s="84"/>
      <c r="E242" s="84"/>
      <c r="F242" s="84"/>
      <c r="G242" s="84"/>
      <c r="H242" s="620" t="s">
        <v>89</v>
      </c>
      <c r="I242" s="621"/>
      <c r="J242" s="621"/>
      <c r="K242" s="621"/>
      <c r="L242" s="621"/>
      <c r="M242" s="621"/>
      <c r="N242" s="621"/>
      <c r="O242" s="621"/>
      <c r="P242" s="621"/>
      <c r="Q242" s="621"/>
      <c r="R242" s="621"/>
      <c r="S242" s="621"/>
      <c r="T242" s="621"/>
      <c r="U242" s="621"/>
      <c r="V242" s="621"/>
      <c r="W242" s="621"/>
      <c r="X242" s="621"/>
      <c r="Y242" s="621"/>
      <c r="Z242" s="621"/>
      <c r="AA242" s="621"/>
      <c r="AB242" s="621"/>
      <c r="AC242" s="621"/>
      <c r="AD242" s="621"/>
      <c r="AE242" s="621"/>
      <c r="AF242" s="621"/>
      <c r="AG242" s="621"/>
      <c r="AH242" s="621"/>
      <c r="AI242" s="621"/>
      <c r="AJ242" s="621"/>
      <c r="AK242" s="621"/>
      <c r="AL242" s="621"/>
      <c r="AM242" s="621"/>
      <c r="AN242" s="621"/>
      <c r="AO242" s="621"/>
      <c r="AP242" s="621"/>
      <c r="AQ242" s="621"/>
      <c r="AR242" s="622"/>
      <c r="AS242" s="84"/>
      <c r="AT242" s="84"/>
      <c r="AU242" s="84"/>
      <c r="AV242" s="82"/>
      <c r="AW242" s="82"/>
    </row>
    <row r="243" spans="1:49" s="78" customFormat="1" ht="15" customHeight="1" x14ac:dyDescent="0.2">
      <c r="B243" s="84"/>
      <c r="C243" s="84"/>
      <c r="D243" s="84"/>
      <c r="E243" s="84"/>
      <c r="F243" s="84"/>
      <c r="G243" s="84"/>
      <c r="H243" s="84"/>
      <c r="I243" s="84"/>
      <c r="J243" s="84"/>
      <c r="K243" s="84"/>
      <c r="L243" s="82"/>
      <c r="M243" s="82"/>
      <c r="N243" s="84"/>
      <c r="O243" s="382"/>
      <c r="P243" s="84"/>
      <c r="Q243" s="84"/>
      <c r="R243" s="316"/>
      <c r="S243" s="316"/>
      <c r="T243" s="316"/>
      <c r="U243" s="316"/>
      <c r="V243" s="316"/>
      <c r="W243" s="316"/>
      <c r="X243" s="316"/>
      <c r="Y243" s="316"/>
      <c r="Z243" s="316"/>
      <c r="AA243" s="316"/>
      <c r="AB243" s="316"/>
      <c r="AC243" s="316"/>
      <c r="AD243" s="316"/>
      <c r="AE243" s="316"/>
      <c r="AF243" s="316"/>
      <c r="AG243" s="316"/>
      <c r="AH243" s="316"/>
      <c r="AI243" s="316"/>
      <c r="AJ243" s="316"/>
      <c r="AK243" s="316"/>
      <c r="AL243" s="316"/>
      <c r="AM243" s="316"/>
      <c r="AN243" s="84"/>
      <c r="AO243" s="84"/>
      <c r="AP243" s="84"/>
      <c r="AQ243" s="84"/>
      <c r="AR243" s="84"/>
      <c r="AS243" s="84"/>
      <c r="AT243" s="84"/>
      <c r="AU243" s="84"/>
      <c r="AV243" s="82"/>
      <c r="AW243" s="82"/>
    </row>
    <row r="244" spans="1:49" s="78" customFormat="1" ht="15" customHeight="1" x14ac:dyDescent="0.25">
      <c r="A244" s="501" t="s">
        <v>289</v>
      </c>
      <c r="B244" s="501"/>
      <c r="C244" s="501"/>
      <c r="D244" s="501"/>
      <c r="E244" s="501"/>
      <c r="F244" s="501"/>
      <c r="G244" s="501"/>
      <c r="H244" s="501"/>
      <c r="I244" s="501"/>
      <c r="J244" s="501"/>
      <c r="K244" s="501"/>
      <c r="L244" s="501"/>
      <c r="M244" s="501"/>
      <c r="N244" s="501"/>
      <c r="O244" s="501"/>
      <c r="P244" s="501"/>
      <c r="Q244" s="501"/>
      <c r="R244" s="501"/>
      <c r="S244" s="501"/>
      <c r="T244" s="501"/>
      <c r="U244" s="501"/>
      <c r="V244" s="501"/>
      <c r="W244" s="501"/>
      <c r="X244" s="501"/>
      <c r="Y244" s="501"/>
      <c r="Z244" s="501"/>
      <c r="AA244" s="501"/>
      <c r="AB244" s="501"/>
      <c r="AC244" s="501"/>
      <c r="AD244" s="501"/>
      <c r="AE244" s="501"/>
      <c r="AF244" s="501"/>
      <c r="AG244" s="501"/>
      <c r="AH244" s="501"/>
      <c r="AI244" s="501"/>
      <c r="AJ244" s="501"/>
      <c r="AK244" s="501"/>
      <c r="AL244" s="501"/>
      <c r="AM244" s="501"/>
      <c r="AN244" s="501"/>
      <c r="AO244" s="501"/>
      <c r="AP244" s="501"/>
      <c r="AQ244" s="501"/>
      <c r="AR244" s="501"/>
      <c r="AS244" s="501"/>
      <c r="AT244" s="501"/>
      <c r="AU244" s="501"/>
      <c r="AV244" s="501"/>
      <c r="AW244" s="501"/>
    </row>
    <row r="245" spans="1:49" s="6" customFormat="1" ht="21" customHeight="1" x14ac:dyDescent="0.2">
      <c r="A245" s="78"/>
      <c r="B245" s="78"/>
      <c r="C245" s="78"/>
      <c r="D245" s="78"/>
      <c r="E245" s="78"/>
      <c r="F245" s="78"/>
      <c r="G245" s="78"/>
      <c r="H245" s="78"/>
      <c r="I245" s="78"/>
      <c r="J245" s="78"/>
      <c r="K245" s="78"/>
      <c r="L245" s="78"/>
      <c r="M245" s="78"/>
      <c r="N245" s="78"/>
      <c r="O245" s="392"/>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2"/>
      <c r="AW245" s="82"/>
    </row>
    <row r="246" spans="1:49" s="59" customFormat="1" ht="21" customHeight="1" x14ac:dyDescent="0.25">
      <c r="B246" s="505" t="s">
        <v>39</v>
      </c>
      <c r="C246" s="505"/>
      <c r="D246" s="505"/>
      <c r="E246" s="505"/>
      <c r="F246" s="505"/>
      <c r="G246" s="505"/>
      <c r="H246" s="505"/>
      <c r="I246" s="505"/>
      <c r="J246" s="94"/>
      <c r="K246" s="94"/>
      <c r="L246" s="48"/>
      <c r="M246" s="48"/>
      <c r="N246" s="92"/>
      <c r="O246" s="380"/>
      <c r="P246" s="92"/>
      <c r="Q246" s="92"/>
      <c r="R246" s="93"/>
      <c r="S246" s="94"/>
      <c r="T246" s="94"/>
      <c r="U246" s="94"/>
      <c r="V246" s="94"/>
      <c r="W246" s="94"/>
      <c r="X246" s="48"/>
      <c r="Y246" s="48"/>
      <c r="Z246" s="92"/>
      <c r="AA246" s="92"/>
      <c r="AB246" s="92"/>
      <c r="AC246" s="92"/>
      <c r="AD246" s="93"/>
      <c r="AE246" s="94"/>
      <c r="AF246" s="94"/>
      <c r="AG246" s="94"/>
      <c r="AH246" s="94"/>
      <c r="AI246" s="94"/>
      <c r="AJ246" s="48"/>
      <c r="AK246" s="48"/>
      <c r="AL246" s="92"/>
      <c r="AM246" s="92"/>
      <c r="AN246" s="505" t="s">
        <v>42</v>
      </c>
      <c r="AO246" s="505"/>
      <c r="AP246" s="505"/>
      <c r="AQ246" s="505"/>
      <c r="AR246" s="505"/>
      <c r="AS246" s="505"/>
      <c r="AT246" s="505"/>
      <c r="AU246" s="505"/>
      <c r="AV246" s="48"/>
      <c r="AW246" s="48"/>
    </row>
    <row r="247" spans="1:49" s="78" customFormat="1" ht="21" customHeight="1" x14ac:dyDescent="0.2">
      <c r="A247" s="59"/>
      <c r="B247" s="506" t="str">
        <f>Coperta!B$46</f>
        <v>Conf.univ.dr.ing. Florin DRĂGAN</v>
      </c>
      <c r="C247" s="506"/>
      <c r="D247" s="506"/>
      <c r="E247" s="506"/>
      <c r="F247" s="506"/>
      <c r="G247" s="506"/>
      <c r="H247" s="506"/>
      <c r="I247" s="506"/>
      <c r="J247" s="71"/>
      <c r="K247" s="71"/>
      <c r="L247" s="72"/>
      <c r="M247" s="72"/>
      <c r="N247" s="71"/>
      <c r="O247" s="381"/>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506" t="str">
        <f>Coperta!N$46</f>
        <v>Conf.univ.dr.ing. Virgil STOICA</v>
      </c>
      <c r="AO247" s="506"/>
      <c r="AP247" s="506"/>
      <c r="AQ247" s="506"/>
      <c r="AR247" s="506"/>
      <c r="AS247" s="506"/>
      <c r="AT247" s="506"/>
      <c r="AU247" s="506"/>
      <c r="AV247" s="72"/>
      <c r="AW247" s="72"/>
    </row>
    <row r="248" spans="1:49" s="78" customFormat="1" ht="21" customHeight="1" x14ac:dyDescent="0.2">
      <c r="A248" s="59"/>
      <c r="B248" s="417"/>
      <c r="C248" s="417"/>
      <c r="D248" s="417"/>
      <c r="E248" s="417"/>
      <c r="F248" s="417"/>
      <c r="G248" s="417"/>
      <c r="H248" s="417"/>
      <c r="I248" s="417"/>
      <c r="J248" s="71"/>
      <c r="K248" s="71"/>
      <c r="L248" s="72"/>
      <c r="M248" s="72"/>
      <c r="N248" s="71"/>
      <c r="O248" s="381"/>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7"/>
      <c r="AO248" s="417"/>
      <c r="AP248" s="417"/>
      <c r="AQ248" s="417"/>
      <c r="AR248" s="417"/>
      <c r="AS248" s="417"/>
      <c r="AT248" s="417"/>
      <c r="AU248" s="417"/>
      <c r="AV248" s="72"/>
      <c r="AW248" s="72"/>
    </row>
    <row r="249" spans="1:49" s="59" customFormat="1" ht="14.25" x14ac:dyDescent="0.2">
      <c r="A249" s="78"/>
      <c r="B249" s="84"/>
      <c r="C249" s="84"/>
      <c r="D249" s="84"/>
      <c r="E249" s="84"/>
      <c r="F249" s="84"/>
      <c r="G249" s="84"/>
      <c r="H249" s="84"/>
      <c r="I249" s="84"/>
      <c r="J249" s="84"/>
      <c r="K249" s="84"/>
      <c r="L249" s="82"/>
      <c r="M249" s="82"/>
      <c r="N249" s="84"/>
      <c r="O249" s="382"/>
      <c r="P249" s="84"/>
      <c r="Q249" s="84"/>
      <c r="R249" s="84"/>
      <c r="S249" s="84"/>
      <c r="T249" s="84"/>
      <c r="U249" s="84"/>
      <c r="V249" s="84"/>
      <c r="W249" s="84"/>
      <c r="X249" s="82"/>
      <c r="Y249" s="82"/>
      <c r="Z249" s="84"/>
      <c r="AA249" s="84"/>
      <c r="AB249" s="84"/>
      <c r="AC249" s="84"/>
      <c r="AD249" s="84"/>
      <c r="AE249" s="84"/>
      <c r="AF249" s="84"/>
      <c r="AG249" s="84"/>
      <c r="AH249" s="84"/>
      <c r="AI249" s="84"/>
      <c r="AJ249" s="82"/>
      <c r="AK249" s="82"/>
      <c r="AL249" s="84"/>
      <c r="AM249" s="84"/>
      <c r="AN249" s="84"/>
      <c r="AO249" s="84"/>
      <c r="AP249" s="84"/>
      <c r="AQ249" s="84"/>
      <c r="AR249" s="84"/>
      <c r="AS249" s="84"/>
      <c r="AT249" s="84"/>
      <c r="AU249" s="84"/>
      <c r="AV249" s="82"/>
      <c r="AW249" s="82"/>
    </row>
    <row r="250" spans="1:49" s="59" customFormat="1" ht="15" x14ac:dyDescent="0.25">
      <c r="A250" s="1"/>
      <c r="B250" s="71"/>
      <c r="C250" s="83"/>
      <c r="D250" s="71"/>
      <c r="E250" s="71"/>
      <c r="F250" s="71"/>
      <c r="G250" s="71"/>
      <c r="H250" s="71"/>
      <c r="I250" s="71"/>
      <c r="J250" s="71"/>
      <c r="K250" s="71"/>
      <c r="L250" s="72"/>
      <c r="M250" s="72"/>
      <c r="N250" s="71"/>
      <c r="O250" s="381"/>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3"/>
      <c r="AP250" s="71"/>
      <c r="AQ250" s="83"/>
      <c r="AR250" s="71"/>
      <c r="AS250" s="71"/>
      <c r="AT250" s="71"/>
      <c r="AU250" s="71"/>
      <c r="AV250" s="72"/>
      <c r="AW250" s="72"/>
    </row>
    <row r="251" spans="1:49" s="6" customFormat="1" ht="15" x14ac:dyDescent="0.25">
      <c r="A251" s="1"/>
      <c r="B251" s="71"/>
      <c r="C251" s="83"/>
      <c r="D251" s="71"/>
      <c r="E251" s="71"/>
      <c r="F251" s="71"/>
      <c r="G251" s="71"/>
      <c r="H251" s="71"/>
      <c r="I251" s="71"/>
      <c r="J251" s="71"/>
      <c r="K251" s="71"/>
      <c r="L251" s="72"/>
      <c r="M251" s="72"/>
      <c r="N251" s="71"/>
      <c r="O251" s="381"/>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3"/>
      <c r="AP251" s="71"/>
      <c r="AQ251" s="83"/>
      <c r="AR251" s="71"/>
      <c r="AS251" s="71"/>
      <c r="AT251" s="71"/>
      <c r="AU251" s="71"/>
      <c r="AV251" s="72"/>
      <c r="AW251" s="72"/>
    </row>
    <row r="252" spans="1:49" s="6" customFormat="1" ht="15" x14ac:dyDescent="0.25">
      <c r="A252" s="1" t="s">
        <v>47</v>
      </c>
      <c r="B252" s="2"/>
      <c r="C252" s="2"/>
      <c r="D252" s="2"/>
      <c r="E252" s="2"/>
      <c r="F252" s="2"/>
      <c r="G252" s="2"/>
      <c r="H252" s="2"/>
      <c r="I252" s="2"/>
      <c r="J252" s="2"/>
      <c r="K252" s="2"/>
      <c r="L252" s="3"/>
      <c r="M252" s="3"/>
      <c r="N252" s="2"/>
      <c r="O252" s="377"/>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5" t="str">
        <f>Coperta!A$4</f>
        <v>Facultatea de Mecanică</v>
      </c>
      <c r="B253" s="4"/>
      <c r="C253" s="4"/>
      <c r="D253" s="4"/>
      <c r="E253" s="4"/>
      <c r="F253" s="4"/>
      <c r="G253" s="4"/>
      <c r="H253" s="4"/>
      <c r="I253" s="4"/>
      <c r="J253" s="4"/>
      <c r="K253" s="4"/>
      <c r="L253" s="5"/>
      <c r="M253" s="5"/>
      <c r="N253" s="4"/>
      <c r="O253" s="378"/>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8"/>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74</v>
      </c>
      <c r="B255" s="4"/>
      <c r="C255" s="7"/>
      <c r="D255" s="7"/>
      <c r="E255" s="7"/>
      <c r="F255" s="7"/>
      <c r="G255" s="7"/>
      <c r="H255" s="155" t="str">
        <f>Coperta!J$27</f>
        <v xml:space="preserve"> Ştiinţe inginereşti</v>
      </c>
      <c r="I255" s="7"/>
      <c r="J255" s="7"/>
      <c r="K255" s="7"/>
      <c r="L255" s="8"/>
      <c r="M255" s="8"/>
      <c r="N255" s="4"/>
      <c r="O255" s="378"/>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72</v>
      </c>
      <c r="B256" s="4"/>
      <c r="C256" s="7"/>
      <c r="D256" s="7"/>
      <c r="E256" s="7"/>
      <c r="F256" s="7"/>
      <c r="G256" s="7"/>
      <c r="H256" s="155" t="str">
        <f>Coperta!J$29</f>
        <v xml:space="preserve"> Inginerie mecanică, mecatronică, inginerie industrială şi management</v>
      </c>
      <c r="I256" s="7"/>
      <c r="J256" s="7"/>
      <c r="K256" s="7"/>
      <c r="L256" s="8"/>
      <c r="M256" s="8"/>
      <c r="N256" s="4"/>
      <c r="O256" s="378"/>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73</v>
      </c>
      <c r="B257" s="4"/>
      <c r="C257" s="7"/>
      <c r="D257" s="7"/>
      <c r="E257" s="7"/>
      <c r="F257" s="7"/>
      <c r="G257" s="7"/>
      <c r="H257" s="155" t="str">
        <f>Coperta!J$31</f>
        <v>Științe inginerești aplicate</v>
      </c>
      <c r="I257" s="7"/>
      <c r="J257" s="7"/>
      <c r="K257" s="7"/>
      <c r="L257" s="8"/>
      <c r="M257" s="8"/>
      <c r="N257" s="4"/>
      <c r="O257" s="378"/>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91</v>
      </c>
      <c r="B258" s="4"/>
      <c r="C258" s="7"/>
      <c r="D258" s="7"/>
      <c r="E258" s="7"/>
      <c r="F258" s="7"/>
      <c r="G258" s="7"/>
      <c r="H258" s="155" t="str">
        <f>Coperta!J$25</f>
        <v>Inginerie medicală</v>
      </c>
      <c r="I258" s="155"/>
      <c r="J258" s="84"/>
      <c r="K258" s="84"/>
      <c r="L258" s="82"/>
      <c r="M258" s="82"/>
      <c r="N258" s="84"/>
      <c r="O258" s="382"/>
      <c r="P258" s="84"/>
      <c r="Q258" s="84"/>
      <c r="R258" s="84"/>
      <c r="S258" s="84"/>
      <c r="T258" s="84"/>
      <c r="U258" s="84"/>
      <c r="V258" s="84"/>
      <c r="W258" s="84"/>
      <c r="X258" s="82"/>
      <c r="Y258" s="82"/>
      <c r="Z258" s="84"/>
      <c r="AA258" s="84"/>
      <c r="AB258" s="84"/>
      <c r="AC258" s="84"/>
      <c r="AD258" s="84"/>
      <c r="AE258" s="84"/>
      <c r="AF258" s="84"/>
      <c r="AG258" s="84"/>
      <c r="AH258" s="84"/>
      <c r="AI258" s="84"/>
      <c r="AJ258" s="82"/>
      <c r="AK258" s="82"/>
      <c r="AL258" s="84"/>
      <c r="AM258" s="84"/>
      <c r="AN258" s="84"/>
      <c r="AO258" s="84"/>
      <c r="AP258" s="84"/>
      <c r="AQ258" s="84"/>
      <c r="AR258" s="84"/>
      <c r="AS258" s="84"/>
      <c r="AT258" s="84"/>
      <c r="AU258" s="84"/>
      <c r="AV258" s="82"/>
      <c r="AW258" s="82"/>
    </row>
    <row r="259" spans="1:49" s="75" customFormat="1" ht="18" x14ac:dyDescent="0.25">
      <c r="B259" s="84"/>
      <c r="C259" s="84"/>
      <c r="D259" s="84"/>
      <c r="E259" s="85"/>
      <c r="F259" s="85"/>
      <c r="G259" s="85"/>
      <c r="H259" s="85"/>
      <c r="I259" s="85"/>
      <c r="J259" s="85"/>
      <c r="K259" s="85"/>
      <c r="L259" s="85" t="s">
        <v>31</v>
      </c>
      <c r="M259" s="85"/>
      <c r="N259" s="84"/>
      <c r="O259" s="382"/>
      <c r="P259" s="84"/>
      <c r="Q259" s="85"/>
      <c r="R259" s="85"/>
      <c r="S259" s="85"/>
      <c r="T259" s="85"/>
      <c r="U259" s="85"/>
      <c r="V259" s="85"/>
      <c r="W259" s="85"/>
      <c r="X259" s="85"/>
      <c r="Y259" s="85"/>
      <c r="Z259" s="84"/>
      <c r="AA259" s="84"/>
      <c r="AB259" s="84"/>
      <c r="AC259" s="85"/>
      <c r="AD259" s="85"/>
      <c r="AE259" s="85"/>
      <c r="AF259" s="85"/>
      <c r="AG259" s="85"/>
      <c r="AH259" s="85"/>
      <c r="AI259" s="85"/>
      <c r="AJ259" s="85"/>
      <c r="AK259" s="85"/>
      <c r="AL259" s="84"/>
      <c r="AM259" s="84"/>
      <c r="AN259" s="84"/>
      <c r="AO259" s="85"/>
      <c r="AP259" s="85"/>
      <c r="AQ259" s="85"/>
      <c r="AR259" s="85"/>
      <c r="AS259" s="85"/>
      <c r="AT259" s="85"/>
      <c r="AU259" s="85"/>
      <c r="AV259" s="85"/>
      <c r="AW259" s="85"/>
    </row>
    <row r="260" spans="1:49" s="75" customFormat="1" ht="21" customHeight="1" x14ac:dyDescent="0.25">
      <c r="B260" s="84"/>
      <c r="C260" s="84"/>
      <c r="D260" s="84"/>
      <c r="E260" s="85"/>
      <c r="F260" s="85"/>
      <c r="G260" s="85"/>
      <c r="H260" s="85"/>
      <c r="I260" s="85"/>
      <c r="J260" s="85"/>
      <c r="K260" s="85"/>
      <c r="L260" s="85"/>
      <c r="M260" s="85"/>
      <c r="N260" s="84"/>
      <c r="O260" s="382"/>
      <c r="P260" s="84"/>
      <c r="Q260" s="85"/>
      <c r="R260" s="85"/>
      <c r="S260" s="85"/>
      <c r="T260" s="85"/>
      <c r="U260" s="85"/>
      <c r="V260" s="85"/>
      <c r="W260" s="85"/>
      <c r="X260" s="85"/>
      <c r="Y260" s="85"/>
      <c r="Z260" s="84"/>
      <c r="AA260" s="84"/>
      <c r="AB260" s="84"/>
      <c r="AC260" s="85"/>
      <c r="AD260" s="85"/>
      <c r="AE260" s="85"/>
      <c r="AF260" s="85"/>
      <c r="AG260" s="85"/>
      <c r="AH260" s="85"/>
      <c r="AI260" s="85"/>
      <c r="AJ260" s="85"/>
      <c r="AK260" s="85"/>
      <c r="AL260" s="84"/>
      <c r="AM260" s="84"/>
      <c r="AN260" s="84"/>
      <c r="AO260" s="85"/>
      <c r="AP260" s="85"/>
      <c r="AQ260" s="85"/>
      <c r="AR260" s="85"/>
      <c r="AS260" s="85"/>
      <c r="AT260" s="85"/>
      <c r="AU260" s="85"/>
      <c r="AV260" s="85"/>
      <c r="AW260" s="85"/>
    </row>
    <row r="261" spans="1:49" s="58" customFormat="1" ht="21" customHeight="1" x14ac:dyDescent="0.25">
      <c r="A261" s="547" t="s">
        <v>82</v>
      </c>
      <c r="B261" s="547"/>
      <c r="C261" s="547"/>
      <c r="D261" s="547"/>
      <c r="E261" s="547"/>
      <c r="F261" s="547"/>
      <c r="G261" s="547"/>
      <c r="H261" s="547"/>
      <c r="I261" s="547"/>
      <c r="J261" s="547"/>
      <c r="K261" s="547"/>
      <c r="L261" s="547"/>
      <c r="M261" s="547"/>
      <c r="N261" s="547"/>
      <c r="O261" s="547"/>
      <c r="P261" s="547"/>
      <c r="Q261" s="547"/>
      <c r="R261" s="547"/>
      <c r="S261" s="547"/>
      <c r="T261" s="547"/>
      <c r="U261" s="547"/>
      <c r="V261" s="547"/>
      <c r="W261" s="547"/>
      <c r="X261" s="547"/>
      <c r="Y261" s="547"/>
      <c r="Z261" s="547"/>
      <c r="AA261" s="547"/>
      <c r="AB261" s="547"/>
      <c r="AC261" s="547"/>
      <c r="AD261" s="547"/>
      <c r="AE261" s="547"/>
      <c r="AF261" s="547"/>
      <c r="AG261" s="547"/>
      <c r="AH261" s="547"/>
      <c r="AI261" s="547"/>
      <c r="AJ261" s="547"/>
      <c r="AK261" s="547"/>
      <c r="AL261" s="547"/>
      <c r="AM261" s="547"/>
      <c r="AN261" s="547"/>
      <c r="AO261" s="547"/>
      <c r="AP261" s="547"/>
      <c r="AQ261" s="547"/>
      <c r="AR261" s="547"/>
      <c r="AS261" s="547"/>
      <c r="AT261" s="547"/>
      <c r="AU261" s="547"/>
      <c r="AV261" s="547"/>
      <c r="AW261" s="547"/>
    </row>
    <row r="262" spans="1:49" s="78" customFormat="1" ht="21" customHeight="1" thickBot="1" x14ac:dyDescent="0.25">
      <c r="A262" s="547" t="str">
        <f>A16</f>
        <v>Pentru seria de studenti 2020-2023</v>
      </c>
      <c r="B262" s="547"/>
      <c r="C262" s="547"/>
      <c r="D262" s="547"/>
      <c r="E262" s="547"/>
      <c r="F262" s="547"/>
      <c r="G262" s="547"/>
      <c r="H262" s="547"/>
      <c r="I262" s="547"/>
      <c r="J262" s="547"/>
      <c r="K262" s="547"/>
      <c r="L262" s="547"/>
      <c r="M262" s="547"/>
      <c r="N262" s="547"/>
      <c r="O262" s="547"/>
      <c r="P262" s="547"/>
      <c r="Q262" s="547"/>
      <c r="R262" s="547"/>
      <c r="S262" s="547"/>
      <c r="T262" s="547"/>
      <c r="U262" s="547"/>
      <c r="V262" s="547"/>
      <c r="W262" s="547"/>
      <c r="X262" s="547"/>
      <c r="Y262" s="547"/>
      <c r="Z262" s="547"/>
      <c r="AA262" s="547"/>
      <c r="AB262" s="547"/>
      <c r="AC262" s="547"/>
      <c r="AD262" s="547"/>
      <c r="AE262" s="547"/>
      <c r="AF262" s="547"/>
      <c r="AG262" s="547"/>
      <c r="AH262" s="547"/>
      <c r="AI262" s="547"/>
      <c r="AJ262" s="547"/>
      <c r="AK262" s="547"/>
      <c r="AL262" s="547"/>
      <c r="AM262" s="547"/>
      <c r="AN262" s="547"/>
      <c r="AO262" s="547"/>
      <c r="AP262" s="547"/>
      <c r="AQ262" s="547"/>
      <c r="AR262" s="547"/>
      <c r="AS262" s="547"/>
      <c r="AT262" s="547"/>
      <c r="AU262" s="547"/>
      <c r="AV262" s="547"/>
      <c r="AW262" s="547"/>
    </row>
    <row r="263" spans="1:49" s="78" customFormat="1" ht="21" customHeight="1" thickTop="1" thickBot="1" x14ac:dyDescent="0.3">
      <c r="B263" s="548" t="str">
        <f>B69</f>
        <v>ANUL III (2022-2023)</v>
      </c>
      <c r="C263" s="549"/>
      <c r="D263" s="549"/>
      <c r="E263" s="549"/>
      <c r="F263" s="549"/>
      <c r="G263" s="549"/>
      <c r="H263" s="549"/>
      <c r="I263" s="549"/>
      <c r="J263" s="549"/>
      <c r="K263" s="549"/>
      <c r="L263" s="549"/>
      <c r="M263" s="549"/>
      <c r="N263" s="549"/>
      <c r="O263" s="549"/>
      <c r="P263" s="549"/>
      <c r="Q263" s="549"/>
      <c r="R263" s="549"/>
      <c r="S263" s="549"/>
      <c r="T263" s="549"/>
      <c r="U263" s="549"/>
      <c r="V263" s="549"/>
      <c r="W263" s="549"/>
      <c r="X263" s="549"/>
      <c r="Y263" s="549"/>
      <c r="Z263" s="561" t="str">
        <f>Z69</f>
        <v>ANUL IV (2023-2024)</v>
      </c>
      <c r="AA263" s="562"/>
      <c r="AB263" s="562"/>
      <c r="AC263" s="562"/>
      <c r="AD263" s="562"/>
      <c r="AE263" s="562"/>
      <c r="AF263" s="562"/>
      <c r="AG263" s="562"/>
      <c r="AH263" s="562"/>
      <c r="AI263" s="562"/>
      <c r="AJ263" s="562"/>
      <c r="AK263" s="562"/>
      <c r="AL263" s="562"/>
      <c r="AM263" s="562"/>
      <c r="AN263" s="562"/>
      <c r="AO263" s="562"/>
      <c r="AP263" s="562"/>
      <c r="AQ263" s="562"/>
      <c r="AR263" s="562"/>
      <c r="AS263" s="562"/>
      <c r="AT263" s="562"/>
      <c r="AU263" s="562"/>
      <c r="AV263" s="562"/>
      <c r="AW263" s="562"/>
    </row>
    <row r="264" spans="1:49" s="75" customFormat="1" ht="21" customHeight="1" thickTop="1" thickBot="1" x14ac:dyDescent="0.3">
      <c r="A264" s="60"/>
      <c r="B264" s="525" t="s">
        <v>76</v>
      </c>
      <c r="C264" s="526"/>
      <c r="D264" s="526"/>
      <c r="E264" s="526"/>
      <c r="F264" s="526"/>
      <c r="G264" s="526"/>
      <c r="H264" s="526"/>
      <c r="I264" s="526"/>
      <c r="J264" s="526"/>
      <c r="K264" s="526"/>
      <c r="L264" s="526"/>
      <c r="M264" s="526"/>
      <c r="N264" s="525" t="s">
        <v>77</v>
      </c>
      <c r="O264" s="526"/>
      <c r="P264" s="526"/>
      <c r="Q264" s="526"/>
      <c r="R264" s="526"/>
      <c r="S264" s="526"/>
      <c r="T264" s="526"/>
      <c r="U264" s="526"/>
      <c r="V264" s="526"/>
      <c r="W264" s="526"/>
      <c r="X264" s="526"/>
      <c r="Y264" s="526"/>
      <c r="Z264" s="525" t="s">
        <v>78</v>
      </c>
      <c r="AA264" s="526"/>
      <c r="AB264" s="526"/>
      <c r="AC264" s="526"/>
      <c r="AD264" s="526"/>
      <c r="AE264" s="526"/>
      <c r="AF264" s="526"/>
      <c r="AG264" s="526"/>
      <c r="AH264" s="526"/>
      <c r="AI264" s="526"/>
      <c r="AJ264" s="526"/>
      <c r="AK264" s="526"/>
      <c r="AL264" s="526" t="s">
        <v>79</v>
      </c>
      <c r="AM264" s="526"/>
      <c r="AN264" s="526"/>
      <c r="AO264" s="526"/>
      <c r="AP264" s="526"/>
      <c r="AQ264" s="526"/>
      <c r="AR264" s="526"/>
      <c r="AS264" s="526"/>
      <c r="AT264" s="526"/>
      <c r="AU264" s="526"/>
      <c r="AV264" s="526"/>
      <c r="AW264" s="526"/>
    </row>
    <row r="265" spans="1:49" s="75" customFormat="1" ht="21" customHeight="1" thickTop="1" x14ac:dyDescent="0.25">
      <c r="A265" s="550" t="s">
        <v>237</v>
      </c>
      <c r="B265" s="538"/>
      <c r="C265" s="539"/>
      <c r="D265" s="539"/>
      <c r="E265" s="539"/>
      <c r="F265" s="539"/>
      <c r="G265" s="539"/>
      <c r="H265" s="539"/>
      <c r="I265" s="539"/>
      <c r="J265" s="539"/>
      <c r="K265" s="539"/>
      <c r="L265" s="539"/>
      <c r="M265" s="540"/>
      <c r="N265" s="538"/>
      <c r="O265" s="539"/>
      <c r="P265" s="539"/>
      <c r="Q265" s="539"/>
      <c r="R265" s="539"/>
      <c r="S265" s="539"/>
      <c r="T265" s="539"/>
      <c r="U265" s="539"/>
      <c r="V265" s="539"/>
      <c r="W265" s="539"/>
      <c r="X265" s="539"/>
      <c r="Y265" s="540"/>
      <c r="Z265" s="538"/>
      <c r="AA265" s="539"/>
      <c r="AB265" s="539"/>
      <c r="AC265" s="539"/>
      <c r="AD265" s="539"/>
      <c r="AE265" s="539"/>
      <c r="AF265" s="539"/>
      <c r="AG265" s="539"/>
      <c r="AH265" s="539"/>
      <c r="AI265" s="539"/>
      <c r="AJ265" s="539"/>
      <c r="AK265" s="540"/>
      <c r="AL265" s="538"/>
      <c r="AM265" s="539"/>
      <c r="AN265" s="539"/>
      <c r="AO265" s="539"/>
      <c r="AP265" s="539"/>
      <c r="AQ265" s="539"/>
      <c r="AR265" s="539"/>
      <c r="AS265" s="539"/>
      <c r="AT265" s="539"/>
      <c r="AU265" s="539"/>
      <c r="AV265" s="539"/>
      <c r="AW265" s="540"/>
    </row>
    <row r="266" spans="1:49" s="75" customFormat="1" ht="21" customHeight="1" x14ac:dyDescent="0.25">
      <c r="A266" s="551"/>
      <c r="B266" s="541"/>
      <c r="C266" s="542"/>
      <c r="D266" s="542"/>
      <c r="E266" s="542"/>
      <c r="F266" s="542"/>
      <c r="G266" s="542"/>
      <c r="H266" s="542"/>
      <c r="I266" s="542"/>
      <c r="J266" s="542"/>
      <c r="K266" s="542"/>
      <c r="L266" s="542"/>
      <c r="M266" s="543"/>
      <c r="N266" s="541"/>
      <c r="O266" s="542"/>
      <c r="P266" s="542"/>
      <c r="Q266" s="542"/>
      <c r="R266" s="542"/>
      <c r="S266" s="542"/>
      <c r="T266" s="542"/>
      <c r="U266" s="542"/>
      <c r="V266" s="542"/>
      <c r="W266" s="542"/>
      <c r="X266" s="542"/>
      <c r="Y266" s="543"/>
      <c r="Z266" s="541"/>
      <c r="AA266" s="542"/>
      <c r="AB266" s="542"/>
      <c r="AC266" s="542"/>
      <c r="AD266" s="542"/>
      <c r="AE266" s="542"/>
      <c r="AF266" s="542"/>
      <c r="AG266" s="542"/>
      <c r="AH266" s="542"/>
      <c r="AI266" s="542"/>
      <c r="AJ266" s="542"/>
      <c r="AK266" s="543"/>
      <c r="AL266" s="541"/>
      <c r="AM266" s="542"/>
      <c r="AN266" s="542"/>
      <c r="AO266" s="542"/>
      <c r="AP266" s="542"/>
      <c r="AQ266" s="542"/>
      <c r="AR266" s="542"/>
      <c r="AS266" s="542"/>
      <c r="AT266" s="542"/>
      <c r="AU266" s="542"/>
      <c r="AV266" s="542"/>
      <c r="AW266" s="543"/>
    </row>
    <row r="267" spans="1:49" s="75" customFormat="1" ht="21" customHeight="1" thickBot="1" x14ac:dyDescent="0.3">
      <c r="A267" s="552"/>
      <c r="B267" s="527" t="str">
        <f>IF(ISBLANK(B265),"",CONCATENATE(LEFT(INDEX(B$71:B$102,MATCH(LEFT(B265,11)&amp;"*",B$71:B$102,0)+2),FIND("-",INDEX(B$71:B$102,MATCH(LEFT(B265,11)&amp;"*",B$71:B$102,0)+2))),$A265))</f>
        <v/>
      </c>
      <c r="C267" s="528"/>
      <c r="D267" s="529"/>
      <c r="E267" s="308"/>
      <c r="F267" s="203"/>
      <c r="G267" s="199"/>
      <c r="H267" s="201"/>
      <c r="I267" s="201"/>
      <c r="J267" s="200"/>
      <c r="K267" s="202"/>
      <c r="L267" s="202"/>
      <c r="M267" s="203"/>
      <c r="N267" s="527" t="str">
        <f>IF(ISBLANK(N265),"",CONCATENATE(LEFT(INDEX(N$71:N$102,MATCH(LEFT(N265,11)&amp;"*",N$71:N$102,0)+2),FIND("-",INDEX(N$71:N$102,MATCH(LEFT(N265,11)&amp;"*",N$71:N$102,0)+2))),$A265))</f>
        <v/>
      </c>
      <c r="O267" s="528"/>
      <c r="P267" s="529"/>
      <c r="Q267" s="308"/>
      <c r="R267" s="203"/>
      <c r="S267" s="199"/>
      <c r="T267" s="201"/>
      <c r="U267" s="201"/>
      <c r="V267" s="200"/>
      <c r="W267" s="202"/>
      <c r="X267" s="202"/>
      <c r="Y267" s="203"/>
      <c r="Z267" s="527" t="str">
        <f>IF(ISBLANK(Z265),"",CONCATENATE(LEFT(INDEX(Z$71:Z$102,MATCH(LEFT(Z265,11)&amp;"*",Z$71:Z$102,0)+2),FIND("-",INDEX(Z$71:Z$102,MATCH(LEFT(Z265,11)&amp;"*",Z$71:Z$102,0)+2))),$A265))</f>
        <v/>
      </c>
      <c r="AA267" s="528"/>
      <c r="AB267" s="529"/>
      <c r="AC267" s="453"/>
      <c r="AD267" s="454"/>
      <c r="AE267" s="455"/>
      <c r="AF267" s="456"/>
      <c r="AG267" s="456"/>
      <c r="AH267" s="457"/>
      <c r="AI267" s="364"/>
      <c r="AJ267" s="428"/>
      <c r="AK267" s="187"/>
      <c r="AL267" s="527" t="str">
        <f>IF(ISBLANK(AL265),"",CONCATENATE(LEFT(INDEX(AL$71:AL$102,MATCH(LEFT(AL265,11)&amp;"*",AL$71:AL$102,0)+2),FIND("-",INDEX(AL$71:AL$102,MATCH(LEFT(AL265,11)&amp;"*",AL$71:AL$102,0)+2))),$A265))</f>
        <v/>
      </c>
      <c r="AM267" s="528"/>
      <c r="AN267" s="529"/>
      <c r="AO267" s="308"/>
      <c r="AP267" s="203"/>
      <c r="AQ267" s="199"/>
      <c r="AR267" s="201"/>
      <c r="AS267" s="201"/>
      <c r="AT267" s="200"/>
      <c r="AU267" s="202"/>
      <c r="AV267" s="202"/>
      <c r="AW267" s="203"/>
    </row>
    <row r="268" spans="1:49" s="75" customFormat="1" ht="21" customHeight="1" thickTop="1" x14ac:dyDescent="0.25">
      <c r="A268" s="550" t="s">
        <v>238</v>
      </c>
      <c r="B268" s="538"/>
      <c r="C268" s="539"/>
      <c r="D268" s="539"/>
      <c r="E268" s="539"/>
      <c r="F268" s="539"/>
      <c r="G268" s="539"/>
      <c r="H268" s="539"/>
      <c r="I268" s="539"/>
      <c r="J268" s="539"/>
      <c r="K268" s="539"/>
      <c r="L268" s="539"/>
      <c r="M268" s="540"/>
      <c r="N268" s="538"/>
      <c r="O268" s="539"/>
      <c r="P268" s="539"/>
      <c r="Q268" s="539"/>
      <c r="R268" s="539"/>
      <c r="S268" s="539"/>
      <c r="T268" s="539"/>
      <c r="U268" s="539"/>
      <c r="V268" s="539"/>
      <c r="W268" s="539"/>
      <c r="X268" s="539"/>
      <c r="Y268" s="540"/>
      <c r="Z268" s="538"/>
      <c r="AA268" s="539"/>
      <c r="AB268" s="539"/>
      <c r="AC268" s="539"/>
      <c r="AD268" s="539"/>
      <c r="AE268" s="539"/>
      <c r="AF268" s="539"/>
      <c r="AG268" s="539"/>
      <c r="AH268" s="539"/>
      <c r="AI268" s="539"/>
      <c r="AJ268" s="539"/>
      <c r="AK268" s="540"/>
      <c r="AL268" s="538"/>
      <c r="AM268" s="539"/>
      <c r="AN268" s="539"/>
      <c r="AO268" s="539"/>
      <c r="AP268" s="539"/>
      <c r="AQ268" s="539"/>
      <c r="AR268" s="539"/>
      <c r="AS268" s="539"/>
      <c r="AT268" s="539"/>
      <c r="AU268" s="539"/>
      <c r="AV268" s="539"/>
      <c r="AW268" s="540"/>
    </row>
    <row r="269" spans="1:49" s="75" customFormat="1" ht="21" customHeight="1" x14ac:dyDescent="0.25">
      <c r="A269" s="551"/>
      <c r="B269" s="541"/>
      <c r="C269" s="542"/>
      <c r="D269" s="542"/>
      <c r="E269" s="542"/>
      <c r="F269" s="542"/>
      <c r="G269" s="542"/>
      <c r="H269" s="542"/>
      <c r="I269" s="542"/>
      <c r="J269" s="542"/>
      <c r="K269" s="542"/>
      <c r="L269" s="542"/>
      <c r="M269" s="543"/>
      <c r="N269" s="541"/>
      <c r="O269" s="542"/>
      <c r="P269" s="542"/>
      <c r="Q269" s="542"/>
      <c r="R269" s="542"/>
      <c r="S269" s="542"/>
      <c r="T269" s="542"/>
      <c r="U269" s="542"/>
      <c r="V269" s="542"/>
      <c r="W269" s="542"/>
      <c r="X269" s="542"/>
      <c r="Y269" s="543"/>
      <c r="Z269" s="541"/>
      <c r="AA269" s="542"/>
      <c r="AB269" s="542"/>
      <c r="AC269" s="542"/>
      <c r="AD269" s="542"/>
      <c r="AE269" s="542"/>
      <c r="AF269" s="542"/>
      <c r="AG269" s="542"/>
      <c r="AH269" s="542"/>
      <c r="AI269" s="542"/>
      <c r="AJ269" s="542"/>
      <c r="AK269" s="543"/>
      <c r="AL269" s="541"/>
      <c r="AM269" s="542"/>
      <c r="AN269" s="542"/>
      <c r="AO269" s="542"/>
      <c r="AP269" s="542"/>
      <c r="AQ269" s="542"/>
      <c r="AR269" s="542"/>
      <c r="AS269" s="542"/>
      <c r="AT269" s="542"/>
      <c r="AU269" s="542"/>
      <c r="AV269" s="542"/>
      <c r="AW269" s="543"/>
    </row>
    <row r="270" spans="1:49" s="75" customFormat="1" ht="21" customHeight="1" thickBot="1" x14ac:dyDescent="0.3">
      <c r="A270" s="552"/>
      <c r="B270" s="527" t="str">
        <f>IF(ISBLANK(B268),"",CONCATENATE(LEFT(INDEX(B$71:B$102,MATCH(LEFT(B268,11)&amp;"*",B$71:B$102,0)+2),FIND("-",INDEX(B$71:B$102,MATCH(LEFT(B268,11)&amp;"*",B$71:B$102,0)+2))),A268))</f>
        <v/>
      </c>
      <c r="C270" s="528"/>
      <c r="D270" s="529"/>
      <c r="E270" s="308"/>
      <c r="F270" s="203"/>
      <c r="G270" s="199"/>
      <c r="H270" s="201"/>
      <c r="I270" s="201"/>
      <c r="J270" s="200"/>
      <c r="K270" s="202"/>
      <c r="L270" s="202"/>
      <c r="M270" s="203"/>
      <c r="N270" s="527" t="str">
        <f>IF(ISBLANK(N268),"",CONCATENATE(LEFT(INDEX(N$71:N$102,MATCH(LEFT(N268,11)&amp;"*",N$71:N$102,0)+2),FIND("-",INDEX(N$71:N$102,MATCH(LEFT(N268,11)&amp;"*",N$71:N$102,0)+2))),$A268))</f>
        <v/>
      </c>
      <c r="O270" s="528"/>
      <c r="P270" s="529"/>
      <c r="Q270" s="308"/>
      <c r="R270" s="203"/>
      <c r="S270" s="199"/>
      <c r="T270" s="201"/>
      <c r="U270" s="201"/>
      <c r="V270" s="200"/>
      <c r="W270" s="202"/>
      <c r="X270" s="202"/>
      <c r="Y270" s="203"/>
      <c r="Z270" s="527" t="str">
        <f>IF(ISBLANK(Z268),"",CONCATENATE(LEFT(INDEX(Z$71:Z$102,MATCH(LEFT(Z268,11)&amp;"*",Z$71:Z$102,0)+2),FIND("-",INDEX(Z$71:Z$102,MATCH(LEFT(Z268,11)&amp;"*",Z$71:Z$102,0)+2))),$A268))</f>
        <v/>
      </c>
      <c r="AA270" s="528"/>
      <c r="AB270" s="529"/>
      <c r="AC270" s="453"/>
      <c r="AD270" s="454"/>
      <c r="AE270" s="455"/>
      <c r="AF270" s="456"/>
      <c r="AG270" s="456"/>
      <c r="AH270" s="457"/>
      <c r="AI270" s="364"/>
      <c r="AJ270" s="428"/>
      <c r="AK270" s="203"/>
      <c r="AL270" s="527" t="str">
        <f>IF(ISBLANK(AL268),"",CONCATENATE(LEFT(INDEX(AL$71:AL$102,MATCH(LEFT(AL268,11)&amp;"*",AL$71:AL$102,0)+2),FIND("-",INDEX(AL$71:AL$102,MATCH(LEFT(AL268,11)&amp;"*",AL$71:AL$102,0)+2))),$A268))</f>
        <v/>
      </c>
      <c r="AM270" s="528"/>
      <c r="AN270" s="529"/>
      <c r="AO270" s="308"/>
      <c r="AP270" s="203"/>
      <c r="AQ270" s="199"/>
      <c r="AR270" s="201"/>
      <c r="AS270" s="201"/>
      <c r="AT270" s="200"/>
      <c r="AU270" s="202"/>
      <c r="AV270" s="202"/>
      <c r="AW270" s="203"/>
    </row>
    <row r="271" spans="1:49" s="75" customFormat="1" ht="21" customHeight="1" thickTop="1" x14ac:dyDescent="0.25">
      <c r="A271" s="550" t="s">
        <v>239</v>
      </c>
      <c r="B271" s="538"/>
      <c r="C271" s="539"/>
      <c r="D271" s="539"/>
      <c r="E271" s="539"/>
      <c r="F271" s="539"/>
      <c r="G271" s="539"/>
      <c r="H271" s="539"/>
      <c r="I271" s="539"/>
      <c r="J271" s="539"/>
      <c r="K271" s="539"/>
      <c r="L271" s="539"/>
      <c r="M271" s="540"/>
      <c r="N271" s="538"/>
      <c r="O271" s="539"/>
      <c r="P271" s="539"/>
      <c r="Q271" s="539"/>
      <c r="R271" s="539"/>
      <c r="S271" s="539"/>
      <c r="T271" s="539"/>
      <c r="U271" s="539"/>
      <c r="V271" s="539"/>
      <c r="W271" s="539"/>
      <c r="X271" s="539"/>
      <c r="Y271" s="540"/>
      <c r="Z271" s="538"/>
      <c r="AA271" s="539"/>
      <c r="AB271" s="539"/>
      <c r="AC271" s="539"/>
      <c r="AD271" s="539"/>
      <c r="AE271" s="539"/>
      <c r="AF271" s="539"/>
      <c r="AG271" s="539"/>
      <c r="AH271" s="539"/>
      <c r="AI271" s="539"/>
      <c r="AJ271" s="539"/>
      <c r="AK271" s="540"/>
      <c r="AL271" s="538"/>
      <c r="AM271" s="539"/>
      <c r="AN271" s="539"/>
      <c r="AO271" s="539"/>
      <c r="AP271" s="539"/>
      <c r="AQ271" s="539"/>
      <c r="AR271" s="539"/>
      <c r="AS271" s="539"/>
      <c r="AT271" s="539"/>
      <c r="AU271" s="539"/>
      <c r="AV271" s="539"/>
      <c r="AW271" s="540"/>
    </row>
    <row r="272" spans="1:49" s="75" customFormat="1" ht="21" customHeight="1" x14ac:dyDescent="0.25">
      <c r="A272" s="551"/>
      <c r="B272" s="541"/>
      <c r="C272" s="542"/>
      <c r="D272" s="542"/>
      <c r="E272" s="542"/>
      <c r="F272" s="542"/>
      <c r="G272" s="542"/>
      <c r="H272" s="542"/>
      <c r="I272" s="542"/>
      <c r="J272" s="542"/>
      <c r="K272" s="542"/>
      <c r="L272" s="542"/>
      <c r="M272" s="543"/>
      <c r="N272" s="541"/>
      <c r="O272" s="542"/>
      <c r="P272" s="542"/>
      <c r="Q272" s="542"/>
      <c r="R272" s="542"/>
      <c r="S272" s="542"/>
      <c r="T272" s="542"/>
      <c r="U272" s="542"/>
      <c r="V272" s="542"/>
      <c r="W272" s="542"/>
      <c r="X272" s="542"/>
      <c r="Y272" s="543"/>
      <c r="Z272" s="541"/>
      <c r="AA272" s="542"/>
      <c r="AB272" s="542"/>
      <c r="AC272" s="542"/>
      <c r="AD272" s="542"/>
      <c r="AE272" s="542"/>
      <c r="AF272" s="542"/>
      <c r="AG272" s="542"/>
      <c r="AH272" s="542"/>
      <c r="AI272" s="542"/>
      <c r="AJ272" s="542"/>
      <c r="AK272" s="543"/>
      <c r="AL272" s="541"/>
      <c r="AM272" s="542"/>
      <c r="AN272" s="542"/>
      <c r="AO272" s="542"/>
      <c r="AP272" s="542"/>
      <c r="AQ272" s="542"/>
      <c r="AR272" s="542"/>
      <c r="AS272" s="542"/>
      <c r="AT272" s="542"/>
      <c r="AU272" s="542"/>
      <c r="AV272" s="542"/>
      <c r="AW272" s="543"/>
    </row>
    <row r="273" spans="1:49" s="75" customFormat="1" ht="21" customHeight="1" thickBot="1" x14ac:dyDescent="0.3">
      <c r="A273" s="552"/>
      <c r="B273" s="527" t="str">
        <f>IF(ISBLANK(B271),"",CONCATENATE(LEFT(INDEX(B$71:B$102,MATCH(LEFT(B271,11)&amp;"*",B$71:B$102,0)+2),FIND("-",INDEX(B$71:B$102,MATCH(LEFT(B271,11)&amp;"*",B$71:B$102,0)+2))),A271))</f>
        <v/>
      </c>
      <c r="C273" s="528"/>
      <c r="D273" s="529"/>
      <c r="E273" s="308"/>
      <c r="F273" s="203"/>
      <c r="G273" s="199"/>
      <c r="H273" s="201"/>
      <c r="I273" s="201"/>
      <c r="J273" s="200"/>
      <c r="K273" s="202"/>
      <c r="L273" s="202"/>
      <c r="M273" s="203"/>
      <c r="N273" s="527" t="str">
        <f>IF(ISBLANK(N271),"",CONCATENATE(LEFT(INDEX(N$71:N$102,MATCH(LEFT(N271,11)&amp;"*",N$71:N$102,0)+2),FIND("-",INDEX(N$71:N$102,MATCH(LEFT(N271,11)&amp;"*",N$71:N$102,0)+2))),$A271))</f>
        <v/>
      </c>
      <c r="O273" s="528"/>
      <c r="P273" s="529"/>
      <c r="Q273" s="308"/>
      <c r="R273" s="203"/>
      <c r="S273" s="199"/>
      <c r="T273" s="201"/>
      <c r="U273" s="201"/>
      <c r="V273" s="200"/>
      <c r="W273" s="202"/>
      <c r="X273" s="202"/>
      <c r="Y273" s="203"/>
      <c r="Z273" s="527" t="str">
        <f>IF(ISBLANK(Z271),"",CONCATENATE(LEFT(INDEX(Z$71:Z$102,MATCH(LEFT(Z271,11)&amp;"*",Z$71:Z$102,0)+2),FIND("-",INDEX(Z$71:Z$102,MATCH(LEFT(Z271,11)&amp;"*",Z$71:Z$102,0)+2))),$A271))</f>
        <v/>
      </c>
      <c r="AA273" s="528"/>
      <c r="AB273" s="529"/>
      <c r="AC273" s="453"/>
      <c r="AD273" s="454"/>
      <c r="AE273" s="455"/>
      <c r="AF273" s="456"/>
      <c r="AG273" s="456"/>
      <c r="AH273" s="457"/>
      <c r="AI273" s="364"/>
      <c r="AJ273" s="428"/>
      <c r="AK273" s="203"/>
      <c r="AL273" s="527" t="str">
        <f>IF(ISBLANK(AL271),"",CONCATENATE(LEFT(INDEX(AL$71:AL$102,MATCH(LEFT(AL271,11)&amp;"*",AL$71:AL$102,0)+2),FIND("-",INDEX(AL$71:AL$102,MATCH(LEFT(AL271,11)&amp;"*",AL$71:AL$102,0)+2))),$A271))</f>
        <v/>
      </c>
      <c r="AM273" s="528"/>
      <c r="AN273" s="529"/>
      <c r="AO273" s="308"/>
      <c r="AP273" s="203"/>
      <c r="AQ273" s="199"/>
      <c r="AR273" s="201"/>
      <c r="AS273" s="201"/>
      <c r="AT273" s="200"/>
      <c r="AU273" s="202"/>
      <c r="AV273" s="202"/>
      <c r="AW273" s="203"/>
    </row>
    <row r="274" spans="1:49" s="75" customFormat="1" ht="21" customHeight="1" thickTop="1" x14ac:dyDescent="0.25">
      <c r="A274" s="550" t="s">
        <v>240</v>
      </c>
      <c r="B274" s="538"/>
      <c r="C274" s="539"/>
      <c r="D274" s="539"/>
      <c r="E274" s="539"/>
      <c r="F274" s="539"/>
      <c r="G274" s="539"/>
      <c r="H274" s="539"/>
      <c r="I274" s="539"/>
      <c r="J274" s="539"/>
      <c r="K274" s="539"/>
      <c r="L274" s="539"/>
      <c r="M274" s="540"/>
      <c r="N274" s="538"/>
      <c r="O274" s="539"/>
      <c r="P274" s="539"/>
      <c r="Q274" s="539"/>
      <c r="R274" s="539"/>
      <c r="S274" s="539"/>
      <c r="T274" s="539"/>
      <c r="U274" s="539"/>
      <c r="V274" s="539"/>
      <c r="W274" s="539"/>
      <c r="X274" s="539"/>
      <c r="Y274" s="540"/>
      <c r="Z274" s="538"/>
      <c r="AA274" s="539"/>
      <c r="AB274" s="539"/>
      <c r="AC274" s="539"/>
      <c r="AD274" s="539"/>
      <c r="AE274" s="539"/>
      <c r="AF274" s="539"/>
      <c r="AG274" s="539"/>
      <c r="AH274" s="539"/>
      <c r="AI274" s="539"/>
      <c r="AJ274" s="539"/>
      <c r="AK274" s="540"/>
      <c r="AL274" s="538"/>
      <c r="AM274" s="539"/>
      <c r="AN274" s="539"/>
      <c r="AO274" s="539"/>
      <c r="AP274" s="539"/>
      <c r="AQ274" s="539"/>
      <c r="AR274" s="539"/>
      <c r="AS274" s="539"/>
      <c r="AT274" s="539"/>
      <c r="AU274" s="539"/>
      <c r="AV274" s="539"/>
      <c r="AW274" s="540"/>
    </row>
    <row r="275" spans="1:49" s="75" customFormat="1" ht="21" customHeight="1" x14ac:dyDescent="0.25">
      <c r="A275" s="551"/>
      <c r="B275" s="541"/>
      <c r="C275" s="542"/>
      <c r="D275" s="542"/>
      <c r="E275" s="542"/>
      <c r="F275" s="542"/>
      <c r="G275" s="542"/>
      <c r="H275" s="542"/>
      <c r="I275" s="542"/>
      <c r="J275" s="542"/>
      <c r="K275" s="542"/>
      <c r="L275" s="542"/>
      <c r="M275" s="543"/>
      <c r="N275" s="541"/>
      <c r="O275" s="542"/>
      <c r="P275" s="542"/>
      <c r="Q275" s="542"/>
      <c r="R275" s="542"/>
      <c r="S275" s="542"/>
      <c r="T275" s="542"/>
      <c r="U275" s="542"/>
      <c r="V275" s="542"/>
      <c r="W275" s="542"/>
      <c r="X275" s="542"/>
      <c r="Y275" s="543"/>
      <c r="Z275" s="541"/>
      <c r="AA275" s="542"/>
      <c r="AB275" s="542"/>
      <c r="AC275" s="542"/>
      <c r="AD275" s="542"/>
      <c r="AE275" s="542"/>
      <c r="AF275" s="542"/>
      <c r="AG275" s="542"/>
      <c r="AH275" s="542"/>
      <c r="AI275" s="542"/>
      <c r="AJ275" s="542"/>
      <c r="AK275" s="543"/>
      <c r="AL275" s="541"/>
      <c r="AM275" s="542"/>
      <c r="AN275" s="542"/>
      <c r="AO275" s="542"/>
      <c r="AP275" s="542"/>
      <c r="AQ275" s="542"/>
      <c r="AR275" s="542"/>
      <c r="AS275" s="542"/>
      <c r="AT275" s="542"/>
      <c r="AU275" s="542"/>
      <c r="AV275" s="542"/>
      <c r="AW275" s="543"/>
    </row>
    <row r="276" spans="1:49" s="75" customFormat="1" ht="21" customHeight="1" thickBot="1" x14ac:dyDescent="0.3">
      <c r="A276" s="552"/>
      <c r="B276" s="527" t="str">
        <f>IF(ISBLANK(B274),"",CONCATENATE(LEFT(INDEX(B$71:B$102,MATCH(LEFT(B274,11)&amp;"*",B$71:B$102,0)+2),FIND("-",INDEX(B$71:B$102,MATCH(LEFT(B274,11)&amp;"*",B$71:B$102,0)+2))),A274))</f>
        <v/>
      </c>
      <c r="C276" s="528"/>
      <c r="D276" s="529"/>
      <c r="E276" s="308"/>
      <c r="F276" s="203"/>
      <c r="G276" s="199"/>
      <c r="H276" s="201"/>
      <c r="I276" s="201"/>
      <c r="J276" s="200"/>
      <c r="K276" s="202"/>
      <c r="L276" s="202"/>
      <c r="M276" s="203"/>
      <c r="N276" s="527" t="str">
        <f>IF(ISBLANK(N274),"",CONCATENATE(LEFT(INDEX(N$71:N$102,MATCH(LEFT(N274,11)&amp;"*",N$71:N$102,0)+2),FIND("-",INDEX(N$71:N$102,MATCH(LEFT(N274,11)&amp;"*",N$71:N$102,0)+2))),$A274))</f>
        <v/>
      </c>
      <c r="O276" s="528"/>
      <c r="P276" s="529"/>
      <c r="Q276" s="308"/>
      <c r="R276" s="203"/>
      <c r="S276" s="199"/>
      <c r="T276" s="201"/>
      <c r="U276" s="201"/>
      <c r="V276" s="200"/>
      <c r="W276" s="202"/>
      <c r="X276" s="202"/>
      <c r="Y276" s="203"/>
      <c r="Z276" s="527" t="str">
        <f>IF(ISBLANK(Z274),"",CONCATENATE(LEFT(INDEX(Z$71:Z$102,MATCH(LEFT(Z274,11)&amp;"*",Z$71:Z$102,0)+2),FIND("-",INDEX(Z$71:Z$102,MATCH(LEFT(Z274,11)&amp;"*",Z$71:Z$102,0)+2))),$A274))</f>
        <v/>
      </c>
      <c r="AA276" s="528"/>
      <c r="AB276" s="529"/>
      <c r="AC276" s="308"/>
      <c r="AD276" s="203"/>
      <c r="AE276" s="199"/>
      <c r="AF276" s="201"/>
      <c r="AG276" s="201"/>
      <c r="AH276" s="200"/>
      <c r="AI276" s="202"/>
      <c r="AJ276" s="202"/>
      <c r="AK276" s="203"/>
      <c r="AL276" s="527" t="str">
        <f>IF(ISBLANK(AL274),"",CONCATENATE(LEFT(INDEX(AL$71:AL$102,MATCH(LEFT(AL274,11)&amp;"*",AL$71:AL$102,0)+2),FIND("-",INDEX(AL$71:AL$102,MATCH(LEFT(AL274,11)&amp;"*",AL$71:AL$102,0)+2))),$A274))</f>
        <v/>
      </c>
      <c r="AM276" s="528"/>
      <c r="AN276" s="529"/>
      <c r="AO276" s="308"/>
      <c r="AP276" s="203"/>
      <c r="AQ276" s="199"/>
      <c r="AR276" s="201"/>
      <c r="AS276" s="201"/>
      <c r="AT276" s="200"/>
      <c r="AU276" s="202"/>
      <c r="AV276" s="202"/>
      <c r="AW276" s="203"/>
    </row>
    <row r="277" spans="1:49" s="75" customFormat="1" ht="21" customHeight="1" thickTop="1" x14ac:dyDescent="0.25">
      <c r="A277" s="550" t="s">
        <v>241</v>
      </c>
      <c r="B277" s="538"/>
      <c r="C277" s="539"/>
      <c r="D277" s="539"/>
      <c r="E277" s="539"/>
      <c r="F277" s="539"/>
      <c r="G277" s="539"/>
      <c r="H277" s="539"/>
      <c r="I277" s="539"/>
      <c r="J277" s="539"/>
      <c r="K277" s="539"/>
      <c r="L277" s="539"/>
      <c r="M277" s="540"/>
      <c r="N277" s="538"/>
      <c r="O277" s="539"/>
      <c r="P277" s="539"/>
      <c r="Q277" s="539"/>
      <c r="R277" s="539"/>
      <c r="S277" s="539"/>
      <c r="T277" s="539"/>
      <c r="U277" s="539"/>
      <c r="V277" s="539"/>
      <c r="W277" s="539"/>
      <c r="X277" s="539"/>
      <c r="Y277" s="540"/>
      <c r="Z277" s="538"/>
      <c r="AA277" s="539"/>
      <c r="AB277" s="539"/>
      <c r="AC277" s="539"/>
      <c r="AD277" s="539"/>
      <c r="AE277" s="539"/>
      <c r="AF277" s="539"/>
      <c r="AG277" s="539"/>
      <c r="AH277" s="539"/>
      <c r="AI277" s="539"/>
      <c r="AJ277" s="539"/>
      <c r="AK277" s="540"/>
      <c r="AL277" s="538"/>
      <c r="AM277" s="539"/>
      <c r="AN277" s="539"/>
      <c r="AO277" s="539"/>
      <c r="AP277" s="539"/>
      <c r="AQ277" s="539"/>
      <c r="AR277" s="539"/>
      <c r="AS277" s="539"/>
      <c r="AT277" s="539"/>
      <c r="AU277" s="539"/>
      <c r="AV277" s="539"/>
      <c r="AW277" s="540"/>
    </row>
    <row r="278" spans="1:49" s="75" customFormat="1" ht="21" customHeight="1" x14ac:dyDescent="0.25">
      <c r="A278" s="551"/>
      <c r="B278" s="541"/>
      <c r="C278" s="542"/>
      <c r="D278" s="542"/>
      <c r="E278" s="542"/>
      <c r="F278" s="542"/>
      <c r="G278" s="542"/>
      <c r="H278" s="542"/>
      <c r="I278" s="542"/>
      <c r="J278" s="542"/>
      <c r="K278" s="542"/>
      <c r="L278" s="542"/>
      <c r="M278" s="543"/>
      <c r="N278" s="541"/>
      <c r="O278" s="542"/>
      <c r="P278" s="542"/>
      <c r="Q278" s="542"/>
      <c r="R278" s="542"/>
      <c r="S278" s="542"/>
      <c r="T278" s="542"/>
      <c r="U278" s="542"/>
      <c r="V278" s="542"/>
      <c r="W278" s="542"/>
      <c r="X278" s="542"/>
      <c r="Y278" s="543"/>
      <c r="Z278" s="541"/>
      <c r="AA278" s="542"/>
      <c r="AB278" s="542"/>
      <c r="AC278" s="542"/>
      <c r="AD278" s="542"/>
      <c r="AE278" s="542"/>
      <c r="AF278" s="542"/>
      <c r="AG278" s="542"/>
      <c r="AH278" s="542"/>
      <c r="AI278" s="542"/>
      <c r="AJ278" s="542"/>
      <c r="AK278" s="543"/>
      <c r="AL278" s="541"/>
      <c r="AM278" s="542"/>
      <c r="AN278" s="542"/>
      <c r="AO278" s="542"/>
      <c r="AP278" s="542"/>
      <c r="AQ278" s="542"/>
      <c r="AR278" s="542"/>
      <c r="AS278" s="542"/>
      <c r="AT278" s="542"/>
      <c r="AU278" s="542"/>
      <c r="AV278" s="542"/>
      <c r="AW278" s="543"/>
    </row>
    <row r="279" spans="1:49" s="75" customFormat="1" ht="21" customHeight="1" thickBot="1" x14ac:dyDescent="0.3">
      <c r="A279" s="552"/>
      <c r="B279" s="527" t="str">
        <f>IF(ISBLANK(B277),"",CONCATENATE(LEFT(INDEX(B$71:B$102,MATCH(LEFT(B277,11)&amp;"*",B$71:B$102,0)+2),FIND("-",INDEX(B$71:B$102,MATCH(LEFT(B277,11)&amp;"*",B$71:B$102,0)+2))),A277))</f>
        <v/>
      </c>
      <c r="C279" s="528"/>
      <c r="D279" s="529"/>
      <c r="E279" s="193"/>
      <c r="F279" s="194"/>
      <c r="G279" s="195"/>
      <c r="H279" s="196"/>
      <c r="I279" s="196"/>
      <c r="J279" s="197"/>
      <c r="K279" s="198"/>
      <c r="L279" s="198"/>
      <c r="M279" s="198"/>
      <c r="N279" s="527" t="str">
        <f>IF(ISBLANK(N277),"",CONCATENATE(LEFT(INDEX(N$71:N$102,MATCH(LEFT(N277,11)&amp;"*",N$71:N$102,0)+2),FIND("-",INDEX(N$71:N$102,MATCH(LEFT(N277,11)&amp;"*",N$71:N$102,0)+2))),$A277))</f>
        <v/>
      </c>
      <c r="O279" s="528"/>
      <c r="P279" s="529"/>
      <c r="Q279" s="193"/>
      <c r="R279" s="194"/>
      <c r="S279" s="195"/>
      <c r="T279" s="196"/>
      <c r="U279" s="196"/>
      <c r="V279" s="197"/>
      <c r="W279" s="198"/>
      <c r="X279" s="194"/>
      <c r="Y279" s="198"/>
      <c r="Z279" s="527" t="str">
        <f>IF(ISBLANK(Z277),"",CONCATENATE(LEFT(INDEX(Z$71:Z$102,MATCH(LEFT(Z277,11)&amp;"*",Z$71:Z$102,0)+2),FIND("-",INDEX(Z$71:Z$102,MATCH(LEFT(Z277,11)&amp;"*",Z$71:Z$102,0)+2))),$A277))</f>
        <v/>
      </c>
      <c r="AA279" s="528"/>
      <c r="AB279" s="529"/>
      <c r="AC279" s="308"/>
      <c r="AD279" s="203"/>
      <c r="AE279" s="199"/>
      <c r="AF279" s="201"/>
      <c r="AG279" s="201"/>
      <c r="AH279" s="200"/>
      <c r="AI279" s="202"/>
      <c r="AJ279" s="202"/>
      <c r="AK279" s="203"/>
      <c r="AL279" s="527" t="str">
        <f>IF(ISBLANK(AL277),"",CONCATENATE(LEFT(INDEX(AL$71:AL$102,MATCH(LEFT(AL277,11)&amp;"*",AL$71:AL$102,0)+2),FIND("-",INDEX(AL$71:AL$102,MATCH(LEFT(AL277,11)&amp;"*",AL$71:AL$102,0)+2))),$A277))</f>
        <v/>
      </c>
      <c r="AM279" s="528"/>
      <c r="AN279" s="529"/>
      <c r="AO279" s="308"/>
      <c r="AP279" s="203"/>
      <c r="AQ279" s="204"/>
      <c r="AR279" s="201"/>
      <c r="AS279" s="201"/>
      <c r="AT279" s="200"/>
      <c r="AU279" s="202"/>
      <c r="AV279" s="202"/>
      <c r="AW279" s="203"/>
    </row>
    <row r="280" spans="1:49" s="75" customFormat="1" ht="21" customHeight="1" thickTop="1" x14ac:dyDescent="0.25">
      <c r="A280" s="550" t="s">
        <v>242</v>
      </c>
      <c r="B280" s="538"/>
      <c r="C280" s="539"/>
      <c r="D280" s="539"/>
      <c r="E280" s="539"/>
      <c r="F280" s="539"/>
      <c r="G280" s="539"/>
      <c r="H280" s="539"/>
      <c r="I280" s="539"/>
      <c r="J280" s="539"/>
      <c r="K280" s="539"/>
      <c r="L280" s="539"/>
      <c r="M280" s="540"/>
      <c r="N280" s="538"/>
      <c r="O280" s="539"/>
      <c r="P280" s="539"/>
      <c r="Q280" s="539"/>
      <c r="R280" s="539"/>
      <c r="S280" s="539"/>
      <c r="T280" s="539"/>
      <c r="U280" s="539"/>
      <c r="V280" s="539"/>
      <c r="W280" s="539"/>
      <c r="X280" s="539"/>
      <c r="Y280" s="540"/>
      <c r="Z280" s="538"/>
      <c r="AA280" s="539"/>
      <c r="AB280" s="539"/>
      <c r="AC280" s="539"/>
      <c r="AD280" s="539"/>
      <c r="AE280" s="539"/>
      <c r="AF280" s="539"/>
      <c r="AG280" s="539"/>
      <c r="AH280" s="539"/>
      <c r="AI280" s="539"/>
      <c r="AJ280" s="539"/>
      <c r="AK280" s="540"/>
      <c r="AL280" s="538"/>
      <c r="AM280" s="539"/>
      <c r="AN280" s="539"/>
      <c r="AO280" s="539"/>
      <c r="AP280" s="539"/>
      <c r="AQ280" s="539"/>
      <c r="AR280" s="539"/>
      <c r="AS280" s="539"/>
      <c r="AT280" s="539"/>
      <c r="AU280" s="539"/>
      <c r="AV280" s="539"/>
      <c r="AW280" s="540"/>
    </row>
    <row r="281" spans="1:49" s="75" customFormat="1" ht="21" customHeight="1" x14ac:dyDescent="0.25">
      <c r="A281" s="551"/>
      <c r="B281" s="541"/>
      <c r="C281" s="542"/>
      <c r="D281" s="542"/>
      <c r="E281" s="542"/>
      <c r="F281" s="542"/>
      <c r="G281" s="542"/>
      <c r="H281" s="542"/>
      <c r="I281" s="542"/>
      <c r="J281" s="542"/>
      <c r="K281" s="542"/>
      <c r="L281" s="542"/>
      <c r="M281" s="543"/>
      <c r="N281" s="541"/>
      <c r="O281" s="542"/>
      <c r="P281" s="542"/>
      <c r="Q281" s="542"/>
      <c r="R281" s="542"/>
      <c r="S281" s="542"/>
      <c r="T281" s="542"/>
      <c r="U281" s="542"/>
      <c r="V281" s="542"/>
      <c r="W281" s="542"/>
      <c r="X281" s="542"/>
      <c r="Y281" s="543"/>
      <c r="Z281" s="541"/>
      <c r="AA281" s="542"/>
      <c r="AB281" s="542"/>
      <c r="AC281" s="542"/>
      <c r="AD281" s="542"/>
      <c r="AE281" s="542"/>
      <c r="AF281" s="542"/>
      <c r="AG281" s="542"/>
      <c r="AH281" s="542"/>
      <c r="AI281" s="542"/>
      <c r="AJ281" s="542"/>
      <c r="AK281" s="543"/>
      <c r="AL281" s="541"/>
      <c r="AM281" s="542"/>
      <c r="AN281" s="542"/>
      <c r="AO281" s="542"/>
      <c r="AP281" s="542"/>
      <c r="AQ281" s="542"/>
      <c r="AR281" s="542"/>
      <c r="AS281" s="542"/>
      <c r="AT281" s="542"/>
      <c r="AU281" s="542"/>
      <c r="AV281" s="542"/>
      <c r="AW281" s="543"/>
    </row>
    <row r="282" spans="1:49" s="75" customFormat="1" ht="21" customHeight="1" thickBot="1" x14ac:dyDescent="0.3">
      <c r="A282" s="552"/>
      <c r="B282" s="527" t="str">
        <f>IF(ISBLANK(B280),"",CONCATENATE(LEFT(INDEX(B$71:B$102,MATCH(LEFT(B280,11)&amp;"*",B$71:B$102,0)+2),FIND("-",INDEX(B$71:B$102,MATCH(LEFT(B280,11)&amp;"*",B$71:B$102,0)+2))),A280))</f>
        <v/>
      </c>
      <c r="C282" s="528"/>
      <c r="D282" s="529"/>
      <c r="E282" s="193"/>
      <c r="F282" s="194"/>
      <c r="G282" s="195"/>
      <c r="H282" s="196"/>
      <c r="I282" s="196"/>
      <c r="J282" s="197"/>
      <c r="K282" s="198"/>
      <c r="L282" s="198"/>
      <c r="M282" s="198"/>
      <c r="N282" s="527" t="str">
        <f>IF(ISBLANK(N280),"",CONCATENATE(LEFT(INDEX(N$71:N$102,MATCH(LEFT(N280,11)&amp;"*",N$71:N$102,0)+2),FIND("-",INDEX(N$71:N$102,MATCH(LEFT(N280,11)&amp;"*",N$71:N$102,0)+2))),$A280))</f>
        <v/>
      </c>
      <c r="O282" s="528"/>
      <c r="P282" s="529"/>
      <c r="Q282" s="193"/>
      <c r="R282" s="194"/>
      <c r="S282" s="195"/>
      <c r="T282" s="196"/>
      <c r="U282" s="196"/>
      <c r="V282" s="197"/>
      <c r="W282" s="198"/>
      <c r="X282" s="194"/>
      <c r="Y282" s="198"/>
      <c r="Z282" s="527" t="str">
        <f>IF(ISBLANK(Z280),"",CONCATENATE(LEFT(INDEX(Z$71:Z$102,MATCH(LEFT(Z280,11)&amp;"*",Z$71:Z$102,0)+2),FIND("-",INDEX(Z$71:Z$102,MATCH(LEFT(Z280,11)&amp;"*",Z$71:Z$102,0)+2))),$A280))</f>
        <v/>
      </c>
      <c r="AA282" s="528"/>
      <c r="AB282" s="529"/>
      <c r="AC282" s="308"/>
      <c r="AD282" s="203"/>
      <c r="AE282" s="199"/>
      <c r="AF282" s="201"/>
      <c r="AG282" s="201"/>
      <c r="AH282" s="200"/>
      <c r="AI282" s="202"/>
      <c r="AJ282" s="202"/>
      <c r="AK282" s="203"/>
      <c r="AL282" s="527" t="str">
        <f>IF(ISBLANK(AL280),"",CONCATENATE(LEFT(INDEX(AL$71:AL$102,MATCH(LEFT(AL280,11)&amp;"*",AL$71:AL$102,0)+2),FIND("-",INDEX(AL$71:AL$102,MATCH(LEFT(AL280,11)&amp;"*",AL$71:AL$102,0)+2))),$A280))</f>
        <v/>
      </c>
      <c r="AM282" s="528"/>
      <c r="AN282" s="529"/>
      <c r="AO282" s="308"/>
      <c r="AP282" s="203"/>
      <c r="AQ282" s="204"/>
      <c r="AR282" s="201"/>
      <c r="AS282" s="201"/>
      <c r="AT282" s="200"/>
      <c r="AU282" s="202"/>
      <c r="AV282" s="202"/>
      <c r="AW282" s="203"/>
    </row>
    <row r="283" spans="1:49" s="75" customFormat="1" ht="21" customHeight="1" thickTop="1" x14ac:dyDescent="0.25">
      <c r="A283" s="550" t="s">
        <v>243</v>
      </c>
      <c r="B283" s="538"/>
      <c r="C283" s="539"/>
      <c r="D283" s="539"/>
      <c r="E283" s="539"/>
      <c r="F283" s="539"/>
      <c r="G283" s="539"/>
      <c r="H283" s="539"/>
      <c r="I283" s="539"/>
      <c r="J283" s="539"/>
      <c r="K283" s="539"/>
      <c r="L283" s="539"/>
      <c r="M283" s="540"/>
      <c r="N283" s="538"/>
      <c r="O283" s="539"/>
      <c r="P283" s="539"/>
      <c r="Q283" s="539"/>
      <c r="R283" s="539"/>
      <c r="S283" s="539"/>
      <c r="T283" s="539"/>
      <c r="U283" s="539"/>
      <c r="V283" s="539"/>
      <c r="W283" s="539"/>
      <c r="X283" s="539"/>
      <c r="Y283" s="540"/>
      <c r="Z283" s="538"/>
      <c r="AA283" s="539"/>
      <c r="AB283" s="539"/>
      <c r="AC283" s="539"/>
      <c r="AD283" s="539"/>
      <c r="AE283" s="539"/>
      <c r="AF283" s="539"/>
      <c r="AG283" s="539"/>
      <c r="AH283" s="539"/>
      <c r="AI283" s="539"/>
      <c r="AJ283" s="539"/>
      <c r="AK283" s="540"/>
      <c r="AL283" s="538"/>
      <c r="AM283" s="539"/>
      <c r="AN283" s="539"/>
      <c r="AO283" s="539"/>
      <c r="AP283" s="539"/>
      <c r="AQ283" s="539"/>
      <c r="AR283" s="539"/>
      <c r="AS283" s="539"/>
      <c r="AT283" s="539"/>
      <c r="AU283" s="539"/>
      <c r="AV283" s="539"/>
      <c r="AW283" s="540"/>
    </row>
    <row r="284" spans="1:49" s="75" customFormat="1" ht="21" customHeight="1" x14ac:dyDescent="0.25">
      <c r="A284" s="551"/>
      <c r="B284" s="541"/>
      <c r="C284" s="542"/>
      <c r="D284" s="542"/>
      <c r="E284" s="542"/>
      <c r="F284" s="542"/>
      <c r="G284" s="542"/>
      <c r="H284" s="542"/>
      <c r="I284" s="542"/>
      <c r="J284" s="542"/>
      <c r="K284" s="542"/>
      <c r="L284" s="542"/>
      <c r="M284" s="543"/>
      <c r="N284" s="541"/>
      <c r="O284" s="542"/>
      <c r="P284" s="542"/>
      <c r="Q284" s="542"/>
      <c r="R284" s="542"/>
      <c r="S284" s="542"/>
      <c r="T284" s="542"/>
      <c r="U284" s="542"/>
      <c r="V284" s="542"/>
      <c r="W284" s="542"/>
      <c r="X284" s="542"/>
      <c r="Y284" s="543"/>
      <c r="Z284" s="541"/>
      <c r="AA284" s="542"/>
      <c r="AB284" s="542"/>
      <c r="AC284" s="542"/>
      <c r="AD284" s="542"/>
      <c r="AE284" s="542"/>
      <c r="AF284" s="542"/>
      <c r="AG284" s="542"/>
      <c r="AH284" s="542"/>
      <c r="AI284" s="542"/>
      <c r="AJ284" s="542"/>
      <c r="AK284" s="543"/>
      <c r="AL284" s="541"/>
      <c r="AM284" s="542"/>
      <c r="AN284" s="542"/>
      <c r="AO284" s="542"/>
      <c r="AP284" s="542"/>
      <c r="AQ284" s="542"/>
      <c r="AR284" s="542"/>
      <c r="AS284" s="542"/>
      <c r="AT284" s="542"/>
      <c r="AU284" s="542"/>
      <c r="AV284" s="542"/>
      <c r="AW284" s="543"/>
    </row>
    <row r="285" spans="1:49" s="75" customFormat="1" ht="21" customHeight="1" thickBot="1" x14ac:dyDescent="0.3">
      <c r="A285" s="552"/>
      <c r="B285" s="527" t="str">
        <f>IF(ISBLANK(B283),"",CONCATENATE(LEFT(INDEX(B$71:B$102,MATCH(LEFT(B283,11)&amp;"*",B$71:B$102,0)+2),FIND("-",INDEX(B$71:B$102,MATCH(LEFT(B283,11)&amp;"*",B$71:B$102,0)+2))),A283))</f>
        <v/>
      </c>
      <c r="C285" s="528"/>
      <c r="D285" s="529"/>
      <c r="E285" s="193"/>
      <c r="F285" s="194"/>
      <c r="G285" s="195"/>
      <c r="H285" s="196"/>
      <c r="I285" s="196"/>
      <c r="J285" s="197"/>
      <c r="K285" s="198"/>
      <c r="L285" s="198"/>
      <c r="M285" s="198"/>
      <c r="N285" s="527" t="str">
        <f>IF(ISBLANK(N283),"",CONCATENATE(LEFT(INDEX(N$71:N$102,MATCH(LEFT(N283,11)&amp;"*",N$71:N$102,0)+2),FIND("-",INDEX(N$71:N$102,MATCH(LEFT(N283,11)&amp;"*",N$71:N$102,0)+2))),$A283))</f>
        <v/>
      </c>
      <c r="O285" s="528"/>
      <c r="P285" s="529"/>
      <c r="Q285" s="193"/>
      <c r="R285" s="194"/>
      <c r="S285" s="195"/>
      <c r="T285" s="196"/>
      <c r="U285" s="196"/>
      <c r="V285" s="197"/>
      <c r="W285" s="198"/>
      <c r="X285" s="194"/>
      <c r="Y285" s="198"/>
      <c r="Z285" s="527" t="str">
        <f>IF(ISBLANK(Z283),"",CONCATENATE(LEFT(INDEX(Z$71:Z$102,MATCH(LEFT(Z283,11)&amp;"*",Z$71:Z$102,0)+2),FIND("-",INDEX(Z$71:Z$102,MATCH(LEFT(Z283,11)&amp;"*",Z$71:Z$102,0)+2))),$A283))</f>
        <v/>
      </c>
      <c r="AA285" s="528"/>
      <c r="AB285" s="529"/>
      <c r="AC285" s="308"/>
      <c r="AD285" s="203"/>
      <c r="AE285" s="199"/>
      <c r="AF285" s="201"/>
      <c r="AG285" s="201"/>
      <c r="AH285" s="200"/>
      <c r="AI285" s="202"/>
      <c r="AJ285" s="202"/>
      <c r="AK285" s="203"/>
      <c r="AL285" s="527" t="str">
        <f>IF(ISBLANK(AL283),"",CONCATENATE(LEFT(INDEX(AL$71:AL$102,MATCH(LEFT(AL283,11)&amp;"*",AL$71:AL$102,0)+2),FIND("-",INDEX(AL$71:AL$102,MATCH(LEFT(AL283,11)&amp;"*",AL$71:AL$102,0)+2))),$A283))</f>
        <v/>
      </c>
      <c r="AM285" s="528"/>
      <c r="AN285" s="529"/>
      <c r="AO285" s="308"/>
      <c r="AP285" s="203"/>
      <c r="AQ285" s="204"/>
      <c r="AR285" s="201"/>
      <c r="AS285" s="201"/>
      <c r="AT285" s="200"/>
      <c r="AU285" s="202"/>
      <c r="AV285" s="202"/>
      <c r="AW285" s="203"/>
    </row>
    <row r="286" spans="1:49" s="75" customFormat="1" ht="21" customHeight="1" thickTop="1" x14ac:dyDescent="0.25">
      <c r="A286" s="550" t="s">
        <v>244</v>
      </c>
      <c r="B286" s="538"/>
      <c r="C286" s="539"/>
      <c r="D286" s="539"/>
      <c r="E286" s="539"/>
      <c r="F286" s="539"/>
      <c r="G286" s="539"/>
      <c r="H286" s="539"/>
      <c r="I286" s="539"/>
      <c r="J286" s="539"/>
      <c r="K286" s="539"/>
      <c r="L286" s="539"/>
      <c r="M286" s="540"/>
      <c r="N286" s="538"/>
      <c r="O286" s="539"/>
      <c r="P286" s="539"/>
      <c r="Q286" s="539"/>
      <c r="R286" s="539"/>
      <c r="S286" s="539"/>
      <c r="T286" s="539"/>
      <c r="U286" s="539"/>
      <c r="V286" s="539"/>
      <c r="W286" s="539"/>
      <c r="X286" s="539"/>
      <c r="Y286" s="540"/>
      <c r="Z286" s="538"/>
      <c r="AA286" s="539"/>
      <c r="AB286" s="539"/>
      <c r="AC286" s="539"/>
      <c r="AD286" s="539"/>
      <c r="AE286" s="539"/>
      <c r="AF286" s="539"/>
      <c r="AG286" s="539"/>
      <c r="AH286" s="539"/>
      <c r="AI286" s="539"/>
      <c r="AJ286" s="539"/>
      <c r="AK286" s="540"/>
      <c r="AL286" s="538"/>
      <c r="AM286" s="539"/>
      <c r="AN286" s="539"/>
      <c r="AO286" s="539"/>
      <c r="AP286" s="539"/>
      <c r="AQ286" s="539"/>
      <c r="AR286" s="539"/>
      <c r="AS286" s="539"/>
      <c r="AT286" s="539"/>
      <c r="AU286" s="539"/>
      <c r="AV286" s="539"/>
      <c r="AW286" s="540"/>
    </row>
    <row r="287" spans="1:49" s="75" customFormat="1" ht="21" customHeight="1" x14ac:dyDescent="0.25">
      <c r="A287" s="551"/>
      <c r="B287" s="541"/>
      <c r="C287" s="542"/>
      <c r="D287" s="542"/>
      <c r="E287" s="542"/>
      <c r="F287" s="542"/>
      <c r="G287" s="542"/>
      <c r="H287" s="542"/>
      <c r="I287" s="542"/>
      <c r="J287" s="542"/>
      <c r="K287" s="542"/>
      <c r="L287" s="542"/>
      <c r="M287" s="543"/>
      <c r="N287" s="541"/>
      <c r="O287" s="542"/>
      <c r="P287" s="542"/>
      <c r="Q287" s="542"/>
      <c r="R287" s="542"/>
      <c r="S287" s="542"/>
      <c r="T287" s="542"/>
      <c r="U287" s="542"/>
      <c r="V287" s="542"/>
      <c r="W287" s="542"/>
      <c r="X287" s="542"/>
      <c r="Y287" s="543"/>
      <c r="Z287" s="541"/>
      <c r="AA287" s="542"/>
      <c r="AB287" s="542"/>
      <c r="AC287" s="542"/>
      <c r="AD287" s="542"/>
      <c r="AE287" s="542"/>
      <c r="AF287" s="542"/>
      <c r="AG287" s="542"/>
      <c r="AH287" s="542"/>
      <c r="AI287" s="542"/>
      <c r="AJ287" s="542"/>
      <c r="AK287" s="543"/>
      <c r="AL287" s="541"/>
      <c r="AM287" s="542"/>
      <c r="AN287" s="542"/>
      <c r="AO287" s="542"/>
      <c r="AP287" s="542"/>
      <c r="AQ287" s="542"/>
      <c r="AR287" s="542"/>
      <c r="AS287" s="542"/>
      <c r="AT287" s="542"/>
      <c r="AU287" s="542"/>
      <c r="AV287" s="542"/>
      <c r="AW287" s="543"/>
    </row>
    <row r="288" spans="1:49" s="75" customFormat="1" ht="21" customHeight="1" thickBot="1" x14ac:dyDescent="0.3">
      <c r="A288" s="552"/>
      <c r="B288" s="527" t="str">
        <f>IF(ISBLANK(B286),"",CONCATENATE(LEFT(INDEX(B$71:B$102,MATCH(LEFT(B286,11)&amp;"*",B$71:B$102,0)+2),FIND("-",INDEX(B$71:B$102,MATCH(LEFT(B286,11)&amp;"*",B$71:B$102,0)+2))),A286))</f>
        <v/>
      </c>
      <c r="C288" s="528"/>
      <c r="D288" s="529"/>
      <c r="E288" s="193"/>
      <c r="F288" s="194"/>
      <c r="G288" s="195"/>
      <c r="H288" s="196"/>
      <c r="I288" s="196"/>
      <c r="J288" s="197"/>
      <c r="K288" s="198"/>
      <c r="L288" s="198"/>
      <c r="M288" s="198"/>
      <c r="N288" s="527" t="str">
        <f>IF(ISBLANK(N286),"",CONCATENATE(LEFT(INDEX(N$71:N$102,MATCH(LEFT(N286,11)&amp;"*",N$71:N$102,0)+2),FIND("-",INDEX(N$71:N$102,MATCH(LEFT(N286,11)&amp;"*",N$71:N$102,0)+2))),$A286))</f>
        <v/>
      </c>
      <c r="O288" s="528"/>
      <c r="P288" s="529"/>
      <c r="Q288" s="193"/>
      <c r="R288" s="194"/>
      <c r="S288" s="195"/>
      <c r="T288" s="196"/>
      <c r="U288" s="196"/>
      <c r="V288" s="197"/>
      <c r="W288" s="198"/>
      <c r="X288" s="194"/>
      <c r="Y288" s="198"/>
      <c r="Z288" s="527" t="str">
        <f>IF(ISBLANK(Z286),"",CONCATENATE(LEFT(INDEX(Z$71:Z$102,MATCH(LEFT(Z286,11)&amp;"*",Z$71:Z$102,0)+2),FIND("-",INDEX(Z$71:Z$102,MATCH(LEFT(Z286,11)&amp;"*",Z$71:Z$102,0)+2))),$A286))</f>
        <v/>
      </c>
      <c r="AA288" s="528"/>
      <c r="AB288" s="529"/>
      <c r="AC288" s="308"/>
      <c r="AD288" s="203"/>
      <c r="AE288" s="199"/>
      <c r="AF288" s="201"/>
      <c r="AG288" s="201"/>
      <c r="AH288" s="200"/>
      <c r="AI288" s="202"/>
      <c r="AJ288" s="202"/>
      <c r="AK288" s="203"/>
      <c r="AL288" s="527" t="str">
        <f>IF(ISBLANK(AL286),"",CONCATENATE(LEFT(INDEX(AL$71:AL$102,MATCH(LEFT(AL286,11)&amp;"*",AL$71:AL$102,0)+2),FIND("-",INDEX(AL$71:AL$102,MATCH(LEFT(AL286,11)&amp;"*",AL$71:AL$102,0)+2))),$A286))</f>
        <v/>
      </c>
      <c r="AM288" s="528"/>
      <c r="AN288" s="529"/>
      <c r="AO288" s="308"/>
      <c r="AP288" s="203"/>
      <c r="AQ288" s="204"/>
      <c r="AR288" s="201"/>
      <c r="AS288" s="201"/>
      <c r="AT288" s="200"/>
      <c r="AU288" s="202"/>
      <c r="AV288" s="202"/>
      <c r="AW288" s="203"/>
    </row>
    <row r="289" spans="1:49" s="75" customFormat="1" ht="21" customHeight="1" thickTop="1" x14ac:dyDescent="0.25">
      <c r="A289" s="550" t="s">
        <v>245</v>
      </c>
      <c r="B289" s="538"/>
      <c r="C289" s="539"/>
      <c r="D289" s="539"/>
      <c r="E289" s="539"/>
      <c r="F289" s="539"/>
      <c r="G289" s="539"/>
      <c r="H289" s="539"/>
      <c r="I289" s="539"/>
      <c r="J289" s="539"/>
      <c r="K289" s="539"/>
      <c r="L289" s="539"/>
      <c r="M289" s="540"/>
      <c r="N289" s="538"/>
      <c r="O289" s="539"/>
      <c r="P289" s="539"/>
      <c r="Q289" s="539"/>
      <c r="R289" s="539"/>
      <c r="S289" s="539"/>
      <c r="T289" s="539"/>
      <c r="U289" s="539"/>
      <c r="V289" s="539"/>
      <c r="W289" s="539"/>
      <c r="X289" s="539"/>
      <c r="Y289" s="540"/>
      <c r="Z289" s="538"/>
      <c r="AA289" s="539"/>
      <c r="AB289" s="539"/>
      <c r="AC289" s="539"/>
      <c r="AD289" s="539"/>
      <c r="AE289" s="539"/>
      <c r="AF289" s="539"/>
      <c r="AG289" s="539"/>
      <c r="AH289" s="539"/>
      <c r="AI289" s="539"/>
      <c r="AJ289" s="539"/>
      <c r="AK289" s="540"/>
      <c r="AL289" s="538"/>
      <c r="AM289" s="539"/>
      <c r="AN289" s="539"/>
      <c r="AO289" s="539"/>
      <c r="AP289" s="539"/>
      <c r="AQ289" s="539"/>
      <c r="AR289" s="539"/>
      <c r="AS289" s="539"/>
      <c r="AT289" s="539"/>
      <c r="AU289" s="539"/>
      <c r="AV289" s="539"/>
      <c r="AW289" s="540"/>
    </row>
    <row r="290" spans="1:49" s="75" customFormat="1" ht="21" customHeight="1" x14ac:dyDescent="0.25">
      <c r="A290" s="551"/>
      <c r="B290" s="541"/>
      <c r="C290" s="542"/>
      <c r="D290" s="542"/>
      <c r="E290" s="542"/>
      <c r="F290" s="542"/>
      <c r="G290" s="542"/>
      <c r="H290" s="542"/>
      <c r="I290" s="542"/>
      <c r="J290" s="542"/>
      <c r="K290" s="542"/>
      <c r="L290" s="542"/>
      <c r="M290" s="543"/>
      <c r="N290" s="541"/>
      <c r="O290" s="542"/>
      <c r="P290" s="542"/>
      <c r="Q290" s="542"/>
      <c r="R290" s="542"/>
      <c r="S290" s="542"/>
      <c r="T290" s="542"/>
      <c r="U290" s="542"/>
      <c r="V290" s="542"/>
      <c r="W290" s="542"/>
      <c r="X290" s="542"/>
      <c r="Y290" s="543"/>
      <c r="Z290" s="541"/>
      <c r="AA290" s="542"/>
      <c r="AB290" s="542"/>
      <c r="AC290" s="542"/>
      <c r="AD290" s="542"/>
      <c r="AE290" s="542"/>
      <c r="AF290" s="542"/>
      <c r="AG290" s="542"/>
      <c r="AH290" s="542"/>
      <c r="AI290" s="542"/>
      <c r="AJ290" s="542"/>
      <c r="AK290" s="543"/>
      <c r="AL290" s="541"/>
      <c r="AM290" s="542"/>
      <c r="AN290" s="542"/>
      <c r="AO290" s="542"/>
      <c r="AP290" s="542"/>
      <c r="AQ290" s="542"/>
      <c r="AR290" s="542"/>
      <c r="AS290" s="542"/>
      <c r="AT290" s="542"/>
      <c r="AU290" s="542"/>
      <c r="AV290" s="542"/>
      <c r="AW290" s="543"/>
    </row>
    <row r="291" spans="1:49" s="75" customFormat="1" ht="21" customHeight="1" thickBot="1" x14ac:dyDescent="0.3">
      <c r="A291" s="552"/>
      <c r="B291" s="527" t="str">
        <f>IF(ISBLANK(B289),"",CONCATENATE(LEFT(INDEX(B$71:B$102,MATCH(LEFT(B289,11)&amp;"*",B$71:B$102,0)+2),FIND("-",INDEX(B$71:B$102,MATCH(LEFT(B289,11)&amp;"*",B$71:B$102,0)+2))),A289))</f>
        <v/>
      </c>
      <c r="C291" s="528"/>
      <c r="D291" s="529"/>
      <c r="E291" s="193"/>
      <c r="F291" s="194"/>
      <c r="G291" s="195"/>
      <c r="H291" s="196"/>
      <c r="I291" s="196"/>
      <c r="J291" s="197"/>
      <c r="K291" s="198"/>
      <c r="L291" s="198"/>
      <c r="M291" s="198"/>
      <c r="N291" s="527" t="str">
        <f>IF(ISBLANK(N289),"",CONCATENATE(LEFT(INDEX(N$71:N$102,MATCH(LEFT(N289,11)&amp;"*",N$71:N$102,0)+2),FIND("-",INDEX(N$71:N$102,MATCH(LEFT(N289,11)&amp;"*",N$71:N$102,0)+2))),$A289))</f>
        <v/>
      </c>
      <c r="O291" s="528"/>
      <c r="P291" s="529"/>
      <c r="Q291" s="193"/>
      <c r="R291" s="194"/>
      <c r="S291" s="195"/>
      <c r="T291" s="196"/>
      <c r="U291" s="196"/>
      <c r="V291" s="197"/>
      <c r="W291" s="198"/>
      <c r="X291" s="194"/>
      <c r="Y291" s="198"/>
      <c r="Z291" s="527" t="str">
        <f>IF(ISBLANK(Z289),"",CONCATENATE(LEFT(INDEX(Z$71:Z$102,MATCH(LEFT(Z289,11)&amp;"*",Z$71:Z$102,0)+2),FIND("-",INDEX(Z$71:Z$102,MATCH(LEFT(Z289,11)&amp;"*",Z$71:Z$102,0)+2))),$A289))</f>
        <v/>
      </c>
      <c r="AA291" s="528"/>
      <c r="AB291" s="529"/>
      <c r="AC291" s="308"/>
      <c r="AD291" s="203"/>
      <c r="AE291" s="199"/>
      <c r="AF291" s="201"/>
      <c r="AG291" s="201"/>
      <c r="AH291" s="200"/>
      <c r="AI291" s="202"/>
      <c r="AJ291" s="202"/>
      <c r="AK291" s="213"/>
      <c r="AL291" s="527" t="str">
        <f>IF(ISBLANK(AL289),"",CONCATENATE(LEFT(INDEX(AL$71:AL$102,MATCH(LEFT(AL289,11)&amp;"*",AL$71:AL$102,0)+2),FIND("-",INDEX(AL$71:AL$102,MATCH(LEFT(AL289,11)&amp;"*",AL$71:AL$102,0)+2))),$A289))</f>
        <v/>
      </c>
      <c r="AM291" s="528"/>
      <c r="AN291" s="529"/>
      <c r="AO291" s="193"/>
      <c r="AP291" s="194"/>
      <c r="AQ291" s="195"/>
      <c r="AR291" s="196"/>
      <c r="AS291" s="196"/>
      <c r="AT291" s="197"/>
      <c r="AU291" s="198"/>
      <c r="AV291" s="194"/>
      <c r="AW291" s="198"/>
    </row>
    <row r="292" spans="1:49" s="75" customFormat="1" ht="21" customHeight="1" thickTop="1" x14ac:dyDescent="0.25">
      <c r="A292" s="550" t="s">
        <v>246</v>
      </c>
      <c r="B292" s="538"/>
      <c r="C292" s="539"/>
      <c r="D292" s="539"/>
      <c r="E292" s="539"/>
      <c r="F292" s="539"/>
      <c r="G292" s="539"/>
      <c r="H292" s="539"/>
      <c r="I292" s="539"/>
      <c r="J292" s="539"/>
      <c r="K292" s="539"/>
      <c r="L292" s="539"/>
      <c r="M292" s="540"/>
      <c r="N292" s="538"/>
      <c r="O292" s="539"/>
      <c r="P292" s="539"/>
      <c r="Q292" s="539"/>
      <c r="R292" s="539"/>
      <c r="S292" s="539"/>
      <c r="T292" s="539"/>
      <c r="U292" s="539"/>
      <c r="V292" s="539"/>
      <c r="W292" s="539"/>
      <c r="X292" s="539"/>
      <c r="Y292" s="540"/>
      <c r="Z292" s="538"/>
      <c r="AA292" s="539"/>
      <c r="AB292" s="539"/>
      <c r="AC292" s="539"/>
      <c r="AD292" s="539"/>
      <c r="AE292" s="539"/>
      <c r="AF292" s="539"/>
      <c r="AG292" s="539"/>
      <c r="AH292" s="539"/>
      <c r="AI292" s="539"/>
      <c r="AJ292" s="539"/>
      <c r="AK292" s="540"/>
      <c r="AL292" s="538"/>
      <c r="AM292" s="539"/>
      <c r="AN292" s="539"/>
      <c r="AO292" s="539"/>
      <c r="AP292" s="539"/>
      <c r="AQ292" s="539"/>
      <c r="AR292" s="539"/>
      <c r="AS292" s="539"/>
      <c r="AT292" s="539"/>
      <c r="AU292" s="539"/>
      <c r="AV292" s="539"/>
      <c r="AW292" s="540"/>
    </row>
    <row r="293" spans="1:49" s="75" customFormat="1" ht="21" customHeight="1" x14ac:dyDescent="0.25">
      <c r="A293" s="551"/>
      <c r="B293" s="541"/>
      <c r="C293" s="542"/>
      <c r="D293" s="542"/>
      <c r="E293" s="542"/>
      <c r="F293" s="542"/>
      <c r="G293" s="542"/>
      <c r="H293" s="542"/>
      <c r="I293" s="542"/>
      <c r="J293" s="542"/>
      <c r="K293" s="542"/>
      <c r="L293" s="542"/>
      <c r="M293" s="543"/>
      <c r="N293" s="541"/>
      <c r="O293" s="542"/>
      <c r="P293" s="542"/>
      <c r="Q293" s="542"/>
      <c r="R293" s="542"/>
      <c r="S293" s="542"/>
      <c r="T293" s="542"/>
      <c r="U293" s="542"/>
      <c r="V293" s="542"/>
      <c r="W293" s="542"/>
      <c r="X293" s="542"/>
      <c r="Y293" s="543"/>
      <c r="Z293" s="541"/>
      <c r="AA293" s="542"/>
      <c r="AB293" s="542"/>
      <c r="AC293" s="542"/>
      <c r="AD293" s="542"/>
      <c r="AE293" s="542"/>
      <c r="AF293" s="542"/>
      <c r="AG293" s="542"/>
      <c r="AH293" s="542"/>
      <c r="AI293" s="542"/>
      <c r="AJ293" s="542"/>
      <c r="AK293" s="543"/>
      <c r="AL293" s="541"/>
      <c r="AM293" s="542"/>
      <c r="AN293" s="542"/>
      <c r="AO293" s="542"/>
      <c r="AP293" s="542"/>
      <c r="AQ293" s="542"/>
      <c r="AR293" s="542"/>
      <c r="AS293" s="542"/>
      <c r="AT293" s="542"/>
      <c r="AU293" s="542"/>
      <c r="AV293" s="542"/>
      <c r="AW293" s="543"/>
    </row>
    <row r="294" spans="1:49" s="75" customFormat="1" ht="21" customHeight="1" thickBot="1" x14ac:dyDescent="0.3">
      <c r="A294" s="552"/>
      <c r="B294" s="527" t="str">
        <f>IF(ISBLANK(B292),"",CONCATENATE(LEFT(INDEX(B$71:B$102,MATCH(LEFT(B292,11)&amp;"*",B$71:B$102,0)+2),FIND("-",INDEX(B$71:B$102,MATCH(LEFT(B292,11)&amp;"*",B$71:B$102,0)+2))),A292))</f>
        <v/>
      </c>
      <c r="C294" s="528"/>
      <c r="D294" s="529"/>
      <c r="E294" s="193"/>
      <c r="F294" s="194"/>
      <c r="G294" s="195"/>
      <c r="H294" s="196"/>
      <c r="I294" s="196"/>
      <c r="J294" s="197"/>
      <c r="K294" s="198"/>
      <c r="L294" s="198"/>
      <c r="M294" s="198"/>
      <c r="N294" s="527" t="str">
        <f>IF(ISBLANK(N292),"",CONCATENATE(LEFT(INDEX(N$71:N$102,MATCH(LEFT(N292,11)&amp;"*",N$71:N$102,0)+2),FIND("-",INDEX(N$71:N$102,MATCH(LEFT(N292,11)&amp;"*",N$71:N$102,0)+2))),$A292))</f>
        <v/>
      </c>
      <c r="O294" s="528"/>
      <c r="P294" s="529"/>
      <c r="Q294" s="193"/>
      <c r="R294" s="194"/>
      <c r="S294" s="195"/>
      <c r="T294" s="196"/>
      <c r="U294" s="196"/>
      <c r="V294" s="197"/>
      <c r="W294" s="198"/>
      <c r="X294" s="194"/>
      <c r="Y294" s="198"/>
      <c r="Z294" s="527" t="str">
        <f>IF(ISBLANK(Z292),"",CONCATENATE(LEFT(INDEX(Z$71:Z$102,MATCH(LEFT(Z292,11)&amp;"*",Z$71:Z$102,0)+2),FIND("-",INDEX(Z$71:Z$102,MATCH(LEFT(Z292,11)&amp;"*",Z$71:Z$102,0)+2))),$A292))</f>
        <v/>
      </c>
      <c r="AA294" s="528"/>
      <c r="AB294" s="529"/>
      <c r="AC294" s="308"/>
      <c r="AD294" s="203"/>
      <c r="AE294" s="199"/>
      <c r="AF294" s="201"/>
      <c r="AG294" s="201"/>
      <c r="AH294" s="200"/>
      <c r="AI294" s="202"/>
      <c r="AJ294" s="202"/>
      <c r="AK294" s="213"/>
      <c r="AL294" s="527" t="str">
        <f>IF(ISBLANK(AL292),"",CONCATENATE(LEFT(INDEX(AL$71:AL$102,MATCH(LEFT(AL292,11)&amp;"*",AL$71:AL$102,0)+2),FIND("-",INDEX(AL$71:AL$102,MATCH(LEFT(AL292,11)&amp;"*",AL$71:AL$102,0)+2))),$A292))</f>
        <v/>
      </c>
      <c r="AM294" s="528"/>
      <c r="AN294" s="529"/>
      <c r="AO294" s="193"/>
      <c r="AP294" s="194"/>
      <c r="AQ294" s="195"/>
      <c r="AR294" s="196"/>
      <c r="AS294" s="196"/>
      <c r="AT294" s="197"/>
      <c r="AU294" s="198"/>
      <c r="AV294" s="194"/>
      <c r="AW294" s="198"/>
    </row>
    <row r="295" spans="1:49" s="75" customFormat="1" ht="21" customHeight="1" thickTop="1" x14ac:dyDescent="0.25">
      <c r="A295" s="550" t="s">
        <v>247</v>
      </c>
      <c r="B295" s="538"/>
      <c r="C295" s="539"/>
      <c r="D295" s="539"/>
      <c r="E295" s="539"/>
      <c r="F295" s="539"/>
      <c r="G295" s="539"/>
      <c r="H295" s="539"/>
      <c r="I295" s="539"/>
      <c r="J295" s="539"/>
      <c r="K295" s="539"/>
      <c r="L295" s="539"/>
      <c r="M295" s="540"/>
      <c r="N295" s="538"/>
      <c r="O295" s="539"/>
      <c r="P295" s="539"/>
      <c r="Q295" s="539"/>
      <c r="R295" s="539"/>
      <c r="S295" s="539"/>
      <c r="T295" s="539"/>
      <c r="U295" s="539"/>
      <c r="V295" s="539"/>
      <c r="W295" s="539"/>
      <c r="X295" s="539"/>
      <c r="Y295" s="540"/>
      <c r="Z295" s="538"/>
      <c r="AA295" s="539"/>
      <c r="AB295" s="539"/>
      <c r="AC295" s="539"/>
      <c r="AD295" s="539"/>
      <c r="AE295" s="539"/>
      <c r="AF295" s="539"/>
      <c r="AG295" s="539"/>
      <c r="AH295" s="539"/>
      <c r="AI295" s="539"/>
      <c r="AJ295" s="539"/>
      <c r="AK295" s="540"/>
      <c r="AL295" s="538"/>
      <c r="AM295" s="539"/>
      <c r="AN295" s="539"/>
      <c r="AO295" s="539"/>
      <c r="AP295" s="539"/>
      <c r="AQ295" s="539"/>
      <c r="AR295" s="539"/>
      <c r="AS295" s="539"/>
      <c r="AT295" s="539"/>
      <c r="AU295" s="539"/>
      <c r="AV295" s="539"/>
      <c r="AW295" s="540"/>
    </row>
    <row r="296" spans="1:49" s="75" customFormat="1" ht="21" customHeight="1" x14ac:dyDescent="0.25">
      <c r="A296" s="551"/>
      <c r="B296" s="541"/>
      <c r="C296" s="542"/>
      <c r="D296" s="542"/>
      <c r="E296" s="542"/>
      <c r="F296" s="542"/>
      <c r="G296" s="542"/>
      <c r="H296" s="542"/>
      <c r="I296" s="542"/>
      <c r="J296" s="542"/>
      <c r="K296" s="542"/>
      <c r="L296" s="542"/>
      <c r="M296" s="543"/>
      <c r="N296" s="541"/>
      <c r="O296" s="542"/>
      <c r="P296" s="542"/>
      <c r="Q296" s="542"/>
      <c r="R296" s="542"/>
      <c r="S296" s="542"/>
      <c r="T296" s="542"/>
      <c r="U296" s="542"/>
      <c r="V296" s="542"/>
      <c r="W296" s="542"/>
      <c r="X296" s="542"/>
      <c r="Y296" s="543"/>
      <c r="Z296" s="541"/>
      <c r="AA296" s="542"/>
      <c r="AB296" s="542"/>
      <c r="AC296" s="542"/>
      <c r="AD296" s="542"/>
      <c r="AE296" s="542"/>
      <c r="AF296" s="542"/>
      <c r="AG296" s="542"/>
      <c r="AH296" s="542"/>
      <c r="AI296" s="542"/>
      <c r="AJ296" s="542"/>
      <c r="AK296" s="543"/>
      <c r="AL296" s="541"/>
      <c r="AM296" s="542"/>
      <c r="AN296" s="542"/>
      <c r="AO296" s="542"/>
      <c r="AP296" s="542"/>
      <c r="AQ296" s="542"/>
      <c r="AR296" s="542"/>
      <c r="AS296" s="542"/>
      <c r="AT296" s="542"/>
      <c r="AU296" s="542"/>
      <c r="AV296" s="542"/>
      <c r="AW296" s="543"/>
    </row>
    <row r="297" spans="1:49" s="75" customFormat="1" ht="21" customHeight="1" thickBot="1" x14ac:dyDescent="0.3">
      <c r="A297" s="552"/>
      <c r="B297" s="527" t="str">
        <f>IF(ISBLANK(B295),"",CONCATENATE(LEFT(INDEX(B$71:B$102,MATCH(LEFT(B295,11)&amp;"*",B$71:B$102,0)+2),FIND("-",INDEX(B$71:B$102,MATCH(LEFT(B295,11)&amp;"*",B$71:B$102,0)+2))),A295))</f>
        <v/>
      </c>
      <c r="C297" s="528"/>
      <c r="D297" s="529"/>
      <c r="E297" s="193"/>
      <c r="F297" s="194"/>
      <c r="G297" s="195"/>
      <c r="H297" s="196"/>
      <c r="I297" s="196"/>
      <c r="J297" s="197"/>
      <c r="K297" s="198"/>
      <c r="L297" s="198"/>
      <c r="M297" s="198"/>
      <c r="N297" s="527" t="str">
        <f>IF(ISBLANK(N295),"",CONCATENATE(LEFT(INDEX(N$71:N$102,MATCH(LEFT(N295,11)&amp;"*",N$71:N$102,0)+2),FIND("-",INDEX(N$71:N$102,MATCH(LEFT(N295,11)&amp;"*",N$71:N$102,0)+2))),$A295))</f>
        <v/>
      </c>
      <c r="O297" s="528"/>
      <c r="P297" s="529"/>
      <c r="Q297" s="193"/>
      <c r="R297" s="194"/>
      <c r="S297" s="195"/>
      <c r="T297" s="196"/>
      <c r="U297" s="196"/>
      <c r="V297" s="197"/>
      <c r="W297" s="198"/>
      <c r="X297" s="194"/>
      <c r="Y297" s="198"/>
      <c r="Z297" s="527" t="str">
        <f>IF(ISBLANK(Z295),"",CONCATENATE(LEFT(INDEX(Z$71:Z$102,MATCH(LEFT(Z295,11)&amp;"*",Z$71:Z$102,0)+2),FIND("-",INDEX(Z$71:Z$102,MATCH(LEFT(Z295,11)&amp;"*",Z$71:Z$102,0)+2))),$A295))</f>
        <v/>
      </c>
      <c r="AA297" s="528"/>
      <c r="AB297" s="529"/>
      <c r="AC297" s="308"/>
      <c r="AD297" s="203"/>
      <c r="AE297" s="199"/>
      <c r="AF297" s="201"/>
      <c r="AG297" s="201"/>
      <c r="AH297" s="200"/>
      <c r="AI297" s="202"/>
      <c r="AJ297" s="202"/>
      <c r="AK297" s="214"/>
      <c r="AL297" s="527" t="str">
        <f>IF(ISBLANK(AL295),"",CONCATENATE(LEFT(INDEX(AL$71:AL$102,MATCH(LEFT(AL295,11)&amp;"*",AL$71:AL$102,0)+2),FIND("-",INDEX(AL$71:AL$102,MATCH(LEFT(AL295,11)&amp;"*",AL$71:AL$102,0)+2))),$A295))</f>
        <v/>
      </c>
      <c r="AM297" s="528"/>
      <c r="AN297" s="529"/>
      <c r="AO297" s="193"/>
      <c r="AP297" s="194"/>
      <c r="AQ297" s="195"/>
      <c r="AR297" s="196"/>
      <c r="AS297" s="196"/>
      <c r="AT297" s="197"/>
      <c r="AU297" s="198"/>
      <c r="AV297" s="194"/>
      <c r="AW297" s="198"/>
    </row>
    <row r="298" spans="1:49" s="75" customFormat="1" ht="21" customHeight="1" thickTop="1" x14ac:dyDescent="0.25">
      <c r="A298" s="550" t="s">
        <v>251</v>
      </c>
      <c r="B298" s="538"/>
      <c r="C298" s="539"/>
      <c r="D298" s="539"/>
      <c r="E298" s="539"/>
      <c r="F298" s="539"/>
      <c r="G298" s="539"/>
      <c r="H298" s="539"/>
      <c r="I298" s="539"/>
      <c r="J298" s="539"/>
      <c r="K298" s="539"/>
      <c r="L298" s="539"/>
      <c r="M298" s="540"/>
      <c r="N298" s="538"/>
      <c r="O298" s="539"/>
      <c r="P298" s="539"/>
      <c r="Q298" s="539"/>
      <c r="R298" s="539"/>
      <c r="S298" s="539"/>
      <c r="T298" s="539"/>
      <c r="U298" s="539"/>
      <c r="V298" s="539"/>
      <c r="W298" s="539"/>
      <c r="X298" s="539"/>
      <c r="Y298" s="540"/>
      <c r="Z298" s="538"/>
      <c r="AA298" s="539"/>
      <c r="AB298" s="539"/>
      <c r="AC298" s="539"/>
      <c r="AD298" s="539"/>
      <c r="AE298" s="539"/>
      <c r="AF298" s="539"/>
      <c r="AG298" s="539"/>
      <c r="AH298" s="539"/>
      <c r="AI298" s="539"/>
      <c r="AJ298" s="539"/>
      <c r="AK298" s="540"/>
      <c r="AL298" s="538"/>
      <c r="AM298" s="539"/>
      <c r="AN298" s="539"/>
      <c r="AO298" s="539"/>
      <c r="AP298" s="539"/>
      <c r="AQ298" s="539"/>
      <c r="AR298" s="539"/>
      <c r="AS298" s="539"/>
      <c r="AT298" s="539"/>
      <c r="AU298" s="539"/>
      <c r="AV298" s="539"/>
      <c r="AW298" s="540"/>
    </row>
    <row r="299" spans="1:49" s="75" customFormat="1" ht="21" customHeight="1" x14ac:dyDescent="0.25">
      <c r="A299" s="551"/>
      <c r="B299" s="541"/>
      <c r="C299" s="542"/>
      <c r="D299" s="542"/>
      <c r="E299" s="542"/>
      <c r="F299" s="542"/>
      <c r="G299" s="542"/>
      <c r="H299" s="542"/>
      <c r="I299" s="542"/>
      <c r="J299" s="542"/>
      <c r="K299" s="542"/>
      <c r="L299" s="542"/>
      <c r="M299" s="543"/>
      <c r="N299" s="541"/>
      <c r="O299" s="542"/>
      <c r="P299" s="542"/>
      <c r="Q299" s="542"/>
      <c r="R299" s="542"/>
      <c r="S299" s="542"/>
      <c r="T299" s="542"/>
      <c r="U299" s="542"/>
      <c r="V299" s="542"/>
      <c r="W299" s="542"/>
      <c r="X299" s="542"/>
      <c r="Y299" s="543"/>
      <c r="Z299" s="541"/>
      <c r="AA299" s="542"/>
      <c r="AB299" s="542"/>
      <c r="AC299" s="542"/>
      <c r="AD299" s="542"/>
      <c r="AE299" s="542"/>
      <c r="AF299" s="542"/>
      <c r="AG299" s="542"/>
      <c r="AH299" s="542"/>
      <c r="AI299" s="542"/>
      <c r="AJ299" s="542"/>
      <c r="AK299" s="543"/>
      <c r="AL299" s="541"/>
      <c r="AM299" s="542"/>
      <c r="AN299" s="542"/>
      <c r="AO299" s="542"/>
      <c r="AP299" s="542"/>
      <c r="AQ299" s="542"/>
      <c r="AR299" s="542"/>
      <c r="AS299" s="542"/>
      <c r="AT299" s="542"/>
      <c r="AU299" s="542"/>
      <c r="AV299" s="542"/>
      <c r="AW299" s="543"/>
    </row>
    <row r="300" spans="1:49" s="75" customFormat="1" ht="21" customHeight="1" thickBot="1" x14ac:dyDescent="0.3">
      <c r="A300" s="552"/>
      <c r="B300" s="527" t="str">
        <f>IF(ISBLANK(B298),"",CONCATENATE(LEFT(INDEX(B$71:B$102,MATCH(LEFT(B298,11)&amp;"*",B$71:B$102,0)+2),FIND("-",INDEX(B$71:B$102,MATCH(LEFT(B298,11)&amp;"*",B$71:B$102,0)+2))),A298))</f>
        <v/>
      </c>
      <c r="C300" s="528"/>
      <c r="D300" s="529"/>
      <c r="E300" s="193"/>
      <c r="F300" s="194"/>
      <c r="G300" s="195"/>
      <c r="H300" s="196"/>
      <c r="I300" s="196"/>
      <c r="J300" s="197"/>
      <c r="K300" s="198"/>
      <c r="L300" s="198"/>
      <c r="M300" s="198"/>
      <c r="N300" s="527" t="str">
        <f>IF(ISBLANK(N298),"",CONCATENATE(LEFT(INDEX(N$71:N$102,MATCH(LEFT(N298,11)&amp;"*",N$71:N$102,0)+2),FIND("-",INDEX(N$71:N$102,MATCH(LEFT(N298,11)&amp;"*",N$71:N$102,0)+2))),$A298))</f>
        <v/>
      </c>
      <c r="O300" s="528"/>
      <c r="P300" s="529"/>
      <c r="Q300" s="193"/>
      <c r="R300" s="194"/>
      <c r="S300" s="195"/>
      <c r="T300" s="196"/>
      <c r="U300" s="196"/>
      <c r="V300" s="197"/>
      <c r="W300" s="198"/>
      <c r="X300" s="194"/>
      <c r="Y300" s="198"/>
      <c r="Z300" s="527" t="str">
        <f>IF(ISBLANK(Z298),"",CONCATENATE(LEFT(INDEX(Z$71:Z$102,MATCH(LEFT(Z298,11)&amp;"*",Z$71:Z$102,0)+2),FIND("-",INDEX(Z$71:Z$102,MATCH(LEFT(Z298,11)&amp;"*",Z$71:Z$102,0)+2))),$A298))</f>
        <v/>
      </c>
      <c r="AA300" s="528"/>
      <c r="AB300" s="529"/>
      <c r="AC300" s="308"/>
      <c r="AD300" s="203"/>
      <c r="AE300" s="199"/>
      <c r="AF300" s="201"/>
      <c r="AG300" s="201"/>
      <c r="AH300" s="200"/>
      <c r="AI300" s="202"/>
      <c r="AJ300" s="202"/>
      <c r="AK300" s="214"/>
      <c r="AL300" s="527" t="str">
        <f>IF(ISBLANK(AL298),"",CONCATENATE(LEFT(INDEX(AL$71:AL$102,MATCH(LEFT(AL298,11)&amp;"*",AL$71:AL$102,0)+2),FIND("-",INDEX(AL$71:AL$102,MATCH(LEFT(AL298,11)&amp;"*",AL$71:AL$102,0)+2))),$A298))</f>
        <v/>
      </c>
      <c r="AM300" s="528"/>
      <c r="AN300" s="529"/>
      <c r="AO300" s="193"/>
      <c r="AP300" s="194"/>
      <c r="AQ300" s="195"/>
      <c r="AR300" s="196"/>
      <c r="AS300" s="196"/>
      <c r="AT300" s="197"/>
      <c r="AU300" s="198"/>
      <c r="AV300" s="194"/>
      <c r="AW300" s="198"/>
    </row>
    <row r="301" spans="1:49" s="75" customFormat="1" ht="21" customHeight="1" thickTop="1" x14ac:dyDescent="0.25">
      <c r="A301" s="550" t="s">
        <v>252</v>
      </c>
      <c r="B301" s="538"/>
      <c r="C301" s="539"/>
      <c r="D301" s="539"/>
      <c r="E301" s="539"/>
      <c r="F301" s="539"/>
      <c r="G301" s="539"/>
      <c r="H301" s="539"/>
      <c r="I301" s="539"/>
      <c r="J301" s="539"/>
      <c r="K301" s="539"/>
      <c r="L301" s="539"/>
      <c r="M301" s="540"/>
      <c r="N301" s="538"/>
      <c r="O301" s="539"/>
      <c r="P301" s="539"/>
      <c r="Q301" s="539"/>
      <c r="R301" s="539"/>
      <c r="S301" s="539"/>
      <c r="T301" s="539"/>
      <c r="U301" s="539"/>
      <c r="V301" s="539"/>
      <c r="W301" s="539"/>
      <c r="X301" s="539"/>
      <c r="Y301" s="540"/>
      <c r="Z301" s="538"/>
      <c r="AA301" s="539"/>
      <c r="AB301" s="539"/>
      <c r="AC301" s="539"/>
      <c r="AD301" s="539"/>
      <c r="AE301" s="539"/>
      <c r="AF301" s="539"/>
      <c r="AG301" s="539"/>
      <c r="AH301" s="539"/>
      <c r="AI301" s="539"/>
      <c r="AJ301" s="539"/>
      <c r="AK301" s="540"/>
      <c r="AL301" s="538"/>
      <c r="AM301" s="539"/>
      <c r="AN301" s="539"/>
      <c r="AO301" s="539"/>
      <c r="AP301" s="539"/>
      <c r="AQ301" s="539"/>
      <c r="AR301" s="539"/>
      <c r="AS301" s="539"/>
      <c r="AT301" s="539"/>
      <c r="AU301" s="539"/>
      <c r="AV301" s="539"/>
      <c r="AW301" s="540"/>
    </row>
    <row r="302" spans="1:49" s="75" customFormat="1" ht="21" customHeight="1" x14ac:dyDescent="0.25">
      <c r="A302" s="551"/>
      <c r="B302" s="541"/>
      <c r="C302" s="542"/>
      <c r="D302" s="542"/>
      <c r="E302" s="542"/>
      <c r="F302" s="542"/>
      <c r="G302" s="542"/>
      <c r="H302" s="542"/>
      <c r="I302" s="542"/>
      <c r="J302" s="542"/>
      <c r="K302" s="542"/>
      <c r="L302" s="542"/>
      <c r="M302" s="543"/>
      <c r="N302" s="541"/>
      <c r="O302" s="542"/>
      <c r="P302" s="542"/>
      <c r="Q302" s="542"/>
      <c r="R302" s="542"/>
      <c r="S302" s="542"/>
      <c r="T302" s="542"/>
      <c r="U302" s="542"/>
      <c r="V302" s="542"/>
      <c r="W302" s="542"/>
      <c r="X302" s="542"/>
      <c r="Y302" s="543"/>
      <c r="Z302" s="541"/>
      <c r="AA302" s="542"/>
      <c r="AB302" s="542"/>
      <c r="AC302" s="542"/>
      <c r="AD302" s="542"/>
      <c r="AE302" s="542"/>
      <c r="AF302" s="542"/>
      <c r="AG302" s="542"/>
      <c r="AH302" s="542"/>
      <c r="AI302" s="542"/>
      <c r="AJ302" s="542"/>
      <c r="AK302" s="543"/>
      <c r="AL302" s="541"/>
      <c r="AM302" s="542"/>
      <c r="AN302" s="542"/>
      <c r="AO302" s="542"/>
      <c r="AP302" s="542"/>
      <c r="AQ302" s="542"/>
      <c r="AR302" s="542"/>
      <c r="AS302" s="542"/>
      <c r="AT302" s="542"/>
      <c r="AU302" s="542"/>
      <c r="AV302" s="542"/>
      <c r="AW302" s="543"/>
    </row>
    <row r="303" spans="1:49" s="78" customFormat="1" ht="21" customHeight="1" thickBot="1" x14ac:dyDescent="0.25">
      <c r="A303" s="552"/>
      <c r="B303" s="527" t="str">
        <f>IF(ISBLANK(B301),"",CONCATENATE(LEFT(INDEX(B$71:B$102,MATCH(LEFT(B301,11)&amp;"*",B$71:B$102,0)+2),FIND("-",INDEX(B$71:B$102,MATCH(LEFT(B301,11)&amp;"*",B$71:B$102,0)+2))),A301))</f>
        <v/>
      </c>
      <c r="C303" s="528"/>
      <c r="D303" s="529"/>
      <c r="E303" s="193"/>
      <c r="F303" s="194"/>
      <c r="G303" s="195"/>
      <c r="H303" s="196"/>
      <c r="I303" s="196"/>
      <c r="J303" s="197"/>
      <c r="K303" s="198"/>
      <c r="L303" s="198"/>
      <c r="M303" s="198"/>
      <c r="N303" s="527" t="str">
        <f>IF(ISBLANK(N301),"",CONCATENATE(LEFT(INDEX(N$71:N$102,MATCH(LEFT(N301,11)&amp;"*",N$71:N$102,0)+2),FIND("-",INDEX(N$71:N$102,MATCH(LEFT(N301,11)&amp;"*",N$71:N$102,0)+2))),$A301))</f>
        <v/>
      </c>
      <c r="O303" s="528"/>
      <c r="P303" s="529"/>
      <c r="Q303" s="193"/>
      <c r="R303" s="194"/>
      <c r="S303" s="195"/>
      <c r="T303" s="196"/>
      <c r="U303" s="196"/>
      <c r="V303" s="197"/>
      <c r="W303" s="198"/>
      <c r="X303" s="194"/>
      <c r="Y303" s="198"/>
      <c r="Z303" s="527" t="str">
        <f>IF(ISBLANK(Z301),"",CONCATENATE(LEFT(INDEX(Z$71:Z$102,MATCH(LEFT(Z301,11)&amp;"*",Z$71:Z$102,0)+2),FIND("-",INDEX(Z$71:Z$102,MATCH(LEFT(Z301,11)&amp;"*",Z$71:Z$102,0)+2))),$A301))</f>
        <v/>
      </c>
      <c r="AA303" s="528"/>
      <c r="AB303" s="529"/>
      <c r="AC303" s="308"/>
      <c r="AD303" s="203"/>
      <c r="AE303" s="199"/>
      <c r="AF303" s="201"/>
      <c r="AG303" s="201"/>
      <c r="AH303" s="200"/>
      <c r="AI303" s="202"/>
      <c r="AJ303" s="202"/>
      <c r="AK303" s="214"/>
      <c r="AL303" s="527" t="str">
        <f>IF(ISBLANK(AL301),"",CONCATENATE(LEFT(INDEX(AL$71:AL$102,MATCH(LEFT(AL301,11)&amp;"*",AL$71:AL$102,0)+2),FIND("-",INDEX(AL$71:AL$102,MATCH(LEFT(AL301,11)&amp;"*",AL$71:AL$102,0)+2))),$A301))</f>
        <v/>
      </c>
      <c r="AM303" s="528"/>
      <c r="AN303" s="529"/>
      <c r="AO303" s="193"/>
      <c r="AP303" s="194"/>
      <c r="AQ303" s="195"/>
      <c r="AR303" s="196"/>
      <c r="AS303" s="196"/>
      <c r="AT303" s="197"/>
      <c r="AU303" s="198"/>
      <c r="AV303" s="194"/>
      <c r="AW303" s="198"/>
    </row>
    <row r="304" spans="1:49" s="78" customFormat="1" ht="18" customHeight="1" thickTop="1" thickBot="1" x14ac:dyDescent="0.25">
      <c r="A304" s="79"/>
      <c r="B304" s="16"/>
      <c r="C304" s="16"/>
      <c r="D304" s="16"/>
      <c r="E304" s="16"/>
      <c r="F304" s="16"/>
      <c r="G304" s="16"/>
      <c r="H304" s="16"/>
      <c r="I304" s="16"/>
      <c r="J304" s="16"/>
      <c r="K304" s="16"/>
      <c r="L304" s="17"/>
      <c r="M304" s="17"/>
      <c r="N304" s="16"/>
      <c r="O304" s="389"/>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4"/>
      <c r="C305" s="84"/>
      <c r="D305" s="84"/>
      <c r="E305" s="84"/>
      <c r="F305" s="84"/>
      <c r="G305" s="84"/>
      <c r="H305" s="620" t="s">
        <v>89</v>
      </c>
      <c r="I305" s="621"/>
      <c r="J305" s="621"/>
      <c r="K305" s="621"/>
      <c r="L305" s="621"/>
      <c r="M305" s="621"/>
      <c r="N305" s="621"/>
      <c r="O305" s="621"/>
      <c r="P305" s="621"/>
      <c r="Q305" s="621"/>
      <c r="R305" s="621"/>
      <c r="S305" s="621"/>
      <c r="T305" s="621"/>
      <c r="U305" s="621"/>
      <c r="V305" s="621"/>
      <c r="W305" s="621"/>
      <c r="X305" s="621"/>
      <c r="Y305" s="621"/>
      <c r="Z305" s="621"/>
      <c r="AA305" s="621"/>
      <c r="AB305" s="621"/>
      <c r="AC305" s="621"/>
      <c r="AD305" s="621"/>
      <c r="AE305" s="621"/>
      <c r="AF305" s="621"/>
      <c r="AG305" s="621"/>
      <c r="AH305" s="621"/>
      <c r="AI305" s="621"/>
      <c r="AJ305" s="621"/>
      <c r="AK305" s="621"/>
      <c r="AL305" s="621"/>
      <c r="AM305" s="621"/>
      <c r="AN305" s="621"/>
      <c r="AO305" s="621"/>
      <c r="AP305" s="621"/>
      <c r="AQ305" s="621"/>
      <c r="AR305" s="622"/>
      <c r="AS305" s="84"/>
      <c r="AT305" s="84"/>
      <c r="AU305" s="84"/>
      <c r="AV305" s="82"/>
      <c r="AW305" s="82"/>
    </row>
    <row r="306" spans="1:49" s="78" customFormat="1" ht="15" customHeight="1" x14ac:dyDescent="0.2">
      <c r="B306" s="84"/>
      <c r="C306" s="84"/>
      <c r="D306" s="84"/>
      <c r="E306" s="84"/>
      <c r="F306" s="84"/>
      <c r="G306" s="84"/>
      <c r="H306" s="84"/>
      <c r="I306" s="84"/>
      <c r="J306" s="84"/>
      <c r="K306" s="84"/>
      <c r="L306" s="82"/>
      <c r="M306" s="82"/>
      <c r="N306" s="84"/>
      <c r="O306" s="382"/>
      <c r="P306" s="84"/>
      <c r="Q306" s="84"/>
      <c r="R306" s="316"/>
      <c r="S306" s="316"/>
      <c r="T306" s="316"/>
      <c r="U306" s="316"/>
      <c r="V306" s="316"/>
      <c r="W306" s="316"/>
      <c r="X306" s="316"/>
      <c r="Y306" s="316"/>
      <c r="Z306" s="316"/>
      <c r="AA306" s="316"/>
      <c r="AB306" s="316"/>
      <c r="AC306" s="316"/>
      <c r="AD306" s="316"/>
      <c r="AE306" s="316"/>
      <c r="AF306" s="316"/>
      <c r="AG306" s="316"/>
      <c r="AH306" s="316"/>
      <c r="AI306" s="316"/>
      <c r="AJ306" s="316"/>
      <c r="AK306" s="316"/>
      <c r="AL306" s="316"/>
      <c r="AM306" s="316"/>
      <c r="AN306" s="84"/>
      <c r="AO306" s="84"/>
      <c r="AP306" s="84"/>
      <c r="AQ306" s="84"/>
      <c r="AR306" s="84"/>
      <c r="AS306" s="84"/>
      <c r="AT306" s="84"/>
      <c r="AU306" s="84"/>
      <c r="AV306" s="82"/>
      <c r="AW306" s="82"/>
    </row>
    <row r="307" spans="1:49" s="78" customFormat="1" ht="15" customHeight="1" x14ac:dyDescent="0.25">
      <c r="A307" s="501" t="s">
        <v>291</v>
      </c>
      <c r="B307" s="501"/>
      <c r="C307" s="501"/>
      <c r="D307" s="501"/>
      <c r="E307" s="501"/>
      <c r="F307" s="501"/>
      <c r="G307" s="501"/>
      <c r="H307" s="501"/>
      <c r="I307" s="501"/>
      <c r="J307" s="501"/>
      <c r="K307" s="501"/>
      <c r="L307" s="501"/>
      <c r="M307" s="501"/>
      <c r="N307" s="501"/>
      <c r="O307" s="501"/>
      <c r="P307" s="501"/>
      <c r="Q307" s="501"/>
      <c r="R307" s="501"/>
      <c r="S307" s="501"/>
      <c r="T307" s="501"/>
      <c r="U307" s="501"/>
      <c r="V307" s="501"/>
      <c r="W307" s="501"/>
      <c r="X307" s="501"/>
      <c r="Y307" s="501"/>
      <c r="Z307" s="501"/>
      <c r="AA307" s="501"/>
      <c r="AB307" s="501"/>
      <c r="AC307" s="501"/>
      <c r="AD307" s="501"/>
      <c r="AE307" s="501"/>
      <c r="AF307" s="501"/>
      <c r="AG307" s="501"/>
      <c r="AH307" s="501"/>
      <c r="AI307" s="501"/>
      <c r="AJ307" s="501"/>
      <c r="AK307" s="501"/>
      <c r="AL307" s="501"/>
      <c r="AM307" s="501"/>
      <c r="AN307" s="501"/>
      <c r="AO307" s="501"/>
      <c r="AP307" s="501"/>
      <c r="AQ307" s="501"/>
      <c r="AR307" s="501"/>
      <c r="AS307" s="501"/>
      <c r="AT307" s="501"/>
      <c r="AU307" s="501"/>
      <c r="AV307" s="501"/>
      <c r="AW307" s="501"/>
    </row>
    <row r="308" spans="1:49" s="6" customFormat="1" ht="21" customHeight="1" x14ac:dyDescent="0.2">
      <c r="A308" s="78"/>
      <c r="B308" s="78"/>
      <c r="C308" s="78"/>
      <c r="D308" s="78"/>
      <c r="E308" s="78"/>
      <c r="F308" s="78"/>
      <c r="G308" s="78"/>
      <c r="H308" s="78"/>
      <c r="I308" s="78"/>
      <c r="J308" s="78"/>
      <c r="K308" s="78"/>
      <c r="L308" s="78"/>
      <c r="M308" s="78"/>
      <c r="N308" s="78"/>
      <c r="O308" s="392"/>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4"/>
      <c r="AU308" s="84"/>
      <c r="AV308" s="82"/>
      <c r="AW308" s="82"/>
    </row>
    <row r="309" spans="1:49" s="59" customFormat="1" ht="21" customHeight="1" x14ac:dyDescent="0.25">
      <c r="B309" s="505" t="s">
        <v>39</v>
      </c>
      <c r="C309" s="505"/>
      <c r="D309" s="505"/>
      <c r="E309" s="505"/>
      <c r="F309" s="505"/>
      <c r="G309" s="505"/>
      <c r="H309" s="505"/>
      <c r="I309" s="505"/>
      <c r="J309" s="94"/>
      <c r="K309" s="94"/>
      <c r="L309" s="48"/>
      <c r="M309" s="48"/>
      <c r="N309" s="92"/>
      <c r="O309" s="380"/>
      <c r="P309" s="92"/>
      <c r="Q309" s="92"/>
      <c r="R309" s="93"/>
      <c r="S309" s="94"/>
      <c r="T309" s="94"/>
      <c r="U309" s="94"/>
      <c r="V309" s="94"/>
      <c r="W309" s="94"/>
      <c r="X309" s="48"/>
      <c r="Y309" s="48"/>
      <c r="Z309" s="92"/>
      <c r="AA309" s="92"/>
      <c r="AB309" s="92"/>
      <c r="AC309" s="92"/>
      <c r="AD309" s="93"/>
      <c r="AE309" s="94"/>
      <c r="AF309" s="94"/>
      <c r="AG309" s="94"/>
      <c r="AH309" s="94"/>
      <c r="AI309" s="94"/>
      <c r="AJ309" s="48"/>
      <c r="AK309" s="48"/>
      <c r="AL309" s="92"/>
      <c r="AM309" s="92"/>
      <c r="AN309" s="505" t="s">
        <v>42</v>
      </c>
      <c r="AO309" s="505"/>
      <c r="AP309" s="505"/>
      <c r="AQ309" s="505"/>
      <c r="AR309" s="505"/>
      <c r="AS309" s="505"/>
      <c r="AT309" s="505"/>
      <c r="AU309" s="505"/>
      <c r="AV309" s="48"/>
      <c r="AW309" s="48"/>
    </row>
    <row r="310" spans="1:49" s="78" customFormat="1" ht="21" customHeight="1" x14ac:dyDescent="0.2">
      <c r="A310" s="59"/>
      <c r="B310" s="506" t="str">
        <f>Coperta!B$46</f>
        <v>Conf.univ.dr.ing. Florin DRĂGAN</v>
      </c>
      <c r="C310" s="506"/>
      <c r="D310" s="506"/>
      <c r="E310" s="506"/>
      <c r="F310" s="506"/>
      <c r="G310" s="506"/>
      <c r="H310" s="506"/>
      <c r="I310" s="506"/>
      <c r="J310" s="71"/>
      <c r="K310" s="71"/>
      <c r="L310" s="72"/>
      <c r="M310" s="72"/>
      <c r="N310" s="71"/>
      <c r="O310" s="381"/>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506" t="str">
        <f>Coperta!N$46</f>
        <v>Conf.univ.dr.ing. Virgil STOICA</v>
      </c>
      <c r="AO310" s="506"/>
      <c r="AP310" s="506"/>
      <c r="AQ310" s="506"/>
      <c r="AR310" s="506"/>
      <c r="AS310" s="506"/>
      <c r="AT310" s="506"/>
      <c r="AU310" s="506"/>
      <c r="AV310" s="72"/>
      <c r="AW310" s="72"/>
    </row>
    <row r="311" spans="1:49" s="6" customFormat="1" ht="21" customHeight="1" x14ac:dyDescent="0.2">
      <c r="A311" s="78"/>
      <c r="B311" s="84"/>
      <c r="C311" s="84"/>
      <c r="D311" s="84"/>
      <c r="E311" s="84"/>
      <c r="F311" s="84"/>
      <c r="G311" s="84"/>
      <c r="H311" s="84"/>
      <c r="I311" s="84"/>
      <c r="J311" s="84"/>
      <c r="K311" s="84"/>
      <c r="L311" s="82"/>
      <c r="M311" s="82"/>
      <c r="N311" s="84"/>
      <c r="O311" s="382"/>
      <c r="P311" s="84"/>
      <c r="Q311" s="84"/>
      <c r="R311" s="84"/>
      <c r="S311" s="84"/>
      <c r="T311" s="84"/>
      <c r="U311" s="84"/>
      <c r="V311" s="84"/>
      <c r="W311" s="84"/>
      <c r="X311" s="82"/>
      <c r="Y311" s="82"/>
      <c r="Z311" s="84"/>
      <c r="AA311" s="84"/>
      <c r="AB311" s="84"/>
      <c r="AC311" s="84"/>
      <c r="AD311" s="84"/>
      <c r="AE311" s="84"/>
      <c r="AF311" s="84"/>
      <c r="AG311" s="84"/>
      <c r="AH311" s="84"/>
      <c r="AI311" s="84"/>
      <c r="AJ311" s="82"/>
      <c r="AK311" s="82"/>
      <c r="AL311" s="84"/>
      <c r="AM311" s="84"/>
      <c r="AN311" s="84"/>
      <c r="AO311" s="84"/>
      <c r="AP311" s="84"/>
      <c r="AQ311" s="84"/>
      <c r="AR311" s="84"/>
      <c r="AS311" s="84"/>
      <c r="AT311" s="84"/>
      <c r="AU311" s="84"/>
      <c r="AV311" s="82"/>
      <c r="AW311" s="82"/>
    </row>
    <row r="312" spans="1:49" s="6" customFormat="1" ht="15" x14ac:dyDescent="0.25">
      <c r="A312" s="1"/>
      <c r="B312" s="4"/>
      <c r="C312" s="4"/>
      <c r="D312" s="4"/>
      <c r="E312" s="4"/>
      <c r="F312" s="4"/>
      <c r="G312" s="4"/>
      <c r="H312" s="4"/>
      <c r="I312" s="4"/>
      <c r="J312" s="4"/>
      <c r="K312" s="4"/>
      <c r="L312" s="5"/>
      <c r="M312" s="5"/>
      <c r="N312" s="4"/>
      <c r="O312" s="378"/>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8"/>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8"/>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47</v>
      </c>
      <c r="B315" s="2"/>
      <c r="C315" s="2"/>
      <c r="D315" s="2"/>
      <c r="E315" s="2"/>
      <c r="F315" s="2"/>
      <c r="G315" s="2"/>
      <c r="H315" s="2"/>
      <c r="I315" s="2"/>
      <c r="J315" s="2"/>
      <c r="K315" s="2"/>
      <c r="L315" s="3"/>
      <c r="M315" s="3"/>
      <c r="N315" s="2"/>
      <c r="O315" s="377"/>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5" t="str">
        <f>Coperta!A$4</f>
        <v>Facultatea de Mecanică</v>
      </c>
      <c r="B316" s="4"/>
      <c r="C316" s="4"/>
      <c r="D316" s="4"/>
      <c r="E316" s="4"/>
      <c r="F316" s="4"/>
      <c r="G316" s="4"/>
      <c r="H316" s="4"/>
      <c r="I316" s="4"/>
      <c r="J316" s="4"/>
      <c r="K316" s="4"/>
      <c r="L316" s="5"/>
      <c r="M316" s="5"/>
      <c r="N316" s="4"/>
      <c r="O316" s="378"/>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8"/>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74</v>
      </c>
      <c r="B318" s="4"/>
      <c r="C318" s="7"/>
      <c r="D318" s="7"/>
      <c r="E318" s="7"/>
      <c r="F318" s="7"/>
      <c r="G318" s="7"/>
      <c r="H318" s="155" t="str">
        <f>Coperta!J$27</f>
        <v xml:space="preserve"> Ştiinţe inginereşti</v>
      </c>
      <c r="I318" s="7"/>
      <c r="J318" s="7"/>
      <c r="K318" s="7"/>
      <c r="L318" s="8"/>
      <c r="M318" s="8"/>
      <c r="N318" s="4"/>
      <c r="O318" s="378"/>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72</v>
      </c>
      <c r="B319" s="4"/>
      <c r="C319" s="7"/>
      <c r="D319" s="7"/>
      <c r="E319" s="7"/>
      <c r="F319" s="7"/>
      <c r="G319" s="7"/>
      <c r="H319" s="155" t="str">
        <f>Coperta!J$29</f>
        <v xml:space="preserve"> Inginerie mecanică, mecatronică, inginerie industrială şi management</v>
      </c>
      <c r="I319" s="7"/>
      <c r="J319" s="7"/>
      <c r="K319" s="7"/>
      <c r="L319" s="8"/>
      <c r="M319" s="8"/>
      <c r="N319" s="4"/>
      <c r="O319" s="378"/>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73</v>
      </c>
      <c r="B320" s="4"/>
      <c r="C320" s="7"/>
      <c r="D320" s="7"/>
      <c r="E320" s="7"/>
      <c r="F320" s="7"/>
      <c r="G320" s="7"/>
      <c r="H320" s="155" t="str">
        <f>Coperta!J$31</f>
        <v>Științe inginerești aplicate</v>
      </c>
      <c r="I320" s="7"/>
      <c r="J320" s="7"/>
      <c r="K320" s="7"/>
      <c r="L320" s="8"/>
      <c r="M320" s="8"/>
      <c r="N320" s="4"/>
      <c r="O320" s="378"/>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91</v>
      </c>
      <c r="B321" s="4"/>
      <c r="C321" s="7"/>
      <c r="D321" s="7"/>
      <c r="E321" s="7"/>
      <c r="F321" s="7"/>
      <c r="G321" s="7"/>
      <c r="H321" s="155" t="str">
        <f>Coperta!J$25</f>
        <v>Inginerie medicală</v>
      </c>
      <c r="I321" s="4"/>
      <c r="J321" s="4"/>
      <c r="K321" s="4"/>
      <c r="L321" s="5"/>
      <c r="M321" s="5"/>
      <c r="N321" s="4"/>
      <c r="O321" s="378"/>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8"/>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547" t="s">
        <v>0</v>
      </c>
      <c r="B323" s="547"/>
      <c r="C323" s="547"/>
      <c r="D323" s="547"/>
      <c r="E323" s="547"/>
      <c r="F323" s="547"/>
      <c r="G323" s="547"/>
      <c r="H323" s="547"/>
      <c r="I323" s="547"/>
      <c r="J323" s="547"/>
      <c r="K323" s="547"/>
      <c r="L323" s="547"/>
      <c r="M323" s="547"/>
      <c r="N323" s="547"/>
      <c r="O323" s="547"/>
      <c r="P323" s="547"/>
      <c r="Q323" s="547"/>
      <c r="R323" s="547"/>
      <c r="S323" s="547"/>
      <c r="T323" s="547"/>
      <c r="U323" s="547"/>
      <c r="V323" s="547"/>
      <c r="W323" s="547"/>
      <c r="X323" s="547"/>
      <c r="Y323" s="547"/>
      <c r="Z323" s="547"/>
      <c r="AA323" s="547"/>
      <c r="AB323" s="547"/>
      <c r="AC323" s="547"/>
      <c r="AD323" s="547"/>
      <c r="AE323" s="547"/>
      <c r="AF323" s="547"/>
      <c r="AG323" s="547"/>
      <c r="AH323" s="547"/>
      <c r="AI323" s="547"/>
      <c r="AJ323" s="547"/>
      <c r="AK323" s="547"/>
      <c r="AL323" s="547"/>
      <c r="AM323" s="547"/>
      <c r="AN323" s="547"/>
      <c r="AO323" s="547"/>
      <c r="AP323" s="547"/>
      <c r="AQ323" s="547"/>
      <c r="AR323" s="547"/>
      <c r="AS323" s="547"/>
      <c r="AT323" s="547"/>
      <c r="AU323" s="547"/>
      <c r="AV323" s="547"/>
      <c r="AW323" s="547"/>
    </row>
    <row r="324" spans="1:49" s="11" customFormat="1" ht="21" customHeight="1" thickBot="1" x14ac:dyDescent="0.3">
      <c r="A324" s="547" t="str">
        <f>A16</f>
        <v>Pentru seria de studenti 2020-2023</v>
      </c>
      <c r="B324" s="547"/>
      <c r="C324" s="547"/>
      <c r="D324" s="547"/>
      <c r="E324" s="547"/>
      <c r="F324" s="547"/>
      <c r="G324" s="547"/>
      <c r="H324" s="547"/>
      <c r="I324" s="547"/>
      <c r="J324" s="547"/>
      <c r="K324" s="547"/>
      <c r="L324" s="547"/>
      <c r="M324" s="547"/>
      <c r="N324" s="547"/>
      <c r="O324" s="547"/>
      <c r="P324" s="547"/>
      <c r="Q324" s="547"/>
      <c r="R324" s="547"/>
      <c r="S324" s="547"/>
      <c r="T324" s="547"/>
      <c r="U324" s="547"/>
      <c r="V324" s="547"/>
      <c r="W324" s="547"/>
      <c r="X324" s="547"/>
      <c r="Y324" s="547"/>
      <c r="Z324" s="547"/>
      <c r="AA324" s="547"/>
      <c r="AB324" s="547"/>
      <c r="AC324" s="547"/>
      <c r="AD324" s="547"/>
      <c r="AE324" s="547"/>
      <c r="AF324" s="547"/>
      <c r="AG324" s="547"/>
      <c r="AH324" s="547"/>
      <c r="AI324" s="547"/>
      <c r="AJ324" s="547"/>
      <c r="AK324" s="547"/>
      <c r="AL324" s="547"/>
      <c r="AM324" s="547"/>
      <c r="AN324" s="547"/>
      <c r="AO324" s="547"/>
      <c r="AP324" s="547"/>
      <c r="AQ324" s="547"/>
      <c r="AR324" s="547"/>
      <c r="AS324" s="547"/>
      <c r="AT324" s="547"/>
      <c r="AU324" s="547"/>
      <c r="AV324" s="547"/>
      <c r="AW324" s="547"/>
    </row>
    <row r="325" spans="1:49" s="11" customFormat="1" ht="21" customHeight="1" thickTop="1" thickBot="1" x14ac:dyDescent="0.3">
      <c r="B325" s="520" t="str">
        <f>B17</f>
        <v>ANUL I (2020-2021)</v>
      </c>
      <c r="C325" s="521"/>
      <c r="D325" s="521"/>
      <c r="E325" s="521"/>
      <c r="F325" s="521"/>
      <c r="G325" s="521"/>
      <c r="H325" s="521"/>
      <c r="I325" s="521"/>
      <c r="J325" s="521"/>
      <c r="K325" s="521"/>
      <c r="L325" s="521"/>
      <c r="M325" s="521"/>
      <c r="N325" s="521"/>
      <c r="O325" s="521"/>
      <c r="P325" s="521"/>
      <c r="Q325" s="521"/>
      <c r="R325" s="521"/>
      <c r="S325" s="521"/>
      <c r="T325" s="521"/>
      <c r="U325" s="521"/>
      <c r="V325" s="521"/>
      <c r="W325" s="521"/>
      <c r="X325" s="521"/>
      <c r="Y325" s="521"/>
      <c r="Z325" s="520" t="str">
        <f>Z17</f>
        <v>ANUL II (2021-2022)</v>
      </c>
      <c r="AA325" s="521"/>
      <c r="AB325" s="521"/>
      <c r="AC325" s="521"/>
      <c r="AD325" s="521"/>
      <c r="AE325" s="521"/>
      <c r="AF325" s="521"/>
      <c r="AG325" s="521"/>
      <c r="AH325" s="521"/>
      <c r="AI325" s="521"/>
      <c r="AJ325" s="521"/>
      <c r="AK325" s="521"/>
      <c r="AL325" s="521"/>
      <c r="AM325" s="521"/>
      <c r="AN325" s="521"/>
      <c r="AO325" s="521"/>
      <c r="AP325" s="521"/>
      <c r="AQ325" s="521"/>
      <c r="AR325" s="521"/>
      <c r="AS325" s="521"/>
      <c r="AT325" s="521"/>
      <c r="AU325" s="521"/>
      <c r="AV325" s="521"/>
      <c r="AW325" s="521"/>
    </row>
    <row r="326" spans="1:49" s="11" customFormat="1" ht="21" customHeight="1" thickTop="1" thickBot="1" x14ac:dyDescent="0.3">
      <c r="A326" s="18"/>
      <c r="B326" s="520" t="s">
        <v>1</v>
      </c>
      <c r="C326" s="521"/>
      <c r="D326" s="521"/>
      <c r="E326" s="521"/>
      <c r="F326" s="521"/>
      <c r="G326" s="521"/>
      <c r="H326" s="521"/>
      <c r="I326" s="521"/>
      <c r="J326" s="521"/>
      <c r="K326" s="521"/>
      <c r="L326" s="521"/>
      <c r="M326" s="521"/>
      <c r="N326" s="520" t="s">
        <v>2</v>
      </c>
      <c r="O326" s="521"/>
      <c r="P326" s="521"/>
      <c r="Q326" s="521"/>
      <c r="R326" s="521"/>
      <c r="S326" s="521"/>
      <c r="T326" s="521"/>
      <c r="U326" s="521"/>
      <c r="V326" s="521"/>
      <c r="W326" s="521"/>
      <c r="X326" s="521"/>
      <c r="Y326" s="521"/>
      <c r="Z326" s="520" t="s">
        <v>3</v>
      </c>
      <c r="AA326" s="521"/>
      <c r="AB326" s="521"/>
      <c r="AC326" s="521"/>
      <c r="AD326" s="521"/>
      <c r="AE326" s="521"/>
      <c r="AF326" s="521"/>
      <c r="AG326" s="521"/>
      <c r="AH326" s="521"/>
      <c r="AI326" s="521"/>
      <c r="AJ326" s="521"/>
      <c r="AK326" s="521"/>
      <c r="AL326" s="520" t="s">
        <v>4</v>
      </c>
      <c r="AM326" s="521"/>
      <c r="AN326" s="521"/>
      <c r="AO326" s="521"/>
      <c r="AP326" s="521"/>
      <c r="AQ326" s="521"/>
      <c r="AR326" s="521"/>
      <c r="AS326" s="521"/>
      <c r="AT326" s="521"/>
      <c r="AU326" s="521"/>
      <c r="AV326" s="521"/>
      <c r="AW326" s="521"/>
    </row>
    <row r="327" spans="1:49" s="11" customFormat="1" ht="21" customHeight="1" thickTop="1" x14ac:dyDescent="0.25">
      <c r="A327" s="550" t="s">
        <v>66</v>
      </c>
      <c r="B327" s="531" t="s">
        <v>336</v>
      </c>
      <c r="C327" s="532"/>
      <c r="D327" s="532"/>
      <c r="E327" s="532"/>
      <c r="F327" s="532"/>
      <c r="G327" s="532"/>
      <c r="H327" s="532"/>
      <c r="I327" s="532"/>
      <c r="J327" s="532"/>
      <c r="K327" s="532"/>
      <c r="L327" s="532"/>
      <c r="M327" s="533"/>
      <c r="N327" s="531" t="s">
        <v>345</v>
      </c>
      <c r="O327" s="532"/>
      <c r="P327" s="532"/>
      <c r="Q327" s="532"/>
      <c r="R327" s="532"/>
      <c r="S327" s="532"/>
      <c r="T327" s="532"/>
      <c r="U327" s="532"/>
      <c r="V327" s="532"/>
      <c r="W327" s="532"/>
      <c r="X327" s="532"/>
      <c r="Y327" s="533"/>
      <c r="Z327" s="531" t="s">
        <v>346</v>
      </c>
      <c r="AA327" s="532"/>
      <c r="AB327" s="532"/>
      <c r="AC327" s="532"/>
      <c r="AD327" s="532"/>
      <c r="AE327" s="532"/>
      <c r="AF327" s="532"/>
      <c r="AG327" s="532"/>
      <c r="AH327" s="532"/>
      <c r="AI327" s="532"/>
      <c r="AJ327" s="532"/>
      <c r="AK327" s="533"/>
      <c r="AL327" s="531" t="s">
        <v>338</v>
      </c>
      <c r="AM327" s="532"/>
      <c r="AN327" s="532"/>
      <c r="AO327" s="532"/>
      <c r="AP327" s="532"/>
      <c r="AQ327" s="532"/>
      <c r="AR327" s="532"/>
      <c r="AS327" s="532"/>
      <c r="AT327" s="532"/>
      <c r="AU327" s="532"/>
      <c r="AV327" s="532"/>
      <c r="AW327" s="533"/>
    </row>
    <row r="328" spans="1:49" s="11" customFormat="1" ht="21" customHeight="1" x14ac:dyDescent="0.25">
      <c r="A328" s="551"/>
      <c r="B328" s="534"/>
      <c r="C328" s="535"/>
      <c r="D328" s="535"/>
      <c r="E328" s="535"/>
      <c r="F328" s="535"/>
      <c r="G328" s="535"/>
      <c r="H328" s="535"/>
      <c r="I328" s="535"/>
      <c r="J328" s="535"/>
      <c r="K328" s="535"/>
      <c r="L328" s="535"/>
      <c r="M328" s="536"/>
      <c r="N328" s="534"/>
      <c r="O328" s="535"/>
      <c r="P328" s="535"/>
      <c r="Q328" s="535"/>
      <c r="R328" s="535"/>
      <c r="S328" s="535"/>
      <c r="T328" s="535"/>
      <c r="U328" s="535"/>
      <c r="V328" s="535"/>
      <c r="W328" s="535"/>
      <c r="X328" s="535"/>
      <c r="Y328" s="536"/>
      <c r="Z328" s="534"/>
      <c r="AA328" s="535"/>
      <c r="AB328" s="535"/>
      <c r="AC328" s="535"/>
      <c r="AD328" s="535"/>
      <c r="AE328" s="535"/>
      <c r="AF328" s="535"/>
      <c r="AG328" s="535"/>
      <c r="AH328" s="535"/>
      <c r="AI328" s="535"/>
      <c r="AJ328" s="535"/>
      <c r="AK328" s="536"/>
      <c r="AL328" s="534"/>
      <c r="AM328" s="535"/>
      <c r="AN328" s="535"/>
      <c r="AO328" s="535"/>
      <c r="AP328" s="535"/>
      <c r="AQ328" s="535"/>
      <c r="AR328" s="535"/>
      <c r="AS328" s="535"/>
      <c r="AT328" s="535"/>
      <c r="AU328" s="535"/>
      <c r="AV328" s="535"/>
      <c r="AW328" s="536"/>
    </row>
    <row r="329" spans="1:49" s="11" customFormat="1" ht="21" customHeight="1" thickBot="1" x14ac:dyDescent="0.3">
      <c r="A329" s="552"/>
      <c r="B329" s="544" t="str">
        <f>IF(ISBLANK(B327),"",CONCATENATE($E$12,$F$12,".",$G$12,".","0",RIGHT($B$326,1),".",RIGHT(L329,1),$A$49,"-",A327))</f>
        <v>L450.20.01.C11-01</v>
      </c>
      <c r="C329" s="545"/>
      <c r="D329" s="546"/>
      <c r="E329" s="429">
        <v>4</v>
      </c>
      <c r="F329" s="428" t="s">
        <v>5</v>
      </c>
      <c r="G329" s="430">
        <v>28</v>
      </c>
      <c r="H329" s="431">
        <v>28</v>
      </c>
      <c r="I329" s="431">
        <v>0</v>
      </c>
      <c r="J329" s="432">
        <v>0</v>
      </c>
      <c r="K329" s="362">
        <v>0</v>
      </c>
      <c r="L329" s="364" t="s">
        <v>7</v>
      </c>
      <c r="M329" s="362">
        <f>E329*25-G329-H329-I329-J329-K329</f>
        <v>44</v>
      </c>
      <c r="N329" s="544" t="str">
        <f>IF(ISBLANK(N327),"",CONCATENATE($E$12,$F$12,".",$G$12,".","0",RIGHT($N$326,1),".",RIGHT(X329,1),$A$49,"-",A327))</f>
        <v>L450.20.02.C11-01</v>
      </c>
      <c r="O329" s="545"/>
      <c r="P329" s="546"/>
      <c r="Q329" s="363">
        <v>5</v>
      </c>
      <c r="R329" s="364" t="s">
        <v>5</v>
      </c>
      <c r="S329" s="365">
        <v>28</v>
      </c>
      <c r="T329" s="366">
        <v>28</v>
      </c>
      <c r="U329" s="366">
        <v>0</v>
      </c>
      <c r="V329" s="367">
        <v>0</v>
      </c>
      <c r="W329" s="362">
        <v>0</v>
      </c>
      <c r="X329" s="364" t="s">
        <v>7</v>
      </c>
      <c r="Y329" s="362">
        <f>Q329*25-S329-T329-U329-V329-W329</f>
        <v>69</v>
      </c>
      <c r="Z329" s="544" t="str">
        <f>IF(ISBLANK(Z327),"",CONCATENATE($E$12,$F$12,".",$G$12,".","0",RIGHT($Z$326,1),".",RIGHT(AJ329,1),$A$49,"-",A327))</f>
        <v>L450.20.03.C11-01</v>
      </c>
      <c r="AA329" s="545"/>
      <c r="AB329" s="546"/>
      <c r="AC329" s="363">
        <v>5</v>
      </c>
      <c r="AD329" s="364" t="s">
        <v>5</v>
      </c>
      <c r="AE329" s="365">
        <v>28</v>
      </c>
      <c r="AF329" s="366">
        <v>28</v>
      </c>
      <c r="AG329" s="366">
        <v>0</v>
      </c>
      <c r="AH329" s="367">
        <v>0</v>
      </c>
      <c r="AI329" s="362">
        <v>0</v>
      </c>
      <c r="AJ329" s="364" t="s">
        <v>7</v>
      </c>
      <c r="AK329" s="362">
        <f>AC329*25-AE329-AF329-AG329-AH329-AI329</f>
        <v>69</v>
      </c>
      <c r="AL329" s="544" t="str">
        <f>IF(ISBLANK(AL327),"",CONCATENATE($E$12,$F$12,".",$G$12,".","0",RIGHT($AL$326,1),".",RIGHT(AV329,1),$A$49,"-",A327))</f>
        <v>L450.20.04.C11-01</v>
      </c>
      <c r="AM329" s="545"/>
      <c r="AN329" s="546"/>
      <c r="AO329" s="429">
        <v>2</v>
      </c>
      <c r="AP329" s="428" t="s">
        <v>5</v>
      </c>
      <c r="AQ329" s="430">
        <v>28</v>
      </c>
      <c r="AR329" s="431">
        <v>28</v>
      </c>
      <c r="AS329" s="431">
        <v>0</v>
      </c>
      <c r="AT329" s="432">
        <v>0</v>
      </c>
      <c r="AU329" s="362">
        <v>0</v>
      </c>
      <c r="AV329" s="364" t="s">
        <v>7</v>
      </c>
      <c r="AW329" s="362">
        <v>0</v>
      </c>
    </row>
    <row r="330" spans="1:49" s="11" customFormat="1" ht="21" customHeight="1" thickTop="1" x14ac:dyDescent="0.25">
      <c r="A330" s="550" t="s">
        <v>67</v>
      </c>
      <c r="B330" s="531"/>
      <c r="C330" s="532"/>
      <c r="D330" s="532"/>
      <c r="E330" s="532"/>
      <c r="F330" s="532"/>
      <c r="G330" s="532"/>
      <c r="H330" s="532"/>
      <c r="I330" s="532"/>
      <c r="J330" s="532"/>
      <c r="K330" s="532"/>
      <c r="L330" s="532"/>
      <c r="M330" s="533"/>
      <c r="N330" s="531" t="s">
        <v>337</v>
      </c>
      <c r="O330" s="532"/>
      <c r="P330" s="532"/>
      <c r="Q330" s="532"/>
      <c r="R330" s="532"/>
      <c r="S330" s="532"/>
      <c r="T330" s="532"/>
      <c r="U330" s="532"/>
      <c r="V330" s="532"/>
      <c r="W330" s="532"/>
      <c r="X330" s="532"/>
      <c r="Y330" s="533"/>
      <c r="Z330" s="531" t="s">
        <v>361</v>
      </c>
      <c r="AA330" s="532"/>
      <c r="AB330" s="532"/>
      <c r="AC330" s="532"/>
      <c r="AD330" s="532"/>
      <c r="AE330" s="532"/>
      <c r="AF330" s="532"/>
      <c r="AG330" s="532"/>
      <c r="AH330" s="532"/>
      <c r="AI330" s="532"/>
      <c r="AJ330" s="532"/>
      <c r="AK330" s="533"/>
      <c r="AL330" s="531" t="s">
        <v>339</v>
      </c>
      <c r="AM330" s="532"/>
      <c r="AN330" s="532"/>
      <c r="AO330" s="532"/>
      <c r="AP330" s="532"/>
      <c r="AQ330" s="532"/>
      <c r="AR330" s="532"/>
      <c r="AS330" s="532"/>
      <c r="AT330" s="532"/>
      <c r="AU330" s="532"/>
      <c r="AV330" s="532"/>
      <c r="AW330" s="533"/>
    </row>
    <row r="331" spans="1:49" s="11" customFormat="1" ht="21" customHeight="1" x14ac:dyDescent="0.25">
      <c r="A331" s="551"/>
      <c r="B331" s="534"/>
      <c r="C331" s="535"/>
      <c r="D331" s="535"/>
      <c r="E331" s="535"/>
      <c r="F331" s="535"/>
      <c r="G331" s="535"/>
      <c r="H331" s="535"/>
      <c r="I331" s="535"/>
      <c r="J331" s="535"/>
      <c r="K331" s="535"/>
      <c r="L331" s="535"/>
      <c r="M331" s="536"/>
      <c r="N331" s="534"/>
      <c r="O331" s="535"/>
      <c r="P331" s="535"/>
      <c r="Q331" s="535"/>
      <c r="R331" s="535"/>
      <c r="S331" s="535"/>
      <c r="T331" s="535"/>
      <c r="U331" s="535"/>
      <c r="V331" s="535"/>
      <c r="W331" s="535"/>
      <c r="X331" s="535"/>
      <c r="Y331" s="536"/>
      <c r="Z331" s="534"/>
      <c r="AA331" s="535"/>
      <c r="AB331" s="535"/>
      <c r="AC331" s="535"/>
      <c r="AD331" s="535"/>
      <c r="AE331" s="535"/>
      <c r="AF331" s="535"/>
      <c r="AG331" s="535"/>
      <c r="AH331" s="535"/>
      <c r="AI331" s="535"/>
      <c r="AJ331" s="535"/>
      <c r="AK331" s="536"/>
      <c r="AL331" s="534"/>
      <c r="AM331" s="535"/>
      <c r="AN331" s="535"/>
      <c r="AO331" s="535"/>
      <c r="AP331" s="535"/>
      <c r="AQ331" s="535"/>
      <c r="AR331" s="535"/>
      <c r="AS331" s="535"/>
      <c r="AT331" s="535"/>
      <c r="AU331" s="535"/>
      <c r="AV331" s="535"/>
      <c r="AW331" s="536"/>
    </row>
    <row r="332" spans="1:49" s="11" customFormat="1" ht="21" customHeight="1" thickBot="1" x14ac:dyDescent="0.3">
      <c r="A332" s="552"/>
      <c r="B332" s="544" t="str">
        <f>IF(ISBLANK(B330),"",CONCATENATE($E$12,$F$12,".",$G$12,".","0",RIGHT($B$326,1),".",RIGHT(L332,1),$A$49,"-",A330))</f>
        <v/>
      </c>
      <c r="C332" s="545"/>
      <c r="D332" s="546"/>
      <c r="E332" s="363"/>
      <c r="F332" s="364"/>
      <c r="G332" s="365"/>
      <c r="H332" s="366"/>
      <c r="I332" s="366"/>
      <c r="J332" s="367"/>
      <c r="K332" s="362"/>
      <c r="L332" s="364"/>
      <c r="M332" s="362"/>
      <c r="N332" s="544" t="str">
        <f>IF(ISBLANK(N330),"",CONCATENATE($E$12,$F$12,".",$G$12,".","0",RIGHT($N$326,1),".",RIGHT(X332,1),$A$49,"-",A330))</f>
        <v>L450.20.02.C11-02</v>
      </c>
      <c r="O332" s="545"/>
      <c r="P332" s="546"/>
      <c r="Q332" s="429">
        <v>2</v>
      </c>
      <c r="R332" s="428" t="s">
        <v>6</v>
      </c>
      <c r="S332" s="430">
        <v>0</v>
      </c>
      <c r="T332" s="431">
        <v>0</v>
      </c>
      <c r="U332" s="431">
        <v>28</v>
      </c>
      <c r="V332" s="432">
        <v>0</v>
      </c>
      <c r="W332" s="362"/>
      <c r="X332" s="364" t="s">
        <v>7</v>
      </c>
      <c r="Y332" s="362">
        <f>Q332*25-S332-T332-U332-V332-W332</f>
        <v>22</v>
      </c>
      <c r="Z332" s="544" t="str">
        <f>IF(ISBLANK(Z330),"",CONCATENATE($E$12,$F$12,".",$G$12,".","0",RIGHT($Z$326,1),".",RIGHT(AJ332,1),$A$49,"-",A330))</f>
        <v>L450.20.03.D11-02</v>
      </c>
      <c r="AA332" s="545"/>
      <c r="AB332" s="546"/>
      <c r="AC332" s="429">
        <v>3</v>
      </c>
      <c r="AD332" s="428" t="s">
        <v>295</v>
      </c>
      <c r="AE332" s="430">
        <v>28</v>
      </c>
      <c r="AF332" s="431">
        <v>0</v>
      </c>
      <c r="AG332" s="431">
        <v>28</v>
      </c>
      <c r="AH332" s="432">
        <v>0</v>
      </c>
      <c r="AI332" s="362">
        <v>0</v>
      </c>
      <c r="AJ332" s="364" t="s">
        <v>54</v>
      </c>
      <c r="AK332" s="362">
        <f>AC332*25-AE332-AF332-AG332-AH332-AI332</f>
        <v>19</v>
      </c>
      <c r="AL332" s="544" t="str">
        <f>IF(ISBLANK(AL330),"",CONCATENATE($E$12,$F$12,".",$G$12,".","0",RIGHT($AL$326,1),".",RIGHT(AV332,1),$A$49,"-",A330))</f>
        <v>L450.20.04.C11-02</v>
      </c>
      <c r="AM332" s="545"/>
      <c r="AN332" s="546"/>
      <c r="AO332" s="429">
        <v>5</v>
      </c>
      <c r="AP332" s="428" t="s">
        <v>5</v>
      </c>
      <c r="AQ332" s="430">
        <v>28</v>
      </c>
      <c r="AR332" s="431">
        <v>28</v>
      </c>
      <c r="AS332" s="431">
        <v>0</v>
      </c>
      <c r="AT332" s="432">
        <v>0</v>
      </c>
      <c r="AU332" s="362">
        <v>0</v>
      </c>
      <c r="AV332" s="364" t="s">
        <v>7</v>
      </c>
      <c r="AW332" s="362">
        <f>AO332*25-AQ332-AR332-AS332-AT332-AU332</f>
        <v>69</v>
      </c>
    </row>
    <row r="333" spans="1:49" s="11" customFormat="1" ht="21" customHeight="1" thickTop="1" x14ac:dyDescent="0.25">
      <c r="A333" s="550" t="s">
        <v>68</v>
      </c>
      <c r="B333" s="531"/>
      <c r="C333" s="532"/>
      <c r="D333" s="532"/>
      <c r="E333" s="532"/>
      <c r="F333" s="532"/>
      <c r="G333" s="532"/>
      <c r="H333" s="532"/>
      <c r="I333" s="532"/>
      <c r="J333" s="532"/>
      <c r="K333" s="532"/>
      <c r="L333" s="532"/>
      <c r="M333" s="533"/>
      <c r="N333" s="531"/>
      <c r="O333" s="532"/>
      <c r="P333" s="532"/>
      <c r="Q333" s="532"/>
      <c r="R333" s="532"/>
      <c r="S333" s="532"/>
      <c r="T333" s="532"/>
      <c r="U333" s="532"/>
      <c r="V333" s="532"/>
      <c r="W333" s="532"/>
      <c r="X333" s="532"/>
      <c r="Y333" s="533"/>
      <c r="Z333" s="531" t="s">
        <v>362</v>
      </c>
      <c r="AA333" s="532"/>
      <c r="AB333" s="532"/>
      <c r="AC333" s="532"/>
      <c r="AD333" s="532"/>
      <c r="AE333" s="532"/>
      <c r="AF333" s="532"/>
      <c r="AG333" s="532"/>
      <c r="AH333" s="532"/>
      <c r="AI333" s="532"/>
      <c r="AJ333" s="532"/>
      <c r="AK333" s="533"/>
      <c r="AL333" s="531" t="s">
        <v>337</v>
      </c>
      <c r="AM333" s="532"/>
      <c r="AN333" s="532"/>
      <c r="AO333" s="532"/>
      <c r="AP333" s="532"/>
      <c r="AQ333" s="532"/>
      <c r="AR333" s="532"/>
      <c r="AS333" s="532"/>
      <c r="AT333" s="532"/>
      <c r="AU333" s="532"/>
      <c r="AV333" s="532"/>
      <c r="AW333" s="533"/>
    </row>
    <row r="334" spans="1:49" s="11" customFormat="1" ht="21" customHeight="1" x14ac:dyDescent="0.25">
      <c r="A334" s="551"/>
      <c r="B334" s="534"/>
      <c r="C334" s="535"/>
      <c r="D334" s="535"/>
      <c r="E334" s="535"/>
      <c r="F334" s="535"/>
      <c r="G334" s="535"/>
      <c r="H334" s="535"/>
      <c r="I334" s="535"/>
      <c r="J334" s="535"/>
      <c r="K334" s="535"/>
      <c r="L334" s="535"/>
      <c r="M334" s="536"/>
      <c r="N334" s="534"/>
      <c r="O334" s="535"/>
      <c r="P334" s="535"/>
      <c r="Q334" s="535"/>
      <c r="R334" s="535"/>
      <c r="S334" s="535"/>
      <c r="T334" s="535"/>
      <c r="U334" s="535"/>
      <c r="V334" s="535"/>
      <c r="W334" s="535"/>
      <c r="X334" s="535"/>
      <c r="Y334" s="536"/>
      <c r="Z334" s="534"/>
      <c r="AA334" s="535"/>
      <c r="AB334" s="535"/>
      <c r="AC334" s="535"/>
      <c r="AD334" s="535"/>
      <c r="AE334" s="535"/>
      <c r="AF334" s="535"/>
      <c r="AG334" s="535"/>
      <c r="AH334" s="535"/>
      <c r="AI334" s="535"/>
      <c r="AJ334" s="535"/>
      <c r="AK334" s="536"/>
      <c r="AL334" s="534"/>
      <c r="AM334" s="535"/>
      <c r="AN334" s="535"/>
      <c r="AO334" s="535"/>
      <c r="AP334" s="535"/>
      <c r="AQ334" s="535"/>
      <c r="AR334" s="535"/>
      <c r="AS334" s="535"/>
      <c r="AT334" s="535"/>
      <c r="AU334" s="535"/>
      <c r="AV334" s="535"/>
      <c r="AW334" s="536"/>
    </row>
    <row r="335" spans="1:49" s="11" customFormat="1" ht="21" customHeight="1" thickBot="1" x14ac:dyDescent="0.3">
      <c r="A335" s="552"/>
      <c r="B335" s="544" t="str">
        <f>IF(ISBLANK(B333),"",CONCATENATE($E$12,$F$12,".",$G$12,".","0",RIGHT($B$326,1),".",RIGHT(L335,1),$A$49,"-",A333))</f>
        <v/>
      </c>
      <c r="C335" s="545"/>
      <c r="D335" s="546"/>
      <c r="E335" s="411"/>
      <c r="F335" s="412"/>
      <c r="G335" s="413"/>
      <c r="H335" s="414"/>
      <c r="I335" s="414"/>
      <c r="J335" s="415"/>
      <c r="K335" s="416"/>
      <c r="L335" s="416"/>
      <c r="M335" s="416"/>
      <c r="N335" s="544" t="str">
        <f>IF(ISBLANK(N333),"",CONCATENATE($E$12,$F$12,".",$G$12,".","0",RIGHT($N$326,1),".",RIGHT(X335,1),$A$49,"-",A333))</f>
        <v/>
      </c>
      <c r="O335" s="545"/>
      <c r="P335" s="546"/>
      <c r="Q335" s="411"/>
      <c r="R335" s="412"/>
      <c r="S335" s="413"/>
      <c r="T335" s="414"/>
      <c r="U335" s="414"/>
      <c r="V335" s="415"/>
      <c r="W335" s="416"/>
      <c r="X335" s="412"/>
      <c r="Y335" s="416"/>
      <c r="Z335" s="544" t="str">
        <f>IF(ISBLANK(Z333),"",CONCATENATE($E$12,$F$12,".",$G$12,".","0",RIGHT($Z$326,1),".",RIGHT(AJ335,1),$A$49,"-",A333))</f>
        <v>L450.20.03.C11-03</v>
      </c>
      <c r="AA335" s="545"/>
      <c r="AB335" s="546"/>
      <c r="AC335" s="438">
        <v>1</v>
      </c>
      <c r="AD335" s="439" t="s">
        <v>295</v>
      </c>
      <c r="AE335" s="440">
        <v>0</v>
      </c>
      <c r="AF335" s="441">
        <v>14</v>
      </c>
      <c r="AG335" s="441">
        <v>0</v>
      </c>
      <c r="AH335" s="442">
        <v>0</v>
      </c>
      <c r="AI335" s="362">
        <v>0</v>
      </c>
      <c r="AJ335" s="364" t="s">
        <v>7</v>
      </c>
      <c r="AK335" s="362">
        <f>AC335*25-AE335-AF335-AG335-AH335-AI335</f>
        <v>11</v>
      </c>
      <c r="AL335" s="544" t="str">
        <f>IF(ISBLANK(AL333),"",CONCATENATE($E$12,$F$12,".",$G$12,".","0",RIGHT($AL$326,1),".",RIGHT(AV335,1),$A$49,"-",A333))</f>
        <v>L450.20.04.C11-03</v>
      </c>
      <c r="AM335" s="545"/>
      <c r="AN335" s="546"/>
      <c r="AO335" s="443">
        <v>2</v>
      </c>
      <c r="AP335" s="443" t="s">
        <v>6</v>
      </c>
      <c r="AQ335" s="443">
        <v>0</v>
      </c>
      <c r="AR335" s="443">
        <v>0</v>
      </c>
      <c r="AS335" s="443">
        <v>28</v>
      </c>
      <c r="AT335" s="443">
        <v>0</v>
      </c>
      <c r="AU335" s="362">
        <v>0</v>
      </c>
      <c r="AV335" s="364" t="s">
        <v>7</v>
      </c>
      <c r="AW335" s="362">
        <f>AO335*25-AQ335-AR335-AS335-AT335-AU335</f>
        <v>22</v>
      </c>
    </row>
    <row r="336" spans="1:49" s="11" customFormat="1" ht="21" customHeight="1" thickTop="1" x14ac:dyDescent="0.25">
      <c r="A336" s="550" t="s">
        <v>69</v>
      </c>
      <c r="B336" s="531"/>
      <c r="C336" s="532"/>
      <c r="D336" s="532"/>
      <c r="E336" s="532"/>
      <c r="F336" s="532"/>
      <c r="G336" s="532"/>
      <c r="H336" s="532"/>
      <c r="I336" s="532"/>
      <c r="J336" s="532"/>
      <c r="K336" s="532"/>
      <c r="L336" s="532"/>
      <c r="M336" s="533"/>
      <c r="N336" s="531"/>
      <c r="O336" s="532"/>
      <c r="P336" s="532"/>
      <c r="Q336" s="532"/>
      <c r="R336" s="532"/>
      <c r="S336" s="532"/>
      <c r="T336" s="532"/>
      <c r="U336" s="532"/>
      <c r="V336" s="532"/>
      <c r="W336" s="532"/>
      <c r="X336" s="532"/>
      <c r="Y336" s="533"/>
      <c r="Z336" s="531"/>
      <c r="AA336" s="532"/>
      <c r="AB336" s="532"/>
      <c r="AC336" s="532"/>
      <c r="AD336" s="532"/>
      <c r="AE336" s="532"/>
      <c r="AF336" s="532"/>
      <c r="AG336" s="532"/>
      <c r="AH336" s="532"/>
      <c r="AI336" s="532"/>
      <c r="AJ336" s="532"/>
      <c r="AK336" s="533"/>
      <c r="AL336" s="531" t="s">
        <v>363</v>
      </c>
      <c r="AM336" s="532"/>
      <c r="AN336" s="532"/>
      <c r="AO336" s="532"/>
      <c r="AP336" s="532"/>
      <c r="AQ336" s="532"/>
      <c r="AR336" s="532"/>
      <c r="AS336" s="532"/>
      <c r="AT336" s="532"/>
      <c r="AU336" s="532"/>
      <c r="AV336" s="532"/>
      <c r="AW336" s="533"/>
    </row>
    <row r="337" spans="1:49" s="11" customFormat="1" ht="21" customHeight="1" x14ac:dyDescent="0.25">
      <c r="A337" s="551"/>
      <c r="B337" s="534"/>
      <c r="C337" s="535"/>
      <c r="D337" s="535"/>
      <c r="E337" s="535"/>
      <c r="F337" s="535"/>
      <c r="G337" s="535"/>
      <c r="H337" s="535"/>
      <c r="I337" s="535"/>
      <c r="J337" s="535"/>
      <c r="K337" s="535"/>
      <c r="L337" s="535"/>
      <c r="M337" s="536"/>
      <c r="N337" s="534"/>
      <c r="O337" s="535"/>
      <c r="P337" s="535"/>
      <c r="Q337" s="535"/>
      <c r="R337" s="535"/>
      <c r="S337" s="535"/>
      <c r="T337" s="535"/>
      <c r="U337" s="535"/>
      <c r="V337" s="535"/>
      <c r="W337" s="535"/>
      <c r="X337" s="535"/>
      <c r="Y337" s="536"/>
      <c r="Z337" s="534"/>
      <c r="AA337" s="535"/>
      <c r="AB337" s="535"/>
      <c r="AC337" s="535"/>
      <c r="AD337" s="535"/>
      <c r="AE337" s="535"/>
      <c r="AF337" s="535"/>
      <c r="AG337" s="535"/>
      <c r="AH337" s="535"/>
      <c r="AI337" s="535"/>
      <c r="AJ337" s="535"/>
      <c r="AK337" s="536"/>
      <c r="AL337" s="534"/>
      <c r="AM337" s="535"/>
      <c r="AN337" s="535"/>
      <c r="AO337" s="535"/>
      <c r="AP337" s="535"/>
      <c r="AQ337" s="535"/>
      <c r="AR337" s="535"/>
      <c r="AS337" s="535"/>
      <c r="AT337" s="535"/>
      <c r="AU337" s="535"/>
      <c r="AV337" s="535"/>
      <c r="AW337" s="536"/>
    </row>
    <row r="338" spans="1:49" s="15" customFormat="1" ht="21" customHeight="1" thickBot="1" x14ac:dyDescent="0.25">
      <c r="A338" s="552"/>
      <c r="B338" s="566" t="str">
        <f>IF(ISBLANK(B336),"",CONCATENATE($E$12,$F$12,".",$G$12,".","0",RIGHT($B$326,1),".",RIGHT(L338,1),$A$49,"-",A336))</f>
        <v/>
      </c>
      <c r="C338" s="567"/>
      <c r="D338" s="568"/>
      <c r="E338" s="411"/>
      <c r="F338" s="412"/>
      <c r="G338" s="413"/>
      <c r="H338" s="414"/>
      <c r="I338" s="414"/>
      <c r="J338" s="415"/>
      <c r="K338" s="416"/>
      <c r="L338" s="416"/>
      <c r="M338" s="416"/>
      <c r="N338" s="566" t="str">
        <f>IF(ISBLANK(N336),"",CONCATENATE($E$12,$F$12,".",$G$12,".","0",RIGHT($N$326,1),".",RIGHT(X338,1),$A$49,"-",A336))</f>
        <v/>
      </c>
      <c r="O338" s="567"/>
      <c r="P338" s="568"/>
      <c r="Q338" s="411"/>
      <c r="R338" s="412"/>
      <c r="S338" s="413"/>
      <c r="T338" s="414"/>
      <c r="U338" s="414"/>
      <c r="V338" s="415"/>
      <c r="W338" s="416"/>
      <c r="X338" s="412"/>
      <c r="Y338" s="416"/>
      <c r="Z338" s="566" t="str">
        <f>IF(ISBLANK(Z336),"",CONCATENATE($E$12,$F$12,".",$G$12,".","0",RIGHT($Z$326,1),".",RIGHT(AJ338,1),$A$49,"-",A336))</f>
        <v/>
      </c>
      <c r="AA338" s="567"/>
      <c r="AB338" s="568"/>
      <c r="AC338" s="411"/>
      <c r="AD338" s="412"/>
      <c r="AE338" s="413"/>
      <c r="AF338" s="414"/>
      <c r="AG338" s="414"/>
      <c r="AH338" s="415"/>
      <c r="AI338" s="416"/>
      <c r="AJ338" s="412"/>
      <c r="AK338" s="416"/>
      <c r="AL338" s="566" t="str">
        <f>IF(ISBLANK(AL336),"",CONCATENATE($E$12,$F$12,".",$G$12,".","0",RIGHT($AL$326,1),".",RIGHT(AV338,1),$A$49,"-",A336))</f>
        <v>L450.20.04.C11-04</v>
      </c>
      <c r="AM338" s="567"/>
      <c r="AN338" s="568"/>
      <c r="AO338" s="443">
        <v>2</v>
      </c>
      <c r="AP338" s="443" t="s">
        <v>6</v>
      </c>
      <c r="AQ338" s="443">
        <v>0</v>
      </c>
      <c r="AR338" s="443">
        <v>0</v>
      </c>
      <c r="AS338" s="443">
        <v>28</v>
      </c>
      <c r="AT338" s="443">
        <v>0</v>
      </c>
      <c r="AU338" s="362">
        <v>0</v>
      </c>
      <c r="AV338" s="364" t="s">
        <v>7</v>
      </c>
      <c r="AW338" s="416">
        <f>AO338*25-AQ338-AR338-AS338-AT338-AU338</f>
        <v>22</v>
      </c>
    </row>
    <row r="339" spans="1:49" s="15" customFormat="1" ht="21" customHeight="1" thickTop="1" x14ac:dyDescent="0.2">
      <c r="A339" s="564" t="s">
        <v>8</v>
      </c>
      <c r="B339" s="511" t="s">
        <v>9</v>
      </c>
      <c r="C339" s="512"/>
      <c r="D339" s="63"/>
      <c r="E339" s="508">
        <f>SUM(G329:J329,G332:J332,G335:J335,G338:J338)</f>
        <v>56</v>
      </c>
      <c r="F339" s="509"/>
      <c r="G339" s="507" t="s">
        <v>10</v>
      </c>
      <c r="H339" s="508"/>
      <c r="I339" s="508"/>
      <c r="J339" s="509"/>
      <c r="K339" s="507">
        <f>SUM(M329,M332,M335,M338)</f>
        <v>44</v>
      </c>
      <c r="L339" s="508"/>
      <c r="M339" s="509"/>
      <c r="N339" s="511" t="s">
        <v>9</v>
      </c>
      <c r="O339" s="512"/>
      <c r="P339" s="63"/>
      <c r="Q339" s="508">
        <f>SUM(S329:V329,S332:V332,S335:V335,S338:V338)</f>
        <v>84</v>
      </c>
      <c r="R339" s="509"/>
      <c r="S339" s="507" t="s">
        <v>10</v>
      </c>
      <c r="T339" s="508"/>
      <c r="U339" s="508"/>
      <c r="V339" s="509"/>
      <c r="W339" s="507">
        <f>SUM(Y329,Y332,Y335,Y338)</f>
        <v>91</v>
      </c>
      <c r="X339" s="508"/>
      <c r="Y339" s="509"/>
      <c r="Z339" s="511" t="s">
        <v>9</v>
      </c>
      <c r="AA339" s="512"/>
      <c r="AB339" s="63"/>
      <c r="AC339" s="508">
        <f>SUM(AE329:AH329,AE332:AH332,AE335:AH335,AE338:AH338)</f>
        <v>126</v>
      </c>
      <c r="AD339" s="509"/>
      <c r="AE339" s="507" t="s">
        <v>10</v>
      </c>
      <c r="AF339" s="508"/>
      <c r="AG339" s="508"/>
      <c r="AH339" s="509"/>
      <c r="AI339" s="507">
        <f>SUM(AK329,AK332,AK335,AK338)</f>
        <v>99</v>
      </c>
      <c r="AJ339" s="508"/>
      <c r="AK339" s="509"/>
      <c r="AL339" s="511" t="s">
        <v>9</v>
      </c>
      <c r="AM339" s="512"/>
      <c r="AN339" s="63"/>
      <c r="AO339" s="508">
        <f>SUM(AQ329:AT329,AQ332:AT332,AQ335:AT335,AQ338:AT338)</f>
        <v>168</v>
      </c>
      <c r="AP339" s="509"/>
      <c r="AQ339" s="507" t="s">
        <v>10</v>
      </c>
      <c r="AR339" s="508"/>
      <c r="AS339" s="508"/>
      <c r="AT339" s="509"/>
      <c r="AU339" s="507">
        <f>SUM(AW329,AW332,AW335,AW338)</f>
        <v>113</v>
      </c>
      <c r="AV339" s="508"/>
      <c r="AW339" s="509"/>
    </row>
    <row r="340" spans="1:49" s="15" customFormat="1" ht="21" customHeight="1" thickBot="1" x14ac:dyDescent="0.25">
      <c r="A340" s="565"/>
      <c r="B340" s="510" t="s">
        <v>11</v>
      </c>
      <c r="C340" s="503"/>
      <c r="D340" s="65"/>
      <c r="E340" s="522">
        <f>SUM(E329,E332,E335,E338)</f>
        <v>4</v>
      </c>
      <c r="F340" s="523"/>
      <c r="G340" s="510" t="s">
        <v>12</v>
      </c>
      <c r="H340" s="503"/>
      <c r="I340" s="503"/>
      <c r="J340" s="504"/>
      <c r="K340" s="510" t="str">
        <f>BD392</f>
        <v>1E,0D,0C</v>
      </c>
      <c r="L340" s="503"/>
      <c r="M340" s="504"/>
      <c r="N340" s="510" t="s">
        <v>11</v>
      </c>
      <c r="O340" s="503"/>
      <c r="P340" s="65"/>
      <c r="Q340" s="522">
        <f>SUM(Q329,Q332,Q335,Q338)</f>
        <v>7</v>
      </c>
      <c r="R340" s="523"/>
      <c r="S340" s="510" t="s">
        <v>12</v>
      </c>
      <c r="T340" s="503"/>
      <c r="U340" s="503"/>
      <c r="V340" s="504"/>
      <c r="W340" s="510" t="str">
        <f>BD393</f>
        <v>1E,0D,1C</v>
      </c>
      <c r="X340" s="503"/>
      <c r="Y340" s="504"/>
      <c r="Z340" s="510" t="s">
        <v>11</v>
      </c>
      <c r="AA340" s="503"/>
      <c r="AB340" s="65"/>
      <c r="AC340" s="522">
        <f>SUM(AC329,AC332,AC335,AC338)</f>
        <v>9</v>
      </c>
      <c r="AD340" s="523"/>
      <c r="AE340" s="510" t="s">
        <v>12</v>
      </c>
      <c r="AF340" s="503"/>
      <c r="AG340" s="503"/>
      <c r="AH340" s="504"/>
      <c r="AI340" s="510" t="str">
        <f>BD394</f>
        <v>1E,2D,0C</v>
      </c>
      <c r="AJ340" s="503"/>
      <c r="AK340" s="504"/>
      <c r="AL340" s="510" t="s">
        <v>11</v>
      </c>
      <c r="AM340" s="503"/>
      <c r="AN340" s="65"/>
      <c r="AO340" s="522">
        <f>SUM(AO329,AO332,AO335,AO338)</f>
        <v>11</v>
      </c>
      <c r="AP340" s="523"/>
      <c r="AQ340" s="510" t="s">
        <v>12</v>
      </c>
      <c r="AR340" s="503"/>
      <c r="AS340" s="503"/>
      <c r="AT340" s="504"/>
      <c r="AU340" s="510" t="str">
        <f>BD395</f>
        <v>2E,0D,2C</v>
      </c>
      <c r="AV340" s="503"/>
      <c r="AW340" s="504"/>
    </row>
    <row r="341" spans="1:49" s="15" customFormat="1" ht="21" customHeight="1" thickTop="1" x14ac:dyDescent="0.2">
      <c r="A341" s="564" t="s">
        <v>13</v>
      </c>
      <c r="B341" s="511" t="s">
        <v>9</v>
      </c>
      <c r="C341" s="512"/>
      <c r="D341" s="67"/>
      <c r="E341" s="513">
        <f>SUM(G342:J342)</f>
        <v>4</v>
      </c>
      <c r="F341" s="514"/>
      <c r="G341" s="68"/>
      <c r="H341" s="64"/>
      <c r="I341" s="64"/>
      <c r="J341" s="64"/>
      <c r="K341" s="312"/>
      <c r="L341" s="64"/>
      <c r="M341" s="73"/>
      <c r="N341" s="511" t="s">
        <v>9</v>
      </c>
      <c r="O341" s="512"/>
      <c r="P341" s="67"/>
      <c r="Q341" s="513">
        <f>SUM(S342:V342)</f>
        <v>6</v>
      </c>
      <c r="R341" s="514"/>
      <c r="S341" s="68"/>
      <c r="T341" s="64"/>
      <c r="U341" s="64"/>
      <c r="V341" s="64"/>
      <c r="W341" s="312"/>
      <c r="X341" s="64"/>
      <c r="Y341" s="73"/>
      <c r="Z341" s="511" t="s">
        <v>9</v>
      </c>
      <c r="AA341" s="512"/>
      <c r="AB341" s="67"/>
      <c r="AC341" s="513">
        <f>SUM(AE342:AH342)</f>
        <v>9</v>
      </c>
      <c r="AD341" s="514"/>
      <c r="AE341" s="68"/>
      <c r="AF341" s="64"/>
      <c r="AG341" s="64"/>
      <c r="AH341" s="64"/>
      <c r="AI341" s="312"/>
      <c r="AJ341" s="64"/>
      <c r="AK341" s="73"/>
      <c r="AL341" s="511" t="s">
        <v>9</v>
      </c>
      <c r="AM341" s="512"/>
      <c r="AN341" s="67"/>
      <c r="AO341" s="513">
        <f>SUM(AQ342:AT342)</f>
        <v>12</v>
      </c>
      <c r="AP341" s="514"/>
      <c r="AQ341" s="68"/>
      <c r="AR341" s="64"/>
      <c r="AS341" s="64"/>
      <c r="AT341" s="64"/>
      <c r="AU341" s="312"/>
      <c r="AV341" s="64"/>
      <c r="AW341" s="73"/>
    </row>
    <row r="342" spans="1:49" s="11" customFormat="1" ht="21" customHeight="1" thickBot="1" x14ac:dyDescent="0.3">
      <c r="A342" s="565"/>
      <c r="B342" s="510" t="s">
        <v>14</v>
      </c>
      <c r="C342" s="503"/>
      <c r="D342" s="65"/>
      <c r="E342" s="65"/>
      <c r="F342" s="154"/>
      <c r="G342" s="211">
        <f>(G329+G332+G335+G338)/14</f>
        <v>2</v>
      </c>
      <c r="H342" s="211">
        <f>(H329+H332+H335+H338)/14</f>
        <v>2</v>
      </c>
      <c r="I342" s="211">
        <f>(I329+I332+I335+I338)/14</f>
        <v>0</v>
      </c>
      <c r="J342" s="211">
        <f>(J329+J332+J335+J338)/14</f>
        <v>0</v>
      </c>
      <c r="K342" s="502" t="s">
        <v>15</v>
      </c>
      <c r="L342" s="503"/>
      <c r="M342" s="504"/>
      <c r="N342" s="510" t="s">
        <v>14</v>
      </c>
      <c r="O342" s="503"/>
      <c r="P342" s="65"/>
      <c r="Q342" s="65"/>
      <c r="R342" s="154"/>
      <c r="S342" s="211">
        <f>(S329+S332+S335+S338)/14</f>
        <v>2</v>
      </c>
      <c r="T342" s="211">
        <f>(T329+T332+T335+T338)/14</f>
        <v>2</v>
      </c>
      <c r="U342" s="211">
        <f>(U329+U332+U335+U338)/14</f>
        <v>2</v>
      </c>
      <c r="V342" s="211">
        <f>(V329+V332+V335+V338)/14</f>
        <v>0</v>
      </c>
      <c r="W342" s="502" t="s">
        <v>15</v>
      </c>
      <c r="X342" s="503"/>
      <c r="Y342" s="504"/>
      <c r="Z342" s="510" t="s">
        <v>14</v>
      </c>
      <c r="AA342" s="503"/>
      <c r="AB342" s="65"/>
      <c r="AC342" s="65"/>
      <c r="AD342" s="154"/>
      <c r="AE342" s="211">
        <f>(AE329+AE332+AE335+AE338)/14</f>
        <v>4</v>
      </c>
      <c r="AF342" s="211">
        <f>(AF329+AF332+AF335+AF338)/14</f>
        <v>3</v>
      </c>
      <c r="AG342" s="211">
        <f>(AG329+AG332+AG335+AG338)/14</f>
        <v>2</v>
      </c>
      <c r="AH342" s="211">
        <f>(AH329+AH332+AH335+AH338)/14</f>
        <v>0</v>
      </c>
      <c r="AI342" s="502" t="s">
        <v>15</v>
      </c>
      <c r="AJ342" s="503"/>
      <c r="AK342" s="504"/>
      <c r="AL342" s="510" t="s">
        <v>14</v>
      </c>
      <c r="AM342" s="503"/>
      <c r="AN342" s="65"/>
      <c r="AO342" s="65"/>
      <c r="AP342" s="154"/>
      <c r="AQ342" s="211">
        <f>(AQ329+AQ332+AQ335+AQ338)/14</f>
        <v>4</v>
      </c>
      <c r="AR342" s="211">
        <f>(AR329+AR332+AR335+AR338)/14</f>
        <v>4</v>
      </c>
      <c r="AS342" s="211">
        <f>(AS329+AS332+AS335+AS338)/14</f>
        <v>4</v>
      </c>
      <c r="AT342" s="211">
        <f>(AT329+AT332+AT335+AT338)/14</f>
        <v>0</v>
      </c>
      <c r="AU342" s="502" t="s">
        <v>15</v>
      </c>
      <c r="AV342" s="503"/>
      <c r="AW342" s="504"/>
    </row>
    <row r="343" spans="1:49" s="11" customFormat="1" ht="21" customHeight="1" thickTop="1" x14ac:dyDescent="0.25">
      <c r="A343" s="19"/>
      <c r="B343" s="19"/>
      <c r="C343" s="19"/>
      <c r="D343" s="19"/>
      <c r="E343" s="19"/>
      <c r="F343" s="19"/>
      <c r="G343" s="19"/>
      <c r="H343" s="19"/>
      <c r="I343" s="19"/>
      <c r="J343" s="19"/>
      <c r="K343" s="313"/>
      <c r="L343" s="20"/>
      <c r="M343" s="20"/>
      <c r="N343" s="19"/>
      <c r="O343" s="393"/>
      <c r="P343" s="19"/>
      <c r="Q343" s="19"/>
      <c r="R343" s="19"/>
      <c r="S343" s="19"/>
      <c r="T343" s="19"/>
      <c r="U343" s="19"/>
      <c r="V343" s="19"/>
      <c r="W343" s="313"/>
      <c r="X343" s="20"/>
      <c r="Y343" s="20"/>
      <c r="Z343" s="19"/>
      <c r="AA343" s="19"/>
      <c r="AB343" s="19"/>
      <c r="AC343" s="19"/>
      <c r="AD343" s="19"/>
      <c r="AE343" s="19"/>
      <c r="AF343" s="19"/>
      <c r="AG343" s="19"/>
      <c r="AH343" s="19"/>
      <c r="AI343" s="313"/>
      <c r="AJ343" s="20"/>
      <c r="AK343" s="20"/>
      <c r="AL343" s="19"/>
      <c r="AM343" s="19"/>
      <c r="AN343" s="19"/>
      <c r="AO343" s="19"/>
      <c r="AP343" s="19"/>
      <c r="AQ343" s="19"/>
      <c r="AR343" s="19"/>
      <c r="AS343" s="19"/>
      <c r="AT343" s="19"/>
      <c r="AU343" s="313"/>
      <c r="AV343" s="20"/>
      <c r="AW343" s="20"/>
    </row>
    <row r="344" spans="1:49" s="59" customFormat="1" ht="21" customHeight="1" x14ac:dyDescent="0.25">
      <c r="A344" s="501" t="s">
        <v>270</v>
      </c>
      <c r="B344" s="501"/>
      <c r="C344" s="501"/>
      <c r="D344" s="501"/>
      <c r="E344" s="501"/>
      <c r="F344" s="501"/>
      <c r="G344" s="501"/>
      <c r="H344" s="501"/>
      <c r="I344" s="501"/>
      <c r="J344" s="501"/>
      <c r="K344" s="501"/>
      <c r="L344" s="501"/>
      <c r="M344" s="501"/>
      <c r="N344" s="501"/>
      <c r="O344" s="501"/>
      <c r="P344" s="501"/>
      <c r="Q344" s="501"/>
      <c r="R344" s="501"/>
      <c r="S344" s="501"/>
      <c r="T344" s="501"/>
      <c r="U344" s="501"/>
      <c r="V344" s="501"/>
      <c r="W344" s="501"/>
      <c r="X344" s="501"/>
      <c r="Y344" s="501"/>
      <c r="Z344" s="501"/>
      <c r="AA344" s="501"/>
      <c r="AB344" s="501"/>
      <c r="AC344" s="501"/>
      <c r="AD344" s="501"/>
      <c r="AE344" s="501"/>
      <c r="AF344" s="501"/>
      <c r="AG344" s="501"/>
      <c r="AH344" s="501"/>
      <c r="AI344" s="501"/>
      <c r="AJ344" s="501"/>
      <c r="AK344" s="501"/>
      <c r="AL344" s="501"/>
      <c r="AM344" s="501"/>
      <c r="AN344" s="501"/>
      <c r="AO344" s="501"/>
      <c r="AP344" s="501"/>
      <c r="AQ344" s="501"/>
      <c r="AR344" s="501"/>
      <c r="AS344" s="501"/>
      <c r="AT344" s="501"/>
      <c r="AU344" s="501"/>
      <c r="AV344" s="501"/>
      <c r="AW344" s="501"/>
    </row>
    <row r="345" spans="1:49" s="75" customFormat="1" ht="21" customHeight="1" x14ac:dyDescent="0.25">
      <c r="A345" s="1"/>
      <c r="B345" s="71"/>
      <c r="C345" s="83"/>
      <c r="D345" s="71"/>
      <c r="E345" s="71"/>
      <c r="F345" s="71"/>
      <c r="G345" s="71"/>
      <c r="H345" s="71"/>
      <c r="I345" s="71"/>
      <c r="J345" s="71"/>
      <c r="K345" s="71"/>
      <c r="L345" s="72"/>
      <c r="M345" s="72"/>
      <c r="N345" s="71"/>
      <c r="O345" s="381"/>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3"/>
      <c r="AP345" s="71"/>
      <c r="AQ345" s="83"/>
      <c r="AR345" s="71"/>
      <c r="AS345" s="71"/>
      <c r="AT345" s="71"/>
      <c r="AU345" s="71"/>
      <c r="AV345" s="72"/>
      <c r="AW345" s="72"/>
    </row>
    <row r="346" spans="1:49" s="58" customFormat="1" ht="21" customHeight="1" x14ac:dyDescent="0.25">
      <c r="A346" s="547" t="s">
        <v>0</v>
      </c>
      <c r="B346" s="547"/>
      <c r="C346" s="547"/>
      <c r="D346" s="547"/>
      <c r="E346" s="547"/>
      <c r="F346" s="547"/>
      <c r="G346" s="547"/>
      <c r="H346" s="547"/>
      <c r="I346" s="547"/>
      <c r="J346" s="547"/>
      <c r="K346" s="547"/>
      <c r="L346" s="547"/>
      <c r="M346" s="547"/>
      <c r="N346" s="547"/>
      <c r="O346" s="547"/>
      <c r="P346" s="547"/>
      <c r="Q346" s="547"/>
      <c r="R346" s="547"/>
      <c r="S346" s="547"/>
      <c r="T346" s="547"/>
      <c r="U346" s="547"/>
      <c r="V346" s="547"/>
      <c r="W346" s="547"/>
      <c r="X346" s="547"/>
      <c r="Y346" s="547"/>
      <c r="Z346" s="547"/>
      <c r="AA346" s="547"/>
      <c r="AB346" s="547"/>
      <c r="AC346" s="547"/>
      <c r="AD346" s="547"/>
      <c r="AE346" s="547"/>
      <c r="AF346" s="547"/>
      <c r="AG346" s="547"/>
      <c r="AH346" s="547"/>
      <c r="AI346" s="547"/>
      <c r="AJ346" s="547"/>
      <c r="AK346" s="547"/>
      <c r="AL346" s="547"/>
      <c r="AM346" s="547"/>
      <c r="AN346" s="547"/>
      <c r="AO346" s="547"/>
      <c r="AP346" s="547"/>
      <c r="AQ346" s="547"/>
      <c r="AR346" s="547"/>
      <c r="AS346" s="547"/>
      <c r="AT346" s="547"/>
      <c r="AU346" s="547"/>
      <c r="AV346" s="547"/>
      <c r="AW346" s="547"/>
    </row>
    <row r="347" spans="1:49" s="61" customFormat="1" ht="21" customHeight="1" thickBot="1" x14ac:dyDescent="0.3">
      <c r="A347" s="547" t="str">
        <f>A16</f>
        <v>Pentru seria de studenti 2020-2023</v>
      </c>
      <c r="B347" s="547"/>
      <c r="C347" s="547"/>
      <c r="D347" s="547"/>
      <c r="E347" s="547"/>
      <c r="F347" s="547"/>
      <c r="G347" s="547"/>
      <c r="H347" s="547"/>
      <c r="I347" s="547"/>
      <c r="J347" s="547"/>
      <c r="K347" s="547"/>
      <c r="L347" s="547"/>
      <c r="M347" s="547"/>
      <c r="N347" s="547"/>
      <c r="O347" s="547"/>
      <c r="P347" s="547"/>
      <c r="Q347" s="547"/>
      <c r="R347" s="547"/>
      <c r="S347" s="547"/>
      <c r="T347" s="547"/>
      <c r="U347" s="547"/>
      <c r="V347" s="547"/>
      <c r="W347" s="547"/>
      <c r="X347" s="547"/>
      <c r="Y347" s="547"/>
      <c r="Z347" s="547"/>
      <c r="AA347" s="547"/>
      <c r="AB347" s="547"/>
      <c r="AC347" s="547"/>
      <c r="AD347" s="547"/>
      <c r="AE347" s="547"/>
      <c r="AF347" s="547"/>
      <c r="AG347" s="547"/>
      <c r="AH347" s="547"/>
      <c r="AI347" s="547"/>
      <c r="AJ347" s="547"/>
      <c r="AK347" s="547"/>
      <c r="AL347" s="547"/>
      <c r="AM347" s="547"/>
      <c r="AN347" s="547"/>
      <c r="AO347" s="547"/>
      <c r="AP347" s="547"/>
      <c r="AQ347" s="547"/>
      <c r="AR347" s="547"/>
      <c r="AS347" s="547"/>
      <c r="AT347" s="547"/>
      <c r="AU347" s="547"/>
      <c r="AV347" s="547"/>
      <c r="AW347" s="547"/>
    </row>
    <row r="348" spans="1:49" s="61" customFormat="1" ht="21" customHeight="1" thickTop="1" thickBot="1" x14ac:dyDescent="0.3">
      <c r="B348" s="520" t="str">
        <f>B69</f>
        <v>ANUL III (2022-2023)</v>
      </c>
      <c r="C348" s="521"/>
      <c r="D348" s="521"/>
      <c r="E348" s="521"/>
      <c r="F348" s="521"/>
      <c r="G348" s="521"/>
      <c r="H348" s="521"/>
      <c r="I348" s="521"/>
      <c r="J348" s="521"/>
      <c r="K348" s="521"/>
      <c r="L348" s="521"/>
      <c r="M348" s="521"/>
      <c r="N348" s="521"/>
      <c r="O348" s="521"/>
      <c r="P348" s="521"/>
      <c r="Q348" s="521"/>
      <c r="R348" s="521"/>
      <c r="S348" s="521"/>
      <c r="T348" s="521"/>
      <c r="U348" s="521"/>
      <c r="V348" s="521"/>
      <c r="W348" s="521"/>
      <c r="X348" s="521"/>
      <c r="Y348" s="521"/>
      <c r="Z348" s="520" t="str">
        <f>Z69</f>
        <v>ANUL IV (2023-2024)</v>
      </c>
      <c r="AA348" s="521"/>
      <c r="AB348" s="521"/>
      <c r="AC348" s="521"/>
      <c r="AD348" s="521"/>
      <c r="AE348" s="521"/>
      <c r="AF348" s="521"/>
      <c r="AG348" s="521"/>
      <c r="AH348" s="521"/>
      <c r="AI348" s="521"/>
      <c r="AJ348" s="521"/>
      <c r="AK348" s="521"/>
      <c r="AL348" s="521"/>
      <c r="AM348" s="521"/>
      <c r="AN348" s="521"/>
      <c r="AO348" s="521"/>
      <c r="AP348" s="521"/>
      <c r="AQ348" s="521"/>
      <c r="AR348" s="521"/>
      <c r="AS348" s="521"/>
      <c r="AT348" s="521"/>
      <c r="AU348" s="521"/>
      <c r="AV348" s="521"/>
      <c r="AW348" s="521"/>
    </row>
    <row r="349" spans="1:49" s="61" customFormat="1" ht="21" customHeight="1" thickTop="1" thickBot="1" x14ac:dyDescent="0.3">
      <c r="A349" s="18"/>
      <c r="B349" s="520" t="s">
        <v>76</v>
      </c>
      <c r="C349" s="521"/>
      <c r="D349" s="521"/>
      <c r="E349" s="521"/>
      <c r="F349" s="521"/>
      <c r="G349" s="521"/>
      <c r="H349" s="521"/>
      <c r="I349" s="521"/>
      <c r="J349" s="521"/>
      <c r="K349" s="521"/>
      <c r="L349" s="521"/>
      <c r="M349" s="521"/>
      <c r="N349" s="520" t="s">
        <v>77</v>
      </c>
      <c r="O349" s="521"/>
      <c r="P349" s="521"/>
      <c r="Q349" s="521"/>
      <c r="R349" s="521"/>
      <c r="S349" s="521"/>
      <c r="T349" s="521"/>
      <c r="U349" s="521"/>
      <c r="V349" s="521"/>
      <c r="W349" s="521"/>
      <c r="X349" s="521"/>
      <c r="Y349" s="521"/>
      <c r="Z349" s="520" t="s">
        <v>78</v>
      </c>
      <c r="AA349" s="521"/>
      <c r="AB349" s="521"/>
      <c r="AC349" s="521"/>
      <c r="AD349" s="521"/>
      <c r="AE349" s="521"/>
      <c r="AF349" s="521"/>
      <c r="AG349" s="521"/>
      <c r="AH349" s="521"/>
      <c r="AI349" s="521"/>
      <c r="AJ349" s="521"/>
      <c r="AK349" s="521"/>
      <c r="AL349" s="520" t="s">
        <v>79</v>
      </c>
      <c r="AM349" s="521"/>
      <c r="AN349" s="521"/>
      <c r="AO349" s="521"/>
      <c r="AP349" s="521"/>
      <c r="AQ349" s="521"/>
      <c r="AR349" s="521"/>
      <c r="AS349" s="521"/>
      <c r="AT349" s="521"/>
      <c r="AU349" s="521"/>
      <c r="AV349" s="521"/>
      <c r="AW349" s="521"/>
    </row>
    <row r="350" spans="1:49" s="61" customFormat="1" ht="21" customHeight="1" thickTop="1" x14ac:dyDescent="0.25">
      <c r="A350" s="550" t="s">
        <v>66</v>
      </c>
      <c r="B350" s="604" t="s">
        <v>376</v>
      </c>
      <c r="C350" s="605"/>
      <c r="D350" s="605"/>
      <c r="E350" s="605"/>
      <c r="F350" s="605"/>
      <c r="G350" s="605"/>
      <c r="H350" s="605"/>
      <c r="I350" s="605"/>
      <c r="J350" s="605"/>
      <c r="K350" s="605"/>
      <c r="L350" s="605"/>
      <c r="M350" s="606"/>
      <c r="N350" s="604" t="s">
        <v>377</v>
      </c>
      <c r="O350" s="605"/>
      <c r="P350" s="605"/>
      <c r="Q350" s="605"/>
      <c r="R350" s="605"/>
      <c r="S350" s="605"/>
      <c r="T350" s="605"/>
      <c r="U350" s="605"/>
      <c r="V350" s="605"/>
      <c r="W350" s="605"/>
      <c r="X350" s="605"/>
      <c r="Y350" s="606"/>
      <c r="Z350" s="604" t="s">
        <v>378</v>
      </c>
      <c r="AA350" s="605"/>
      <c r="AB350" s="605"/>
      <c r="AC350" s="605"/>
      <c r="AD350" s="605"/>
      <c r="AE350" s="605"/>
      <c r="AF350" s="605"/>
      <c r="AG350" s="605"/>
      <c r="AH350" s="605"/>
      <c r="AI350" s="605"/>
      <c r="AJ350" s="605"/>
      <c r="AK350" s="606"/>
      <c r="AL350" s="604" t="s">
        <v>338</v>
      </c>
      <c r="AM350" s="605"/>
      <c r="AN350" s="605"/>
      <c r="AO350" s="605"/>
      <c r="AP350" s="605"/>
      <c r="AQ350" s="605"/>
      <c r="AR350" s="605"/>
      <c r="AS350" s="605"/>
      <c r="AT350" s="605"/>
      <c r="AU350" s="605"/>
      <c r="AV350" s="605"/>
      <c r="AW350" s="606"/>
    </row>
    <row r="351" spans="1:49" s="61" customFormat="1" ht="21" customHeight="1" x14ac:dyDescent="0.25">
      <c r="A351" s="551"/>
      <c r="B351" s="607"/>
      <c r="C351" s="608"/>
      <c r="D351" s="608"/>
      <c r="E351" s="608"/>
      <c r="F351" s="608"/>
      <c r="G351" s="608"/>
      <c r="H351" s="608"/>
      <c r="I351" s="608"/>
      <c r="J351" s="608"/>
      <c r="K351" s="608"/>
      <c r="L351" s="608"/>
      <c r="M351" s="609"/>
      <c r="N351" s="607"/>
      <c r="O351" s="608"/>
      <c r="P351" s="608"/>
      <c r="Q351" s="608"/>
      <c r="R351" s="608"/>
      <c r="S351" s="608"/>
      <c r="T351" s="608"/>
      <c r="U351" s="608"/>
      <c r="V351" s="608"/>
      <c r="W351" s="608"/>
      <c r="X351" s="608"/>
      <c r="Y351" s="609"/>
      <c r="Z351" s="607"/>
      <c r="AA351" s="608"/>
      <c r="AB351" s="608"/>
      <c r="AC351" s="608"/>
      <c r="AD351" s="608"/>
      <c r="AE351" s="608"/>
      <c r="AF351" s="608"/>
      <c r="AG351" s="608"/>
      <c r="AH351" s="608"/>
      <c r="AI351" s="608"/>
      <c r="AJ351" s="608"/>
      <c r="AK351" s="609"/>
      <c r="AL351" s="607"/>
      <c r="AM351" s="608"/>
      <c r="AN351" s="608"/>
      <c r="AO351" s="608"/>
      <c r="AP351" s="608"/>
      <c r="AQ351" s="608"/>
      <c r="AR351" s="608"/>
      <c r="AS351" s="608"/>
      <c r="AT351" s="608"/>
      <c r="AU351" s="608"/>
      <c r="AV351" s="608"/>
      <c r="AW351" s="609"/>
    </row>
    <row r="352" spans="1:49" s="61" customFormat="1" ht="21" customHeight="1" thickBot="1" x14ac:dyDescent="0.3">
      <c r="A352" s="552"/>
      <c r="B352" s="610" t="str">
        <f>IF(ISBLANK(B350),"",CONCATENATE($E$12,$F$12,".",$G$12,".","0",RIGHT($B$349,1),".",RIGHT(L352,1),$A$101,"-",A350))</f>
        <v>L450.20.05.D11-01</v>
      </c>
      <c r="C352" s="611"/>
      <c r="D352" s="612"/>
      <c r="E352" s="463">
        <v>3</v>
      </c>
      <c r="F352" s="457" t="s">
        <v>295</v>
      </c>
      <c r="G352" s="463">
        <v>14</v>
      </c>
      <c r="H352" s="456">
        <v>0</v>
      </c>
      <c r="I352" s="456">
        <v>28</v>
      </c>
      <c r="J352" s="457">
        <v>0</v>
      </c>
      <c r="K352" s="464">
        <v>0</v>
      </c>
      <c r="L352" s="448" t="s">
        <v>54</v>
      </c>
      <c r="M352" s="362">
        <f>E352*25-G352-H352-I352-J352-K352</f>
        <v>33</v>
      </c>
      <c r="N352" s="610" t="str">
        <f>IF(ISBLANK(N350),"",CONCATENATE($E$12,$F$12,".",$G$12,".","0",RIGHT($N$349,1),".",RIGHT(X352,1),$A$101,"-",A350))</f>
        <v>L450.20.06.D11-01</v>
      </c>
      <c r="O352" s="611"/>
      <c r="P352" s="612"/>
      <c r="Q352" s="463">
        <v>3</v>
      </c>
      <c r="R352" s="457" t="s">
        <v>295</v>
      </c>
      <c r="S352" s="463">
        <v>28</v>
      </c>
      <c r="T352" s="456">
        <v>0</v>
      </c>
      <c r="U352" s="456">
        <v>14</v>
      </c>
      <c r="V352" s="457">
        <v>0</v>
      </c>
      <c r="W352" s="464">
        <v>0</v>
      </c>
      <c r="X352" s="448" t="s">
        <v>54</v>
      </c>
      <c r="Y352" s="362">
        <f>Q352*25-S352-T352-U352-V352-W352</f>
        <v>33</v>
      </c>
      <c r="Z352" s="610" t="str">
        <f>IF(ISBLANK(Z350),"",CONCATENATE($E$12,$F$12,".",$G$12,".","0",RIGHT($Z$349,1),".",RIGHT(AJ352,1),$A$101,"-",A350))</f>
        <v>L450.20.07.D11-01</v>
      </c>
      <c r="AA352" s="611"/>
      <c r="AB352" s="612"/>
      <c r="AC352" s="463">
        <v>3</v>
      </c>
      <c r="AD352" s="457" t="s">
        <v>295</v>
      </c>
      <c r="AE352" s="463">
        <v>28</v>
      </c>
      <c r="AF352" s="456">
        <v>0</v>
      </c>
      <c r="AG352" s="456">
        <v>14</v>
      </c>
      <c r="AH352" s="446">
        <v>0</v>
      </c>
      <c r="AI352" s="464">
        <v>0</v>
      </c>
      <c r="AJ352" s="364" t="s">
        <v>54</v>
      </c>
      <c r="AK352" s="362">
        <f>AC352*25-AE352-AF352-AG352-AH352-AI352</f>
        <v>33</v>
      </c>
      <c r="AL352" s="610" t="str">
        <f>IF(ISBLANK(AL350),"",CONCATENATE($E$12,$F$12,".",$G$12,".","0",RIGHT($AL$349,1),".",RIGHT(AV352,1),$A$101,"-",A350))</f>
        <v>L450.20.08.C11-01</v>
      </c>
      <c r="AM352" s="611"/>
      <c r="AN352" s="612"/>
      <c r="AO352" s="458">
        <v>2</v>
      </c>
      <c r="AP352" s="459" t="s">
        <v>5</v>
      </c>
      <c r="AQ352" s="460">
        <v>28</v>
      </c>
      <c r="AR352" s="461">
        <v>28</v>
      </c>
      <c r="AS352" s="461">
        <v>0</v>
      </c>
      <c r="AT352" s="462">
        <v>0</v>
      </c>
      <c r="AU352" s="362">
        <v>0</v>
      </c>
      <c r="AV352" s="364" t="s">
        <v>7</v>
      </c>
      <c r="AW352" s="362">
        <v>0</v>
      </c>
    </row>
    <row r="353" spans="1:49" s="61" customFormat="1" ht="21" customHeight="1" thickTop="1" x14ac:dyDescent="0.25">
      <c r="A353" s="550" t="s">
        <v>67</v>
      </c>
      <c r="B353" s="531"/>
      <c r="C353" s="532"/>
      <c r="D353" s="532"/>
      <c r="E353" s="532"/>
      <c r="F353" s="532"/>
      <c r="G353" s="532"/>
      <c r="H353" s="532"/>
      <c r="I353" s="532"/>
      <c r="J353" s="532"/>
      <c r="K353" s="532"/>
      <c r="L353" s="532"/>
      <c r="M353" s="533"/>
      <c r="N353" s="604" t="s">
        <v>337</v>
      </c>
      <c r="O353" s="605"/>
      <c r="P353" s="605"/>
      <c r="Q353" s="605"/>
      <c r="R353" s="605"/>
      <c r="S353" s="605"/>
      <c r="T353" s="605"/>
      <c r="U353" s="605"/>
      <c r="V353" s="605"/>
      <c r="W353" s="605"/>
      <c r="X353" s="605"/>
      <c r="Y353" s="606"/>
      <c r="Z353" s="531"/>
      <c r="AA353" s="532"/>
      <c r="AB353" s="532"/>
      <c r="AC353" s="532"/>
      <c r="AD353" s="532"/>
      <c r="AE353" s="532"/>
      <c r="AF353" s="532"/>
      <c r="AG353" s="532"/>
      <c r="AH353" s="532"/>
      <c r="AI353" s="532"/>
      <c r="AJ353" s="532"/>
      <c r="AK353" s="533"/>
      <c r="AL353" s="531"/>
      <c r="AM353" s="532"/>
      <c r="AN353" s="532"/>
      <c r="AO353" s="532"/>
      <c r="AP353" s="532"/>
      <c r="AQ353" s="532"/>
      <c r="AR353" s="532"/>
      <c r="AS353" s="532"/>
      <c r="AT353" s="532"/>
      <c r="AU353" s="532"/>
      <c r="AV353" s="532"/>
      <c r="AW353" s="533"/>
    </row>
    <row r="354" spans="1:49" s="61" customFormat="1" ht="21" customHeight="1" x14ac:dyDescent="0.25">
      <c r="A354" s="551"/>
      <c r="B354" s="534"/>
      <c r="C354" s="535"/>
      <c r="D354" s="535"/>
      <c r="E354" s="535"/>
      <c r="F354" s="535"/>
      <c r="G354" s="535"/>
      <c r="H354" s="535"/>
      <c r="I354" s="535"/>
      <c r="J354" s="535"/>
      <c r="K354" s="535"/>
      <c r="L354" s="535"/>
      <c r="M354" s="536"/>
      <c r="N354" s="607"/>
      <c r="O354" s="608"/>
      <c r="P354" s="608"/>
      <c r="Q354" s="608"/>
      <c r="R354" s="608"/>
      <c r="S354" s="608"/>
      <c r="T354" s="608"/>
      <c r="U354" s="608"/>
      <c r="V354" s="608"/>
      <c r="W354" s="608"/>
      <c r="X354" s="608"/>
      <c r="Y354" s="609"/>
      <c r="Z354" s="534"/>
      <c r="AA354" s="535"/>
      <c r="AB354" s="535"/>
      <c r="AC354" s="535"/>
      <c r="AD354" s="535"/>
      <c r="AE354" s="535"/>
      <c r="AF354" s="535"/>
      <c r="AG354" s="535"/>
      <c r="AH354" s="535"/>
      <c r="AI354" s="535"/>
      <c r="AJ354" s="535"/>
      <c r="AK354" s="536"/>
      <c r="AL354" s="534"/>
      <c r="AM354" s="535"/>
      <c r="AN354" s="535"/>
      <c r="AO354" s="535"/>
      <c r="AP354" s="535"/>
      <c r="AQ354" s="535"/>
      <c r="AR354" s="535"/>
      <c r="AS354" s="535"/>
      <c r="AT354" s="535"/>
      <c r="AU354" s="535"/>
      <c r="AV354" s="535"/>
      <c r="AW354" s="536"/>
    </row>
    <row r="355" spans="1:49" s="61" customFormat="1" ht="21" customHeight="1" thickBot="1" x14ac:dyDescent="0.3">
      <c r="A355" s="552"/>
      <c r="B355" s="610" t="str">
        <f>IF(ISBLANK(B353),"",CONCATENATE($E$12,$F$12,".",$G$12,".","0",RIGHT($B$349,1),".",RIGHT(L355,1),$A$101,"-",A353))</f>
        <v/>
      </c>
      <c r="C355" s="611"/>
      <c r="D355" s="612"/>
      <c r="E355" s="429"/>
      <c r="F355" s="428"/>
      <c r="G355" s="430"/>
      <c r="H355" s="431"/>
      <c r="I355" s="431"/>
      <c r="J355" s="432"/>
      <c r="K355" s="362"/>
      <c r="L355" s="364"/>
      <c r="M355" s="362"/>
      <c r="N355" s="610" t="str">
        <f>IF(ISBLANK(N353),"",CONCATENATE($E$12,$F$12,".",$G$12,".","0",RIGHT($N$349,1),".",RIGHT(X355,1),$A$101,"-",A353))</f>
        <v>L450.20.06.C11-02</v>
      </c>
      <c r="O355" s="611"/>
      <c r="P355" s="612"/>
      <c r="Q355" s="429">
        <v>2</v>
      </c>
      <c r="R355" s="428" t="s">
        <v>6</v>
      </c>
      <c r="S355" s="430">
        <v>0</v>
      </c>
      <c r="T355" s="431">
        <v>0</v>
      </c>
      <c r="U355" s="431">
        <v>28</v>
      </c>
      <c r="V355" s="432">
        <v>0</v>
      </c>
      <c r="W355" s="362">
        <v>0</v>
      </c>
      <c r="X355" s="364" t="s">
        <v>7</v>
      </c>
      <c r="Y355" s="362">
        <f>Q355*25-S355-T355-U355-V355-W355</f>
        <v>22</v>
      </c>
      <c r="Z355" s="610" t="str">
        <f>IF(ISBLANK(Z353),"",CONCATENATE($E$12,$F$12,".",$G$12,".","0",RIGHT($Z$349,1),".",RIGHT(AJ355,1),$A$101,"-",A353))</f>
        <v/>
      </c>
      <c r="AA355" s="611"/>
      <c r="AB355" s="612"/>
      <c r="AC355" s="363"/>
      <c r="AD355" s="364"/>
      <c r="AE355" s="365"/>
      <c r="AF355" s="366"/>
      <c r="AG355" s="366"/>
      <c r="AH355" s="367"/>
      <c r="AI355" s="362"/>
      <c r="AJ355" s="364"/>
      <c r="AK355" s="362"/>
      <c r="AL355" s="610" t="str">
        <f>IF(ISBLANK(AL353),"",CONCATENATE($E$12,$F$12,".",$G$12,".","0",RIGHT($AL$349,1),".",RIGHT(AV355,1),$A$101,"-",A353))</f>
        <v/>
      </c>
      <c r="AM355" s="611"/>
      <c r="AN355" s="612"/>
      <c r="AO355" s="411"/>
      <c r="AP355" s="412"/>
      <c r="AQ355" s="413"/>
      <c r="AR355" s="414"/>
      <c r="AS355" s="414"/>
      <c r="AT355" s="415"/>
      <c r="AU355" s="416"/>
      <c r="AV355" s="412"/>
      <c r="AW355" s="416"/>
    </row>
    <row r="356" spans="1:49" s="61" customFormat="1" ht="21" customHeight="1" thickTop="1" x14ac:dyDescent="0.25">
      <c r="A356" s="550" t="s">
        <v>68</v>
      </c>
      <c r="B356" s="531"/>
      <c r="C356" s="532"/>
      <c r="D356" s="532"/>
      <c r="E356" s="532"/>
      <c r="F356" s="532"/>
      <c r="G356" s="532"/>
      <c r="H356" s="532"/>
      <c r="I356" s="532"/>
      <c r="J356" s="532"/>
      <c r="K356" s="532"/>
      <c r="L356" s="532"/>
      <c r="M356" s="533"/>
      <c r="N356" s="531"/>
      <c r="O356" s="532"/>
      <c r="P356" s="532"/>
      <c r="Q356" s="532"/>
      <c r="R356" s="532"/>
      <c r="S356" s="532"/>
      <c r="T356" s="532"/>
      <c r="U356" s="532"/>
      <c r="V356" s="532"/>
      <c r="W356" s="532"/>
      <c r="X356" s="532"/>
      <c r="Y356" s="533"/>
      <c r="Z356" s="531"/>
      <c r="AA356" s="532"/>
      <c r="AB356" s="532"/>
      <c r="AC356" s="532"/>
      <c r="AD356" s="532"/>
      <c r="AE356" s="532"/>
      <c r="AF356" s="532"/>
      <c r="AG356" s="532"/>
      <c r="AH356" s="532"/>
      <c r="AI356" s="532"/>
      <c r="AJ356" s="532"/>
      <c r="AK356" s="533"/>
      <c r="AL356" s="531"/>
      <c r="AM356" s="532"/>
      <c r="AN356" s="532"/>
      <c r="AO356" s="532"/>
      <c r="AP356" s="532"/>
      <c r="AQ356" s="532"/>
      <c r="AR356" s="532"/>
      <c r="AS356" s="532"/>
      <c r="AT356" s="532"/>
      <c r="AU356" s="532"/>
      <c r="AV356" s="532"/>
      <c r="AW356" s="533"/>
    </row>
    <row r="357" spans="1:49" s="61" customFormat="1" ht="21" customHeight="1" x14ac:dyDescent="0.25">
      <c r="A357" s="551"/>
      <c r="B357" s="534"/>
      <c r="C357" s="535"/>
      <c r="D357" s="535"/>
      <c r="E357" s="535"/>
      <c r="F357" s="535"/>
      <c r="G357" s="535"/>
      <c r="H357" s="535"/>
      <c r="I357" s="535"/>
      <c r="J357" s="535"/>
      <c r="K357" s="535"/>
      <c r="L357" s="535"/>
      <c r="M357" s="536"/>
      <c r="N357" s="534"/>
      <c r="O357" s="535"/>
      <c r="P357" s="535"/>
      <c r="Q357" s="535"/>
      <c r="R357" s="535"/>
      <c r="S357" s="535"/>
      <c r="T357" s="535"/>
      <c r="U357" s="535"/>
      <c r="V357" s="535"/>
      <c r="W357" s="535"/>
      <c r="X357" s="535"/>
      <c r="Y357" s="536"/>
      <c r="Z357" s="534"/>
      <c r="AA357" s="535"/>
      <c r="AB357" s="535"/>
      <c r="AC357" s="535"/>
      <c r="AD357" s="535"/>
      <c r="AE357" s="535"/>
      <c r="AF357" s="535"/>
      <c r="AG357" s="535"/>
      <c r="AH357" s="535"/>
      <c r="AI357" s="535"/>
      <c r="AJ357" s="535"/>
      <c r="AK357" s="536"/>
      <c r="AL357" s="534"/>
      <c r="AM357" s="535"/>
      <c r="AN357" s="535"/>
      <c r="AO357" s="535"/>
      <c r="AP357" s="535"/>
      <c r="AQ357" s="535"/>
      <c r="AR357" s="535"/>
      <c r="AS357" s="535"/>
      <c r="AT357" s="535"/>
      <c r="AU357" s="535"/>
      <c r="AV357" s="535"/>
      <c r="AW357" s="536"/>
    </row>
    <row r="358" spans="1:49" s="61" customFormat="1" ht="21" customHeight="1" thickBot="1" x14ac:dyDescent="0.3">
      <c r="A358" s="552"/>
      <c r="B358" s="610" t="str">
        <f>IF(ISBLANK(B356),"",CONCATENATE($E$12,$F$12,".",$G$12,".","0",RIGHT($B$349,1),".",RIGHT(L358,1),$A$101,"-",A356))</f>
        <v/>
      </c>
      <c r="C358" s="611"/>
      <c r="D358" s="612"/>
      <c r="E358" s="429"/>
      <c r="F358" s="428"/>
      <c r="G358" s="430"/>
      <c r="H358" s="431"/>
      <c r="I358" s="431"/>
      <c r="J358" s="432"/>
      <c r="K358" s="362"/>
      <c r="L358" s="364"/>
      <c r="M358" s="362"/>
      <c r="N358" s="610" t="str">
        <f>IF(ISBLANK(N356),"",CONCATENATE($E$12,$F$12,".",$G$12,".","0",RIGHT($N$349,1),".",RIGHT(X358,1),$A$101,"-",A356))</f>
        <v/>
      </c>
      <c r="O358" s="611"/>
      <c r="P358" s="612"/>
      <c r="Q358" s="429"/>
      <c r="R358" s="428"/>
      <c r="S358" s="430"/>
      <c r="T358" s="431"/>
      <c r="U358" s="431"/>
      <c r="V358" s="432"/>
      <c r="W358" s="362"/>
      <c r="X358" s="364"/>
      <c r="Y358" s="362"/>
      <c r="Z358" s="610" t="str">
        <f>IF(ISBLANK(Z356),"",CONCATENATE($E$12,$F$12,".",$G$12,".","0",RIGHT($Z$349,1),".",RIGHT(AJ358,1),$A$101,"-",A356))</f>
        <v/>
      </c>
      <c r="AA358" s="611"/>
      <c r="AB358" s="612"/>
      <c r="AC358" s="411"/>
      <c r="AD358" s="412"/>
      <c r="AE358" s="413"/>
      <c r="AF358" s="414"/>
      <c r="AG358" s="414"/>
      <c r="AH358" s="415"/>
      <c r="AI358" s="416"/>
      <c r="AJ358" s="412"/>
      <c r="AK358" s="416"/>
      <c r="AL358" s="610" t="str">
        <f>IF(ISBLANK(AL356),"",CONCATENATE($E$12,$F$12,".",$G$12,".","0",RIGHT($AL$349,1),".",RIGHT(AV358,1),$A$101,"-",A356))</f>
        <v/>
      </c>
      <c r="AM358" s="611"/>
      <c r="AN358" s="612"/>
      <c r="AO358" s="411"/>
      <c r="AP358" s="412"/>
      <c r="AQ358" s="413"/>
      <c r="AR358" s="414"/>
      <c r="AS358" s="414"/>
      <c r="AT358" s="415"/>
      <c r="AU358" s="416"/>
      <c r="AV358" s="412"/>
      <c r="AW358" s="416"/>
    </row>
    <row r="359" spans="1:49" s="61" customFormat="1" ht="21" customHeight="1" thickTop="1" x14ac:dyDescent="0.25">
      <c r="A359" s="550" t="s">
        <v>69</v>
      </c>
      <c r="B359" s="531"/>
      <c r="C359" s="532"/>
      <c r="D359" s="532"/>
      <c r="E359" s="532"/>
      <c r="F359" s="532"/>
      <c r="G359" s="532"/>
      <c r="H359" s="532"/>
      <c r="I359" s="532"/>
      <c r="J359" s="532"/>
      <c r="K359" s="532"/>
      <c r="L359" s="532"/>
      <c r="M359" s="533"/>
      <c r="N359" s="531"/>
      <c r="O359" s="532"/>
      <c r="P359" s="532"/>
      <c r="Q359" s="532"/>
      <c r="R359" s="532"/>
      <c r="S359" s="532"/>
      <c r="T359" s="532"/>
      <c r="U359" s="532"/>
      <c r="V359" s="532"/>
      <c r="W359" s="532"/>
      <c r="X359" s="532"/>
      <c r="Y359" s="533"/>
      <c r="Z359" s="531"/>
      <c r="AA359" s="532"/>
      <c r="AB359" s="532"/>
      <c r="AC359" s="532"/>
      <c r="AD359" s="532"/>
      <c r="AE359" s="532"/>
      <c r="AF359" s="532"/>
      <c r="AG359" s="532"/>
      <c r="AH359" s="532"/>
      <c r="AI359" s="532"/>
      <c r="AJ359" s="532"/>
      <c r="AK359" s="533"/>
      <c r="AL359" s="531"/>
      <c r="AM359" s="532"/>
      <c r="AN359" s="532"/>
      <c r="AO359" s="532"/>
      <c r="AP359" s="532"/>
      <c r="AQ359" s="532"/>
      <c r="AR359" s="532"/>
      <c r="AS359" s="532"/>
      <c r="AT359" s="532"/>
      <c r="AU359" s="532"/>
      <c r="AV359" s="532"/>
      <c r="AW359" s="533"/>
    </row>
    <row r="360" spans="1:49" s="61" customFormat="1" ht="21" customHeight="1" x14ac:dyDescent="0.25">
      <c r="A360" s="551"/>
      <c r="B360" s="534"/>
      <c r="C360" s="535"/>
      <c r="D360" s="535"/>
      <c r="E360" s="535"/>
      <c r="F360" s="535"/>
      <c r="G360" s="535"/>
      <c r="H360" s="535"/>
      <c r="I360" s="535"/>
      <c r="J360" s="535"/>
      <c r="K360" s="535"/>
      <c r="L360" s="535"/>
      <c r="M360" s="536"/>
      <c r="N360" s="534"/>
      <c r="O360" s="535"/>
      <c r="P360" s="535"/>
      <c r="Q360" s="535"/>
      <c r="R360" s="535"/>
      <c r="S360" s="535"/>
      <c r="T360" s="535"/>
      <c r="U360" s="535"/>
      <c r="V360" s="535"/>
      <c r="W360" s="535"/>
      <c r="X360" s="535"/>
      <c r="Y360" s="536"/>
      <c r="Z360" s="534"/>
      <c r="AA360" s="535"/>
      <c r="AB360" s="535"/>
      <c r="AC360" s="535"/>
      <c r="AD360" s="535"/>
      <c r="AE360" s="535"/>
      <c r="AF360" s="535"/>
      <c r="AG360" s="535"/>
      <c r="AH360" s="535"/>
      <c r="AI360" s="535"/>
      <c r="AJ360" s="535"/>
      <c r="AK360" s="536"/>
      <c r="AL360" s="534"/>
      <c r="AM360" s="535"/>
      <c r="AN360" s="535"/>
      <c r="AO360" s="535"/>
      <c r="AP360" s="535"/>
      <c r="AQ360" s="535"/>
      <c r="AR360" s="535"/>
      <c r="AS360" s="535"/>
      <c r="AT360" s="535"/>
      <c r="AU360" s="535"/>
      <c r="AV360" s="535"/>
      <c r="AW360" s="536"/>
    </row>
    <row r="361" spans="1:49" s="88" customFormat="1" ht="21" customHeight="1" thickBot="1" x14ac:dyDescent="0.25">
      <c r="A361" s="552"/>
      <c r="B361" s="610" t="str">
        <f>IF(ISBLANK(B359),"",CONCATENATE($E$12,$F$12,".",$G$12,".","0",RIGHT($B$349,1),".",RIGHT(L361,1),$A$101,"-",A359))</f>
        <v/>
      </c>
      <c r="C361" s="611"/>
      <c r="D361" s="612"/>
      <c r="E361" s="363"/>
      <c r="F361" s="364"/>
      <c r="G361" s="365"/>
      <c r="H361" s="366"/>
      <c r="I361" s="366"/>
      <c r="J361" s="367"/>
      <c r="K361" s="362"/>
      <c r="L361" s="364"/>
      <c r="M361" s="362"/>
      <c r="N361" s="610" t="str">
        <f>IF(ISBLANK(N359),"",CONCATENATE($E$12,$F$12,".",$G$12,".","0",RIGHT($N$349,1),".",RIGHT(X361,1),$A$101,"-",A359))</f>
        <v/>
      </c>
      <c r="O361" s="611"/>
      <c r="P361" s="612"/>
      <c r="Q361" s="363"/>
      <c r="R361" s="364"/>
      <c r="S361" s="365"/>
      <c r="T361" s="366"/>
      <c r="U361" s="366"/>
      <c r="V361" s="367"/>
      <c r="W361" s="362"/>
      <c r="X361" s="364"/>
      <c r="Y361" s="362"/>
      <c r="Z361" s="610" t="str">
        <f>IF(ISBLANK(Z359),"",CONCATENATE($E$12,$F$12,".",$G$12,".","0",RIGHT($Z$349,1),".",RIGHT(AJ361,1),$A$101,"-",A359))</f>
        <v/>
      </c>
      <c r="AA361" s="611"/>
      <c r="AB361" s="612"/>
      <c r="AC361" s="411"/>
      <c r="AD361" s="412"/>
      <c r="AE361" s="413"/>
      <c r="AF361" s="414"/>
      <c r="AG361" s="414"/>
      <c r="AH361" s="415"/>
      <c r="AI361" s="416"/>
      <c r="AJ361" s="412"/>
      <c r="AK361" s="416"/>
      <c r="AL361" s="610" t="str">
        <f>IF(ISBLANK(AL359),"",CONCATENATE($E$12,$F$12,".",$G$12,".","0",RIGHT($AL$349,1),".",RIGHT(AV361,1),$A$101,"-",A359))</f>
        <v/>
      </c>
      <c r="AM361" s="611"/>
      <c r="AN361" s="612"/>
      <c r="AO361" s="411"/>
      <c r="AP361" s="412"/>
      <c r="AQ361" s="413"/>
      <c r="AR361" s="414"/>
      <c r="AS361" s="414"/>
      <c r="AT361" s="415"/>
      <c r="AU361" s="416"/>
      <c r="AV361" s="412"/>
      <c r="AW361" s="416"/>
    </row>
    <row r="362" spans="1:49" s="88" customFormat="1" ht="21" customHeight="1" thickTop="1" x14ac:dyDescent="0.2">
      <c r="A362" s="564" t="s">
        <v>8</v>
      </c>
      <c r="B362" s="511" t="s">
        <v>9</v>
      </c>
      <c r="C362" s="512"/>
      <c r="D362" s="63"/>
      <c r="E362" s="508">
        <f>SUM(G352:J352,G355:J355,G358:J358,G361:J361,)</f>
        <v>42</v>
      </c>
      <c r="F362" s="509"/>
      <c r="G362" s="517" t="s">
        <v>10</v>
      </c>
      <c r="H362" s="518"/>
      <c r="I362" s="518"/>
      <c r="J362" s="519"/>
      <c r="K362" s="507">
        <f>SUM(M352,M355,M358,M361)</f>
        <v>33</v>
      </c>
      <c r="L362" s="508"/>
      <c r="M362" s="509"/>
      <c r="N362" s="511" t="s">
        <v>9</v>
      </c>
      <c r="O362" s="512"/>
      <c r="P362" s="63"/>
      <c r="Q362" s="508">
        <f>SUM(S352:V352,S355:V355,S358:V358,S361:V361,)</f>
        <v>70</v>
      </c>
      <c r="R362" s="509"/>
      <c r="S362" s="517" t="s">
        <v>10</v>
      </c>
      <c r="T362" s="518"/>
      <c r="U362" s="518"/>
      <c r="V362" s="519"/>
      <c r="W362" s="507">
        <f>SUM(Y352,Y355,Y358,Y361)</f>
        <v>55</v>
      </c>
      <c r="X362" s="508"/>
      <c r="Y362" s="509"/>
      <c r="Z362" s="511" t="s">
        <v>9</v>
      </c>
      <c r="AA362" s="512"/>
      <c r="AB362" s="63"/>
      <c r="AC362" s="508">
        <f>SUM(AE352:AH352,AE355:AH355,AE358:AH358,AE361:AH361,)</f>
        <v>42</v>
      </c>
      <c r="AD362" s="509"/>
      <c r="AE362" s="517" t="s">
        <v>10</v>
      </c>
      <c r="AF362" s="518"/>
      <c r="AG362" s="518"/>
      <c r="AH362" s="519"/>
      <c r="AI362" s="507">
        <f>SUM(AK352,AK355,AK358,AK361)</f>
        <v>33</v>
      </c>
      <c r="AJ362" s="508"/>
      <c r="AK362" s="509"/>
      <c r="AL362" s="511" t="s">
        <v>9</v>
      </c>
      <c r="AM362" s="512"/>
      <c r="AN362" s="63"/>
      <c r="AO362" s="508">
        <f>SUM(AQ352:AT352,AQ355:AT355,AQ358:AT358,AQ361:AT361,)</f>
        <v>56</v>
      </c>
      <c r="AP362" s="509"/>
      <c r="AQ362" s="517" t="s">
        <v>10</v>
      </c>
      <c r="AR362" s="518"/>
      <c r="AS362" s="518"/>
      <c r="AT362" s="519"/>
      <c r="AU362" s="507">
        <f>SUM(AW352,AW355,AW358,AW361)</f>
        <v>0</v>
      </c>
      <c r="AV362" s="508"/>
      <c r="AW362" s="509"/>
    </row>
    <row r="363" spans="1:49" s="88" customFormat="1" ht="21" customHeight="1" thickBot="1" x14ac:dyDescent="0.25">
      <c r="A363" s="565"/>
      <c r="B363" s="510" t="s">
        <v>11</v>
      </c>
      <c r="C363" s="503"/>
      <c r="D363" s="66"/>
      <c r="E363" s="515">
        <f>SUM(E352,E355,E358,E361)</f>
        <v>3</v>
      </c>
      <c r="F363" s="516"/>
      <c r="G363" s="510" t="s">
        <v>12</v>
      </c>
      <c r="H363" s="503"/>
      <c r="I363" s="503"/>
      <c r="J363" s="504"/>
      <c r="K363" s="510" t="str">
        <f>BD396</f>
        <v>0E,1D,0C</v>
      </c>
      <c r="L363" s="503"/>
      <c r="M363" s="504"/>
      <c r="N363" s="510" t="s">
        <v>11</v>
      </c>
      <c r="O363" s="503"/>
      <c r="P363" s="66"/>
      <c r="Q363" s="515">
        <f>SUM(Q352,Q355,Q358,Q361)</f>
        <v>5</v>
      </c>
      <c r="R363" s="516"/>
      <c r="S363" s="510" t="s">
        <v>12</v>
      </c>
      <c r="T363" s="503"/>
      <c r="U363" s="503"/>
      <c r="V363" s="504"/>
      <c r="W363" s="510" t="str">
        <f>BD397</f>
        <v>0E,1D,1C</v>
      </c>
      <c r="X363" s="503"/>
      <c r="Y363" s="504"/>
      <c r="Z363" s="510" t="s">
        <v>11</v>
      </c>
      <c r="AA363" s="503"/>
      <c r="AB363" s="66"/>
      <c r="AC363" s="515">
        <f>SUM(AC352,AC355,AC358,AC361)</f>
        <v>3</v>
      </c>
      <c r="AD363" s="516"/>
      <c r="AE363" s="510" t="s">
        <v>12</v>
      </c>
      <c r="AF363" s="503"/>
      <c r="AG363" s="503"/>
      <c r="AH363" s="504"/>
      <c r="AI363" s="510" t="str">
        <f>BD398</f>
        <v>0E,1D,0C</v>
      </c>
      <c r="AJ363" s="503"/>
      <c r="AK363" s="504"/>
      <c r="AL363" s="510" t="s">
        <v>11</v>
      </c>
      <c r="AM363" s="503"/>
      <c r="AN363" s="66"/>
      <c r="AO363" s="515">
        <f>SUM(AO352,AO355,AO358,AO361)</f>
        <v>2</v>
      </c>
      <c r="AP363" s="516"/>
      <c r="AQ363" s="510" t="s">
        <v>12</v>
      </c>
      <c r="AR363" s="503"/>
      <c r="AS363" s="503"/>
      <c r="AT363" s="504"/>
      <c r="AU363" s="510" t="str">
        <f>BD399</f>
        <v>1E,0D,0C</v>
      </c>
      <c r="AV363" s="503"/>
      <c r="AW363" s="504"/>
    </row>
    <row r="364" spans="1:49" s="88" customFormat="1" ht="21" customHeight="1" thickTop="1" x14ac:dyDescent="0.2">
      <c r="A364" s="564" t="s">
        <v>13</v>
      </c>
      <c r="B364" s="511" t="s">
        <v>9</v>
      </c>
      <c r="C364" s="512"/>
      <c r="D364" s="67"/>
      <c r="E364" s="513">
        <f>SUM(G365:J365)</f>
        <v>3</v>
      </c>
      <c r="F364" s="514"/>
      <c r="G364" s="68"/>
      <c r="H364" s="64"/>
      <c r="I364" s="64"/>
      <c r="J364" s="64"/>
      <c r="K364" s="312"/>
      <c r="L364" s="64"/>
      <c r="M364" s="73"/>
      <c r="N364" s="511" t="s">
        <v>9</v>
      </c>
      <c r="O364" s="512"/>
      <c r="P364" s="67"/>
      <c r="Q364" s="513">
        <f>SUM(S365:V365)</f>
        <v>5</v>
      </c>
      <c r="R364" s="514"/>
      <c r="S364" s="68"/>
      <c r="T364" s="64"/>
      <c r="U364" s="64"/>
      <c r="V364" s="64"/>
      <c r="W364" s="312"/>
      <c r="X364" s="64"/>
      <c r="Y364" s="73"/>
      <c r="Z364" s="511" t="s">
        <v>9</v>
      </c>
      <c r="AA364" s="512"/>
      <c r="AB364" s="67"/>
      <c r="AC364" s="513">
        <f>SUM(AE365:AH365)</f>
        <v>3</v>
      </c>
      <c r="AD364" s="514"/>
      <c r="AE364" s="68"/>
      <c r="AF364" s="64"/>
      <c r="AG364" s="64"/>
      <c r="AH364" s="64"/>
      <c r="AI364" s="312"/>
      <c r="AJ364" s="64"/>
      <c r="AK364" s="73"/>
      <c r="AL364" s="511" t="s">
        <v>9</v>
      </c>
      <c r="AM364" s="512"/>
      <c r="AN364" s="67"/>
      <c r="AO364" s="513">
        <f>SUM(AQ365:AT365)</f>
        <v>4</v>
      </c>
      <c r="AP364" s="514"/>
      <c r="AQ364" s="68"/>
      <c r="AR364" s="64"/>
      <c r="AS364" s="64"/>
      <c r="AT364" s="64"/>
      <c r="AU364" s="312"/>
      <c r="AV364" s="64"/>
      <c r="AW364" s="73"/>
    </row>
    <row r="365" spans="1:49" s="78" customFormat="1" ht="21" customHeight="1" thickBot="1" x14ac:dyDescent="0.25">
      <c r="A365" s="565"/>
      <c r="B365" s="510" t="s">
        <v>14</v>
      </c>
      <c r="C365" s="503"/>
      <c r="D365" s="65"/>
      <c r="E365" s="65"/>
      <c r="F365" s="69"/>
      <c r="G365" s="211">
        <f>(G352+G355+G358+G361)/14</f>
        <v>1</v>
      </c>
      <c r="H365" s="211">
        <f>(H352+H355+H358+H361)/14</f>
        <v>0</v>
      </c>
      <c r="I365" s="211">
        <f>(I352+I355+I358+I361)/14</f>
        <v>2</v>
      </c>
      <c r="J365" s="211">
        <f>(J352+J355+J358+J361)/14</f>
        <v>0</v>
      </c>
      <c r="K365" s="502" t="s">
        <v>15</v>
      </c>
      <c r="L365" s="503"/>
      <c r="M365" s="504"/>
      <c r="N365" s="510" t="s">
        <v>14</v>
      </c>
      <c r="O365" s="503"/>
      <c r="P365" s="65"/>
      <c r="Q365" s="65"/>
      <c r="R365" s="69"/>
      <c r="S365" s="211">
        <f>(S352+S355+S358+S361)/14</f>
        <v>2</v>
      </c>
      <c r="T365" s="211">
        <f>(T352+T355+T358+T361)/14</f>
        <v>0</v>
      </c>
      <c r="U365" s="211">
        <f>(U352+U355+U358+U361)/14</f>
        <v>3</v>
      </c>
      <c r="V365" s="211">
        <f>(V352+V355+V358+V361)/14</f>
        <v>0</v>
      </c>
      <c r="W365" s="502" t="s">
        <v>15</v>
      </c>
      <c r="X365" s="503"/>
      <c r="Y365" s="504"/>
      <c r="Z365" s="510" t="s">
        <v>14</v>
      </c>
      <c r="AA365" s="503"/>
      <c r="AB365" s="65"/>
      <c r="AC365" s="65"/>
      <c r="AD365" s="69"/>
      <c r="AE365" s="211">
        <f>(AE352+AE355+AE358+AE361)/14</f>
        <v>2</v>
      </c>
      <c r="AF365" s="211">
        <f>(AF352+AF355+AF358+AF361)/14</f>
        <v>0</v>
      </c>
      <c r="AG365" s="211">
        <f>(AG352+AG355+AG358+AG361)/14</f>
        <v>1</v>
      </c>
      <c r="AH365" s="211">
        <f>(AH352+AH355+AH358+AH361)/14</f>
        <v>0</v>
      </c>
      <c r="AI365" s="502" t="s">
        <v>15</v>
      </c>
      <c r="AJ365" s="503"/>
      <c r="AK365" s="504"/>
      <c r="AL365" s="510" t="s">
        <v>14</v>
      </c>
      <c r="AM365" s="503"/>
      <c r="AN365" s="65"/>
      <c r="AO365" s="65"/>
      <c r="AP365" s="69"/>
      <c r="AQ365" s="211">
        <f>(AQ352+AQ355+AQ358+AQ361)/14</f>
        <v>2</v>
      </c>
      <c r="AR365" s="211">
        <f>(AR352+AR355+AR358+AR361)/14</f>
        <v>2</v>
      </c>
      <c r="AS365" s="211">
        <f>(AS352+AS355+AS358+AS361)/14</f>
        <v>0</v>
      </c>
      <c r="AT365" s="211">
        <f>(AT352+AT355+AT358+AT361)/14</f>
        <v>0</v>
      </c>
      <c r="AU365" s="502" t="s">
        <v>15</v>
      </c>
      <c r="AV365" s="503"/>
      <c r="AW365" s="504"/>
    </row>
    <row r="366" spans="1:49" s="78" customFormat="1" ht="21" customHeight="1" thickTop="1" x14ac:dyDescent="0.2">
      <c r="A366" s="21"/>
      <c r="B366" s="21"/>
      <c r="C366" s="21"/>
      <c r="D366" s="21"/>
      <c r="E366" s="21"/>
      <c r="F366" s="21"/>
      <c r="G366" s="21"/>
      <c r="H366" s="21"/>
      <c r="I366" s="21"/>
      <c r="J366" s="21"/>
      <c r="K366" s="21"/>
      <c r="L366" s="20"/>
      <c r="M366" s="20"/>
      <c r="N366" s="21"/>
      <c r="O366" s="393"/>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501" t="s">
        <v>270</v>
      </c>
      <c r="B367" s="501"/>
      <c r="C367" s="501"/>
      <c r="D367" s="501"/>
      <c r="E367" s="501"/>
      <c r="F367" s="501"/>
      <c r="G367" s="501"/>
      <c r="H367" s="501"/>
      <c r="I367" s="501"/>
      <c r="J367" s="501"/>
      <c r="K367" s="501"/>
      <c r="L367" s="501"/>
      <c r="M367" s="501"/>
      <c r="N367" s="501"/>
      <c r="O367" s="501"/>
      <c r="P367" s="501"/>
      <c r="Q367" s="501"/>
      <c r="R367" s="501"/>
      <c r="S367" s="501"/>
      <c r="T367" s="501"/>
      <c r="U367" s="501"/>
      <c r="V367" s="501"/>
      <c r="W367" s="501"/>
      <c r="X367" s="501"/>
      <c r="Y367" s="501"/>
      <c r="Z367" s="501"/>
      <c r="AA367" s="501"/>
      <c r="AB367" s="501"/>
      <c r="AC367" s="501"/>
      <c r="AD367" s="501"/>
      <c r="AE367" s="501"/>
      <c r="AF367" s="501"/>
      <c r="AG367" s="501"/>
      <c r="AH367" s="501"/>
      <c r="AI367" s="501"/>
      <c r="AJ367" s="501"/>
      <c r="AK367" s="501"/>
      <c r="AL367" s="501"/>
      <c r="AM367" s="501"/>
      <c r="AN367" s="501"/>
      <c r="AO367" s="501"/>
      <c r="AP367" s="501"/>
      <c r="AQ367" s="501"/>
      <c r="AR367" s="501"/>
      <c r="AS367" s="501"/>
      <c r="AT367" s="501"/>
      <c r="AU367" s="501"/>
      <c r="AV367" s="501"/>
      <c r="AW367" s="501"/>
    </row>
    <row r="368" spans="1:49" ht="21" customHeight="1" x14ac:dyDescent="0.2">
      <c r="A368" s="59"/>
      <c r="B368" s="89"/>
      <c r="C368" s="89"/>
      <c r="D368" s="89"/>
      <c r="E368" s="89"/>
      <c r="F368" s="89"/>
      <c r="G368" s="89"/>
      <c r="H368" s="90"/>
      <c r="I368" s="90"/>
      <c r="J368" s="90"/>
      <c r="K368" s="90"/>
      <c r="L368" s="71"/>
      <c r="M368" s="71"/>
      <c r="N368" s="71"/>
      <c r="O368" s="381"/>
      <c r="P368" s="71"/>
      <c r="Q368" s="71"/>
      <c r="R368" s="71"/>
      <c r="S368" s="71"/>
      <c r="T368" s="72"/>
      <c r="U368" s="82"/>
      <c r="V368" s="82"/>
      <c r="W368" s="82"/>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505" t="s">
        <v>39</v>
      </c>
      <c r="C369" s="505"/>
      <c r="D369" s="505"/>
      <c r="E369" s="505"/>
      <c r="F369" s="505"/>
      <c r="G369" s="505"/>
      <c r="H369" s="505"/>
      <c r="I369" s="505"/>
      <c r="J369" s="94"/>
      <c r="K369" s="94"/>
      <c r="L369" s="48"/>
      <c r="M369" s="48"/>
      <c r="N369" s="92"/>
      <c r="O369" s="380"/>
      <c r="P369" s="92"/>
      <c r="Q369" s="92"/>
      <c r="R369" s="93"/>
      <c r="S369" s="94"/>
      <c r="T369" s="94"/>
      <c r="U369" s="94"/>
      <c r="V369" s="94"/>
      <c r="W369" s="94"/>
      <c r="X369" s="48"/>
      <c r="Y369" s="48"/>
      <c r="Z369" s="92"/>
      <c r="AA369" s="92"/>
      <c r="AB369" s="92"/>
      <c r="AC369" s="92"/>
      <c r="AD369" s="93"/>
      <c r="AE369" s="94"/>
      <c r="AF369" s="94"/>
      <c r="AG369" s="94"/>
      <c r="AH369" s="94"/>
      <c r="AI369" s="94"/>
      <c r="AJ369" s="48"/>
      <c r="AK369" s="48"/>
      <c r="AL369" s="92"/>
      <c r="AM369" s="92"/>
      <c r="AN369" s="505" t="s">
        <v>42</v>
      </c>
      <c r="AO369" s="505"/>
      <c r="AP369" s="505"/>
      <c r="AQ369" s="505"/>
      <c r="AR369" s="505"/>
      <c r="AS369" s="505"/>
      <c r="AT369" s="505"/>
      <c r="AU369" s="505"/>
      <c r="AV369" s="48"/>
      <c r="AW369" s="48"/>
    </row>
    <row r="370" spans="1:98" s="59" customFormat="1" ht="21" customHeight="1" x14ac:dyDescent="0.2">
      <c r="B370" s="506" t="str">
        <f>Coperta!B$46</f>
        <v>Conf.univ.dr.ing. Florin DRĂGAN</v>
      </c>
      <c r="C370" s="506"/>
      <c r="D370" s="506"/>
      <c r="E370" s="506"/>
      <c r="F370" s="506"/>
      <c r="G370" s="506"/>
      <c r="H370" s="506"/>
      <c r="I370" s="506"/>
      <c r="J370" s="71"/>
      <c r="K370" s="71"/>
      <c r="L370" s="72"/>
      <c r="M370" s="72"/>
      <c r="N370" s="71"/>
      <c r="O370" s="381"/>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506" t="str">
        <f>Coperta!N$46</f>
        <v>Conf.univ.dr.ing. Virgil STOICA</v>
      </c>
      <c r="AO370" s="506"/>
      <c r="AP370" s="506"/>
      <c r="AQ370" s="506"/>
      <c r="AR370" s="506"/>
      <c r="AS370" s="506"/>
      <c r="AT370" s="506"/>
      <c r="AU370" s="506"/>
      <c r="AV370" s="72"/>
      <c r="AW370" s="72"/>
    </row>
    <row r="371" spans="1:98" ht="21" customHeight="1" x14ac:dyDescent="0.2">
      <c r="A371" s="59"/>
      <c r="B371" s="59"/>
      <c r="C371" s="59"/>
      <c r="D371" s="59"/>
      <c r="E371" s="59"/>
      <c r="F371" s="59"/>
      <c r="G371" s="71"/>
      <c r="H371" s="71"/>
      <c r="I371" s="71"/>
      <c r="J371" s="71"/>
      <c r="K371" s="71"/>
      <c r="L371" s="72"/>
      <c r="M371" s="72"/>
      <c r="N371" s="71"/>
      <c r="O371" s="381"/>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4" spans="1:98" ht="20.25" hidden="1"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613" t="s">
        <v>156</v>
      </c>
      <c r="B378" s="613"/>
      <c r="C378" s="613"/>
      <c r="AZ378" s="50"/>
      <c r="BA378" s="614"/>
      <c r="BB378" s="614"/>
      <c r="BC378" s="614"/>
      <c r="BD378" s="614"/>
      <c r="BE378" s="50"/>
      <c r="BF378" s="537" t="s">
        <v>165</v>
      </c>
      <c r="BG378" s="537"/>
      <c r="BH378" s="537"/>
      <c r="BI378" s="51"/>
      <c r="BJ378" s="51"/>
      <c r="BK378" s="51"/>
      <c r="BL378" s="537" t="s">
        <v>166</v>
      </c>
      <c r="BM378" s="537"/>
      <c r="BN378" s="537"/>
      <c r="BO378" s="537"/>
      <c r="BP378" s="537"/>
      <c r="BQ378" s="537"/>
      <c r="BR378" s="537"/>
      <c r="BS378" s="537"/>
      <c r="BT378" s="50"/>
      <c r="BU378" s="51"/>
      <c r="BV378" s="537" t="s">
        <v>167</v>
      </c>
      <c r="BW378" s="537"/>
      <c r="BX378" s="537"/>
      <c r="BY378" s="537"/>
      <c r="BZ378" s="537"/>
      <c r="CA378" s="537"/>
      <c r="CB378" s="537"/>
      <c r="CC378" s="537"/>
      <c r="CD378" s="537"/>
      <c r="CE378" s="537"/>
      <c r="CF378" s="50"/>
      <c r="CG378" s="51"/>
      <c r="CH378" s="51"/>
      <c r="CI378" s="51"/>
      <c r="CJ378" s="50" t="s">
        <v>174</v>
      </c>
      <c r="CK378" s="50"/>
      <c r="CL378" s="50"/>
      <c r="CM378" s="50"/>
      <c r="CN378" s="50"/>
      <c r="CO378" s="50"/>
      <c r="CP378" s="50"/>
      <c r="CQ378" s="50"/>
      <c r="CR378" s="50"/>
      <c r="CS378" s="51"/>
      <c r="CT378" s="51"/>
    </row>
    <row r="379" spans="1:98" ht="21" hidden="1" customHeight="1" x14ac:dyDescent="0.2">
      <c r="AY379" s="537" t="s">
        <v>161</v>
      </c>
      <c r="AZ379" s="537"/>
      <c r="BA379" s="123" t="s">
        <v>158</v>
      </c>
      <c r="BB379" s="123" t="s">
        <v>159</v>
      </c>
      <c r="BC379" s="123" t="s">
        <v>6</v>
      </c>
      <c r="BD379" s="123" t="s">
        <v>160</v>
      </c>
      <c r="BE379" s="50"/>
      <c r="BF379" s="123" t="s">
        <v>163</v>
      </c>
      <c r="BG379" s="123" t="s">
        <v>164</v>
      </c>
      <c r="BH379" s="123" t="s">
        <v>162</v>
      </c>
      <c r="BI379" s="51"/>
      <c r="BJ379" s="51"/>
      <c r="BK379" s="51"/>
      <c r="BL379" s="127" t="s">
        <v>163</v>
      </c>
      <c r="BM379" s="127" t="s">
        <v>164</v>
      </c>
      <c r="BN379" s="127" t="s">
        <v>162</v>
      </c>
      <c r="BO379" s="50"/>
      <c r="BP379" s="131" t="s">
        <v>170</v>
      </c>
      <c r="BQ379" s="127" t="s">
        <v>171</v>
      </c>
      <c r="BR379" s="127" t="s">
        <v>172</v>
      </c>
      <c r="BS379" s="127" t="s">
        <v>173</v>
      </c>
      <c r="BT379" s="50"/>
      <c r="BU379" s="51"/>
      <c r="BV379" s="126" t="s">
        <v>163</v>
      </c>
      <c r="BW379" s="127" t="s">
        <v>163</v>
      </c>
      <c r="BX379" s="127" t="s">
        <v>164</v>
      </c>
      <c r="BY379" s="127" t="s">
        <v>162</v>
      </c>
      <c r="BZ379" s="127" t="s">
        <v>168</v>
      </c>
      <c r="CA379" s="50"/>
      <c r="CB379" s="127" t="s">
        <v>46</v>
      </c>
      <c r="CC379" s="127" t="s">
        <v>54</v>
      </c>
      <c r="CD379" s="127" t="s">
        <v>59</v>
      </c>
      <c r="CE379" s="127"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4">
        <v>1</v>
      </c>
      <c r="AZ380" s="123">
        <v>1</v>
      </c>
      <c r="BA380" s="123">
        <f>COUNTIF($F$21,"E")+COUNTIF($F$24,"E")+COUNTIF($F$27,"E")+COUNTIF($F$30,"E")+COUNTIF($F$33,"E")+COUNTIF($F$36,"E")+COUNTIF($F$39,"E")+COUNTIF($F$42,"E")+COUNTIF($F$45,"E")+COUNTIF($F$48,"E")+COUNTIF($F$21,"P-E")+COUNTIF($F$24,"P-E")+COUNTIF($F$27,"P-E")+COUNTIF($F$30,"P-E")+COUNTIF($F$33,"P-E")+COUNTIF($F$36,"P-E")+COUNTIF($F$39,"P-E")+COUNTIF($F$42,"P-E")+COUNTIF($F$45,"P-E")+COUNTIF($F$48,"P-E")</f>
        <v>4</v>
      </c>
      <c r="BB380" s="123">
        <f>COUNTIF($F$21,"D")+COUNTIF($F$24,"D")+COUNTIF($F$27,"D")+COUNTIF($F$30,"D")+COUNTIF($F$33,"D")+COUNTIF($F$36,"D")+COUNTIF($F$39,"D")+COUNTIF($F$42,"D")+COUNTIF($F$45,"D")+COUNTIF($F$48,"D")+COUNTIF($F$21,"P-D")+COUNTIF($F$24,"P-D")+COUNTIF($F$27,"P-D")+COUNTIF($F$30,"P-D")+COUNTIF($F$33,"P-D")+COUNTIF($F$36,"P-D")+COUNTIF($F$39,"P-D")+COUNTIF($F$42,"P-D")+COUNTIF($F$45,"P-D")+COUNTIF($F$48,"P-D")</f>
        <v>3</v>
      </c>
      <c r="BC380" s="123">
        <f>COUNTIF($F21,"C")+COUNTIF($F24,"C")+COUNTIF($F27,"C")+COUNTIF($F30,"C")+COUNTIF($F33,"C")+COUNTIF($F36,"C")+COUNTIF($F39,"C")+COUNTIF($F42,"C")+COUNTIF($F45,"C")+COUNTIF($F48,"C")</f>
        <v>1</v>
      </c>
      <c r="BD380" s="123" t="str">
        <f t="shared" ref="BD380:BD387" si="1">CONCATENATE(BA380,"E,",BB380,"D,",BC380,"C")</f>
        <v>4E,3D,1C</v>
      </c>
      <c r="BE380" s="50"/>
      <c r="BF380" s="123"/>
      <c r="BG380" s="123">
        <f>COUNTIF($B$19,"&lt;&gt;*optional*")+COUNTIF($B$22,"&lt;&gt;*optional*")+COUNTIF($B$25,"&lt;&gt;*optional*")+COUNTIF($B$28,"&lt;&gt;*optional*")+COUNTIF($B$31,"&lt;&gt;*optional*")+COUNTIF($B$34,"&lt;&gt;*optional*")+COUNTIF($B$37,"&lt;&gt;*optional*")+COUNTIF($B$40,"&lt;&gt;*optional*")+COUNTIF($B$43,"&lt;&gt;*optional*")+COUNTIF($B$46,"&lt;&gt;*optional*")</f>
        <v>10</v>
      </c>
      <c r="BH380" s="123">
        <f>COUNTIF($B$19,"*optional*")+COUNTIF($B$22,"*optional*")+COUNTIF($B$25,"*optional*")+COUNTIF($B$28,"*optional*")+COUNTIF($B$31,"*optional*")+COUNTIF($B$34,"*optional*")+COUNTIF($B$37,"*optional*")+COUNTIF($B$40,"*optional*")+COUNTIF($B$43,"*optional*")+COUNTIF($B$46,"*optional*")</f>
        <v>0</v>
      </c>
      <c r="BI380" s="51"/>
      <c r="BJ380" s="51"/>
      <c r="BK380" s="51"/>
      <c r="BL380" s="123">
        <f t="shared" ref="BL380:BL387" si="2">BM380+BN380</f>
        <v>30</v>
      </c>
      <c r="BM380" s="123">
        <f>$E$21*COUNTIF($B$19,"&lt;&gt;*op?ional*")+$E$24*COUNTIF($B$22,"&lt;&gt;*op?ional*")+$E$27*COUNTIF($B$25,"&lt;&gt;*op?ional*")+$E$30*COUNTIF($B$28,"&lt;&gt;*op?ional*")+$E$33*COUNTIF($B$31,"&lt;&gt;*op?ional*")+$E$36*COUNTIF($B$34,"&lt;&gt;*op?ional*")+$E$39*COUNTIF($B$37,"&lt;&gt;*op?ional*")+$E$42*COUNTIF($B$40,"&lt;&gt;*op?ional*")+$E$45*COUNTIF($B$43,"&lt;&gt;*op?ional*")+$E$48*COUNTIF($B$46,"&lt;&gt;*op?ional*")</f>
        <v>30</v>
      </c>
      <c r="BN380" s="123">
        <f>$E$21*COUNTIF($B$19,"*op?ional*")+$E$24*COUNTIF($B$22,"*op?ional*")+$E$27*COUNTIF($B$25,"*op?ional*")+$E$30*COUNTIF($B$28,"*op?ional*")+$E$33*COUNTIF($B$31,"*op?ional*")+$E$36*COUNTIF($B$34,"*op?ional*")+$E$39*COUNTIF($B$37,"*op?ional*")+$E$42*COUNTIF($B$40,"*op?ional*")+$E$45*COUNTIF($B$43,"*op?ional*")+$E$48*COUNTIF($B$46,"*op?ional*")</f>
        <v>0</v>
      </c>
      <c r="BO380" s="50"/>
      <c r="BP380" s="123">
        <f>$E$21*COUNTIF($B$19,"practic?*")+$E$24*COUNTIF($B$22,"practic?*")+$E$27*COUNTIF($B$25,"practic?*")+$E$30*COUNTIF($B$28,"practic?*")+$E$33*COUNTIF($B$31,"practic?*")+$E$36*COUNTIF($B$34,"practic?*")+$E$39*COUNTIF($B$37,"practic?*")+$E$42*COUNTIF($B$40,"practic?*")+$E$45*COUNTIF($B$43,"practic?*")+$E$48*COUNTIF($B$46,"practic?*")</f>
        <v>0</v>
      </c>
      <c r="BQ380" s="123">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3">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3">
        <f>$E$21*COUNTIF($B$19,"*educa?ie fizic*")+$E$24*COUNTIF($B$22,"*educa?ie fizic*")+$E$27*COUNTIF($B$25,"*educa?ie fizic*")+$E$30*COUNTIF($B$28,"*educa?ie fizic*")+$E$33*COUNTIF($B$31,"*educa?ie fizic*")+$E$36*COUNTIF($B$34,"*educa?ie fizic*")+$E$39*COUNTIF($B$37,"*educa?ie fizic*")+$E$42*COUNTIF($B$40,"*educa?ie fizic*")+$E$45*COUNTIF($B$43,"*educa?ie fizic*")+$E$48*COUNTIF($B$46,"*educa?ie fizic*")</f>
        <v>2</v>
      </c>
      <c r="BT380" s="50"/>
      <c r="BU380" s="51"/>
      <c r="BV380" s="128">
        <f>E52</f>
        <v>392</v>
      </c>
      <c r="BW380" s="123"/>
      <c r="BX380" s="123">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123">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9">
        <f>E339</f>
        <v>56</v>
      </c>
      <c r="CA380" s="50"/>
      <c r="CB380" s="123">
        <f>($G$21+$H$21+$I$21+$J$21)*COUNTIF($L$21,"DF")+($G$24+$H$24+$I$24+$J$24)*COUNTIF($L$24,"DF")+($G$27+$H$27+$I$27+$J$27)*COUNTIF($L$27,"DF")+($G$30+$H$30+$I$30+$J$30)*COUNTIF($L$30,"DF")+($G$33+$H$33+$I$33+$J$33)*COUNTIF($L$33,"DF")+($G$36+$H$36+$I$36+$J$36)*COUNTIF($L$36,"DF")+($G$39+$H$39+$I$39+$J$39)*COUNTIF($L$39,"DF")+($G$42+$H$42+$I$42+$J$42)*COUNTIF($L$42,"DF")+($G$45+$H$45+$I$45+$J$45)*COUNTIF($L$45,"DF")+($G$48+$H$48+$I$48+$J$48)*COUNTIF($L$48,"DF")</f>
        <v>287</v>
      </c>
      <c r="CC380" s="123">
        <f>($G$21+$H$21+$I$21+$J$21)*COUNTIF($L$21,"DD")+($G$24+$H$24+$I$24+$J$24)*COUNTIF($L$24,"DD")+($G$27+$H$27+$I$27+$J$27)*COUNTIF($L$27,"DD")+($G$30+$H$30+$I$30+$J$30)*COUNTIF($L$30,"DD")+($G$33+$H$33+$I$33+$J$33)*COUNTIF($L$33,"DD")+($G$36+$H$36+$I$36+$J$36)*COUNTIF($L$36,"DD")+($G$39+$H$39+$I$39+$J$39)*COUNTIF($L$39,"DD")+($G$42+$H$42+$I$42+$J$42)*COUNTIF($L$42,"DD")+($G$45+$H$45+$I$45+$J$45)*COUNTIF($L$45,"DD")+($G$48+$H$48+$I$48+$J$48)*COUNTIF($L$48,"DD")</f>
        <v>63</v>
      </c>
      <c r="CD380" s="123">
        <f>($G$21+$H$21+$I$21+$J$21)*COUNTIF($L$21,"DS")+($G$24+$H$24+$I$24+$J$24)*COUNTIF($L$24,"DS")+($G$27+$H$27+$I$27+$J$27)*COUNTIF($L$27,"DS")+($G$30+$H$30+$I$30+$J$30)*COUNTIF($L$30,"DS")+($G$33+$H$33+$I$33+$J$33)*COUNTIF($L$33,"DS")+($G$36+$H$36+$I$36+$J$36)*COUNTIF($L$36,"DS")+($G$39+$H$39+$I$39+$J$39)*COUNTIF($L$39,"DS")+($G$42+$H$42+$I$42+$J$42)*COUNTIF($L$42,"DS")+($G$45+$H$45+$I$45+$J$45)*COUNTIF($L$45,"DS")+($G$48+$H$48+$I$48+$J$48)*COUNTIF($L$48,"DS")</f>
        <v>0</v>
      </c>
      <c r="CE380" s="123">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4" t="s">
        <v>253</v>
      </c>
      <c r="AY381" s="124">
        <v>1</v>
      </c>
      <c r="AZ381" s="123">
        <v>2</v>
      </c>
      <c r="BA381" s="280">
        <f>COUNTIF($R$21,"E")+COUNTIF($R$24,"E")+COUNTIF($R$27,"E")+COUNTIF($R$30,"E")+COUNTIF($R$33,"E")+COUNTIF($R$36,"E")+COUNTIF($R$39,"E")+COUNTIF($R$42,"E")+COUNTIF($R$45,"E")+COUNTIF($R$48,"E")+COUNTIF($R$21,"P-E")+COUNTIF($R$24,"P-E")+COUNTIF($R$27,"P-E")+COUNTIF($R$30,"P-E")+COUNTIF($R$33,"P-E")+COUNTIF($R$36,"P-E")+COUNTIF($R$39,"P-E")+COUNTIF($R$42,"P-E")+COUNTIF($R$45,"P-E")+COUNTIF($R$48,"P-E")</f>
        <v>4</v>
      </c>
      <c r="BB381" s="280">
        <f>COUNTIF($R$21,"D")+COUNTIF($R$24,"D")+COUNTIF($R$27,"D")+COUNTIF($R$30,"D")+COUNTIF($R$33,"D")+COUNTIF($R$36,"D")+COUNTIF($R$39,"D")+COUNTIF($R$42,"D")+COUNTIF($R$45,"D")+COUNTIF($R$48,"D")+COUNTIF($R$21,"P-D")+COUNTIF($R$24,"P-D")+COUNTIF($R$27,"P-D")+COUNTIF($R$30,"P-D")+COUNTIF($R$33,"P-D")+COUNTIF($R$36,"P-D")+COUNTIF($R$39,"P-D")+COUNTIF($R$42,"P-D")+COUNTIF($R$45,"P-D")+COUNTIF($R$48,"P-D")</f>
        <v>3</v>
      </c>
      <c r="BC381" s="123">
        <f>COUNTIF($R$21,"C")+COUNTIF($R$24,"C")+COUNTIF($R$27,"C")+COUNTIF($R$30,"C")+COUNTIF($R$33,"C")+COUNTIF($R$36,"C")+COUNTIF($R$39,"C")+COUNTIF($R$42,"C")+COUNTIF($R$45,"C")+COUNTIF($R$48,"C")</f>
        <v>1</v>
      </c>
      <c r="BD381" s="123" t="str">
        <f t="shared" si="1"/>
        <v>4E,3D,1C</v>
      </c>
      <c r="BE381" s="50"/>
      <c r="BF381" s="123"/>
      <c r="BG381" s="123">
        <f>COUNTIF($N$19,"&lt;&gt;*optional*")+COUNTIF($N$22,"&lt;&gt;*optional*")+COUNTIF($N$25,"&lt;&gt;*optional*")+COUNTIF($N$28,"&lt;&gt;*optional*")+COUNTIF($N$31,"&lt;&gt;*optional*")+COUNTIF($N$34,"&lt;&gt;*optional*")+COUNTIF($N$37,"&lt;&gt;*optional*")+COUNTIF($N$40,"&lt;&gt;*optional*")+COUNTIF($N$43,"&lt;&gt;*optional*")+COUNTIF($N$46,"&lt;&gt;*optional*")</f>
        <v>10</v>
      </c>
      <c r="BH381" s="123">
        <f>COUNTIF($N$19,"*optional*")+COUNTIF($N$22,"*optional*")+COUNTIF($N$25,"*optional*")+COUNTIF($N$28,"*optional*")+COUNTIF($N$31,"*optional*")+COUNTIF($N$34,"*optional*")+COUNTIF($N$37,"*optional*")+COUNTIF($N$40,"*optional*")+COUNTIF($N$43,"*optional*")+COUNTIF($N$46,"*optional*")</f>
        <v>0</v>
      </c>
      <c r="BI381" s="51"/>
      <c r="BJ381" s="51"/>
      <c r="BK381" s="51"/>
      <c r="BL381" s="123">
        <f t="shared" si="2"/>
        <v>30</v>
      </c>
      <c r="BM381" s="123">
        <f>$Q$21*COUNTIF($N$19,"&lt;&gt;*op?ional*")+$Q$24*COUNTIF($N$22,"&lt;&gt;*op?ional*")+$Q$27*COUNTIF($N$25,"&lt;&gt;*op?ional*")+$Q$30*COUNTIF($N$28,"&lt;&gt;*op?ional*")+$Q$33*COUNTIF($N$31,"&lt;&gt;*op?ional*")+$Q$36*COUNTIF($N$34,"&lt;&gt;*op?ional*")+$Q$39*COUNTIF($N$37,"&lt;&gt;*op?ional*")+$Q$42*COUNTIF($N$40,"&lt;&gt;*op?ional*")+$Q$45*COUNTIF($N$43,"&lt;&gt;*op?ional*")+$Q$48*COUNTIF($N$46,"&lt;&gt;*op?ional*")</f>
        <v>30</v>
      </c>
      <c r="BN381" s="123">
        <f>$Q$21*COUNTIF($N$19,"*op?ional*")+$Q$24*COUNTIF($N$22,"*op?ional*")+$Q$27*COUNTIF($N$25,"*op?ional*")+$Q$30*COUNTIF($N$28,"*op?ional*")+$Q$33*COUNTIF($N$31,"*op?ional*")+$Q$36*COUNTIF($N$34,"*op?ional*")+$Q$39*COUNTIF($N$37,"*op?ional*")+$Q$42*COUNTIF($N$40,"*op?ional*")+$Q$45*COUNTIF($N$43,"*op?ional*")+$Q$48*COUNTIF($N$46,"*op?ional*")</f>
        <v>0</v>
      </c>
      <c r="BO381" s="50"/>
      <c r="BP381" s="123">
        <f>$Q$21*COUNTIF($N$19,"practic?*")+$Q$24*COUNTIF($N$22,"practic?*")+$Q$27*COUNTIF($N$25,"practic?*")+$Q$30*COUNTIF($N$28,"practic?*")+$Q$33*COUNTIF($N$31,"practic?*")+$Q$36*COUNTIF($N$34,"practic?*")+$Q$39*COUNTIF($N$37,"practic?*")+$Q$42*COUNTIF($N$40,"practic?*")+$Q$45*COUNTIF($N$43,"practic?*")+$Q$48*COUNTIF($N$46,"practic?*")</f>
        <v>0</v>
      </c>
      <c r="BQ381" s="123">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3">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3">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50"/>
      <c r="BU381" s="51"/>
      <c r="BV381" s="128">
        <f>Q52</f>
        <v>378</v>
      </c>
      <c r="BW381" s="123"/>
      <c r="BX381" s="123">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378</v>
      </c>
      <c r="BY381" s="123">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9">
        <f>Q339</f>
        <v>84</v>
      </c>
      <c r="CA381" s="50"/>
      <c r="CB381" s="123">
        <f>($S$21+$T$21+$U$21+$V$21)*COUNTIF($X$21,"DF")+($S$24+$T$24+$U$24+$V$24)*COUNTIF($X$24,"DF")+($S$27+$T$27+$U$27+$V$27)*COUNTIF($X$27,"DF")+($S$30+$T$30+$U$30+$V$30)*COUNTIF($X$30,"DF")+($S$33+$T$33+$U$33+$V$33)*COUNTIF($X$33,"DF")+($S$36+$T$36+$U$36+$V$36)*COUNTIF($X$36,"DF")+($S$39+$T$39+$U$39+$V$39)*COUNTIF($X$39,"DF")+($S$42+$T$42+$U$42+$V$42)*COUNTIF($X$42,"DF")+($S$45+$T$45+$U$45+$V$45)*COUNTIF($X$45,"DF")+($S$48+$T$48+$U$48+$V$48)*COUNTIF($X$48,"DF")</f>
        <v>119</v>
      </c>
      <c r="CC381" s="123">
        <f>($S$21+$T$21+$U$21+$V$21)*COUNTIF($X$21,"DD")+($S$24+$T$24+$U$24+$V$24)*COUNTIF($X$24,"DD")+($S$27+$T$27+$U$27+$V$27)*COUNTIF($X$27,"DD")+($S$30+$T$30+$U$30+$V$30)*COUNTIF($X$30,"DD")+($S$33+$T$33+$U$33+$V$33)*COUNTIF($X$33,"DD")+($S$36+$T$36+$U$36+$V$36)*COUNTIF($X$36,"DD")+($S$39+$T$39+$U$39+$V$39)*COUNTIF($X$39,"DD")+($S$42+$T$42+$U$42+$V$42)*COUNTIF($X$42,"DD")+($S$45+$T$45+$U$45+$V$45)*COUNTIF($X$45,"DD")+($S$48+$T$48+$U$48+$V$48)*COUNTIF($X$48,"DD")</f>
        <v>189</v>
      </c>
      <c r="CD381" s="123">
        <f>($S$21+$T$21+$U$21+$V$21)*COUNTIF($X$21,"DS")+($S$24+$T$24+$U$24+$V$24)*COUNTIF($X$24,"DS")+($S$27+$T$27+$U$27+$V$27)*COUNTIF($X$27,"DS")+($S$30+$T$30+$U$30+$V$30)*COUNTIF($X$30,"DS")+($S$33+$T$33+$U$33+$V$33)*COUNTIF($X$33,"DS")+($S$36+$T$36+$U$36+$V$36)*COUNTIF($X$36,"DS")+($S$39+$T$39+$U$39+$V$39)*COUNTIF($X$39,"DS")+($S$42+$T$42+$U$42+$V$42)*COUNTIF($X$42,"DS")+($S$45+$T$45+$U$45+$V$45)*COUNTIF($X$45,"DS")+($S$48+$T$48+$U$48+$V$48)*COUNTIF($X$48,"DS")</f>
        <v>0</v>
      </c>
      <c r="CE381" s="123">
        <f>($S$21+$T$21+$U$21+$V$21)*COUNTIF($X$21,"DC")+($S$24+$T$24+$U$24+$V$24)*COUNTIF($X$24,"DC")+($S$27+$T$27+$U$27+$V$27)*COUNTIF($X$27,"DC")+($S$30+$T$30+$U$30+$V$30)*COUNTIF($X$30,"DC")+($S$33+$T$33+$U$33+$V$33)*COUNTIF($X$33,"DC")+($S$36+$T$36+$U$36+$V$36)*COUNTIF($X$36,"DC")+($S$39+$T$39+$U$39+$V$39)*COUNTIF($X$39,"DC")+($S$42+$T$42+$U$42+$V$42)*COUNTIF($X$42,"DC")+($S$45+$T$45+$U$45+$V$45)*COUNTIF($X$45,"DC")+($S$48+$T$48+$U$48+$V$48)*COUNTIF($X$48,"DC")</f>
        <v>70</v>
      </c>
      <c r="CF381" s="50"/>
      <c r="CG381" s="51"/>
      <c r="CH381" s="51"/>
      <c r="CI381" s="51"/>
      <c r="CJ381" s="50"/>
      <c r="CK381" s="50"/>
      <c r="CL381" s="50"/>
      <c r="CM381" s="50"/>
      <c r="CN381" s="50"/>
      <c r="CO381" s="50"/>
      <c r="CP381" s="50"/>
      <c r="CQ381" s="50"/>
      <c r="CR381" s="50"/>
      <c r="CS381" s="51"/>
      <c r="CT381" s="51"/>
    </row>
    <row r="382" spans="1:98" ht="21" hidden="1" customHeight="1" x14ac:dyDescent="0.2">
      <c r="C382" s="284" t="s">
        <v>254</v>
      </c>
      <c r="AY382" s="124">
        <v>2</v>
      </c>
      <c r="AZ382" s="123">
        <v>3</v>
      </c>
      <c r="BA382" s="280">
        <f>COUNTIF($AD$21,"E")+COUNTIF($AD$24,"E")+COUNTIF($AD$27,"E")+COUNTIF($AD$30,"E")+COUNTIF($AD$33,"E")+COUNTIF($AD$36,"E")+COUNTIF($AD$39,"E")+COUNTIF($AD$42,"E")+COUNTIF($AD$45,"E")+COUNTIF($AD$48,"E")+COUNTIF($AD$21,"P-E")+COUNTIF($AD$24,"P-E")+COUNTIF($AD$27,"P-E")+COUNTIF($AD$30,"P-E")+COUNTIF($AD$33,"P-E")+COUNTIF($AD$36,"P-E")+COUNTIF($AD$39,"P-E")+COUNTIF($AD$42,"P-E")+COUNTIF($AD$45,"P-E")+COUNTIF($AD$48,"P-E")</f>
        <v>4</v>
      </c>
      <c r="BB382" s="280">
        <f>COUNTIF($AD$21,"D")+COUNTIF($AD$24,"D")+COUNTIF($AD$27,"D")+COUNTIF($AD$30,"D")+COUNTIF($AD$33,"D")+COUNTIF($AD$36,"D")+COUNTIF($AD$39,"D")+COUNTIF($AD$42,"D")+COUNTIF($AD$45,"D")+COUNTIF($AD$48,"D")+COUNTIF($AD$21,"P-D")+COUNTIF($AD$24,"P-D")+COUNTIF($AD$27,"P-D")+COUNTIF($AD$30,"P-D")+COUNTIF($AD$33,"P-D")+COUNTIF($AD$36,"P-D")+COUNTIF($AD$39,"P-D")+COUNTIF($AD$42,"P-D")+COUNTIF($AD$45,"P-D")+COUNTIF($AD$48,"P-D")</f>
        <v>3</v>
      </c>
      <c r="BC382" s="123">
        <f>COUNTIF($AD$21,"C")+COUNTIF($AD$24,"C")+COUNTIF($AD$27,"C")+COUNTIF($AD$30,"C")+COUNTIF($AD$33,"C")+COUNTIF($AD$36,"C")+COUNTIF($AD$39,"C")+COUNTIF($AD$42,"C")+COUNTIF($AD$45,"C")+COUNTIF($AD$48,"C")</f>
        <v>1</v>
      </c>
      <c r="BD382" s="123" t="str">
        <f t="shared" si="1"/>
        <v>4E,3D,1C</v>
      </c>
      <c r="BE382" s="50"/>
      <c r="BF382" s="123"/>
      <c r="BG382" s="123">
        <f>COUNTIF($Z$19,"&lt;&gt;*optional*")+COUNTIF($Z$22,"&lt;&gt;*optional*")+COUNTIF($Z$25,"&lt;&gt;*optional*")+COUNTIF($Z$28,"&lt;&gt;*optional*")+COUNTIF($Z$31,"&lt;&gt;*optional*")+COUNTIF($Z$34,"&lt;&gt;*optional*")+COUNTIF($Z$37,"&lt;&gt;*optional*")+COUNTIF($Z$40,"&lt;&gt;*optional*")+COUNTIF($Z$43,"&lt;&gt;*optional*")+COUNTIF($Z$46,"&lt;&gt;*optional*")</f>
        <v>10</v>
      </c>
      <c r="BH382" s="123">
        <f>COUNTIF($Z$19,"*optional*")+COUNTIF($Z$22,"*optional*")+COUNTIF($Z$25,"*optional*")+COUNTIF($Z$28,"*optional*")+COUNTIF($Z$31,"*optional*")+COUNTIF($Z$34,"*optional*")+COUNTIF($Z$37,"*optional*")+COUNTIF($Z$40,"*optional*")+COUNTIF($Z$43,"*optional*")+COUNTIF($Z$46,"*optional*")</f>
        <v>0</v>
      </c>
      <c r="BI382" s="51"/>
      <c r="BJ382" s="51"/>
      <c r="BK382" s="51"/>
      <c r="BL382" s="123">
        <f t="shared" si="2"/>
        <v>30</v>
      </c>
      <c r="BM382" s="123">
        <f>$AC$21*COUNTIF($Z$19,"&lt;&gt;*op?ional*")+$AC$24*COUNTIF($Z$22,"&lt;&gt;*op?ional*")+$AC$27*COUNTIF($Z$25,"&lt;&gt;*op?ional*")+$AC$30*COUNTIF($Z$28,"&lt;&gt;*op?ional*")+$AC$33*COUNTIF($Z$31,"&lt;&gt;*op?ional*")+$AC$36*COUNTIF($Z$34,"&lt;&gt;*op?ional*")+$AC$39*COUNTIF($Z$37,"&lt;&gt;*op?ional*")+$AC$42*COUNTIF($Z$40,"&lt;&gt;*op?ional*")+$AC$45*COUNTIF($Z$43,"&lt;&gt;*op?ional*")+$AC$48*COUNTIF($Z$46,"&lt;&gt;*op?ional*")</f>
        <v>30</v>
      </c>
      <c r="BN382" s="123">
        <f>$AC$21*COUNTIF($Z$19,"*op?ional*")+$AC$24*COUNTIF($Z$22,"*op?ional*")+$AC$27*COUNTIF($Z$25,"*op?ional*")+$AC$30*COUNTIF($Z$28,"*op?ional*")+$AC$33*COUNTIF($Z$31,"*op?ional*")+$AC$36*COUNTIF($Z$34,"*op?ional*")+$AC$39*COUNTIF($Z$37,"*op?ional*")+$AC$42*COUNTIF($Z$40,"*op?ional*")+$AC$45*COUNTIF($Z$43,"*op?ional*")+$AC$48*COUNTIF($Z$46,"*op?ional*")</f>
        <v>0</v>
      </c>
      <c r="BO382" s="50"/>
      <c r="BP382" s="123">
        <f>$AC$21*COUNTIF($Z$19,"practic?*")+$AC$24*COUNTIF($Z$22,"practic?*")+$AC$27*COUNTIF($Z$25,"practic?*")+$AC$30*COUNTIF($Z$28,"practic?*")+$AC$33*COUNTIF($Z$31,"practic?*")+$AC$36*COUNTIF($Z$34,"practic?*")+$AC$39*COUNTIF($Z$37,"practic?*")+$AC$42*COUNTIF($Z$40,"practic?*")+$AC$45*COUNTIF($Z$43,"practic?*")+$AC$48*COUNTIF($Z$46,"practic?*")+$AC$51*COUNTIF($Z$49,"practic?*")</f>
        <v>0</v>
      </c>
      <c r="BQ382" s="123">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3">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3">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8">
        <f>AC52</f>
        <v>378</v>
      </c>
      <c r="BW382" s="123"/>
      <c r="BX382" s="123">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378</v>
      </c>
      <c r="BY382" s="123">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9">
        <f>AC339</f>
        <v>126</v>
      </c>
      <c r="CA382" s="50"/>
      <c r="CB382" s="123">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154</v>
      </c>
      <c r="CC382" s="123">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210</v>
      </c>
      <c r="CD382" s="123">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3">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4" t="s">
        <v>255</v>
      </c>
      <c r="AY383" s="124">
        <v>2</v>
      </c>
      <c r="AZ383" s="123">
        <v>4</v>
      </c>
      <c r="BA383" s="280">
        <f>COUNTIF($AP$21,"E")+COUNTIF($AP$24,"E")+COUNTIF($AP$27,"E")+COUNTIF($AP$30,"E")+COUNTIF($AP$33,"E")+COUNTIF($AP$36,"E")+COUNTIF($AP$39,"E")+COUNTIF($AP$42,"E")+COUNTIF($AP$45,"E")+COUNTIF($AP$48,"E")+COUNTIF($AP$21,"P-E")+COUNTIF($AP$24,"P-E")+COUNTIF($AP$27,"P-E")+COUNTIF($AP$30,"P-E")+COUNTIF($AP$33,"P-E")+COUNTIF($AP$36,"P-E")+COUNTIF($AP$39,"P-E")+COUNTIF($AP$42,"P-E")+COUNTIF($AP$45,"P-E")+COUNTIF($AP$48,"P-E")</f>
        <v>4</v>
      </c>
      <c r="BB383" s="280">
        <f>COUNTIF($AP$21,"D")+COUNTIF($AP$24,"D")+COUNTIF($AP$27,"D")+COUNTIF($AP$30,"D")+COUNTIF($AP$33,"D")+COUNTIF($AP$36,"D")+COUNTIF($AP$39,"D")+COUNTIF($AP$42,"D")+COUNTIF($AP$45,"D")+COUNTIF($AP$48,"D")+COUNTIF($AP$21,"P-D")+COUNTIF($AP$24,"P-D")+COUNTIF($AP$27,"P-D")+COUNTIF($AP$30,"P-D")+COUNTIF($AP$33,"P-D")+COUNTIF($AP$36,"P-D")+COUNTIF($AP$39,"P-D")+COUNTIF($AP$42,"P-D")+COUNTIF($AP$45,"P-D")+COUNTIF($AP$48,"P-D")</f>
        <v>3</v>
      </c>
      <c r="BC383" s="123">
        <f>COUNTIF($AP$21,"C")+COUNTIF($AP$24,"C")+COUNTIF($AP$27,"C")+COUNTIF($AP$30,"C")+COUNTIF($AP$33,"C")+COUNTIF($AP$36,"C")+COUNTIF($AP$39,"C")+COUNTIF($AP$42,"C")+COUNTIF($AP$45,"C")+COUNTIF($AP$48,"C")</f>
        <v>2</v>
      </c>
      <c r="BD383" s="123" t="str">
        <f t="shared" si="1"/>
        <v>4E,3D,2C</v>
      </c>
      <c r="BE383" s="50"/>
      <c r="BF383" s="123"/>
      <c r="BG383" s="123">
        <f>COUNTIF($AL$19,"&lt;&gt;*optional*")+COUNTIF($AL$22,"&lt;&gt;*optional*")+COUNTIF($AL$25,"&lt;&gt;*optional*")+COUNTIF($AL$28,"&lt;&gt;*optional*")+COUNTIF($AL$31,"&lt;&gt;*optional*")+COUNTIF($AL$34,"&lt;&gt;*optional*")+COUNTIF($AL$37,"&lt;&gt;*optional*")+COUNTIF($AL$40,"&lt;&gt;*optional*")+COUNTIF($AL$43,"&lt;&gt;*optional*")+COUNTIF($AL$46,"&lt;&gt;*optional*")</f>
        <v>10</v>
      </c>
      <c r="BH383" s="123">
        <f>COUNTIF($AL$19,"*optional*")+COUNTIF($AL$22,"*optional*")+COUNTIF($AL$25,"*optional*")+COUNTIF($AL$28,"*optional*")+COUNTIF($AL$31,"*optional*")+COUNTIF($AL$34,"*optional*")+COUNTIF($AL$37,"*optional*")+COUNTIF($AL$40,"*optional*")+COUNTIF($AL$43,"*optional*")+COUNTIF($AL$46,"*optional*")</f>
        <v>0</v>
      </c>
      <c r="BI383" s="51"/>
      <c r="BJ383" s="51"/>
      <c r="BK383" s="51"/>
      <c r="BL383" s="123">
        <f t="shared" si="2"/>
        <v>30</v>
      </c>
      <c r="BM383" s="123">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3">
        <f>$AO$21*COUNTIF($AL$19,"*op?ional*")+$AO$24*COUNTIF($AL$22,"*op?ional*")+$AO$27*COUNTIF($AL$25,"*op?ional*")+$AO$30*COUNTIF($AL$28,"*op?ional*")+$AO$33*COUNTIF($AL$31,"*op?ional*")+$AO$36*COUNTIF($AL$34,"*op?ional*")+$AO$39*COUNTIF($AL$37,"*op?ional*")+$AO$42*COUNTIF($AL$40,"*op?ional*")+$AO$45*COUNTIF($AL$43,"*op?ional*")+$AO$48*COUNTIF($AL$46,"*op?ional*")+$AO$51*COUNTIF($AL$49,"*op?ional*")</f>
        <v>0</v>
      </c>
      <c r="BO383" s="50"/>
      <c r="BP383" s="123">
        <f>$AO$21*COUNTIF($AL$19,"practic?*")+$AO$24*COUNTIF($AL$22,"practic?*")+$AO$27*COUNTIF($AL$25,"practic?*")+$AO$30*COUNTIF($AL$28,"practic?*")+$AO$33*COUNTIF($AL$31,"practic?*")+$AO$36*COUNTIF($AL$34,"practic?*")+$AO$39*COUNTIF($AL$37,"practic?*")+$AO$42*COUNTIF($AL$40,"practic?*")+$AO$45*COUNTIF($AL$43,"practic?*")+$AO$48*COUNTIF($AL$46,"practic?*")</f>
        <v>2</v>
      </c>
      <c r="BQ383" s="123">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3">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3">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1</v>
      </c>
      <c r="BT383" s="50"/>
      <c r="BU383" s="51"/>
      <c r="BV383" s="128">
        <f>AO52</f>
        <v>378</v>
      </c>
      <c r="BW383" s="123"/>
      <c r="BX383" s="123">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378</v>
      </c>
      <c r="BY383" s="123">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9">
        <f>AO339</f>
        <v>168</v>
      </c>
      <c r="CA383" s="50"/>
      <c r="CB383" s="123">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3">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308</v>
      </c>
      <c r="CD383" s="123">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0</v>
      </c>
      <c r="CE383" s="123">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70</v>
      </c>
      <c r="CF383" s="50"/>
      <c r="CG383" s="51"/>
      <c r="CH383" s="51"/>
      <c r="CI383" s="51"/>
      <c r="CJ383" s="50"/>
      <c r="CK383" s="50"/>
      <c r="CL383" s="50"/>
      <c r="CM383" s="50"/>
      <c r="CN383" s="50"/>
      <c r="CO383" s="50"/>
      <c r="CP383" s="50"/>
      <c r="CQ383" s="50"/>
      <c r="CR383" s="50"/>
      <c r="CS383" s="51"/>
      <c r="CT383" s="51"/>
    </row>
    <row r="384" spans="1:98" ht="21" hidden="1" customHeight="1" x14ac:dyDescent="0.2">
      <c r="C384" s="284" t="s">
        <v>256</v>
      </c>
      <c r="AY384" s="124">
        <v>3</v>
      </c>
      <c r="AZ384" s="123">
        <v>5</v>
      </c>
      <c r="BA384" s="123">
        <f>COUNTIF($F$73,"E")+COUNTIF($F$76,"E")+COUNTIF($F$79,"E")+COUNTIF($F$82,"E")+COUNTIF($F$85,"E")+COUNTIF($F$88,"E")+COUNTIF($F$91,"E")+COUNTIF($F$94,"E")+COUNTIF($F$97,"E")+COUNTIF($F$100,"E")+COUNTIF($F$73,"P-E")+COUNTIF($F$76,"P-E")+COUNTIF($F$79,"P-E")+COUNTIF($F$82,"P-E")+COUNTIF($F$85,"P-E")+COUNTIF($F$88,"P-E")+COUNTIF($F$91,"P-E")+COUNTIF($F$94,"P-E")+COUNTIF($F$97,"P-E")+COUNTIF($F$100,"P-E")</f>
        <v>4</v>
      </c>
      <c r="BB384" s="123">
        <f>COUNTIF($F$73,"D")+COUNTIF($F$76,"D")+COUNTIF($F$79,"D")+COUNTIF($F$82,"D")+COUNTIF($F$85,"D")+COUNTIF($F$88,"D")+COUNTIF($F$91,"D")+COUNTIF($F$94,"D")+COUNTIF($F$97,"D")+COUNTIF($F$100,"D")+COUNTIF($F$73,"P-D")+COUNTIF($F$76,"P-D")+COUNTIF($F$79,"P-D")+COUNTIF($F$82,"P-D")+COUNTIF($F$85,"P-D")+COUNTIF($F$88,"P-D")+COUNTIF($F$91,"P-D")+COUNTIF($F$94,"P-D")+COUNTIF($F$97,"P-D")+COUNTIF($F$100,"P-D")</f>
        <v>3</v>
      </c>
      <c r="BC384" s="123">
        <f>COUNTIF($F$73,"C")+COUNTIF($F$76,"C")+COUNTIF($F$79,"C")+COUNTIF($F$82,"C")+COUNTIF($F$85,"C")+COUNTIF($F$88,"C")+COUNTIF($F$91,"C")+COUNTIF($F$94,"C")+COUNTIF($F$97,"C")+COUNTIF($F$100,"C")</f>
        <v>1</v>
      </c>
      <c r="BD384" s="123" t="str">
        <f t="shared" si="1"/>
        <v>4E,3D,1C</v>
      </c>
      <c r="BE384" s="50"/>
      <c r="BF384" s="123"/>
      <c r="BG384" s="123"/>
      <c r="BH384" s="123"/>
      <c r="BI384" s="51"/>
      <c r="BJ384" s="51"/>
      <c r="BK384" s="51"/>
      <c r="BL384" s="123">
        <f t="shared" si="2"/>
        <v>30</v>
      </c>
      <c r="BM384" s="123">
        <f>$E$73*COUNTIF($B$71,"&lt;&gt;*op?ional*")+$E$76*COUNTIF($B$74,"&lt;&gt;*op?ional*")+$E$79*COUNTIF($B$77,"&lt;&gt;*op?ional*")+$E$82*COUNTIF($B$80,"&lt;&gt;*op?ional*")+$E$85*COUNTIF($B$83,"&lt;&gt;*op?ional*")+$E$88*COUNTIF($B$86,"&lt;&gt;*op?ional*")+$E$91*COUNTIF($B$89,"&lt;&gt;*op?ional*")+$E$94*COUNTIF($B$92,"&lt;&gt;*op?ional*")+$E$97*COUNTIF($B$95,"&lt;&gt;*op?ional*")+$E$100*COUNTIF($B$98,"&lt;&gt;*op?ional*")</f>
        <v>30</v>
      </c>
      <c r="BN384" s="123">
        <f>$E$73*COUNTIF($B$71,"*op?ional*")+$E$76*COUNTIF($B$74,"*op?ional*")+$E$79*COUNTIF($B$77,"*op?ional*")+$E$82*COUNTIF($B$80,"*op?ional*")+$E$85*COUNTIF($B$83,"*op?ional*")+$E$88*COUNTIF($B$86,"*op?ional*")+$E$91*COUNTIF($B$89,"*op?ional*")+$E$94*COUNTIF($B$92,"*op?ional*")+$E$97*COUNTIF($B$95,"*op?ional*")+$E$100*COUNTIF($B$98,"*op?ional*")</f>
        <v>0</v>
      </c>
      <c r="BO384" s="50"/>
      <c r="BP384" s="123">
        <f>$E$73*COUNTIF($B$71,"practic?*")+$E$76*COUNTIF($B$74,"practic?*")+$E$79*COUNTIF($B$77,"practic?*")+$E$82*COUNTIF($B$80,"practic?*")+$E$85*COUNTIF($B$83,"practic?*")+$E$88*COUNTIF($B$86,"practic?*")+$E$91*COUNTIF($B$89,"practic?*")+$E$94*COUNTIF($B$92,"practic?*")+$E$97*COUNTIF($B$95,"practic?*")+$E$100*COUNTIF($B$98,"practic?*")</f>
        <v>3</v>
      </c>
      <c r="BQ384" s="130">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7">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8">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8">
        <f>E104</f>
        <v>364</v>
      </c>
      <c r="BW384" s="123"/>
      <c r="BX384" s="123">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364</v>
      </c>
      <c r="BY384" s="123">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0</v>
      </c>
      <c r="BZ384" s="129">
        <f>E362</f>
        <v>42</v>
      </c>
      <c r="CA384" s="50"/>
      <c r="CB384" s="123">
        <f>($G$73+$H$73+$I$73+$J$73)*COUNTIF($L$73,"DF")+($G$76+$H$76+$I$76+$J$76)*COUNTIF($L$76,"DF")+($G$79+$H$79+$I$79+$J$79)*COUNTIF($L$79,"DF")+($G$82+$H$82+$I$82+$J$82)*COUNTIF($L$82,"DF")+($G$85+$H$85+$I$85+$J$85)*COUNTIF($L$85,"DF")+($G$88+$H$88+$I$88+$J$88)*COUNTIF($L$88,"DF")+($G$91+$H$91+$I$91+$J$91)*COUNTIF($L$91,"DF")+($G$94+$H$94+$I$94+$J$94)*COUNTIF($L$94,"DF")+($G$100+$H$100+$I$100+$J$100)*COUNTIF($L$100,"DF")+($G$97+$H$97+$I$97+$J$97)*COUNTIF($L$97,"DF")</f>
        <v>0</v>
      </c>
      <c r="CC384" s="123">
        <f>($G$73+$H$73+$I$73+$J$73)*COUNTIF($L$73,"DD")+($G$76+$H$76+$I$76+$J$76)*COUNTIF($L$76,"DD")+($G$79+$H$79+$I$79+$J$79)*COUNTIF($L$79,"DD")+($G$82+$H$82+$I$82+$J$82)*COUNTIF($L$82,"DD")+($G$85+$H$85+$I$85+$J$85)*COUNTIF($L$85,"DD")+($G$88+$H$88+$I$88+$J$88)*COUNTIF($L$88,"DD")+($G$91+$H$91+$I$91+$J$91)*COUNTIF($L$91,"DD")+($G$94+$H$94+$I$94+$J$94)*COUNTIF($L$94,"DD")+($G$100+$H$100+$I$100+$J$100)*COUNTIF($L$100,"DD")+($G$97+$H$97+$I$97+$J$97)*COUNTIF($L$97,"DD")</f>
        <v>224</v>
      </c>
      <c r="CD384" s="123">
        <f>($G$73+$H$73+$I$73+$J$73)*COUNTIF($L$73,"DS")+($G$76+$H$76+$I$76+$J$76)*COUNTIF($L$76,"DS")+($G$79+$H$79+$I$79+$J$79)*COUNTIF($L$79,"DS")+($G$82+$H$82+$I$82+$J$82)*COUNTIF($L$82,"DS")+($G$85+$H$85+$I$85+$J$85)*COUNTIF($L$85,"DS")+($G$88+$H$88+$I$88+$J$88)*COUNTIF($L$88,"DS")+($G$91+$H$91+$I$91+$J$91)*COUNTIF($L$91,"DS")+($G$94+$H$94+$I$94+$J$94)*COUNTIF($L$94,"DS")+($G$100+$H$100+$I$100+$J$100)*COUNTIF($L$100,"DS")+($G$97+$H$97+$I$97+$J$97)*COUNTIF($L$97,"DS")</f>
        <v>140</v>
      </c>
      <c r="CE384" s="123">
        <f>($G$73+$H$73+$I$73+$J$73)*COUNTIF($L$73,"DC")+($G$76+$H$76+$I$76+$J$76)*COUNTIF($L$76,"DC")+($G$79+$H$79+$I$79+$J$79)*COUNTIF($L$79,"DC")+($G$82+$H$82+$I$82+$J$82)*COUNTIF($L$82,"DC")+($G$85+$H$85+$I$85+$J$85)*COUNTIF($L$85,"DC")+($G$88+$H$88+$I$88+$J$88)*COUNTIF($L$88,"DC")+($G$91+$H$91+$I$91+$J$91)*COUNTIF($L$91,"DC")+($G$94+$H$94+$I$94+$J$94)*COUNTIF($L$94,"DC")+($G$100+$H$100+$I$100+$J$100)*COUNTIF($L$100,"DC")+($G$97+$H$97+$I$97+$J$97)*COUNTIF($L$97,"DC")</f>
        <v>0</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262</v>
      </c>
      <c r="C385" s="284" t="s">
        <v>261</v>
      </c>
      <c r="AY385" s="124">
        <v>3</v>
      </c>
      <c r="AZ385" s="123">
        <v>6</v>
      </c>
      <c r="BA385" s="280">
        <f>COUNTIF($R$73,"E")+COUNTIF($R$76,"E")+COUNTIF($R$79,"E")+COUNTIF($R$82,"E")+COUNTIF($R$85,"E")+COUNTIF($R$88,"E")+COUNTIF($R$91,"E")+COUNTIF($R$94,"E")+COUNTIF($R$97,"E")+COUNTIF($R$100,"E")+COUNTIF($R$73,"P-E")+COUNTIF($R$76,"P-E")+COUNTIF($R$79,"P-E")+COUNTIF($R$82,"P-E")+COUNTIF($R$85,"P-E")+COUNTIF($R$88,"P-E")+COUNTIF($R$91,"P-E")+COUNTIF($R$94,"P-E")+COUNTIF($R$97,"P-E")+COUNTIF($R$100,"P-E")</f>
        <v>4</v>
      </c>
      <c r="BB385" s="280">
        <f>COUNTIF($R$73,"D")+COUNTIF($R$76,"D")+COUNTIF($R$79,"D")+COUNTIF($R$82,"D")+COUNTIF($R$85,"D")+COUNTIF($R$88,"D")+COUNTIF($R$91,"D")+COUNTIF($R$94,"D")+COUNTIF($R$97,"D")+COUNTIF($R$100,"D")+COUNTIF($R$73,"P-D")+COUNTIF($R$76,"P-D")+COUNTIF($R$79,"P-D")+COUNTIF($R$82,"P-D")+COUNTIF($R$85,"P-D")+COUNTIF($R$88,"P-D")+COUNTIF($R$91,"P-D")+COUNTIF($R$94,"P-D")+COUNTIF($R$97,"P-D")+COUNTIF($R$100,"P-D")</f>
        <v>3</v>
      </c>
      <c r="BC385" s="123">
        <f>COUNTIF($R$73,"C")+COUNTIF($R$76,"C")+COUNTIF($R$79,"C")+COUNTIF($R$82,"C")+COUNTIF($R$85,"C")+COUNTIF($R$88,"C")+COUNTIF($R$91,"C")+COUNTIF($R$94,"C")+COUNTIF($R$97,"C")+COUNTIF($R$100,"C")</f>
        <v>1</v>
      </c>
      <c r="BD385" s="123" t="str">
        <f t="shared" si="1"/>
        <v>4E,3D,1C</v>
      </c>
      <c r="BE385" s="50"/>
      <c r="BF385" s="123"/>
      <c r="BG385" s="123"/>
      <c r="BH385" s="123"/>
      <c r="BI385" s="51"/>
      <c r="BJ385" s="51"/>
      <c r="BK385" s="51"/>
      <c r="BL385" s="123">
        <f t="shared" si="2"/>
        <v>30</v>
      </c>
      <c r="BM385" s="123">
        <f>$Q$73*COUNTIF($N$71,"&lt;&gt;*op?ional*")+$Q$76*COUNTIF($N$74,"&lt;&gt;*op?ional*")+$Q$79*COUNTIF($N$77,"&lt;&gt;*op?ional*")+$Q$82*COUNTIF($N$80,"&lt;&gt;*op?ional*")+$Q$85*COUNTIF($N$83,"&lt;&gt;*op?ional*")+$Q$88*COUNTIF($N$86,"&lt;&gt;*op?ional*")+$Q$91*COUNTIF($N$89,"&lt;&gt;*op?ional*")+$Q$94*COUNTIF($N$92,"&lt;&gt;*op?ional*")+$Q$97*COUNTIF($N$95,"&lt;&gt;*op?ional*")+$Q$100*COUNTIF($N$98,"&lt;&gt;*op?ional*")</f>
        <v>18</v>
      </c>
      <c r="BN385" s="123">
        <f>$Q$73*COUNTIF($N$71,"*op?ional*")+$Q$76*COUNTIF($N$74,"*op?ional*")+$Q$79*COUNTIF($N$77,"*op?ional*")+$Q$82*COUNTIF($N$80,"*op?ional*")+$Q$85*COUNTIF($N$83,"*op?ional*")+$Q$88*COUNTIF($N$86,"*op?ional*")+$Q$91*COUNTIF($N$89,"*op?ional*")+$Q$94*COUNTIF($N$92,"*op?ional*")+$Q$97*COUNTIF($N$95,"*op?ional*")+$Q$100*COUNTIF($N$98,"*op?ional*")</f>
        <v>12</v>
      </c>
      <c r="BO385" s="50"/>
      <c r="BP385" s="123">
        <f>$Q$73*COUNTIF($N$71,"practic?*")+$Q$76*COUNTIF($N$74,"practic?*")+$Q$79*COUNTIF($N$77,"practic?*")+$Q$82*COUNTIF($N$80,"practic?*")+$Q$85*COUNTIF($N$83,"practic?*")+$Q$88*COUNTIF($N$86,"practic?*")+$Q$91*COUNTIF($N$89,"practic?*")+$Q$94*COUNTIF($N$92,"practic?*")+$Q$97*COUNTIF($N$95,"practic?*")+$Q$100*COUNTIF($N$98,"practic?*")</f>
        <v>3</v>
      </c>
      <c r="BQ385" s="123">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8">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8">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8">
        <f>Q104</f>
        <v>364</v>
      </c>
      <c r="BW385" s="123"/>
      <c r="BX385" s="123">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196</v>
      </c>
      <c r="BY385" s="123">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168</v>
      </c>
      <c r="BZ385" s="129">
        <f>Q362</f>
        <v>70</v>
      </c>
      <c r="CA385" s="50"/>
      <c r="CB385" s="123">
        <f>($S$73+$T$73+$U$73+$V$73)*COUNTIF($X$73,"DF")+($S$76+$T$76+$U$76+$V$76)*COUNTIF($X$76,"DF")+($S$79+$T$79+$U$79+$V$79)*COUNTIF($X$79,"DF")+($S$82+$T$82+$U$82+$V$82)*COUNTIF($X$82,"DF")+($S$85+$T$85+$U$85+$V$85)*COUNTIF($X$85,"DF")+($S$88+$T$88+$U$88+$V$88)*COUNTIF($X$88,"DF")+($S$91+$T$91+$U$91+$V$91)*COUNTIF($X$91,"DF")+($S$94+$T$94+$U$94+$V$94)*COUNTIF($X$94,"DF")+($S$100+$T$100+$U$100+$V$100)*COUNTIF($X$100,"DF")+($S$97+$T$97+$U$97+$V$97)*COUNTIF($X$97,"DF")</f>
        <v>0</v>
      </c>
      <c r="CC385" s="123">
        <f>($S$73+$T$73+$U$73+$V$73)*COUNTIF($X$73,"DD")+($S$76+$T$76+$U$76+$V$76)*COUNTIF($X$76,"DD")+($S$79+$T$79+$U$79+$V$79)*COUNTIF($X$79,"DD")+($S$82+$T$82+$U$82+$V$82)*COUNTIF($X$82,"DD")+($S$85+$T$85+$U$85+$V$85)*COUNTIF($X$85,"DD")+($S$88+$T$88+$U$88+$V$88)*COUNTIF($X$88,"DD")+($S$91+$T$91+$U$91+$V$91)*COUNTIF($X$91,"DD")+($S$94+$T$94+$U$94+$V$94)*COUNTIF($X$94,"DD")+($S$100+$T$100+$U$100+$V$100)*COUNTIF($X$100,"DD")+($S$97+$T$97+$U$97+$V$97)*COUNTIF($X$97,"DD")</f>
        <v>112</v>
      </c>
      <c r="CD385" s="123">
        <f>($S$73+$T$73+$U$73+$V$73)*COUNTIF($X$73,"DS")+($S$76+$T$76+$U$76+$V$76)*COUNTIF($X$76,"DS")+($S$79+$T$79+$U$79+$V$79)*COUNTIF($X$79,"DS")+($S$82+$T$82+$U$82+$V$82)*COUNTIF($X$82,"DS")+($S$85+$T$85+$U$85+$V$85)*COUNTIF($X$85,"DS")+($S$88+$T$88+$U$88+$V$88)*COUNTIF($X$88,"DS")+($S$91+$T$91+$U$91+$V$91)*COUNTIF($X$91,"DS")+($S$94+$T$94+$U$94+$V$94)*COUNTIF($X$94,"DS")+($S$100+$T$100+$U$100+$V$100)*COUNTIF($X$100,"DS")+($S$97+$T$97+$U$97+$V$97)*COUNTIF($X$97,"DS")</f>
        <v>224</v>
      </c>
      <c r="CE385" s="123">
        <f>($S$73+$T$73+$U$73+$V$73)*COUNTIF($X$73,"DC")+($S$76+$T$76+$U$76+$V$76)*COUNTIF($X$76,"DC")+($S$79+$T$79+$U$79+$V$79)*COUNTIF($X$79,"DC")+($S$82+$T$82+$U$82+$V$82)*COUNTIF($X$82,"DC")+($S$85+$T$85+$U$85+$V$85)*COUNTIF($X$85,"DC")+($S$88+$T$88+$U$88+$V$88)*COUNTIF($X$88,"DC")+($S$91+$T$91+$U$91+$V$91)*COUNTIF($X$91,"DC")+($S$94+$T$94+$U$94+$V$94)*COUNTIF($X$94,"DC")+($S$100+$T$100+$U$100+$V$100)*COUNTIF($X$100,"DC")+($S$97+$T$97+$U$97+$V$97)*COUNTIF($X$97,"DC")</f>
        <v>28</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265</v>
      </c>
      <c r="C386" s="284" t="s">
        <v>266</v>
      </c>
      <c r="AY386" s="124">
        <v>4</v>
      </c>
      <c r="AZ386" s="123">
        <v>7</v>
      </c>
      <c r="BA386" s="280">
        <f>COUNTIF($AD$73,"E")+COUNTIF($AD$76,"E")+COUNTIF($AD$79,"E")+COUNTIF($AD$82,"E")+COUNTIF($AD$85,"E")+COUNTIF($AD$88,"E")+COUNTIF($AD$91,"E")+COUNTIF($AD$94,"E")+COUNTIF($AD$97,"E")+COUNTIF($AD$100,"E")+COUNTIF($AD$73,"P-E")+COUNTIF($AD$76,"P-E")+COUNTIF($AD$79,"P-E")+COUNTIF($AD$82,"P-E")+COUNTIF($AD$85,"P-E")+COUNTIF($AD$88,"P-E")+COUNTIF($AD$91,"P-E")+COUNTIF($AD$94,"P-E")+COUNTIF($AD$97,"P-E")+COUNTIF($AD$100,"P-E")</f>
        <v>4</v>
      </c>
      <c r="BB386" s="280">
        <f>COUNTIF($AD$73,"D")+COUNTIF($AD$76,"D")+COUNTIF($AD$79,"D")+COUNTIF($AD$82,"D")+COUNTIF($AD$85,"D")+COUNTIF($AD$88,"D")+COUNTIF($AD$91,"D")+COUNTIF($AD$94,"D")+COUNTIF($AD$97,"D")+COUNTIF($AD$100,"D")+COUNTIF($AD$73,"P-D")+COUNTIF($AD$76,"P-D")+COUNTIF($AD$79,"P-D")+COUNTIF($AD$82,"P-D")+COUNTIF($AD$85,"P-D")+COUNTIF($AD$88,"P-D")+COUNTIF($AD$91,"P-D")+COUNTIF($AD$94,"P-D")+COUNTIF($AD$97,"P-D")+COUNTIF($AD$100,"P-D")</f>
        <v>4</v>
      </c>
      <c r="BC386" s="123">
        <f>COUNTIF($AD$73,"C")+COUNTIF($AD$76,"C")+COUNTIF($AD$79,"C")+COUNTIF($AD$82,"C")+COUNTIF($AD$85,"C")+COUNTIF($AD$88,"C")+COUNTIF($AD$91,"C")+COUNTIF($AD$94,"C")+COUNTIF($AD$97,"C")+COUNTIF($AD$100,"C")</f>
        <v>0</v>
      </c>
      <c r="BD386" s="123" t="str">
        <f t="shared" si="1"/>
        <v>4E,4D,0C</v>
      </c>
      <c r="BE386" s="50"/>
      <c r="BF386" s="123"/>
      <c r="BG386" s="123"/>
      <c r="BH386" s="123"/>
      <c r="BI386" s="51"/>
      <c r="BJ386" s="51"/>
      <c r="BK386" s="51"/>
      <c r="BL386" s="123">
        <f t="shared" si="2"/>
        <v>30</v>
      </c>
      <c r="BM386" s="123">
        <f>$AC$73*COUNTIF($Z$71,"&lt;&gt;*op?ional*")+$AC$76*COUNTIF($Z$74,"&lt;&gt;*op?ional*")+$AC$79*COUNTIF($Z$77,"&lt;&gt;*op?ional*")+$AC$82*COUNTIF($Z$80,"&lt;&gt;*op?ional*")+$AC$85*COUNTIF($Z$83,"&lt;&gt;*op?ional*")+$AC$88*COUNTIF($Z$86,"&lt;&gt;*op?ional*")+$AC$91*COUNTIF($Z$89,"&lt;&gt;*op?ional*")+$AC$94*COUNTIF($Z$92,"&lt;&gt;*op?ional*")+$AC$97*COUNTIF($Z$95,"&lt;&gt;*op?ional*")+$AC$100*COUNTIF($Z$98,"&lt;&gt;*op?ional*")</f>
        <v>18</v>
      </c>
      <c r="BN386" s="123">
        <f>$AC$73*COUNTIF($Z$71,"*op?ional*")+$AC$76*COUNTIF($Z$74,"*op?ional*")+$AC$79*COUNTIF($Z$77,"*op?ional*")+$AC$82*COUNTIF($Z$80,"*op?ional*")+$AC$85*COUNTIF($Z$83,"*op?ional*")+$AC$88*COUNTIF($Z$86,"*op?ional*")+$AC$91*COUNTIF($Z$89,"*op?ional*")+$AC$94*COUNTIF($Z$92,"*op?ional*")+$AC$97*COUNTIF($Z$95,"*op?ional*")+$AC$100*COUNTIF($Z$98,"*op?ional*")</f>
        <v>12</v>
      </c>
      <c r="BO386" s="50"/>
      <c r="BP386" s="123">
        <f>$AC$73*COUNTIF($Z$71,"practic?*")+$AC$76*COUNTIF($Z$74,"practic?*")+$AC$79*COUNTIF($Z$77,"practic?*")+$AC$82*COUNTIF($Z$80,"practic?*")+$AC$85*COUNTIF($Z$83,"practic?*")+$AC$88*COUNTIF($Z$86,"practic?*")+$AC$91*COUNTIF($Z$89,"practic?*")+$AC$94*COUNTIF($Z$92,"practic?*")+$AC$97*COUNTIF($Z$95,"practic?*")+$AC$100*COUNTIF($Z$98,"practic?*")</f>
        <v>0</v>
      </c>
      <c r="BQ386" s="123">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8">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8">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8">
        <f>AC104</f>
        <v>378</v>
      </c>
      <c r="BW386" s="123"/>
      <c r="BX386" s="123">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224</v>
      </c>
      <c r="BY386" s="123">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154</v>
      </c>
      <c r="BZ386" s="129">
        <f>AC362</f>
        <v>42</v>
      </c>
      <c r="CA386" s="50"/>
      <c r="CB386" s="123">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3">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168</v>
      </c>
      <c r="CD386" s="123">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196</v>
      </c>
      <c r="CE386" s="123">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14</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271</v>
      </c>
      <c r="C387" s="284" t="s">
        <v>272</v>
      </c>
      <c r="AY387" s="124">
        <v>4</v>
      </c>
      <c r="AZ387" s="123">
        <v>8</v>
      </c>
      <c r="BA387" s="280">
        <f>COUNTIF($AP$73,"E")+COUNTIF($AP$76,"E")+COUNTIF($AP$79,"E")+COUNTIF($AP$82,"E")+COUNTIF($AP$85,"E")+COUNTIF($AP$88,"E")+COUNTIF($AP$91,"E")+COUNTIF($AP$94,"E")+COUNTIF($AP$97,"E")+COUNTIF($AP$100,"E")+COUNTIF($AP$73,"P-E")+COUNTIF($AP$76,"P-E")+COUNTIF($AP$79,"P-E")+COUNTIF($AP$82,"P-E")+COUNTIF($AP$85,"P-E")+COUNTIF($AP$88,"P-E")+COUNTIF($AP$91,"P-E")+COUNTIF($AP$94,"P-E")+COUNTIF($AP$97,"P-E")+COUNTIF($AP$100,"P-E")</f>
        <v>5</v>
      </c>
      <c r="BB387" s="280">
        <f>COUNTIF($AP$73,"D")+COUNTIF($AP$76,"D")+COUNTIF($AP$79,"D")+COUNTIF($AP$82,"D")+COUNTIF($AP$85,"D")+COUNTIF($AP$88,"D")+COUNTIF($AP$91,"D")+COUNTIF($AP$94,"D")+COUNTIF($AP$97,"D")+COUNTIF($AP$100,"D")+COUNTIF($AP$73,"P-D")+COUNTIF($AP$76,"P-D")+COUNTIF($AP$79,"P-D")+COUNTIF($AP$82,"P-D")+COUNTIF($AP$85,"P-D")+COUNTIF($AP$88,"P-D")+COUNTIF($AP$91,"P-D")+COUNTIF($AP$94,"P-D")+COUNTIF($AP$97,"P-D")+COUNTIF($AP$100,"P-D")</f>
        <v>1</v>
      </c>
      <c r="BC387" s="123">
        <f>COUNTIF($AP$73,"C")+COUNTIF($AP$76,"C")+COUNTIF($AP$79,"C")+COUNTIF($AP$82,"C")+COUNTIF($AP$85,"C")+COUNTIF($AP$88,"C")+COUNTIF($AP$91,"C")+COUNTIF($AP$94,"C")+COUNTIF($AP$97,"C")+COUNTIF($AP$100,"C")</f>
        <v>0</v>
      </c>
      <c r="BD387" s="123" t="str">
        <f t="shared" si="1"/>
        <v>5E,1D,0C</v>
      </c>
      <c r="BE387" s="50"/>
      <c r="BF387" s="123"/>
      <c r="BG387" s="123"/>
      <c r="BH387" s="123"/>
      <c r="BI387" s="51"/>
      <c r="BJ387" s="51"/>
      <c r="BK387" s="51"/>
      <c r="BL387" s="123">
        <f t="shared" si="2"/>
        <v>30</v>
      </c>
      <c r="BM387" s="123">
        <f>$AO$73*COUNTIF($AL$71,"&lt;&gt;*op?ional*")+$AO$76*COUNTIF($AL$74,"&lt;&gt;*op?ional*")+$AO$79*COUNTIF($AL$77,"&lt;&gt;*op?ional*")+$AO$82*COUNTIF($AL$80,"&lt;&gt;*op?ional*")+$AO$85*COUNTIF($AL$83,"&lt;&gt;*op?ional*")+$AO$88*COUNTIF($AL$86,"&lt;&gt;*op?ional*")+$AO$91*COUNTIF($AL$89,"&lt;&gt;*op?ional*")+$AO$94*COUNTIF($AL$92,"&lt;&gt;*op?ional*")+$AO$97*COUNTIF($AL$95,"&lt;&gt;*op?ional*")+$AO$100*COUNTIF($AL$98,"&lt;&gt;*op?ional*")</f>
        <v>15</v>
      </c>
      <c r="BN387" s="123">
        <f>$AO$73*COUNTIF($AL$71,"*op?ional*")+$AO$76*COUNTIF($AL$74,"*op?ional*")+$AO$79*COUNTIF($AL$77,"*op?ional*")+$AO$82*COUNTIF($AL$80,"*op?ional*")+$AO$85*COUNTIF($AL$83,"*op?ional*")+$AO$88*COUNTIF($AL$86,"*op?ional*")+$AO$91*COUNTIF($AL$89,"*op?ional*")+$AO$94*COUNTIF($AL$92,"*op?ional*")+$AO$97*COUNTIF($AL$95,"*op?ional*")+$AO$100*COUNTIF($AL$98,"*op?ional*")</f>
        <v>15</v>
      </c>
      <c r="BO387" s="50"/>
      <c r="BP387" s="123">
        <f>$AO$73*COUNTIF($AL$71,"practic?*")+$AO$76*COUNTIF($AL$74,"practic?*")+$AO$79*COUNTIF($AL$77,"practic?*")+$AO$82*COUNTIF($AL$80,"practic?*")+$AO$85*COUNTIF($AL$83,"practic?*")+$AO$88*COUNTIF($AL$86,"practic?*")+$AO$91*COUNTIF($AL$89,"practic?*")+$AO$94*COUNTIF($AL$92,"practic?*")+$AO$97*COUNTIF($AL$95,"practic?*")+$AO$100*COUNTIF($AL$98,"practic?*")</f>
        <v>0</v>
      </c>
      <c r="BQ387" s="123">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5</v>
      </c>
      <c r="BR387" s="328">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8">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8">
        <f>AO104</f>
        <v>392</v>
      </c>
      <c r="BW387" s="123"/>
      <c r="BX387" s="123">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182</v>
      </c>
      <c r="BY387" s="123">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210</v>
      </c>
      <c r="BZ387" s="129">
        <f>AO362</f>
        <v>56</v>
      </c>
      <c r="CA387" s="50"/>
      <c r="CB387" s="123">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3">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42</v>
      </c>
      <c r="CD387" s="123">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350</v>
      </c>
      <c r="CE387" s="123">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0</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298</v>
      </c>
      <c r="C388" s="284" t="s">
        <v>299</v>
      </c>
      <c r="AZ388" s="50" t="s">
        <v>157</v>
      </c>
      <c r="BA388" s="50">
        <f>SUM(BA380:BA387)</f>
        <v>33</v>
      </c>
      <c r="BB388" s="50">
        <f>SUM(BB380:BB387)</f>
        <v>23</v>
      </c>
      <c r="BC388" s="50">
        <f>SUM(BC380:BC387)</f>
        <v>7</v>
      </c>
      <c r="BD388" s="50"/>
      <c r="BE388" s="50"/>
      <c r="BF388" s="50"/>
      <c r="BG388" s="50"/>
      <c r="BH388" s="50"/>
      <c r="BI388" s="51"/>
      <c r="BJ388" s="51"/>
      <c r="BK388" s="51"/>
      <c r="BL388" s="50">
        <f>SUM(BL380:BL387)</f>
        <v>240</v>
      </c>
      <c r="BM388" s="50">
        <f t="shared" ref="BM388:BS388" si="3">SUM(BM380:BM387)</f>
        <v>201</v>
      </c>
      <c r="BN388" s="50">
        <f t="shared" si="3"/>
        <v>39</v>
      </c>
      <c r="BO388" s="50">
        <f t="shared" si="3"/>
        <v>0</v>
      </c>
      <c r="BP388" s="50">
        <f t="shared" si="3"/>
        <v>8</v>
      </c>
      <c r="BQ388" s="50">
        <f t="shared" si="3"/>
        <v>5</v>
      </c>
      <c r="BR388" s="50">
        <f t="shared" si="3"/>
        <v>10</v>
      </c>
      <c r="BS388" s="50">
        <f t="shared" si="3"/>
        <v>7</v>
      </c>
      <c r="BT388" s="50"/>
      <c r="BU388" s="51"/>
      <c r="BV388" s="50">
        <f>SUM(BV380:BV387)</f>
        <v>3024</v>
      </c>
      <c r="BW388" s="50">
        <f>SUM(BW380:BW387)</f>
        <v>0</v>
      </c>
      <c r="BX388" s="50">
        <f>SUM(BX380:BX387)</f>
        <v>2492</v>
      </c>
      <c r="BY388" s="50">
        <f>SUM(BY380:BY387)</f>
        <v>532</v>
      </c>
      <c r="BZ388" s="50">
        <f>SUM(BZ380:BZ387)</f>
        <v>644</v>
      </c>
      <c r="CA388" s="50"/>
      <c r="CB388" s="50">
        <f>SUM(CB380:CB387)</f>
        <v>560</v>
      </c>
      <c r="CC388" s="50">
        <f>SUM(CC380:CC387)</f>
        <v>1316</v>
      </c>
      <c r="CD388" s="50">
        <f>SUM(CD380:CD387)</f>
        <v>910</v>
      </c>
      <c r="CE388" s="50">
        <f>SUM(CE380:CE387)</f>
        <v>238</v>
      </c>
      <c r="CF388" s="50"/>
      <c r="CG388" s="51"/>
      <c r="CH388" s="51"/>
      <c r="CI388" s="51"/>
      <c r="CJ388" s="50"/>
      <c r="CK388" s="50"/>
      <c r="CL388" s="50"/>
      <c r="CM388" s="50"/>
      <c r="CN388" s="50"/>
      <c r="CO388" s="50"/>
      <c r="CP388" s="50"/>
      <c r="CQ388" s="50"/>
      <c r="CR388" s="50"/>
      <c r="CS388" s="51"/>
      <c r="CT388" s="51"/>
    </row>
    <row r="389" spans="1:98" ht="21" hidden="1" customHeight="1" x14ac:dyDescent="0.2">
      <c r="C389" s="284" t="s">
        <v>300</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301</v>
      </c>
      <c r="C390" s="284" t="s">
        <v>302</v>
      </c>
      <c r="AZ390" s="50" t="s">
        <v>185</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C391" s="284"/>
      <c r="AY391" s="537" t="s">
        <v>161</v>
      </c>
      <c r="AZ391" s="537"/>
      <c r="BA391" s="123" t="s">
        <v>158</v>
      </c>
      <c r="BB391" s="123" t="s">
        <v>159</v>
      </c>
      <c r="BC391" s="123" t="s">
        <v>6</v>
      </c>
      <c r="BD391" s="123" t="s">
        <v>160</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C392" s="284"/>
      <c r="AY392" s="124">
        <v>1</v>
      </c>
      <c r="AZ392" s="123">
        <v>1</v>
      </c>
      <c r="BA392" s="123">
        <f>COUNTIF($F$329,"E")+COUNTIF($F$332,"E")+COUNTIF($F$335,"E")+COUNTIF($F$338,"E")+COUNTIF($F$329,"P-E")+COUNTIF($F$332,"P-E")+COUNTIF($F$335,"P-E")+COUNTIF($F$338,"P-E")</f>
        <v>1</v>
      </c>
      <c r="BB392" s="123">
        <f>COUNTIF($F329,"D")+COUNTIF($F332,"D")+COUNTIF($F335,"D")+COUNTIF($F338,"D")+COUNTIF($F329,"P-D")+COUNTIF($F332,"P-D")+COUNTIF($F335,"P-D")+COUNTIF($F338,"P-D")</f>
        <v>0</v>
      </c>
      <c r="BC392" s="123">
        <f>COUNTIF($F329,"C")+COUNTIF($F332,"C")+COUNTIF($F335,"C")+COUNTIF($F338,"C")</f>
        <v>0</v>
      </c>
      <c r="BD392" s="123" t="str">
        <f t="shared" ref="BD392:BD399" si="4">CONCATENATE(BA392,"E,",BB392,"D,",BC392,"C")</f>
        <v>1E,0D,0C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4"/>
      <c r="AY393" s="124">
        <v>1</v>
      </c>
      <c r="AZ393" s="123">
        <v>2</v>
      </c>
      <c r="BA393" s="123">
        <f>COUNTIF($R$329,"E")+COUNTIF($R$332,"E")+COUNTIF($R$335,"E")+COUNTIF($R$338,"E")+COUNTIF($R$329,"P-E")+COUNTIF($R$332,"P-E")+COUNTIF($R$335,"P-E")+COUNTIF($R$338,"P-E")</f>
        <v>1</v>
      </c>
      <c r="BB393" s="123">
        <f>COUNTIF($R$329,"D")+COUNTIF($R$332,"D")+COUNTIF($R$335,"D")+COUNTIF($R$338,"D")+COUNTIF($R$329,"P-D")+COUNTIF($R$332,"P-D")+COUNTIF($R$335,"P-D")+COUNTIF($R$338,"P-D")</f>
        <v>0</v>
      </c>
      <c r="BC393" s="123">
        <f>COUNTIF($R$329,"C")+COUNTIF($R$332,"C")+COUNTIF($R$335,"C")+COUNTIF($R$338,"C")</f>
        <v>1</v>
      </c>
      <c r="BD393" s="123" t="str">
        <f t="shared" si="4"/>
        <v>1E,0D,1C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4"/>
      <c r="AY394" s="124">
        <v>2</v>
      </c>
      <c r="AZ394" s="123">
        <v>3</v>
      </c>
      <c r="BA394" s="123">
        <f>COUNTIF($AD$329,"E")+COUNTIF($AD$332,"E")+COUNTIF($AD$335,"E")+COUNTIF($AD$338,"E")+COUNTIF($AD$329,"P-E")+COUNTIF($AD$332,"P-E")+COUNTIF($AD$335,"P-E")+COUNTIF($AD$338,"P-E")</f>
        <v>1</v>
      </c>
      <c r="BB394" s="123">
        <f>COUNTIF($AD$329,"D")+COUNTIF($AD$332,"D")+COUNTIF($AD$335,"D")+COUNTIF($AD$338,"D")+COUNTIF($AD$329,"P-D")+COUNTIF($AD$332,"P-D")+COUNTIF($AD$335,"P-D")+COUNTIF($AD$338,"P-D")</f>
        <v>2</v>
      </c>
      <c r="BC394" s="123">
        <f>COUNTIF($AD$329,"C")+COUNTIF($AD$332,"C")+COUNTIF($AD$335,"C")+COUNTIF($AD$338,"C")</f>
        <v>0</v>
      </c>
      <c r="BD394" s="123" t="str">
        <f t="shared" si="4"/>
        <v>1E,2D,0C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4"/>
      <c r="AY395" s="124">
        <v>2</v>
      </c>
      <c r="AZ395" s="123">
        <v>4</v>
      </c>
      <c r="BA395" s="123">
        <f>COUNTIF($AP$329,"E")+COUNTIF($AP$332,"E")+COUNTIF($AP$335,"E")+COUNTIF($AP$338,"E")+COUNTIF($AP$329,"P-E")+COUNTIF($AP$332,"P-E")+COUNTIF($AP$335,"P-E")+COUNTIF($AP$338,"P-E")</f>
        <v>2</v>
      </c>
      <c r="BB395" s="123">
        <f>COUNTIF($AP$329,"D")+COUNTIF($AP$332,"D")+COUNTIF($AP$335,"D")+COUNTIF($AP$338,"D")+COUNTIF($AP$329,"P-D")+COUNTIF($AP$332,"P-D")+COUNTIF($AP$335,"P-D")+COUNTIF($AP$338,"P-D")</f>
        <v>0</v>
      </c>
      <c r="BC395" s="123">
        <f>COUNTIF($AP$329,"C")+COUNTIF($AP$332,"C")+COUNTIF($AP$335,"C")+COUNTIF($AP$338,"C")</f>
        <v>2</v>
      </c>
      <c r="BD395" s="123" t="str">
        <f t="shared" si="4"/>
        <v>2E,0D,2C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4">
        <v>3</v>
      </c>
      <c r="AZ396" s="123">
        <v>5</v>
      </c>
      <c r="BA396" s="123">
        <f>COUNTIF($F$352,"E")+COUNTIF($F$355,"E")+COUNTIF($F$358,"E")+COUNTIF($F$361,"E")+COUNTIF($F$352,"P-E")+COUNTIF($F$355,"P-E")+COUNTIF($F$358,"P-E")+COUNTIF($F$361,"P-E")</f>
        <v>0</v>
      </c>
      <c r="BB396" s="123">
        <f>COUNTIF($F$352,"D")+COUNTIF($F$355,"D")+COUNTIF($F$358,"D")+COUNTIF($F$361,"D")+COUNTIF($F$352,"P-D")+COUNTIF($F$355,"P-D")+COUNTIF($F$358,"P-D")+COUNTIF($F$361,"P-D")</f>
        <v>1</v>
      </c>
      <c r="BC396" s="123">
        <f>COUNTIF($F$352,"C")+COUNTIF($F$355,"C")+COUNTIF($F$358,"C")+COUNTIF($F$361,"C")</f>
        <v>0</v>
      </c>
      <c r="BD396" s="123" t="str">
        <f t="shared" si="4"/>
        <v>0E,1D,0C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4">
        <v>3</v>
      </c>
      <c r="AZ397" s="123">
        <v>6</v>
      </c>
      <c r="BA397" s="123">
        <f>COUNTIF($R$352,"E")+COUNTIF($R$355,"E")+COUNTIF($R$358,"E")+COUNTIF($R$361,"E")+COUNTIF($R$352,"P-E")+COUNTIF($R$355,"P-E")+COUNTIF($R$358,"P-E")+COUNTIF($R$361,"P-E")</f>
        <v>0</v>
      </c>
      <c r="BB397" s="123">
        <f>COUNTIF($R$352,"D")+COUNTIF($R$355,"D")+COUNTIF($R$358,"D")+COUNTIF($R$361,"D")+COUNTIF($R$352,"P-D")+COUNTIF($R$355,"P-D")+COUNTIF($R$358,"P-D")+COUNTIF($R$361,"P-D")</f>
        <v>1</v>
      </c>
      <c r="BC397" s="123">
        <f>COUNTIF($R$352,"C")+COUNTIF($R$355,"C")+COUNTIF($R$358,"C")+COUNTIF($R$361,"C")</f>
        <v>1</v>
      </c>
      <c r="BD397" s="123" t="str">
        <f t="shared" si="4"/>
        <v>0E,1D,1C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4">
        <v>4</v>
      </c>
      <c r="AZ398" s="123">
        <v>7</v>
      </c>
      <c r="BA398" s="123">
        <f>COUNTIF($AD$352,"E")+COUNTIF($AD$355,"E")+COUNTIF($AD$358,"E")+COUNTIF($AD$361,"E")+COUNTIF($AD$352,"P-E")+COUNTIF($AD$355,"P-E")+COUNTIF($AD$358,"P-E")+COUNTIF($AD$361,"P-E")</f>
        <v>0</v>
      </c>
      <c r="BB398" s="123">
        <f>COUNTIF($AD$352,"D")+COUNTIF($AD$355,"D")+COUNTIF($AD$358,"D")+COUNTIF($AD$361,"D")+COUNTIF($AD$352,"P-D")+COUNTIF($AD$355,"P-D")+COUNTIF($AD$358,"P-D")+COUNTIF($AD$361,"P-D")</f>
        <v>1</v>
      </c>
      <c r="BC398" s="123">
        <f>COUNTIF($AD$352,"C")+COUNTIF($AD$355,"C")+COUNTIF($AD$358,"C")+COUNTIF($AD$361,"C")</f>
        <v>0</v>
      </c>
      <c r="BD398" s="123" t="str">
        <f t="shared" si="4"/>
        <v>0E,1D,0C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4">
        <v>4</v>
      </c>
      <c r="AZ399" s="123">
        <v>8</v>
      </c>
      <c r="BA399" s="123">
        <f>COUNTIF($AP$352,"E")+COUNTIF($AP$355,"E")+COUNTIF($AP$358,"E")+COUNTIF($AP$361,"E")+COUNTIF($AP$352,"P-E")+COUNTIF($AP$355,"P-E")+COUNTIF($AP$358,"P-E")+COUNTIF($AP$361,"P-E")</f>
        <v>1</v>
      </c>
      <c r="BB399" s="123">
        <f>COUNTIF($AP$352,"D")+COUNTIF($AP$355,"D")+COUNTIF($AP$358,"D")+COUNTIF($AP$361,"D")+COUNTIF($AP$352,"P-D")+COUNTIF($AP$355,"P-D")+COUNTIF($AP$358,"P-D")+COUNTIF($AP$361,"P-D")</f>
        <v>0</v>
      </c>
      <c r="BC399" s="123">
        <f>COUNTIF($AP$352,"C")+COUNTIF($AP$355,"C")+COUNTIF($AP$358,"C")+COUNTIF($AP$361,"C")</f>
        <v>0</v>
      </c>
      <c r="BD399" s="123" t="str">
        <f t="shared" si="4"/>
        <v>1E,0D,0C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157</v>
      </c>
      <c r="BA400" s="50">
        <f>SUM(BA392:BA399)</f>
        <v>6</v>
      </c>
      <c r="BB400" s="50">
        <f>SUM(BB392:BB399)</f>
        <v>5</v>
      </c>
      <c r="BC400" s="50">
        <f>SUM(BC392:BC399)</f>
        <v>4</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22" t="s">
        <v>177</v>
      </c>
      <c r="AZ403" s="530" t="s">
        <v>273</v>
      </c>
      <c r="BA403" s="530"/>
      <c r="BB403" s="530"/>
      <c r="BC403" s="530"/>
      <c r="BD403" s="530"/>
      <c r="BE403" s="530" t="s">
        <v>274</v>
      </c>
      <c r="BF403" s="530"/>
      <c r="BG403" s="530"/>
      <c r="BH403" s="530"/>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3" t="s">
        <v>178</v>
      </c>
      <c r="AZ404" s="324">
        <v>1</v>
      </c>
      <c r="BA404" s="324">
        <v>2</v>
      </c>
      <c r="BB404" s="324">
        <v>3</v>
      </c>
      <c r="BC404" s="324">
        <v>4</v>
      </c>
      <c r="BD404" s="324"/>
      <c r="BE404" s="325">
        <v>1</v>
      </c>
      <c r="BF404" s="325">
        <v>2</v>
      </c>
      <c r="BG404" s="325">
        <v>3</v>
      </c>
      <c r="BH404" s="325">
        <v>4</v>
      </c>
      <c r="BI404" s="51"/>
      <c r="BJ404" s="51"/>
      <c r="BK404" s="51"/>
      <c r="BL404" s="169">
        <v>1</v>
      </c>
      <c r="BM404" s="169">
        <v>2</v>
      </c>
      <c r="BN404" s="123">
        <v>3</v>
      </c>
      <c r="BO404" s="123">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4"/>
      <c r="AZ405" s="124" t="str">
        <f>IF(LEFT(TRIM(B19),7)="Practic",B19,"")</f>
        <v/>
      </c>
      <c r="BA405" s="321" t="str">
        <f>IF(LEFT(TRIM(N19),7)="Practic",N19,"")</f>
        <v/>
      </c>
      <c r="BB405" s="124" t="str">
        <f>IF(LEFT(TRIM(Z19),7)="Practic",Z19,"")</f>
        <v/>
      </c>
      <c r="BC405" s="124" t="str">
        <f>IF(LEFT(TRIM(AL19),7)="Practic",AL19,"")</f>
        <v/>
      </c>
      <c r="BD405" s="123"/>
      <c r="BE405" s="170" t="str">
        <f>IF(AZ405="","",K21)</f>
        <v/>
      </c>
      <c r="BF405" s="170" t="str">
        <f>IF(BA405="","",W21)</f>
        <v/>
      </c>
      <c r="BG405" s="170" t="str">
        <f>IF(BB405="","",AI21)</f>
        <v/>
      </c>
      <c r="BH405" s="170" t="str">
        <f>IF(BC405="","",AU21)</f>
        <v/>
      </c>
      <c r="BI405" s="51"/>
      <c r="BJ405" s="51"/>
      <c r="BK405" s="51"/>
      <c r="BL405" s="123">
        <f>IF(BE405="",0,VALUE(LEFT(TRIM(BE405),3)))</f>
        <v>0</v>
      </c>
      <c r="BM405" s="123">
        <f>IF(BF405="",0,VALUE(LEFT(TRIM(BF405),3)))</f>
        <v>0</v>
      </c>
      <c r="BN405" s="123">
        <f>IF(BG405="",0,VALUE(LEFT(TRIM(BG405),3)))</f>
        <v>0</v>
      </c>
      <c r="BO405" s="123">
        <f>IF(BH405="",0,VALUE(LEFT(TRIM(BH405),3)))</f>
        <v>0</v>
      </c>
      <c r="BP405" s="123"/>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4"/>
      <c r="AZ406" s="124" t="str">
        <f>IF(LEFT(TRIM(B22),7)="Practic",B22,"")</f>
        <v/>
      </c>
      <c r="BA406" s="321" t="str">
        <f>IF(LEFT(TRIM(N22),7)="Practic",N22,"")</f>
        <v/>
      </c>
      <c r="BB406" s="124" t="str">
        <f>IF(LEFT(TRIM(Z22),7)="Practic",Z22,"")</f>
        <v/>
      </c>
      <c r="BC406" s="124" t="str">
        <f>IF(LEFT(TRIM(AL22),7)="Practic",AL22,"")</f>
        <v/>
      </c>
      <c r="BD406" s="123"/>
      <c r="BE406" s="170" t="str">
        <f>IF(AZ406="","",K24)</f>
        <v/>
      </c>
      <c r="BF406" s="170" t="str">
        <f>IF(BA406="","",W24)</f>
        <v/>
      </c>
      <c r="BG406" s="170" t="str">
        <f>IF(BB406="","",AI24)</f>
        <v/>
      </c>
      <c r="BH406" s="170" t="str">
        <f>IF(BC406="","",AU24)</f>
        <v/>
      </c>
      <c r="BI406" s="51"/>
      <c r="BJ406" s="51"/>
      <c r="BK406" s="51"/>
      <c r="BL406" s="283">
        <f t="shared" ref="BL406:BL414" si="5">IF(BE406="",0,VALUE(LEFT(TRIM(BE406),3)))</f>
        <v>0</v>
      </c>
      <c r="BM406" s="283">
        <f t="shared" ref="BM406:BM414" si="6">IF(BF406="",0,VALUE(LEFT(TRIM(BF406),3)))</f>
        <v>0</v>
      </c>
      <c r="BN406" s="283">
        <f t="shared" ref="BN406:BN414" si="7">IF(BG406="",0,VALUE(LEFT(TRIM(BG406),3)))</f>
        <v>0</v>
      </c>
      <c r="BO406" s="283">
        <f t="shared" ref="BO406:BO414" si="8">IF(BH406="",0,VALUE(LEFT(TRIM(BH406),3)))</f>
        <v>0</v>
      </c>
      <c r="BP406" s="123"/>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4"/>
      <c r="AZ407" s="124" t="str">
        <f>IF(LEFT(TRIM(B25),7)="Practic",B25,"")</f>
        <v/>
      </c>
      <c r="BA407" s="321" t="str">
        <f>IF(LEFT(TRIM(N25),7)="Practic",N25,"")</f>
        <v/>
      </c>
      <c r="BB407" s="124" t="str">
        <f>IF(LEFT(TRIM(Z25),7)="Practic",Z25,"")</f>
        <v/>
      </c>
      <c r="BC407" s="124" t="str">
        <f>IF(LEFT(TRIM(AL25),7)="Practic",AL25,"")</f>
        <v/>
      </c>
      <c r="BD407" s="123"/>
      <c r="BE407" s="170" t="str">
        <f>IF(AZ407="","",K27)</f>
        <v/>
      </c>
      <c r="BF407" s="170" t="str">
        <f>IF(BA407="","",W27)</f>
        <v/>
      </c>
      <c r="BG407" s="170" t="str">
        <f>IF(BB407="","",AI27)</f>
        <v/>
      </c>
      <c r="BH407" s="170" t="str">
        <f>IF(BC407="","",AU27)</f>
        <v/>
      </c>
      <c r="BI407" s="51"/>
      <c r="BJ407" s="51"/>
      <c r="BK407" s="51"/>
      <c r="BL407" s="283">
        <f t="shared" si="5"/>
        <v>0</v>
      </c>
      <c r="BM407" s="283">
        <f t="shared" si="6"/>
        <v>0</v>
      </c>
      <c r="BN407" s="283">
        <f t="shared" si="7"/>
        <v>0</v>
      </c>
      <c r="BO407" s="283">
        <f t="shared" si="8"/>
        <v>0</v>
      </c>
      <c r="BP407" s="123"/>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4"/>
      <c r="AZ408" s="124" t="str">
        <f>IF(LEFT(TRIM(B28),7)="Practic",B28,"")</f>
        <v/>
      </c>
      <c r="BA408" s="321" t="str">
        <f>IF(LEFT(TRIM(N28),7)="Practic",N28,"")</f>
        <v/>
      </c>
      <c r="BB408" s="124" t="str">
        <f>IF(LEFT(TRIM(Z28),7)="Practic",Z28,"")</f>
        <v/>
      </c>
      <c r="BC408" s="124" t="str">
        <f>IF(LEFT(TRIM(AL28),7)="Practic",AL28,"")</f>
        <v/>
      </c>
      <c r="BD408" s="123"/>
      <c r="BE408" s="170" t="str">
        <f>IF(AZ408="","",K30)</f>
        <v/>
      </c>
      <c r="BF408" s="170" t="str">
        <f>IF(BA408="","",W30)</f>
        <v/>
      </c>
      <c r="BG408" s="170" t="str">
        <f>IF(BB408="","",AI30)</f>
        <v/>
      </c>
      <c r="BH408" s="170" t="str">
        <f>IF(BC408="","",AU30)</f>
        <v/>
      </c>
      <c r="BI408" s="51"/>
      <c r="BJ408" s="51"/>
      <c r="BK408" s="51"/>
      <c r="BL408" s="283">
        <f t="shared" si="5"/>
        <v>0</v>
      </c>
      <c r="BM408" s="283">
        <f t="shared" si="6"/>
        <v>0</v>
      </c>
      <c r="BN408" s="283">
        <f t="shared" si="7"/>
        <v>0</v>
      </c>
      <c r="BO408" s="283">
        <f t="shared" si="8"/>
        <v>0</v>
      </c>
      <c r="BP408" s="123"/>
      <c r="BQ408" s="50"/>
      <c r="BR408" s="50"/>
      <c r="BS408" s="50"/>
      <c r="BT408" s="50"/>
      <c r="BU408" s="51"/>
      <c r="BV408" s="284"/>
      <c r="BW408" s="284"/>
      <c r="BX408" s="284"/>
      <c r="BY408" s="284"/>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4"/>
      <c r="AZ409" s="124" t="str">
        <f>IF(LEFT(TRIM(B31),7)="Practic",B31,"")</f>
        <v/>
      </c>
      <c r="BA409" s="124" t="str">
        <f>IF(LEFT(TRIM(N31),7)="Practic",N31,"")</f>
        <v/>
      </c>
      <c r="BB409" s="124" t="str">
        <f>IF(LEFT(TRIM(Z31),7)="Practic",Z31,"")</f>
        <v/>
      </c>
      <c r="BC409" s="124" t="str">
        <f>IF(LEFT(TRIM(AL31),7)="Practic",AL31,"")</f>
        <v/>
      </c>
      <c r="BD409" s="123"/>
      <c r="BE409" s="170" t="str">
        <f>IF(AZ409="","",K33)</f>
        <v/>
      </c>
      <c r="BF409" s="170" t="str">
        <f>IF(BA409="","",W33)</f>
        <v/>
      </c>
      <c r="BG409" s="170" t="str">
        <f>IF(BB409="","",AI33)</f>
        <v/>
      </c>
      <c r="BH409" s="170" t="str">
        <f>IF(BC409="","",AU33)</f>
        <v/>
      </c>
      <c r="BI409" s="51"/>
      <c r="BJ409" s="51"/>
      <c r="BK409" s="51"/>
      <c r="BL409" s="283">
        <f t="shared" si="5"/>
        <v>0</v>
      </c>
      <c r="BM409" s="283">
        <f t="shared" si="6"/>
        <v>0</v>
      </c>
      <c r="BN409" s="283">
        <f t="shared" si="7"/>
        <v>0</v>
      </c>
      <c r="BO409" s="283">
        <f t="shared" si="8"/>
        <v>0</v>
      </c>
      <c r="BP409" s="123"/>
      <c r="BQ409" s="50"/>
      <c r="BR409" s="50"/>
      <c r="BS409" s="50"/>
      <c r="BT409" s="50"/>
      <c r="BU409" s="51"/>
      <c r="BV409" s="284"/>
      <c r="BW409" s="284"/>
      <c r="BX409" s="284"/>
      <c r="BY409" s="284"/>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4"/>
      <c r="AZ410" s="124" t="str">
        <f>IF(LEFT(TRIM(B34),7)="Practic",B34,"")</f>
        <v/>
      </c>
      <c r="BA410" s="124" t="str">
        <f>IF(LEFT(TRIM(N34),7)="Practic",N34,"")</f>
        <v/>
      </c>
      <c r="BB410" s="124" t="str">
        <f>IF(LEFT(TRIM(Z34),7)="Practic",Z34,"")</f>
        <v/>
      </c>
      <c r="BC410" s="124" t="str">
        <f>IF(LEFT(TRIM(AL34),7)="Practic",AL34,"")</f>
        <v/>
      </c>
      <c r="BD410" s="123"/>
      <c r="BE410" s="170" t="str">
        <f>IF(AZ410="","",K36)</f>
        <v/>
      </c>
      <c r="BF410" s="170" t="str">
        <f>IF(BA410="","",W36)</f>
        <v/>
      </c>
      <c r="BG410" s="170" t="str">
        <f>IF(BB410="","",AI36)</f>
        <v/>
      </c>
      <c r="BH410" s="170" t="str">
        <f>IF(BC410="","",AU36)</f>
        <v/>
      </c>
      <c r="BI410" s="51"/>
      <c r="BJ410" s="51"/>
      <c r="BK410" s="51"/>
      <c r="BL410" s="283">
        <f t="shared" si="5"/>
        <v>0</v>
      </c>
      <c r="BM410" s="283">
        <f t="shared" si="6"/>
        <v>0</v>
      </c>
      <c r="BN410" s="283">
        <f t="shared" si="7"/>
        <v>0</v>
      </c>
      <c r="BO410" s="283">
        <f t="shared" si="8"/>
        <v>0</v>
      </c>
      <c r="BP410" s="123"/>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4"/>
      <c r="AZ411" s="124" t="str">
        <f>IF(LEFT(TRIM(B37),7)="Practic",B37,"")</f>
        <v/>
      </c>
      <c r="BA411" s="124" t="str">
        <f>IF(LEFT(TRIM(N37),7)="Practic",N37,"")</f>
        <v/>
      </c>
      <c r="BB411" s="124" t="str">
        <f>IF(LEFT(TRIM(Z37),7)="Practic",Z37,"")</f>
        <v/>
      </c>
      <c r="BC411" s="124" t="str">
        <f>IF(LEFT(TRIM(AL37),7)="Practic",AL37,"")</f>
        <v/>
      </c>
      <c r="BD411" s="123"/>
      <c r="BE411" s="170" t="str">
        <f>IF(AZ411="","",K39)</f>
        <v/>
      </c>
      <c r="BF411" s="170" t="str">
        <f>IF(BA411="","",W39)</f>
        <v/>
      </c>
      <c r="BG411" s="170" t="str">
        <f>IF(BB411="","",AI39)</f>
        <v/>
      </c>
      <c r="BH411" s="170" t="str">
        <f>IF(BC411="","",AU39)</f>
        <v/>
      </c>
      <c r="BI411" s="51"/>
      <c r="BJ411" s="51"/>
      <c r="BK411" s="51"/>
      <c r="BL411" s="283">
        <f t="shared" si="5"/>
        <v>0</v>
      </c>
      <c r="BM411" s="283">
        <f t="shared" si="6"/>
        <v>0</v>
      </c>
      <c r="BN411" s="283">
        <f t="shared" si="7"/>
        <v>0</v>
      </c>
      <c r="BO411" s="283">
        <f t="shared" si="8"/>
        <v>0</v>
      </c>
      <c r="BP411" s="123"/>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4"/>
      <c r="AZ412" s="124" t="str">
        <f>IF(LEFT(TRIM(B40),7)="Practic",B40,"")</f>
        <v/>
      </c>
      <c r="BA412" s="124" t="str">
        <f>IF(LEFT(TRIM(N40),7)="Practic",N40,"")</f>
        <v/>
      </c>
      <c r="BB412" s="124" t="str">
        <f>IF(LEFT(TRIM(Z40),7)="Practic",Z40,"")</f>
        <v/>
      </c>
      <c r="BC412" s="124" t="str">
        <f>IF(LEFT(TRIM(AL40),7)="Practic",AL40,"")</f>
        <v/>
      </c>
      <c r="BD412" s="123"/>
      <c r="BE412" s="170" t="str">
        <f>IF(AZ412="","",K42)</f>
        <v/>
      </c>
      <c r="BF412" s="170" t="str">
        <f>IF(BA412="","",W42)</f>
        <v/>
      </c>
      <c r="BG412" s="170" t="str">
        <f>IF(BB412="","",AI42)</f>
        <v/>
      </c>
      <c r="BH412" s="170" t="str">
        <f>IF(BC412="","",AU42)</f>
        <v/>
      </c>
      <c r="BI412" s="51"/>
      <c r="BJ412" s="51"/>
      <c r="BK412" s="51"/>
      <c r="BL412" s="283">
        <f t="shared" si="5"/>
        <v>0</v>
      </c>
      <c r="BM412" s="283">
        <f t="shared" si="6"/>
        <v>0</v>
      </c>
      <c r="BN412" s="283">
        <f t="shared" si="7"/>
        <v>0</v>
      </c>
      <c r="BO412" s="283">
        <f t="shared" si="8"/>
        <v>0</v>
      </c>
      <c r="BP412" s="123"/>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4"/>
      <c r="AZ413" s="124" t="str">
        <f>IF(LEFT(TRIM(B43),7)="Practic",B43,"")</f>
        <v/>
      </c>
      <c r="BA413" s="124" t="str">
        <f>IF(LEFT(TRIM(N43),7)="Practic",N43,"")</f>
        <v/>
      </c>
      <c r="BB413" s="124" t="str">
        <f>IF(LEFT(TRIM(Z43),7)="Practic",Z43,"")</f>
        <v/>
      </c>
      <c r="BC413" s="124" t="str">
        <f>IF(LEFT(TRIM(AL43),7)="Practic",AL43,"")</f>
        <v>Practica 1 de domeniu</v>
      </c>
      <c r="BD413" s="123"/>
      <c r="BE413" s="170" t="str">
        <f>IF(AZ413="","",K45)</f>
        <v/>
      </c>
      <c r="BF413" s="170" t="str">
        <f>IF(BA413="","",W45)</f>
        <v/>
      </c>
      <c r="BG413" s="170" t="str">
        <f>IF(BB413="","",AI45)</f>
        <v/>
      </c>
      <c r="BH413" s="170">
        <f>IF(BC413="","",AU45)</f>
        <v>40</v>
      </c>
      <c r="BI413" s="51"/>
      <c r="BJ413" s="51"/>
      <c r="BK413" s="51"/>
      <c r="BL413" s="283">
        <f t="shared" si="5"/>
        <v>0</v>
      </c>
      <c r="BM413" s="283">
        <f t="shared" si="6"/>
        <v>0</v>
      </c>
      <c r="BN413" s="283">
        <f t="shared" si="7"/>
        <v>0</v>
      </c>
      <c r="BO413" s="283">
        <f t="shared" si="8"/>
        <v>40</v>
      </c>
      <c r="BP413" s="123"/>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4"/>
      <c r="AZ414" s="124" t="str">
        <f>IF(LEFT(TRIM(B46),7)="Practic",B46,"")</f>
        <v/>
      </c>
      <c r="BA414" s="124" t="str">
        <f>IF(LEFT(TRIM(N46),7)="Practic",N46,"")</f>
        <v/>
      </c>
      <c r="BB414" s="124" t="str">
        <f>IF(LEFT(TRIM(Z46),7)="Practic",Z46,"")</f>
        <v/>
      </c>
      <c r="BC414" s="124" t="str">
        <f>IF(LEFT(TRIM(AL46),7)="Practic",AL46,"")</f>
        <v/>
      </c>
      <c r="BD414" s="123"/>
      <c r="BE414" s="170" t="str">
        <f>IF(AZ414="","",K48)</f>
        <v/>
      </c>
      <c r="BF414" s="170" t="str">
        <f>IF(BA414="","",W48)</f>
        <v/>
      </c>
      <c r="BG414" s="170" t="str">
        <f>IF(BB414="","",AI48)</f>
        <v/>
      </c>
      <c r="BH414" s="170" t="str">
        <f>IF(BC414="","",AU48)</f>
        <v/>
      </c>
      <c r="BI414" s="51"/>
      <c r="BJ414" s="51"/>
      <c r="BK414" s="51"/>
      <c r="BL414" s="283">
        <f t="shared" si="5"/>
        <v>0</v>
      </c>
      <c r="BM414" s="283">
        <f t="shared" si="6"/>
        <v>0</v>
      </c>
      <c r="BN414" s="283">
        <f t="shared" si="7"/>
        <v>0</v>
      </c>
      <c r="BO414" s="283">
        <f t="shared" si="8"/>
        <v>0</v>
      </c>
      <c r="BP414" s="123"/>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40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22" t="s">
        <v>177</v>
      </c>
      <c r="AZ416" s="530" t="s">
        <v>273</v>
      </c>
      <c r="BA416" s="530"/>
      <c r="BB416" s="530"/>
      <c r="BC416" s="530"/>
      <c r="BD416" s="530"/>
      <c r="BE416" s="530" t="s">
        <v>274</v>
      </c>
      <c r="BF416" s="530"/>
      <c r="BG416" s="530"/>
      <c r="BH416" s="530"/>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3" t="s">
        <v>178</v>
      </c>
      <c r="AZ417" s="326">
        <v>5</v>
      </c>
      <c r="BA417" s="326">
        <v>6</v>
      </c>
      <c r="BB417" s="326">
        <v>7</v>
      </c>
      <c r="BC417" s="326">
        <v>8</v>
      </c>
      <c r="BD417" s="326"/>
      <c r="BE417" s="325">
        <v>5</v>
      </c>
      <c r="BF417" s="325">
        <v>6</v>
      </c>
      <c r="BG417" s="325">
        <v>7</v>
      </c>
      <c r="BH417" s="325">
        <v>8</v>
      </c>
      <c r="BI417" s="51"/>
      <c r="BJ417" s="51"/>
      <c r="BK417" s="51"/>
      <c r="BL417" s="169">
        <v>5</v>
      </c>
      <c r="BM417" s="169">
        <v>6</v>
      </c>
      <c r="BN417" s="123">
        <v>7</v>
      </c>
      <c r="BO417" s="123">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4"/>
      <c r="AZ418" s="124" t="str">
        <f>IF(LEFT(TRIM(B71),7)="Practic",B71,"")</f>
        <v/>
      </c>
      <c r="BA418" s="124" t="str">
        <f>IF(LEFT(TRIM(N71),7)="Practic",N71,"")</f>
        <v/>
      </c>
      <c r="BB418" s="124" t="str">
        <f>IF(LEFT(TRIM(Z71),7)="Practic",Z71,"")</f>
        <v/>
      </c>
      <c r="BC418" s="124" t="str">
        <f>IF(LEFT(TRIM(AL71),7)="Practic",AL71,"")</f>
        <v/>
      </c>
      <c r="BD418" s="123"/>
      <c r="BE418" s="170" t="str">
        <f>IF(AZ418="","",K73)</f>
        <v/>
      </c>
      <c r="BF418" s="170" t="str">
        <f>IF(BA418="","",W73)</f>
        <v/>
      </c>
      <c r="BG418" s="170" t="str">
        <f>IF(BB418="","",AI73)</f>
        <v/>
      </c>
      <c r="BH418" s="170" t="str">
        <f>IF(BC418="","",AU73)</f>
        <v/>
      </c>
      <c r="BI418" s="51"/>
      <c r="BJ418" s="51"/>
      <c r="BK418" s="51"/>
      <c r="BL418" s="123">
        <f>IF(BE418="",0,VALUE(LEFT(TRIM(BE418),3)))</f>
        <v>0</v>
      </c>
      <c r="BM418" s="123">
        <f>IF(BF418="",0,VALUE(LEFT(TRIM(BF418),3)))</f>
        <v>0</v>
      </c>
      <c r="BN418" s="123">
        <f>IF(BG418="",0,VALUE(LEFT(TRIM(BG418),3)))</f>
        <v>0</v>
      </c>
      <c r="BO418" s="123">
        <f>IF(BH418="",0,VALUE(LEFT(TRIM(BH418),3)))</f>
        <v>0</v>
      </c>
      <c r="BP418" s="123"/>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4"/>
      <c r="AZ419" s="124" t="str">
        <f>IF(LEFT(TRIM(B74),7)="Practic",B74,"")</f>
        <v/>
      </c>
      <c r="BA419" s="124" t="str">
        <f>IF(LEFT(TRIM(N74),7)="Practic",N74,"")</f>
        <v/>
      </c>
      <c r="BB419" s="124" t="str">
        <f>IF(LEFT(TRIM(Z74),7)="Practic",Z74,"")</f>
        <v/>
      </c>
      <c r="BC419" s="124" t="str">
        <f>IF(LEFT(TRIM(AL74),7)="Practic",AL74,"")</f>
        <v/>
      </c>
      <c r="BD419" s="123"/>
      <c r="BE419" s="170" t="str">
        <f>IF(AZ419="","",K76)</f>
        <v/>
      </c>
      <c r="BF419" s="170" t="str">
        <f>IF(BA419="","",W76)</f>
        <v/>
      </c>
      <c r="BG419" s="170" t="str">
        <f>IF(BB419="","",AI76)</f>
        <v/>
      </c>
      <c r="BH419" s="170" t="str">
        <f>IF(BC419="","",AU76)</f>
        <v/>
      </c>
      <c r="BI419" s="51"/>
      <c r="BJ419" s="51"/>
      <c r="BK419" s="51"/>
      <c r="BL419" s="283">
        <f t="shared" ref="BL419:BL427" si="9">IF(BE419="",0,VALUE(LEFT(TRIM(BE419),3)))</f>
        <v>0</v>
      </c>
      <c r="BM419" s="283">
        <f t="shared" ref="BM419:BM427" si="10">IF(BF419="",0,VALUE(LEFT(TRIM(BF419),3)))</f>
        <v>0</v>
      </c>
      <c r="BN419" s="283">
        <f t="shared" ref="BN419:BN427" si="11">IF(BG419="",0,VALUE(LEFT(TRIM(BG419),3)))</f>
        <v>0</v>
      </c>
      <c r="BO419" s="283">
        <f t="shared" ref="BO419:BO427" si="12">IF(BH419="",0,VALUE(LEFT(TRIM(BH419),3)))</f>
        <v>0</v>
      </c>
      <c r="BP419" s="123"/>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4"/>
      <c r="AZ420" s="124" t="str">
        <f>IF(LEFT(TRIM(B77),7)="Practic",B77,"")</f>
        <v/>
      </c>
      <c r="BA420" s="124" t="str">
        <f>IF(LEFT(TRIM(N77),7)="Practic",N77,"")</f>
        <v/>
      </c>
      <c r="BB420" s="124" t="str">
        <f>IF(LEFT(TRIM(Z77),7)="Practic",Z77,"")</f>
        <v/>
      </c>
      <c r="BC420" s="124" t="str">
        <f>IF(LEFT(TRIM(AL77),7)="Practic",AL77,"")</f>
        <v/>
      </c>
      <c r="BD420" s="123"/>
      <c r="BE420" s="170" t="str">
        <f>IF(AZ420="","",K79)</f>
        <v/>
      </c>
      <c r="BF420" s="170" t="str">
        <f>IF(BA420="","",W79)</f>
        <v/>
      </c>
      <c r="BG420" s="170" t="str">
        <f>IF(BB420="","",AI79)</f>
        <v/>
      </c>
      <c r="BH420" s="170" t="str">
        <f>IF(BC420="","",AU79)</f>
        <v/>
      </c>
      <c r="BI420" s="51"/>
      <c r="BJ420" s="51"/>
      <c r="BK420" s="51"/>
      <c r="BL420" s="283">
        <f t="shared" si="9"/>
        <v>0</v>
      </c>
      <c r="BM420" s="283">
        <f t="shared" si="10"/>
        <v>0</v>
      </c>
      <c r="BN420" s="283">
        <f t="shared" si="11"/>
        <v>0</v>
      </c>
      <c r="BO420" s="283">
        <f t="shared" si="12"/>
        <v>0</v>
      </c>
      <c r="BP420" s="123"/>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4"/>
      <c r="AZ421" s="124" t="str">
        <f>IF(LEFT(TRIM(B80),7)="Practic",B80,"")</f>
        <v/>
      </c>
      <c r="BA421" s="124" t="str">
        <f>IF(LEFT(TRIM(N80),7)="Practic",N80,"")</f>
        <v/>
      </c>
      <c r="BB421" s="124" t="str">
        <f>IF(LEFT(TRIM(Z80),7)="Practic",Z80,"")</f>
        <v/>
      </c>
      <c r="BC421" s="124" t="str">
        <f>IF(LEFT(TRIM(AL80),7)="Practic",AL80,"")</f>
        <v/>
      </c>
      <c r="BD421" s="123"/>
      <c r="BE421" s="170" t="str">
        <f>IF(AZ421="","",K82)</f>
        <v/>
      </c>
      <c r="BF421" s="170" t="str">
        <f>IF(BA421="","",W82)</f>
        <v/>
      </c>
      <c r="BG421" s="170" t="str">
        <f>IF(BB421="","",AI82)</f>
        <v/>
      </c>
      <c r="BH421" s="170" t="str">
        <f>IF(BC421="","",AU82)</f>
        <v/>
      </c>
      <c r="BI421" s="51"/>
      <c r="BJ421" s="51"/>
      <c r="BK421" s="51"/>
      <c r="BL421" s="283">
        <f t="shared" si="9"/>
        <v>0</v>
      </c>
      <c r="BM421" s="283">
        <f t="shared" si="10"/>
        <v>0</v>
      </c>
      <c r="BN421" s="283">
        <f t="shared" si="11"/>
        <v>0</v>
      </c>
      <c r="BO421" s="283">
        <f t="shared" si="12"/>
        <v>0</v>
      </c>
      <c r="BP421" s="123"/>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4"/>
      <c r="AZ422" s="124" t="str">
        <f>IF(LEFT(TRIM(B83),7)="Practic",B83,"")</f>
        <v/>
      </c>
      <c r="BA422" s="124" t="str">
        <f>IF(LEFT(TRIM(N83),7)="Practic",N83,"")</f>
        <v/>
      </c>
      <c r="BB422" s="124" t="str">
        <f>IF(LEFT(TRIM(Z83),7)="Practic",Z83,"")</f>
        <v/>
      </c>
      <c r="BC422" s="124" t="str">
        <f>IF(LEFT(TRIM(AL83),7)="Practic",AL83,"")</f>
        <v/>
      </c>
      <c r="BD422" s="123"/>
      <c r="BE422" s="170" t="str">
        <f>IF(AZ422="","",K85)</f>
        <v/>
      </c>
      <c r="BF422" s="170" t="str">
        <f>IF(BA422="","",W85)</f>
        <v/>
      </c>
      <c r="BG422" s="170" t="str">
        <f>IF(BB422="","",AI85)</f>
        <v/>
      </c>
      <c r="BH422" s="170" t="str">
        <f>IF(BC422="","",AU85)</f>
        <v/>
      </c>
      <c r="BI422" s="51"/>
      <c r="BJ422" s="51"/>
      <c r="BK422" s="51"/>
      <c r="BL422" s="283">
        <f t="shared" si="9"/>
        <v>0</v>
      </c>
      <c r="BM422" s="283">
        <f t="shared" si="10"/>
        <v>0</v>
      </c>
      <c r="BN422" s="283">
        <f t="shared" si="11"/>
        <v>0</v>
      </c>
      <c r="BO422" s="283">
        <f t="shared" si="12"/>
        <v>0</v>
      </c>
      <c r="BP422" s="123"/>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4"/>
      <c r="AZ423" s="124" t="str">
        <f>IF(LEFT(TRIM(B86),7)="Practic",B86,"")</f>
        <v/>
      </c>
      <c r="BA423" s="124" t="str">
        <f>IF(LEFT(TRIM(N86),7)="Practic",N86,"")</f>
        <v/>
      </c>
      <c r="BB423" s="124" t="str">
        <f>IF(LEFT(TRIM(Z86),7)="Practic",Z86,"")</f>
        <v/>
      </c>
      <c r="BC423" s="124" t="str">
        <f>IF(LEFT(TRIM(AL86),7)="Practic",AL86,"")</f>
        <v/>
      </c>
      <c r="BD423" s="123"/>
      <c r="BE423" s="170" t="str">
        <f>IF(AZ423="","",K88)</f>
        <v/>
      </c>
      <c r="BF423" s="170" t="str">
        <f>IF(BA423="","",W88)</f>
        <v/>
      </c>
      <c r="BG423" s="170" t="str">
        <f>IF(BB423="","",AI88)</f>
        <v/>
      </c>
      <c r="BH423" s="170" t="str">
        <f>IF(BC423="","",AU88)</f>
        <v/>
      </c>
      <c r="BI423" s="51"/>
      <c r="BJ423" s="51"/>
      <c r="BK423" s="51"/>
      <c r="BL423" s="283">
        <f t="shared" si="9"/>
        <v>0</v>
      </c>
      <c r="BM423" s="283">
        <f t="shared" si="10"/>
        <v>0</v>
      </c>
      <c r="BN423" s="283">
        <f t="shared" si="11"/>
        <v>0</v>
      </c>
      <c r="BO423" s="283">
        <f t="shared" si="12"/>
        <v>0</v>
      </c>
      <c r="BP423" s="123"/>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4"/>
      <c r="AZ424" s="124" t="str">
        <f>IF(LEFT(TRIM(B89),7)="Practic",B89,"")</f>
        <v/>
      </c>
      <c r="BA424" s="124" t="str">
        <f>IF(LEFT(TRIM(N89),7)="Practic",N89,"")</f>
        <v/>
      </c>
      <c r="BB424" s="124" t="str">
        <f>IF(LEFT(TRIM(Z89),7)="Practic",Z89,"")</f>
        <v/>
      </c>
      <c r="BC424" s="124" t="str">
        <f>IF(LEFT(TRIM(AL89),7)="Practic",AL89,"")</f>
        <v/>
      </c>
      <c r="BD424" s="123"/>
      <c r="BE424" s="170" t="str">
        <f>IF(AZ424="","",K91)</f>
        <v/>
      </c>
      <c r="BF424" s="170" t="str">
        <f>IF(BA424="","",W91)</f>
        <v/>
      </c>
      <c r="BG424" s="170" t="str">
        <f>IF(BB424="","",AI91)</f>
        <v/>
      </c>
      <c r="BH424" s="170" t="str">
        <f>IF(BC424="","",AU91)</f>
        <v/>
      </c>
      <c r="BI424" s="51"/>
      <c r="BJ424" s="51"/>
      <c r="BK424" s="51"/>
      <c r="BL424" s="283">
        <f t="shared" si="9"/>
        <v>0</v>
      </c>
      <c r="BM424" s="283">
        <f t="shared" si="10"/>
        <v>0</v>
      </c>
      <c r="BN424" s="283">
        <f t="shared" si="11"/>
        <v>0</v>
      </c>
      <c r="BO424" s="283">
        <f t="shared" si="12"/>
        <v>0</v>
      </c>
      <c r="BP424" s="123"/>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4"/>
      <c r="AZ425" s="124" t="str">
        <f>IF(LEFT(TRIM(B92),7)="Practic",B92,"")</f>
        <v>Practica 2 de domeniu</v>
      </c>
      <c r="BA425" s="124" t="str">
        <f>IF(LEFT(TRIM(N92),7)="Practic",N92,"")</f>
        <v>Practica 3 de specialitate</v>
      </c>
      <c r="BB425" s="124" t="str">
        <f>IF(LEFT(TRIM(Z92),7)="Practic",Z92,"")</f>
        <v/>
      </c>
      <c r="BC425" s="124" t="str">
        <f>IF(LEFT(TRIM(AL92),7)="Practic",AL92,"")</f>
        <v/>
      </c>
      <c r="BD425" s="123"/>
      <c r="BE425" s="170">
        <f>IF(AZ425="","",K94)</f>
        <v>100</v>
      </c>
      <c r="BF425" s="170">
        <f>IF(BA425="","",W94)</f>
        <v>100</v>
      </c>
      <c r="BG425" s="170" t="str">
        <f>IF(BB425="","",AI94)</f>
        <v/>
      </c>
      <c r="BH425" s="170" t="str">
        <f>IF(BC425="","",AU94)</f>
        <v/>
      </c>
      <c r="BI425" s="51"/>
      <c r="BJ425" s="51"/>
      <c r="BK425" s="51"/>
      <c r="BL425" s="283">
        <f t="shared" si="9"/>
        <v>100</v>
      </c>
      <c r="BM425" s="283">
        <f t="shared" si="10"/>
        <v>100</v>
      </c>
      <c r="BN425" s="283">
        <f t="shared" si="11"/>
        <v>0</v>
      </c>
      <c r="BO425" s="283">
        <f t="shared" si="12"/>
        <v>0</v>
      </c>
      <c r="BP425" s="123"/>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4"/>
      <c r="AZ426" s="124" t="str">
        <f>IF(LEFT(TRIM(B95),7)="Practic",B95,"")</f>
        <v/>
      </c>
      <c r="BA426" s="124" t="str">
        <f>IF(LEFT(TRIM(N95),7)="Practic",N95,"")</f>
        <v/>
      </c>
      <c r="BB426" s="124" t="str">
        <f>IF(LEFT(TRIM(Z95),7)="Practic",Z95,"")</f>
        <v/>
      </c>
      <c r="BC426" s="124" t="str">
        <f>IF(LEFT(TRIM(AL95),7)="Practic",AL95,"")</f>
        <v/>
      </c>
      <c r="BD426" s="123"/>
      <c r="BE426" s="170" t="str">
        <f>IF(AZ426="","",K97)</f>
        <v/>
      </c>
      <c r="BF426" s="170" t="str">
        <f>IF(BA426="","",W97)</f>
        <v/>
      </c>
      <c r="BG426" s="170" t="str">
        <f>IF(BB426="","",AI97)</f>
        <v/>
      </c>
      <c r="BH426" s="170" t="str">
        <f>IF(BC426="","",AU97)</f>
        <v/>
      </c>
      <c r="BI426" s="51"/>
      <c r="BJ426" s="51"/>
      <c r="BK426" s="51"/>
      <c r="BL426" s="283">
        <f t="shared" si="9"/>
        <v>0</v>
      </c>
      <c r="BM426" s="283">
        <f t="shared" si="10"/>
        <v>0</v>
      </c>
      <c r="BN426" s="283">
        <f t="shared" si="11"/>
        <v>0</v>
      </c>
      <c r="BO426" s="283">
        <f t="shared" si="12"/>
        <v>0</v>
      </c>
      <c r="BP426" s="123"/>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4"/>
      <c r="AZ427" s="124" t="str">
        <f>IF(LEFT(TRIM(B98),7)="Practic",B98,"")</f>
        <v/>
      </c>
      <c r="BA427" s="124" t="str">
        <f>IF(LEFT(TRIM(N98),7)="Practic",N98,"")</f>
        <v/>
      </c>
      <c r="BB427" s="124" t="str">
        <f>IF(LEFT(TRIM(Z98),7)="Practic",Z98,"")</f>
        <v/>
      </c>
      <c r="BC427" s="124" t="str">
        <f>IF(LEFT(TRIM(AL98),7)="Practic",AL98,"")</f>
        <v/>
      </c>
      <c r="BD427" s="123"/>
      <c r="BE427" s="170" t="str">
        <f>IF(AZ427="","",K100)</f>
        <v/>
      </c>
      <c r="BF427" s="170" t="str">
        <f>IF(BA427="","",W100)</f>
        <v/>
      </c>
      <c r="BG427" s="170" t="str">
        <f>IF(BB427="","",AI100)</f>
        <v/>
      </c>
      <c r="BH427" s="170" t="str">
        <f>IF(BC427="","",AU100)</f>
        <v/>
      </c>
      <c r="BI427" s="51"/>
      <c r="BJ427" s="51"/>
      <c r="BK427" s="51"/>
      <c r="BL427" s="283">
        <f t="shared" si="9"/>
        <v>0</v>
      </c>
      <c r="BM427" s="283">
        <f t="shared" si="10"/>
        <v>0</v>
      </c>
      <c r="BN427" s="283">
        <f t="shared" si="11"/>
        <v>0</v>
      </c>
      <c r="BO427" s="283">
        <f t="shared" si="12"/>
        <v>0</v>
      </c>
      <c r="BP427" s="123"/>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100</v>
      </c>
      <c r="BM428" s="51">
        <f>SUM(BM418:BM427)</f>
        <v>100</v>
      </c>
      <c r="BN428" s="51">
        <f>SUM(BN418:BN427)</f>
        <v>0</v>
      </c>
      <c r="BO428" s="51">
        <f>SUM(BO418:BO427)</f>
        <v>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248</v>
      </c>
      <c r="AZ435" s="257" t="s">
        <v>249</v>
      </c>
      <c r="BA435" s="50" t="s">
        <v>250</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12"/>
      <c r="BA437" s="212"/>
      <c r="BB437" s="212"/>
      <c r="BC437" s="212"/>
      <c r="BD437" s="212"/>
      <c r="BE437" s="212"/>
      <c r="BF437" s="212"/>
      <c r="BG437" s="212"/>
      <c r="BH437" s="212"/>
      <c r="BI437" s="51"/>
      <c r="BJ437" s="51"/>
      <c r="BK437" s="51"/>
      <c r="BL437" s="212"/>
      <c r="BM437" s="212"/>
      <c r="BN437" s="212"/>
      <c r="BO437" s="212"/>
      <c r="BP437" s="212"/>
      <c r="BQ437" s="212"/>
      <c r="BR437" s="212"/>
      <c r="BS437" s="212"/>
      <c r="BT437" s="212"/>
      <c r="BU437" s="51"/>
      <c r="BV437" s="51"/>
      <c r="BW437" s="51"/>
      <c r="BX437" s="212"/>
      <c r="BY437" s="212"/>
      <c r="BZ437" s="212"/>
      <c r="CA437" s="212"/>
      <c r="CB437" s="212"/>
      <c r="CC437" s="212"/>
      <c r="CD437" s="212"/>
      <c r="CE437" s="212"/>
      <c r="CF437" s="212"/>
      <c r="CG437" s="51"/>
      <c r="CH437" s="51"/>
      <c r="CI437" s="51"/>
      <c r="CJ437" s="212"/>
      <c r="CK437" s="212"/>
      <c r="CL437" s="212"/>
      <c r="CM437" s="212"/>
      <c r="CN437" s="212"/>
      <c r="CO437" s="212"/>
      <c r="CP437" s="212"/>
      <c r="CQ437" s="212"/>
      <c r="CR437" s="212"/>
      <c r="CS437" s="51"/>
      <c r="CT437" s="51"/>
    </row>
    <row r="438" spans="1:610" ht="21" hidden="1" customHeight="1" x14ac:dyDescent="0.2">
      <c r="AY438" s="245" t="s">
        <v>188</v>
      </c>
      <c r="AZ438" s="246" t="str">
        <f>Coperta!A$3</f>
        <v>Universitatea Politehnica Timişoara</v>
      </c>
      <c r="BA438" s="212"/>
      <c r="BB438" s="212"/>
      <c r="BC438" s="212"/>
      <c r="BD438" s="212"/>
      <c r="BE438" s="212"/>
      <c r="BF438" s="212"/>
      <c r="BG438" s="212"/>
      <c r="BH438" s="212"/>
      <c r="BI438" s="51"/>
      <c r="BJ438" s="51"/>
      <c r="BK438" s="51"/>
      <c r="BL438" s="212"/>
      <c r="BM438" s="212"/>
      <c r="BN438" s="212"/>
      <c r="BO438" s="212"/>
      <c r="BP438" s="212"/>
      <c r="BQ438" s="212"/>
      <c r="BR438" s="212"/>
      <c r="BS438" s="212"/>
      <c r="BT438" s="212"/>
      <c r="BU438" s="51"/>
      <c r="BV438" s="51"/>
      <c r="BW438" s="51"/>
      <c r="BX438" s="212"/>
      <c r="BY438" s="212"/>
      <c r="BZ438" s="212"/>
      <c r="CA438" s="212"/>
      <c r="CB438" s="212"/>
      <c r="CC438" s="212"/>
      <c r="CD438" s="212"/>
      <c r="CE438" s="212"/>
      <c r="CF438" s="212"/>
      <c r="CG438" s="51"/>
      <c r="CH438" s="51"/>
      <c r="CI438" s="51"/>
      <c r="CJ438" s="212"/>
      <c r="CK438" s="212"/>
      <c r="CL438" s="212"/>
      <c r="CM438" s="212"/>
      <c r="CN438" s="212"/>
      <c r="CO438" s="212"/>
      <c r="CP438" s="212"/>
      <c r="CQ438" s="212"/>
      <c r="CR438" s="212"/>
      <c r="CS438" s="51"/>
      <c r="CT438" s="51"/>
    </row>
    <row r="439" spans="1:610" ht="21" hidden="1" customHeight="1" x14ac:dyDescent="0.2">
      <c r="AY439" s="245" t="s">
        <v>189</v>
      </c>
      <c r="AZ439" s="246" t="str">
        <f>Coperta!A$4</f>
        <v>Facultatea de Mecanică</v>
      </c>
      <c r="BA439" s="212"/>
      <c r="BB439" s="212"/>
      <c r="BC439" s="212"/>
      <c r="BD439" s="255"/>
      <c r="BE439" s="212"/>
      <c r="BF439" s="212"/>
      <c r="BG439" s="212"/>
      <c r="BH439" s="212"/>
      <c r="BI439" s="51"/>
      <c r="BJ439" s="51"/>
      <c r="BK439" s="51"/>
      <c r="BL439" s="212"/>
      <c r="BM439" s="212"/>
      <c r="BN439" s="212"/>
      <c r="BO439" s="212"/>
      <c r="BP439" s="212"/>
      <c r="BQ439" s="212"/>
      <c r="BR439" s="212"/>
      <c r="BS439" s="212"/>
      <c r="BT439" s="212"/>
      <c r="BU439" s="51"/>
      <c r="BV439" s="51"/>
      <c r="BW439" s="51"/>
      <c r="BX439" s="212"/>
      <c r="BY439" s="212"/>
      <c r="BZ439" s="212"/>
      <c r="CA439" s="212"/>
      <c r="CB439" s="212"/>
      <c r="CC439" s="212"/>
      <c r="CD439" s="212"/>
      <c r="CE439" s="212"/>
      <c r="CF439" s="212"/>
      <c r="CG439" s="51"/>
      <c r="CH439" s="51"/>
      <c r="CI439" s="51"/>
      <c r="CJ439" s="212"/>
      <c r="CK439" s="212"/>
      <c r="CL439" s="212"/>
      <c r="CM439" s="212"/>
      <c r="CN439" s="212"/>
      <c r="CO439" s="212"/>
      <c r="CP439" s="212"/>
      <c r="CQ439" s="212"/>
      <c r="CR439" s="212"/>
      <c r="CS439" s="51"/>
      <c r="CT439" s="51"/>
    </row>
    <row r="440" spans="1:610" ht="21" hidden="1" customHeight="1" x14ac:dyDescent="0.2">
      <c r="AY440" s="245" t="s">
        <v>190</v>
      </c>
      <c r="AZ440" s="246" t="str">
        <f>IF($E$12="L","Licenta","Master")</f>
        <v>Licenta</v>
      </c>
      <c r="BA440" s="212"/>
      <c r="BB440" s="212"/>
      <c r="BC440" s="212"/>
      <c r="BD440" s="212"/>
      <c r="BE440" s="212"/>
      <c r="BF440" s="212"/>
      <c r="BG440" s="212"/>
      <c r="BH440" s="212"/>
      <c r="BI440" s="51"/>
      <c r="BJ440" s="51"/>
      <c r="BK440" s="51"/>
      <c r="BL440" s="212"/>
      <c r="BM440" s="212"/>
      <c r="BN440" s="212"/>
      <c r="BO440" s="212"/>
      <c r="BP440" s="212"/>
      <c r="BQ440" s="212"/>
      <c r="BR440" s="212"/>
      <c r="BS440" s="212"/>
      <c r="BT440" s="212"/>
      <c r="BU440" s="51"/>
      <c r="BV440" s="51"/>
      <c r="BW440" s="51"/>
      <c r="BX440" s="212"/>
      <c r="BY440" s="212"/>
      <c r="BZ440" s="212"/>
      <c r="CA440" s="212"/>
      <c r="CB440" s="212"/>
      <c r="CC440" s="212"/>
      <c r="CD440" s="212"/>
      <c r="CE440" s="212"/>
      <c r="CF440" s="212"/>
      <c r="CG440" s="51"/>
      <c r="CH440" s="51"/>
      <c r="CI440" s="51"/>
      <c r="CJ440" s="212"/>
      <c r="CK440" s="212"/>
      <c r="CL440" s="212"/>
      <c r="CM440" s="212"/>
      <c r="CN440" s="212"/>
      <c r="CO440" s="212"/>
      <c r="CP440" s="212"/>
      <c r="CQ440" s="212"/>
      <c r="CR440" s="212"/>
      <c r="CS440" s="51"/>
      <c r="CT440" s="51"/>
    </row>
    <row r="441" spans="1:610" ht="21" hidden="1" customHeight="1" x14ac:dyDescent="0.2">
      <c r="A441" s="254"/>
      <c r="B441" s="255"/>
      <c r="C441" s="255"/>
      <c r="D441" s="255"/>
      <c r="E441" s="255"/>
      <c r="F441" s="255"/>
      <c r="G441" s="255"/>
      <c r="H441" s="255"/>
      <c r="I441" s="255"/>
      <c r="J441" s="255"/>
      <c r="K441" s="255"/>
      <c r="L441" s="256"/>
      <c r="M441" s="256"/>
      <c r="N441" s="255"/>
      <c r="O441" s="394"/>
      <c r="P441" s="255"/>
      <c r="Q441" s="255"/>
      <c r="R441" s="255"/>
      <c r="S441" s="255"/>
      <c r="T441" s="255"/>
      <c r="U441" s="255"/>
      <c r="V441" s="255"/>
      <c r="W441" s="255"/>
      <c r="X441" s="256"/>
      <c r="Y441" s="256"/>
      <c r="Z441" s="255"/>
      <c r="AA441" s="255"/>
      <c r="AB441" s="255"/>
      <c r="AC441" s="255"/>
      <c r="AD441" s="255"/>
      <c r="AE441" s="255"/>
      <c r="AF441" s="255"/>
      <c r="AG441" s="255"/>
      <c r="AH441" s="255"/>
      <c r="AI441" s="255"/>
      <c r="AJ441" s="256"/>
      <c r="AK441" s="256"/>
      <c r="AL441" s="255"/>
      <c r="AM441" s="255"/>
      <c r="AN441" s="255"/>
      <c r="AO441" s="255"/>
      <c r="AP441" s="255"/>
      <c r="AQ441" s="255"/>
      <c r="AR441" s="255"/>
      <c r="AS441" s="255"/>
      <c r="AT441" s="255"/>
      <c r="AU441" s="255"/>
      <c r="AV441" s="256"/>
      <c r="AW441" s="256"/>
      <c r="AY441" s="245" t="s">
        <v>191</v>
      </c>
      <c r="AZ441" s="246" t="str">
        <f>Coperta!J$25</f>
        <v>Inginerie medicală</v>
      </c>
      <c r="BA441" s="212"/>
      <c r="BB441" s="212"/>
      <c r="BC441" s="212"/>
      <c r="BD441" s="212"/>
      <c r="BE441" s="212"/>
      <c r="BF441" s="212"/>
      <c r="BG441" s="212"/>
      <c r="BH441" s="212"/>
      <c r="BI441" s="51"/>
      <c r="BJ441" s="51"/>
      <c r="BK441" s="51"/>
      <c r="BL441" s="212"/>
      <c r="BM441" s="212"/>
      <c r="BN441" s="212"/>
      <c r="BO441" s="212"/>
      <c r="BP441" s="212"/>
      <c r="BQ441" s="212"/>
      <c r="BR441" s="212"/>
      <c r="BS441" s="212"/>
      <c r="BT441" s="212"/>
      <c r="BU441" s="51"/>
      <c r="BV441" s="51"/>
      <c r="BW441" s="51"/>
      <c r="BX441" s="212"/>
      <c r="BY441" s="212"/>
      <c r="BZ441" s="212"/>
      <c r="CA441" s="212"/>
      <c r="CB441" s="212"/>
      <c r="CC441" s="212"/>
      <c r="CD441" s="212"/>
      <c r="CE441" s="212"/>
      <c r="CF441" s="212"/>
      <c r="CG441" s="51"/>
      <c r="CH441" s="51"/>
      <c r="CI441" s="51"/>
      <c r="CJ441" s="212"/>
      <c r="CK441" s="212"/>
      <c r="CL441" s="212"/>
      <c r="CM441" s="212"/>
      <c r="CN441" s="212"/>
      <c r="CO441" s="212"/>
      <c r="CP441" s="212"/>
      <c r="CQ441" s="212"/>
      <c r="CR441" s="212"/>
      <c r="CS441" s="51"/>
      <c r="CT441" s="51"/>
    </row>
    <row r="442" spans="1:610" ht="21" hidden="1" customHeight="1" x14ac:dyDescent="0.2">
      <c r="A442" s="254"/>
      <c r="B442" s="255"/>
      <c r="C442" s="255"/>
      <c r="D442" s="255"/>
      <c r="E442" s="255"/>
      <c r="F442" s="255"/>
      <c r="G442" s="255"/>
      <c r="H442" s="255"/>
      <c r="I442" s="255"/>
      <c r="J442" s="255"/>
      <c r="K442" s="255"/>
      <c r="L442" s="256"/>
      <c r="M442" s="256"/>
      <c r="N442" s="255"/>
      <c r="O442" s="394"/>
      <c r="P442" s="255"/>
      <c r="Q442" s="255"/>
      <c r="R442" s="255"/>
      <c r="S442" s="255"/>
      <c r="T442" s="255"/>
      <c r="U442" s="255"/>
      <c r="V442" s="255"/>
      <c r="W442" s="255"/>
      <c r="X442" s="256"/>
      <c r="Y442" s="256"/>
      <c r="Z442" s="255"/>
      <c r="AA442" s="255"/>
      <c r="AB442" s="255"/>
      <c r="AC442" s="255"/>
      <c r="AD442" s="255"/>
      <c r="AE442" s="255"/>
      <c r="AF442" s="255"/>
      <c r="AG442" s="255"/>
      <c r="AH442" s="255"/>
      <c r="AI442" s="255"/>
      <c r="AJ442" s="256"/>
      <c r="AK442" s="256"/>
      <c r="AL442" s="255"/>
      <c r="AM442" s="255"/>
      <c r="AN442" s="255"/>
      <c r="AO442" s="255"/>
      <c r="AP442" s="255"/>
      <c r="AQ442" s="255"/>
      <c r="AR442" s="255"/>
      <c r="AS442" s="255"/>
      <c r="AT442" s="255"/>
      <c r="AU442" s="255"/>
      <c r="AV442" s="256"/>
      <c r="AW442" s="256"/>
      <c r="AZ442" s="212"/>
      <c r="BA442" s="212"/>
      <c r="BB442" s="212"/>
      <c r="BC442" s="212"/>
      <c r="BD442" s="212"/>
      <c r="BE442" s="212"/>
      <c r="BF442" s="212"/>
      <c r="BG442" s="212"/>
      <c r="BH442" s="212"/>
      <c r="BI442" s="51"/>
      <c r="BJ442" s="51"/>
      <c r="BK442" s="51"/>
      <c r="BL442" s="212"/>
      <c r="BM442" s="212"/>
      <c r="BN442" s="212"/>
      <c r="BO442" s="212"/>
      <c r="BP442" s="212"/>
      <c r="BQ442" s="212"/>
      <c r="BR442" s="212"/>
      <c r="BS442" s="212"/>
      <c r="BT442" s="212"/>
      <c r="BU442" s="51"/>
      <c r="BV442" s="51"/>
      <c r="BW442" s="51"/>
      <c r="BX442" s="212"/>
      <c r="BY442" s="212"/>
      <c r="BZ442" s="212"/>
      <c r="CA442" s="212"/>
      <c r="CB442" s="212"/>
      <c r="CC442" s="212"/>
      <c r="CD442" s="212"/>
      <c r="CE442" s="212"/>
      <c r="CF442" s="212"/>
      <c r="CG442" s="51"/>
      <c r="CH442" s="51"/>
      <c r="CI442" s="51"/>
      <c r="CJ442" s="212"/>
      <c r="CK442" s="212"/>
      <c r="CL442" s="212"/>
      <c r="CM442" s="212"/>
      <c r="CN442" s="212"/>
      <c r="CO442" s="212"/>
      <c r="CP442" s="212"/>
      <c r="CQ442" s="212"/>
      <c r="CR442" s="212"/>
      <c r="CS442" s="51"/>
      <c r="CT442" s="51"/>
    </row>
    <row r="443" spans="1:610" ht="21" hidden="1" customHeight="1" x14ac:dyDescent="0.25">
      <c r="A443" s="254"/>
      <c r="B443" s="255"/>
      <c r="C443" s="255"/>
      <c r="D443" s="255"/>
      <c r="E443" s="255"/>
      <c r="F443" s="255"/>
      <c r="G443" s="255"/>
      <c r="H443" s="255"/>
      <c r="I443" s="255"/>
      <c r="J443" s="255"/>
      <c r="K443" s="255"/>
      <c r="L443" s="256"/>
      <c r="M443" s="256"/>
      <c r="N443" s="255"/>
      <c r="O443" s="394"/>
      <c r="P443" s="255"/>
      <c r="Q443" s="255"/>
      <c r="R443" s="255"/>
      <c r="S443" s="255"/>
      <c r="T443" s="255"/>
      <c r="U443" s="255"/>
      <c r="V443" s="255"/>
      <c r="W443" s="255"/>
      <c r="X443" s="256"/>
      <c r="Y443" s="256"/>
      <c r="Z443" s="255"/>
      <c r="AA443" s="255"/>
      <c r="AB443" s="255"/>
      <c r="AC443" s="255"/>
      <c r="AD443" s="255"/>
      <c r="AE443" s="255"/>
      <c r="AF443" s="255"/>
      <c r="AG443" s="255"/>
      <c r="AH443" s="255"/>
      <c r="AI443" s="255"/>
      <c r="AJ443" s="256"/>
      <c r="AK443" s="256"/>
      <c r="AL443" s="255"/>
      <c r="AM443" s="255"/>
      <c r="AN443" s="255"/>
      <c r="AO443" s="255"/>
      <c r="AP443" s="255"/>
      <c r="AQ443" s="255"/>
      <c r="AR443" s="255"/>
      <c r="AS443" s="255"/>
      <c r="AT443" s="255"/>
      <c r="AU443" s="255"/>
      <c r="AV443" s="256"/>
      <c r="AW443" s="256"/>
      <c r="AX443" s="556" t="s">
        <v>217</v>
      </c>
      <c r="AY443" s="557"/>
      <c r="AZ443" s="557"/>
      <c r="BA443" s="557"/>
      <c r="BB443" s="557"/>
      <c r="BC443" s="557"/>
      <c r="BD443" s="557"/>
      <c r="BE443" s="557"/>
      <c r="BF443" s="557"/>
      <c r="BG443" s="557"/>
      <c r="BH443" s="557"/>
      <c r="BI443" s="557"/>
      <c r="BJ443" s="557"/>
      <c r="BK443" s="557"/>
      <c r="BL443" s="557"/>
      <c r="BM443" s="557"/>
      <c r="BN443" s="557"/>
      <c r="BO443" s="557"/>
      <c r="BP443" s="557"/>
      <c r="BQ443" s="557"/>
      <c r="BR443" s="557"/>
      <c r="BS443" s="557"/>
      <c r="BT443" s="557"/>
      <c r="BU443" s="557"/>
      <c r="BV443" s="558"/>
      <c r="BY443" s="270"/>
      <c r="BZ443" s="270"/>
      <c r="CA443" s="270"/>
      <c r="CB443" s="270"/>
      <c r="CC443" s="270"/>
      <c r="CD443" s="270"/>
      <c r="CE443" s="270"/>
      <c r="CF443" s="270"/>
      <c r="CG443" s="51"/>
      <c r="CH443" s="51"/>
      <c r="CI443" s="51"/>
      <c r="CJ443" s="270"/>
      <c r="CK443" s="270"/>
      <c r="CL443" s="270"/>
      <c r="CM443" s="270"/>
      <c r="CN443" s="270"/>
      <c r="CO443" s="270"/>
      <c r="CP443" s="270"/>
      <c r="CQ443" s="270"/>
      <c r="CR443" s="270"/>
      <c r="CS443" s="51"/>
      <c r="CT443" s="51"/>
    </row>
    <row r="444" spans="1:610" s="260" customFormat="1" ht="21" hidden="1" customHeight="1" x14ac:dyDescent="0.25">
      <c r="A444" s="49"/>
      <c r="B444" s="270"/>
      <c r="C444" s="270"/>
      <c r="D444" s="270"/>
      <c r="E444" s="270"/>
      <c r="F444" s="270"/>
      <c r="G444" s="270"/>
      <c r="H444" s="270"/>
      <c r="I444" s="270"/>
      <c r="J444" s="270"/>
      <c r="K444" s="310"/>
      <c r="L444" s="51"/>
      <c r="M444" s="51"/>
      <c r="N444" s="270"/>
      <c r="O444" s="376"/>
      <c r="P444" s="270"/>
      <c r="Q444" s="270"/>
      <c r="R444" s="270"/>
      <c r="S444" s="270"/>
      <c r="T444" s="270"/>
      <c r="U444" s="270"/>
      <c r="V444" s="270"/>
      <c r="W444" s="310"/>
      <c r="X444" s="51"/>
      <c r="Y444" s="51"/>
      <c r="Z444" s="270"/>
      <c r="AA444" s="270"/>
      <c r="AB444" s="270"/>
      <c r="AC444" s="270"/>
      <c r="AD444" s="270"/>
      <c r="AE444" s="270"/>
      <c r="AF444" s="270"/>
      <c r="AG444" s="270"/>
      <c r="AH444" s="270"/>
      <c r="AI444" s="310"/>
      <c r="AJ444" s="51"/>
      <c r="AK444" s="51"/>
      <c r="AL444" s="270"/>
      <c r="AM444" s="270"/>
      <c r="AN444" s="270"/>
      <c r="AO444" s="270"/>
      <c r="AP444" s="270"/>
      <c r="AQ444" s="270"/>
      <c r="AR444" s="270"/>
      <c r="AS444" s="270"/>
      <c r="AT444" s="270"/>
      <c r="AU444" s="310"/>
      <c r="AV444" s="51"/>
      <c r="AW444" s="51"/>
      <c r="AX444" s="247" t="s">
        <v>216</v>
      </c>
      <c r="AY444" s="247" t="s">
        <v>186</v>
      </c>
      <c r="AZ444" s="247" t="s">
        <v>187</v>
      </c>
      <c r="BA444" s="247" t="s">
        <v>192</v>
      </c>
      <c r="BB444" s="247" t="s">
        <v>195</v>
      </c>
      <c r="BC444" s="247" t="s">
        <v>193</v>
      </c>
      <c r="BD444" s="247" t="s">
        <v>194</v>
      </c>
      <c r="BE444" s="247" t="s">
        <v>203</v>
      </c>
      <c r="BF444" s="247" t="s">
        <v>204</v>
      </c>
      <c r="BG444" s="247" t="s">
        <v>208</v>
      </c>
      <c r="BH444" s="247" t="s">
        <v>205</v>
      </c>
      <c r="BI444" s="247" t="s">
        <v>206</v>
      </c>
      <c r="BJ444" s="247" t="s">
        <v>197</v>
      </c>
      <c r="BK444" s="261" t="s">
        <v>277</v>
      </c>
      <c r="BL444" s="336" t="s">
        <v>207</v>
      </c>
      <c r="BM444" s="247" t="s">
        <v>200</v>
      </c>
      <c r="BN444" s="335" t="s">
        <v>278</v>
      </c>
      <c r="BO444" s="261" t="s">
        <v>210</v>
      </c>
      <c r="BP444" s="247" t="s">
        <v>201</v>
      </c>
      <c r="BQ444" s="247" t="s">
        <v>198</v>
      </c>
      <c r="BR444" s="247" t="s">
        <v>199</v>
      </c>
      <c r="BS444" s="247" t="s">
        <v>196</v>
      </c>
      <c r="BT444" s="247" t="s">
        <v>226</v>
      </c>
      <c r="BU444" s="247" t="s">
        <v>211</v>
      </c>
      <c r="BV444" s="247" t="s">
        <v>212</v>
      </c>
      <c r="BW444" s="423" t="s">
        <v>303</v>
      </c>
      <c r="BX444" s="247"/>
      <c r="BY444" s="262"/>
      <c r="BZ444" s="262"/>
      <c r="CA444" s="262"/>
      <c r="CB444" s="262"/>
      <c r="CC444" s="262"/>
      <c r="CD444" s="262"/>
      <c r="CE444" s="262"/>
      <c r="CF444" s="262"/>
      <c r="CG444" s="262"/>
      <c r="CH444" s="262"/>
      <c r="CI444" s="262"/>
      <c r="CJ444" s="262"/>
      <c r="CK444" s="262"/>
      <c r="CL444" s="262"/>
      <c r="CM444" s="262"/>
      <c r="CN444" s="262"/>
      <c r="CO444" s="262"/>
      <c r="CP444" s="262"/>
      <c r="CQ444" s="262"/>
      <c r="CR444" s="262"/>
      <c r="CS444" s="262"/>
      <c r="CT444" s="262"/>
    </row>
    <row r="445" spans="1:610" ht="21" hidden="1" customHeight="1" x14ac:dyDescent="0.25">
      <c r="A445" s="260"/>
      <c r="B445" s="260"/>
      <c r="C445" s="260"/>
      <c r="D445" s="260" t="s">
        <v>288</v>
      </c>
      <c r="E445" s="260"/>
      <c r="F445" s="401" t="s">
        <v>196</v>
      </c>
      <c r="G445" s="402"/>
      <c r="H445" s="401" t="s">
        <v>6</v>
      </c>
      <c r="I445" s="401" t="s">
        <v>286</v>
      </c>
      <c r="J445" s="401" t="s">
        <v>287</v>
      </c>
      <c r="K445" s="402" t="s">
        <v>294</v>
      </c>
      <c r="L445" s="401" t="s">
        <v>199</v>
      </c>
      <c r="M445" s="402"/>
      <c r="N445" s="401" t="s">
        <v>279</v>
      </c>
      <c r="O445" s="401" t="s">
        <v>276</v>
      </c>
      <c r="P445" s="403"/>
      <c r="Q445" s="260"/>
      <c r="R445" s="260"/>
      <c r="S445" s="260"/>
      <c r="T445" s="260"/>
      <c r="U445" s="260"/>
      <c r="V445" s="260"/>
      <c r="W445" s="260"/>
      <c r="X445" s="260"/>
      <c r="Y445" s="260"/>
      <c r="Z445" s="260"/>
      <c r="AA445" s="260"/>
      <c r="AB445" s="260"/>
      <c r="AC445" s="260"/>
      <c r="AD445" s="260"/>
      <c r="AE445" s="260"/>
      <c r="AF445" s="260"/>
      <c r="AG445" s="260"/>
      <c r="AH445" s="260"/>
      <c r="AI445" s="260"/>
      <c r="AJ445" s="260"/>
      <c r="AK445" s="260"/>
      <c r="AL445" s="260"/>
      <c r="AM445" s="260"/>
      <c r="AN445" s="260"/>
      <c r="AO445" s="260"/>
      <c r="AP445" s="260"/>
      <c r="AQ445" s="260"/>
      <c r="AR445" s="260"/>
      <c r="AS445" s="260"/>
      <c r="AT445" s="260"/>
      <c r="AU445" s="260"/>
      <c r="AV445" s="260"/>
      <c r="AW445" s="260"/>
      <c r="AX445" s="263" t="str">
        <f>$B$21</f>
        <v>L450.20.01.F1</v>
      </c>
      <c r="AY445" s="127">
        <v>1</v>
      </c>
      <c r="AZ445" s="127" t="str">
        <f>IF(COUNTIFS($B$19,"&lt;&gt;"&amp;"",$B$19,"&lt;&gt;practic?*",$B$19,"&lt;&gt;*op?ional*",$B$19,"&lt;&gt;*Disciplin? facultativ?*",$B$19,"&lt;&gt;*Examen de diplom?*"),$B$19,"")</f>
        <v>Analiza matematica</v>
      </c>
      <c r="BA445" s="127">
        <f>IF($AZ$445="","",ROUND(RIGHT($B$18,1)/2,0))</f>
        <v>1</v>
      </c>
      <c r="BB445" s="127" t="str">
        <f>IF($AZ$445="","",RIGHT($B$18,1))</f>
        <v>1</v>
      </c>
      <c r="BC445" s="127" t="str">
        <f>IF($AZ$445="","",$F$21)</f>
        <v>E</v>
      </c>
      <c r="BD445" s="127" t="str">
        <f>IF($AZ$445="","","DI")</f>
        <v>DI</v>
      </c>
      <c r="BE445" s="126">
        <f>IF($AZ445&lt;&gt;"",ROUND(BH445/14,1),"")</f>
        <v>2</v>
      </c>
      <c r="BF445" s="126">
        <f>IF($AZ445&lt;&gt;"",ROUND(BI445/14,1),"")</f>
        <v>2</v>
      </c>
      <c r="BG445" s="126">
        <f>IF($AZ445&lt;&gt;"",BE445+BF445,"")</f>
        <v>4</v>
      </c>
      <c r="BH445" s="127">
        <f>IF(COUNTIFS($B$19,"&lt;&gt;"&amp;"",$B$19,"&lt;&gt;practic?*",$B$19,"&lt;&gt;*Elaborare proiect de diplom?*",$B$19,"&lt;&gt;*op?ional*",$B$19,"&lt;&gt;*Disciplin? facultativ?*", $B$19,"&lt;&gt;*Examen de diplom?*"),$G$21,"")</f>
        <v>28</v>
      </c>
      <c r="BI445" s="342">
        <f>IF(COUNTIFS($B$19,"&lt;&gt;"&amp;"",$B$19,"&lt;&gt;practic?*",$B$19,"&lt;&gt;*Elaborare proiect de diplom?*",$B$19,"&lt;&gt;*op?ional*",$B$19,"&lt;&gt;*Disciplin? facultativ?*", $B$19,"&lt;&gt;*Examen de diplom?*"),($H$21+$I$21+$J$21),"")</f>
        <v>28</v>
      </c>
      <c r="BJ445" s="126">
        <f>IF($AZ445&lt;&gt;"",BH445+BI445,"")</f>
        <v>56</v>
      </c>
      <c r="BK445" s="329">
        <f>IF($AZ445&lt;&gt;"",ROUND(BN445/14,1),"")</f>
        <v>0</v>
      </c>
      <c r="BL445" s="342">
        <f>IF($AZ445&lt;&gt;"",ROUND(BO445/14,1),"")</f>
        <v>0</v>
      </c>
      <c r="BM445" s="126">
        <f>IF($AZ445="","",IF($BK445&lt;&gt;"",$BK445,0)+IF($BL445&lt;&gt;"",$BL445,0))</f>
        <v>0</v>
      </c>
      <c r="BN445" s="329">
        <f>IF(AZ445&lt;&gt;"",K$21,"")</f>
        <v>0</v>
      </c>
      <c r="BO445" s="127" t="str">
        <f>IF(COUNTIF($AZ445,"=*Elaborare proiect de diplom?*"),$J$21,"0")</f>
        <v>0</v>
      </c>
      <c r="BP445" s="126">
        <f>IF($AZ445="","",IF($BN445&lt;&gt;"",$BN445,0)+IF($BO445&lt;&gt;"",$BO445,0))</f>
        <v>0</v>
      </c>
      <c r="BQ445" s="342">
        <f>IF($AZ445&lt;&gt;"",ROUND(BR445/14,1),"")</f>
        <v>3.1</v>
      </c>
      <c r="BR445" s="127">
        <f>IF(COUNTIFS($B$19,"&lt;&gt;"&amp;"",$B$19,"&lt;&gt;practic?*",$B$19,"&lt;&gt;*op?ional*",$B$19,"&lt;&gt;*Disciplin? facultativ?*", $B$19,"&lt;&gt;*Examen de diplom?*"),IF($M$21&lt;&gt;"",$M$21,""),"")</f>
        <v>44</v>
      </c>
      <c r="BS445" s="127">
        <f>IF($AZ$445="","",$E$21)</f>
        <v>4</v>
      </c>
      <c r="BT445" s="126" t="str">
        <f>IF(COUNTIFS($B$19,"&lt;&gt;"&amp;"",$B$19,"&lt;&gt;practic?*",$B$19,"&lt;&gt;*op?ional*",$B$19,"&lt;&gt;*Disciplin? facultativ?*",$B$19,"&lt;&gt;*Examen de diplom?*"),$L$21,"")</f>
        <v>DF</v>
      </c>
      <c r="BU445" s="126">
        <f>IF($AZ445="","",IF($BG445&lt;&gt;"",$BG445,0)+IF($BM445&lt;&gt;"",$BM445,0)+IF($BQ445&lt;&gt;"",$BQ445,0))</f>
        <v>7.1</v>
      </c>
      <c r="BV445" s="127">
        <f>IF($AZ445="","",IF($BJ445&lt;&gt;"",$BJ445,0)+IF($BP445&lt;&gt;"",$BP445,0)+IF($BR445&lt;&gt;"",$BR445,0))</f>
        <v>100</v>
      </c>
      <c r="BW445" s="329" t="str">
        <f t="shared" ref="BW445:BW508" si="13">IF($AZ445="","",CONCATENATE("20",G$12+BA445-1))</f>
        <v>2020</v>
      </c>
      <c r="BX445" s="124"/>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4"/>
      <c r="B446" s="255"/>
      <c r="C446" s="255"/>
      <c r="D446" s="396">
        <f>IF(AND((F446&gt;0), (N446&gt;0)),1,0)</f>
        <v>1</v>
      </c>
      <c r="E446" s="255"/>
      <c r="F446" s="127">
        <f>E$21</f>
        <v>4</v>
      </c>
      <c r="G446" s="255"/>
      <c r="H446" s="127">
        <f>G$21</f>
        <v>28</v>
      </c>
      <c r="I446" s="368">
        <f>$H$21+$I$21+$J$21</f>
        <v>28</v>
      </c>
      <c r="J446" s="126">
        <f>H446+I446</f>
        <v>56</v>
      </c>
      <c r="K446" s="255">
        <f>$K$21</f>
        <v>0</v>
      </c>
      <c r="L446" s="127">
        <f>$M$21</f>
        <v>44</v>
      </c>
      <c r="M446" s="256"/>
      <c r="N446" s="368">
        <f>IF(ISNUMBER(L446+K446+J446), L446+K446+J446,0)</f>
        <v>100</v>
      </c>
      <c r="O446" s="396" t="b">
        <f>IF(D446=0,TRUE, IF(N446/25=F446,TRUE,FALSE))</f>
        <v>1</v>
      </c>
      <c r="P446" s="404">
        <f t="shared" ref="P446:P468" si="14">N446/F446</f>
        <v>25</v>
      </c>
      <c r="Q446" s="255"/>
      <c r="R446" s="255"/>
      <c r="S446" s="255"/>
      <c r="T446" s="255"/>
      <c r="U446" s="255"/>
      <c r="V446" s="255"/>
      <c r="W446" s="255"/>
      <c r="X446" s="256"/>
      <c r="Y446" s="256"/>
      <c r="Z446" s="255"/>
      <c r="AA446" s="255"/>
      <c r="AB446" s="255"/>
      <c r="AC446" s="255"/>
      <c r="AD446" s="255"/>
      <c r="AE446" s="255"/>
      <c r="AF446" s="255"/>
      <c r="AG446" s="255"/>
      <c r="AH446" s="255"/>
      <c r="AI446" s="255"/>
      <c r="AJ446" s="256"/>
      <c r="AK446" s="256"/>
      <c r="AL446" s="255"/>
      <c r="AM446" s="255"/>
      <c r="AN446" s="255"/>
      <c r="AO446" s="255"/>
      <c r="AP446" s="255"/>
      <c r="AQ446" s="255"/>
      <c r="AR446" s="255"/>
      <c r="AS446" s="255"/>
      <c r="AT446" s="255"/>
      <c r="AU446" s="255"/>
      <c r="AV446" s="256"/>
      <c r="AW446" s="256"/>
      <c r="AX446" s="124" t="str">
        <f>$B$24</f>
        <v>L450.20.01.F2</v>
      </c>
      <c r="AY446" s="242">
        <v>2</v>
      </c>
      <c r="AZ446" s="242" t="str">
        <f>IF(COUNTIFS($B$22,"&lt;&gt;"&amp;"",$B$22,"&lt;&gt;practic?*",$B$22,"&lt;&gt;*op?ional*",$B$22,"&lt;&gt;*Disciplin? facultativ?*", $B$22,"&lt;&gt;*Examen de diplom?*"),$B$22,"")</f>
        <v>Algebra liniara, geometrie analitica si diferentiala (Algebra si geometrie)</v>
      </c>
      <c r="BA446" s="244">
        <f>IF($AZ$446="","",ROUND(RIGHT($B$18,1)/2,0))</f>
        <v>1</v>
      </c>
      <c r="BB446" s="244" t="str">
        <f>IF($AZ$446="","",RIGHT($B$18,1))</f>
        <v>1</v>
      </c>
      <c r="BC446" s="244" t="str">
        <f>IF($AZ$446="","",$F$24)</f>
        <v>E</v>
      </c>
      <c r="BD446" s="242" t="str">
        <f>IF($AZ$446="","","DI")</f>
        <v>DI</v>
      </c>
      <c r="BE446" s="126">
        <f t="shared" ref="BE446:BE455" si="15">IF($AZ446&lt;&gt;"",ROUND(BH446/14,1),"")</f>
        <v>2</v>
      </c>
      <c r="BF446" s="126">
        <f t="shared" ref="BF446:BF455" si="16">IF($AZ446&lt;&gt;"",ROUND(BI446/14,1),"")</f>
        <v>2</v>
      </c>
      <c r="BG446" s="126">
        <f t="shared" ref="BG446:BG454" si="17">IF($AZ446&lt;&gt;"",BE446+BF446,"")</f>
        <v>4</v>
      </c>
      <c r="BH446" s="169">
        <f>IF(COUNTIFS($B$22,"&lt;&gt;"&amp;"",$B$22,"&lt;&gt;practic?*",$B$22,"&lt;&gt;*Elaborare proiect de diplom?*",$B$22,"&lt;&gt;*op?ional*",$B$22,"&lt;&gt;*Disciplin? facultativ?*", $B$22,"&lt;&gt;*Examen de diplom?*"),$G$24,"")</f>
        <v>28</v>
      </c>
      <c r="BI446" s="342">
        <f>IF(COUNTIFS($B$22,"&lt;&gt;"&amp;"",$B$22,"&lt;&gt;practic?*",$B$22,"&lt;&gt;*Elaborare proiect de diplom?*",$B$22,"&lt;&gt;*op?ional*",$B$22,"&lt;&gt;*Disciplin? facultativ?*", $B$22,"&lt;&gt;*Examen de diplom?*"),($H$24+$I$24+$J$24),"")</f>
        <v>28</v>
      </c>
      <c r="BJ446" s="126">
        <f>IF($AZ446&lt;&gt;"",BH446+BI446,"")</f>
        <v>56</v>
      </c>
      <c r="BK446" s="329">
        <f>IF($AZ446&lt;&gt;"",ROUND(BN446/14,1),"")</f>
        <v>0</v>
      </c>
      <c r="BL446" s="342">
        <f t="shared" ref="BL446:BL455" si="18">IF($AZ446&lt;&gt;"",ROUND(BO446/14,1),"")</f>
        <v>0</v>
      </c>
      <c r="BM446" s="126">
        <f t="shared" ref="BM446:BM455" si="19">IF($AZ446="","",IF($BK446&lt;&gt;"",$BK446,0)+IF($BL446&lt;&gt;"",$BL446,0))</f>
        <v>0</v>
      </c>
      <c r="BN446" s="329">
        <f>IF(AZ446&lt;&gt;"",K$24,"")</f>
        <v>0</v>
      </c>
      <c r="BO446" s="127" t="str">
        <f>IF(COUNTIF($AZ446,"=*Elaborare proiect de diplom?*"),$J$24,"0")</f>
        <v>0</v>
      </c>
      <c r="BP446" s="126">
        <f t="shared" ref="BP446:BP455" si="20">IF($AZ446="","",IF($BN446&lt;&gt;"",$BN446,0)+IF($BO446&lt;&gt;"",$BO446,0))</f>
        <v>0</v>
      </c>
      <c r="BQ446" s="342">
        <f t="shared" ref="BQ446:BQ455" si="21">IF($AZ446&lt;&gt;"",ROUND(BR446/14,1),"")</f>
        <v>3.1</v>
      </c>
      <c r="BR446" s="259">
        <f>IF(COUNTIFS($B$22,"&lt;&gt;"&amp;"",$B$22,"&lt;&gt;practic?*",$B$22,"&lt;&gt;*op?ional*",$B$22,"&lt;&gt;*Disciplin? facultativ?*", $B$22,"&lt;&gt;*Examen de diplom?*"),IF($M$24&lt;&gt;"",$M$24,""),"")</f>
        <v>44</v>
      </c>
      <c r="BS446" s="244">
        <f>IF($AZ$446="","",$E$24)</f>
        <v>4</v>
      </c>
      <c r="BT446" s="169" t="str">
        <f>IF(COUNTIFS($B$22,"&lt;&gt;"&amp;"",$B$22,"&lt;&gt;practic?*",$B$22,"&lt;&gt;*op?ional*",$B$22,"&lt;&gt;*Disciplin? facultativ?*",$B$22,"&lt;&gt;*Examen de diplom?*"),$L$24,"")</f>
        <v>DF</v>
      </c>
      <c r="BU446" s="126">
        <f t="shared" ref="BU446:BU455" si="22">IF($AZ446="","",IF($BG446&lt;&gt;"",$BG446,0)+IF($BM446&lt;&gt;"",$BM446,0)+IF($BQ446&lt;&gt;"",$BQ446,0))</f>
        <v>7.1</v>
      </c>
      <c r="BV446" s="127">
        <f t="shared" ref="BV446:BV455" si="23">IF($AZ446="","",IF($BJ446&lt;&gt;"",$BJ446,0)+IF($BP446&lt;&gt;"",$BP446,0)+IF($BR446&lt;&gt;"",$BR446,0))</f>
        <v>100</v>
      </c>
      <c r="BW446" s="419" t="str">
        <f t="shared" si="13"/>
        <v>2020</v>
      </c>
      <c r="BX446" s="124"/>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8">
        <f>IF(COUNTIFS($B$22,"&lt;&gt;"&amp;"",$B$22,"&lt;&gt;practic?*",$B$22,"&lt;&gt;*Elaborare proiect de diplom?*",$B$22,"&lt;&gt;*op?ional*",$B$22,"&lt;&gt;*Disciplin? facultativ?*", $B$22,"&lt;&gt;*Examen de diplom?*"),ROUND($G$24/14,1),"")</f>
        <v>2</v>
      </c>
    </row>
    <row r="447" spans="1:610" ht="21" hidden="1" customHeight="1" x14ac:dyDescent="0.2">
      <c r="A447" s="254"/>
      <c r="B447" s="255"/>
      <c r="C447" s="255"/>
      <c r="D447" s="396">
        <f t="shared" ref="D447:D456" si="24">IF(AND((F447&gt;0), (N447&gt;0)),1,0)</f>
        <v>1</v>
      </c>
      <c r="E447" s="255"/>
      <c r="F447" s="368">
        <f>E$24</f>
        <v>4</v>
      </c>
      <c r="G447" s="255"/>
      <c r="H447" s="368">
        <f>G$24</f>
        <v>28</v>
      </c>
      <c r="I447" s="368">
        <f>$H$24+$I$24+$J$24</f>
        <v>28</v>
      </c>
      <c r="J447" s="126">
        <f t="shared" ref="J447:J456" si="25">H447+I447</f>
        <v>56</v>
      </c>
      <c r="K447" s="255">
        <f>$K$24</f>
        <v>0</v>
      </c>
      <c r="L447" s="368">
        <f>$M$24</f>
        <v>44</v>
      </c>
      <c r="M447" s="256"/>
      <c r="N447" s="368">
        <f t="shared" ref="N447:N456" si="26">IF(ISNUMBER(L447+K447+J447), L447+K447+J447,0)</f>
        <v>100</v>
      </c>
      <c r="O447" s="396" t="b">
        <f t="shared" ref="O447:O456" si="27">IF(D447=0,TRUE, IF(N447/25=F447,TRUE,FALSE))</f>
        <v>1</v>
      </c>
      <c r="P447" s="404">
        <f t="shared" si="14"/>
        <v>25</v>
      </c>
      <c r="Q447" s="255"/>
      <c r="R447" s="255"/>
      <c r="S447" s="255"/>
      <c r="T447" s="255"/>
      <c r="U447" s="255"/>
      <c r="V447" s="255"/>
      <c r="W447" s="255"/>
      <c r="X447" s="256"/>
      <c r="Y447" s="256"/>
      <c r="Z447" s="255"/>
      <c r="AA447" s="255"/>
      <c r="AB447" s="255"/>
      <c r="AC447" s="255"/>
      <c r="AD447" s="255"/>
      <c r="AE447" s="255"/>
      <c r="AF447" s="255"/>
      <c r="AG447" s="255"/>
      <c r="AH447" s="255"/>
      <c r="AI447" s="255"/>
      <c r="AJ447" s="256"/>
      <c r="AK447" s="256"/>
      <c r="AL447" s="255"/>
      <c r="AM447" s="255"/>
      <c r="AN447" s="255"/>
      <c r="AO447" s="255"/>
      <c r="AP447" s="255"/>
      <c r="AQ447" s="255"/>
      <c r="AR447" s="255"/>
      <c r="AS447" s="255"/>
      <c r="AT447" s="255"/>
      <c r="AU447" s="255"/>
      <c r="AV447" s="256"/>
      <c r="AW447" s="256"/>
      <c r="AX447" s="124" t="str">
        <f>$B$27</f>
        <v>L450.20.01.F3</v>
      </c>
      <c r="AY447" s="244">
        <v>3</v>
      </c>
      <c r="AZ447" s="258" t="str">
        <f>IF(COUNTIFS($B$25,"&lt;&gt;"&amp;"",$B$25,"&lt;&gt;practic?*",$B$25,"&lt;&gt;*op?ional*",$B$25,"&lt;&gt;*Disciplin? facultativ?*",$B$25,"&lt;&gt;*Examen de diplom?*"),$B$25,"")</f>
        <v>Fizica</v>
      </c>
      <c r="BA447" s="244">
        <f>IF($AZ$447="","",ROUND(RIGHT($B$18,1)/2,0))</f>
        <v>1</v>
      </c>
      <c r="BB447" s="244" t="str">
        <f>IF($AZ$447="","",RIGHT($B$18,1))</f>
        <v>1</v>
      </c>
      <c r="BC447" s="244" t="str">
        <f>IF($AZ$447="","",$F$27)</f>
        <v>E</v>
      </c>
      <c r="BD447" s="244" t="str">
        <f>IF($AZ$447="","","DI")</f>
        <v>DI</v>
      </c>
      <c r="BE447" s="126">
        <f t="shared" si="15"/>
        <v>3</v>
      </c>
      <c r="BF447" s="126">
        <f t="shared" si="16"/>
        <v>2</v>
      </c>
      <c r="BG447" s="126">
        <f t="shared" si="17"/>
        <v>5</v>
      </c>
      <c r="BH447" s="342">
        <f>IF(COUNTIFS($B$25,"&lt;&gt;"&amp;"",$B$25,"&lt;&gt;practic?*",$B$25,"&lt;&gt;*Elaborare proiect de diplom?*",$B$25,"&lt;&gt;*op?ional*",$B$25,"&lt;&gt;*Disciplin? facultativ?*", $B$25,"&lt;&gt;*Examen de diplom?*"),$G$27,"")</f>
        <v>42</v>
      </c>
      <c r="BI447" s="342">
        <f>IF(COUNTIFS($B$25,"&lt;&gt;"&amp;"",$B$25,"&lt;&gt;practic?*",$B$25,"&lt;&gt;*Elaborare proiect de diplom?*",$B$25,"&lt;&gt;*op?ional*",$B$25,"&lt;&gt;*Disciplin? facultativ?*", $B$25,"&lt;&gt;*Examen de diplom?*"),($H$27+$I$27+$J$27),"")</f>
        <v>28</v>
      </c>
      <c r="BJ447" s="126">
        <f t="shared" ref="BJ447:BJ454" si="28">IF($AZ447&lt;&gt;"",BH447+BI447,"")</f>
        <v>70</v>
      </c>
      <c r="BK447" s="329">
        <f t="shared" ref="BK447:BK454" si="29">IF($AZ447&lt;&gt;"",ROUND(BN447/14,1),"")</f>
        <v>0</v>
      </c>
      <c r="BL447" s="342">
        <f t="shared" si="18"/>
        <v>0</v>
      </c>
      <c r="BM447" s="126">
        <f t="shared" si="19"/>
        <v>0</v>
      </c>
      <c r="BN447" s="329">
        <f>IF(AZ447&lt;&gt;"",K$27,"")</f>
        <v>0</v>
      </c>
      <c r="BO447" s="127" t="str">
        <f>IF(COUNTIF($AZ447,"=*Elaborare proiect de diplom?*"),$J$27,"0")</f>
        <v>0</v>
      </c>
      <c r="BP447" s="126">
        <f t="shared" si="20"/>
        <v>0</v>
      </c>
      <c r="BQ447" s="342">
        <f t="shared" si="21"/>
        <v>3.9</v>
      </c>
      <c r="BR447" s="259">
        <f>IF(COUNTIFS($B$25,"&lt;&gt;"&amp;"",$B$25,"&lt;&gt;practic?*",$B$25,"&lt;&gt;*op?ional*",$B$25,"&lt;&gt;*Disciplin? facultativ?*", $B$25,"&lt;&gt;*Examen de diplom?*"),IF($M$27&lt;&gt;"",$M$27,""),"")</f>
        <v>55</v>
      </c>
      <c r="BS447" s="244">
        <f>IF($AZ$447="","",$E$27)</f>
        <v>5</v>
      </c>
      <c r="BT447" s="169" t="str">
        <f>IF(COUNTIFS($B$25,"&lt;&gt;"&amp;"",$B$25,"&lt;&gt;practic?*",$B$25,"&lt;&gt;*op?ional*",$B$25,"&lt;&gt;*Disciplin? facultativ?*",$B$25,"&lt;&gt;*Examen de diplom?*"),$L$27,"")</f>
        <v>DF</v>
      </c>
      <c r="BU447" s="126">
        <f t="shared" si="22"/>
        <v>8.9</v>
      </c>
      <c r="BV447" s="127">
        <f t="shared" si="23"/>
        <v>125</v>
      </c>
      <c r="BW447" s="419" t="str">
        <f t="shared" si="13"/>
        <v>2020</v>
      </c>
      <c r="BX447" s="124"/>
      <c r="BY447" s="243"/>
      <c r="BZ447" s="243"/>
      <c r="CA447" s="243"/>
      <c r="CB447" s="243"/>
      <c r="CC447" s="243"/>
      <c r="CD447" s="243"/>
      <c r="CE447" s="243"/>
      <c r="CF447" s="243"/>
      <c r="CG447" s="51"/>
      <c r="CH447" s="51"/>
      <c r="CI447" s="51"/>
      <c r="CJ447" s="243"/>
      <c r="CK447" s="243"/>
      <c r="CL447" s="243"/>
      <c r="CM447" s="243"/>
      <c r="CN447" s="243"/>
      <c r="CO447" s="243"/>
      <c r="CP447" s="243"/>
      <c r="CQ447" s="243"/>
      <c r="CR447" s="243"/>
      <c r="CS447" s="51"/>
      <c r="CT447" s="51"/>
    </row>
    <row r="448" spans="1:610" ht="21" hidden="1" customHeight="1" x14ac:dyDescent="0.2">
      <c r="A448" s="254"/>
      <c r="B448" s="255"/>
      <c r="C448" s="255"/>
      <c r="D448" s="396">
        <f t="shared" si="24"/>
        <v>1</v>
      </c>
      <c r="E448" s="255"/>
      <c r="F448" s="368">
        <f>E$27</f>
        <v>5</v>
      </c>
      <c r="G448" s="255"/>
      <c r="H448" s="368">
        <f>G$27</f>
        <v>42</v>
      </c>
      <c r="I448" s="368">
        <f>$H$27+$I$27+$J$27</f>
        <v>28</v>
      </c>
      <c r="J448" s="126">
        <f t="shared" si="25"/>
        <v>70</v>
      </c>
      <c r="K448" s="255">
        <f>$K$27</f>
        <v>0</v>
      </c>
      <c r="L448" s="368">
        <f>$M$27</f>
        <v>55</v>
      </c>
      <c r="M448" s="256"/>
      <c r="N448" s="368">
        <f t="shared" si="26"/>
        <v>125</v>
      </c>
      <c r="O448" s="396" t="b">
        <f t="shared" si="27"/>
        <v>1</v>
      </c>
      <c r="P448" s="404">
        <f t="shared" si="14"/>
        <v>25</v>
      </c>
      <c r="Q448" s="255"/>
      <c r="R448" s="255"/>
      <c r="S448" s="255"/>
      <c r="T448" s="255"/>
      <c r="U448" s="255"/>
      <c r="V448" s="255"/>
      <c r="W448" s="255"/>
      <c r="X448" s="256"/>
      <c r="Y448" s="256"/>
      <c r="Z448" s="255"/>
      <c r="AA448" s="255"/>
      <c r="AB448" s="255"/>
      <c r="AC448" s="255"/>
      <c r="AD448" s="255"/>
      <c r="AE448" s="255"/>
      <c r="AF448" s="255"/>
      <c r="AG448" s="255"/>
      <c r="AH448" s="255"/>
      <c r="AI448" s="255"/>
      <c r="AJ448" s="256"/>
      <c r="AK448" s="256"/>
      <c r="AL448" s="255"/>
      <c r="AM448" s="255"/>
      <c r="AN448" s="255"/>
      <c r="AO448" s="255"/>
      <c r="AP448" s="255"/>
      <c r="AQ448" s="255"/>
      <c r="AR448" s="255"/>
      <c r="AS448" s="255"/>
      <c r="AT448" s="255"/>
      <c r="AU448" s="255"/>
      <c r="AV448" s="256"/>
      <c r="AW448" s="256"/>
      <c r="AX448" s="124" t="str">
        <f>$B$30</f>
        <v>L450.20.01.D4</v>
      </c>
      <c r="AY448" s="244">
        <v>4</v>
      </c>
      <c r="AZ448" s="249" t="str">
        <f>IF(COUNTIFS($B$28,"&lt;&gt;"&amp;"",$B$28,"&lt;&gt;practic?*",$B$28,"&lt;&gt;*op?ional*",$B$28,"&lt;&gt;*Disciplin? facultativ?*", $B$28,"&lt;&gt;*Examen de diplom?*"),$B$28,"")</f>
        <v>Utilizarea şi programarea calculatoarelor</v>
      </c>
      <c r="BA448" s="244">
        <f>IF($AZ$448="","",ROUND(RIGHT($B$18,1)/2,0))</f>
        <v>1</v>
      </c>
      <c r="BB448" s="244" t="str">
        <f>IF($AZ$448="","",RIGHT($B$18,1))</f>
        <v>1</v>
      </c>
      <c r="BC448" s="244" t="str">
        <f>IF($AZ$448="","",$F$30)</f>
        <v>D</v>
      </c>
      <c r="BD448" s="244" t="str">
        <f>IF($AZ$448="","","DI")</f>
        <v>DI</v>
      </c>
      <c r="BE448" s="126">
        <f t="shared" si="15"/>
        <v>2</v>
      </c>
      <c r="BF448" s="126">
        <f t="shared" si="16"/>
        <v>2.5</v>
      </c>
      <c r="BG448" s="126">
        <f t="shared" si="17"/>
        <v>4.5</v>
      </c>
      <c r="BH448" s="342">
        <f>IF(COUNTIFS($B$28,"&lt;&gt;"&amp;"",$B$28,"&lt;&gt;practic?*",$B$28,"&lt;&gt;*Elaborare proiect de diplom?*",$B$28,"&lt;&gt;*op?ional*",$B$28,"&lt;&gt;*Disciplin? facultativ?*", $B$28,"&lt;&gt;*Examen de diplom?*"),$G$30,"")</f>
        <v>28</v>
      </c>
      <c r="BI448" s="342">
        <f>IF(COUNTIFS($B$28,"&lt;&gt;"&amp;"",$B$28,"&lt;&gt;practic?*",$B$28,"&lt;&gt;*Elaborare proiect de diplom?*",$B$28,"&lt;&gt;*op?ional*",$B$28,"&lt;&gt;*Disciplin? facultativ?*", $B$28,"&lt;&gt;*Examen de diplom?*"),($H$30+$I$30+$J$30),"")</f>
        <v>35</v>
      </c>
      <c r="BJ448" s="126">
        <f t="shared" si="28"/>
        <v>63</v>
      </c>
      <c r="BK448" s="329">
        <f t="shared" si="29"/>
        <v>0</v>
      </c>
      <c r="BL448" s="342">
        <f t="shared" si="18"/>
        <v>0</v>
      </c>
      <c r="BM448" s="126">
        <f t="shared" si="19"/>
        <v>0</v>
      </c>
      <c r="BN448" s="329">
        <f>IF(AZ448&lt;&gt;"",K$30,"")</f>
        <v>0</v>
      </c>
      <c r="BO448" s="127" t="str">
        <f>IF(COUNTIF($AZ448,"=*Elaborare proiect de diplom?*"),$J$30,"0")</f>
        <v>0</v>
      </c>
      <c r="BP448" s="126">
        <f t="shared" si="20"/>
        <v>0</v>
      </c>
      <c r="BQ448" s="342">
        <f t="shared" si="21"/>
        <v>4.4000000000000004</v>
      </c>
      <c r="BR448" s="259">
        <f>IF(COUNTIFS($B$28,"&lt;&gt;"&amp;"",$B$28,"&lt;&gt;practic?*",$B$28,"&lt;&gt;*op?ional*",$B$28,"&lt;&gt;*Disciplin? facultativ?*", $B$28,"&lt;&gt;*Examen de diplom?*"),IF($M$30&lt;&gt;"",$M$30,""),"")</f>
        <v>62</v>
      </c>
      <c r="BS448" s="244">
        <f>IF($AZ$448="","",$E$30)</f>
        <v>5</v>
      </c>
      <c r="BT448" s="169" t="str">
        <f>IF(COUNTIFS($B$28,"&lt;&gt;"&amp;"",$B$28,"&lt;&gt;practic?*",$B$28,"&lt;&gt;*op?ional*",$B$28,"&lt;&gt;*Disciplin? facultativ?*",$B$28,"&lt;&gt;*Examen de diplom?*"),$L$30,"")</f>
        <v>DD</v>
      </c>
      <c r="BU448" s="126">
        <f t="shared" si="22"/>
        <v>8.9</v>
      </c>
      <c r="BV448" s="127">
        <f t="shared" si="23"/>
        <v>125</v>
      </c>
      <c r="BW448" s="419" t="str">
        <f t="shared" si="13"/>
        <v>2020</v>
      </c>
      <c r="BX448" s="124"/>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4"/>
      <c r="B449" s="255"/>
      <c r="C449" s="255"/>
      <c r="D449" s="396">
        <f t="shared" si="24"/>
        <v>1</v>
      </c>
      <c r="E449" s="255"/>
      <c r="F449" s="127">
        <f>E$30</f>
        <v>5</v>
      </c>
      <c r="G449" s="255"/>
      <c r="H449" s="127">
        <f>G$30</f>
        <v>28</v>
      </c>
      <c r="I449" s="368">
        <f>$H$30+$I$30+$J$30</f>
        <v>35</v>
      </c>
      <c r="J449" s="126">
        <f t="shared" si="25"/>
        <v>63</v>
      </c>
      <c r="K449" s="255">
        <f>$K$30</f>
        <v>0</v>
      </c>
      <c r="L449" s="127">
        <f>$M$30</f>
        <v>62</v>
      </c>
      <c r="M449" s="256"/>
      <c r="N449" s="368">
        <f t="shared" si="26"/>
        <v>125</v>
      </c>
      <c r="O449" s="396" t="b">
        <f t="shared" si="27"/>
        <v>1</v>
      </c>
      <c r="P449" s="404">
        <f t="shared" si="14"/>
        <v>25</v>
      </c>
      <c r="Q449" s="255"/>
      <c r="R449" s="255"/>
      <c r="S449" s="255"/>
      <c r="T449" s="255"/>
      <c r="U449" s="255"/>
      <c r="V449" s="255"/>
      <c r="W449" s="255"/>
      <c r="X449" s="256"/>
      <c r="Y449" s="256"/>
      <c r="Z449" s="255"/>
      <c r="AA449" s="255"/>
      <c r="AB449" s="255"/>
      <c r="AC449" s="255"/>
      <c r="AD449" s="255"/>
      <c r="AE449" s="255"/>
      <c r="AF449" s="255"/>
      <c r="AG449" s="255"/>
      <c r="AH449" s="255"/>
      <c r="AI449" s="255"/>
      <c r="AJ449" s="256"/>
      <c r="AK449" s="256"/>
      <c r="AL449" s="255"/>
      <c r="AM449" s="255"/>
      <c r="AN449" s="255"/>
      <c r="AO449" s="255"/>
      <c r="AP449" s="255"/>
      <c r="AQ449" s="255"/>
      <c r="AR449" s="255"/>
      <c r="AS449" s="255"/>
      <c r="AT449" s="255"/>
      <c r="AU449" s="255"/>
      <c r="AV449" s="256"/>
      <c r="AW449" s="256"/>
      <c r="AX449" s="124" t="str">
        <f>$B$33</f>
        <v>L450.20.01.F5</v>
      </c>
      <c r="AY449" s="244">
        <v>5</v>
      </c>
      <c r="AZ449" s="249" t="str">
        <f>IF(COUNTIFS($B$31,"&lt;&gt;"&amp;"",$B$31,"&lt;&gt;practic?*",$B$31,"&lt;&gt;*op?ional*",$B$31,"&lt;&gt;*Disciplin? facultativ?*", $B$31,"&lt;&gt;*Examen de diplom?*"),$B$31,"")</f>
        <v>Grafica  asistata de calculator 1 ( Geometrie descriptiva si desen tehnic)</v>
      </c>
      <c r="BA449" s="244">
        <f>IF($AZ$449="","",ROUND(RIGHT($B$18,1)/2,0))</f>
        <v>1</v>
      </c>
      <c r="BB449" s="244" t="str">
        <f>IF($AZ$449="","",RIGHT($B$18,1))</f>
        <v>1</v>
      </c>
      <c r="BC449" s="244" t="str">
        <f>IF($AZ$449="","",$F$33)</f>
        <v>D</v>
      </c>
      <c r="BD449" s="244" t="str">
        <f>IF($AZ$449="","","DI")</f>
        <v>DI</v>
      </c>
      <c r="BE449" s="126">
        <f t="shared" si="15"/>
        <v>2</v>
      </c>
      <c r="BF449" s="126">
        <f t="shared" si="16"/>
        <v>2.5</v>
      </c>
      <c r="BG449" s="126">
        <f t="shared" si="17"/>
        <v>4.5</v>
      </c>
      <c r="BH449" s="342">
        <f>IF(COUNTIFS($B$31,"&lt;&gt;"&amp;"",$B$31,"&lt;&gt;practic?*",$B$31,"&lt;&gt;*Elaborare proiect de diplom?*",$B$31,"&lt;&gt;*op?ional*",$B$31,"&lt;&gt;*Disciplin? facultativ?*", $B$31,"&lt;&gt;*Examen de diplom?*"),$G$33,"")</f>
        <v>28</v>
      </c>
      <c r="BI449" s="342">
        <f>IF(COUNTIFS($B$31,"&lt;&gt;"&amp;"",$B$31,"&lt;&gt;practic?*",$B$31,"&lt;&gt;*Elaborare proiect de diplom?*",$B$31,"&lt;&gt;*op?ional*",$B$31,"&lt;&gt;*Disciplin? facultativ?*", $B$31,"&lt;&gt;*Examen de diplom?*"),($H$33+$I$33+$J$33),"")</f>
        <v>35</v>
      </c>
      <c r="BJ449" s="126">
        <f t="shared" si="28"/>
        <v>63</v>
      </c>
      <c r="BK449" s="329">
        <f t="shared" si="29"/>
        <v>0</v>
      </c>
      <c r="BL449" s="342">
        <f t="shared" si="18"/>
        <v>0</v>
      </c>
      <c r="BM449" s="126">
        <f t="shared" si="19"/>
        <v>0</v>
      </c>
      <c r="BN449" s="329">
        <f>IF(AZ449&lt;&gt;"",K$33,"")</f>
        <v>0</v>
      </c>
      <c r="BO449" s="127" t="str">
        <f>IF(COUNTIF($AZ449,"=*Elaborare proiect de diplom?*"),$J$33,"0")</f>
        <v>0</v>
      </c>
      <c r="BP449" s="126">
        <f t="shared" si="20"/>
        <v>0</v>
      </c>
      <c r="BQ449" s="342">
        <f t="shared" si="21"/>
        <v>4.4000000000000004</v>
      </c>
      <c r="BR449" s="259">
        <f>IF(COUNTIFS($B$31,"&lt;&gt;"&amp;"",$B$31,"&lt;&gt;practic?*",$B$31,"&lt;&gt;*op?ional*",$B$31,"&lt;&gt;*Disciplin? facultativ?*", $B$31,"&lt;&gt;*Examen de diplom?*"),IF($M$33&lt;&gt;"",$M$33,""),"")</f>
        <v>62</v>
      </c>
      <c r="BS449" s="244">
        <f>IF($AZ$449="","",$E$33)</f>
        <v>5</v>
      </c>
      <c r="BT449" s="169" t="str">
        <f>IF(COUNTIFS($B$31,"&lt;&gt;"&amp;"",$B$31,"&lt;&gt;practic?*",$B$31,"&lt;&gt;*op?ional*",$B$31,"&lt;&gt;*Disciplin? facultativ?*",$B$31,"&lt;&gt;*Examen de diplom?*"),$L$33,"")</f>
        <v>DF</v>
      </c>
      <c r="BU449" s="126">
        <f t="shared" si="22"/>
        <v>8.9</v>
      </c>
      <c r="BV449" s="127">
        <f t="shared" si="23"/>
        <v>125</v>
      </c>
      <c r="BW449" s="419" t="str">
        <f t="shared" si="13"/>
        <v>2020</v>
      </c>
      <c r="BX449" s="124"/>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6">
        <f t="shared" si="24"/>
        <v>1</v>
      </c>
      <c r="F450" s="368">
        <f>E$33</f>
        <v>5</v>
      </c>
      <c r="H450" s="368">
        <f>G$33</f>
        <v>28</v>
      </c>
      <c r="I450" s="368">
        <f>$H$33+$I$33+$J$33</f>
        <v>35</v>
      </c>
      <c r="J450" s="126">
        <f t="shared" si="25"/>
        <v>63</v>
      </c>
      <c r="K450" s="310">
        <f>$K$33</f>
        <v>0</v>
      </c>
      <c r="L450" s="368">
        <f>$M$33</f>
        <v>62</v>
      </c>
      <c r="N450" s="368">
        <f t="shared" si="26"/>
        <v>125</v>
      </c>
      <c r="O450" s="396" t="b">
        <f t="shared" si="27"/>
        <v>1</v>
      </c>
      <c r="P450" s="404">
        <f t="shared" si="14"/>
        <v>25</v>
      </c>
      <c r="AX450" s="124" t="str">
        <f>$B$36</f>
        <v>L450.20.01.F6</v>
      </c>
      <c r="AY450" s="244">
        <v>6</v>
      </c>
      <c r="AZ450" s="249" t="str">
        <f>IF(COUNTIFS($B$34,"&lt;&gt;"&amp;"",$B$34,"&lt;&gt;practic?*",$B$34,"&lt;&gt;*op?ional*",$B$34,"&lt;&gt;*Disciplin? facultativ?*", $B$34,"&lt;&gt;*Examen de diplom?*"),$B$34,"")</f>
        <v>Chimie</v>
      </c>
      <c r="BA450" s="244">
        <f>IF($AZ$450="","",ROUND(RIGHT($B$18,1)/2,0))</f>
        <v>1</v>
      </c>
      <c r="BB450" s="244" t="str">
        <f>IF($AZ$450="","",RIGHT($B$18,1))</f>
        <v>1</v>
      </c>
      <c r="BC450" s="244" t="str">
        <f>IF($AZ$450="","",$F$36)</f>
        <v>E</v>
      </c>
      <c r="BD450" s="244" t="str">
        <f>IF($AZ$450="","","DI")</f>
        <v>DI</v>
      </c>
      <c r="BE450" s="126">
        <f t="shared" si="15"/>
        <v>2</v>
      </c>
      <c r="BF450" s="126">
        <f t="shared" si="16"/>
        <v>1</v>
      </c>
      <c r="BG450" s="126">
        <f t="shared" si="17"/>
        <v>3</v>
      </c>
      <c r="BH450" s="342">
        <f>IF(COUNTIFS($B$34,"&lt;&gt;"&amp;"",$B$34,"&lt;&gt;practic?*",$B$34,"&lt;&gt;*Elaborare proiect de diplom?*",$B$34,"&lt;&gt;*op?ional*",$B$34,"&lt;&gt;*Disciplin? facultativ?*", $B$34,"&lt;&gt;*Examen de diplom?*"),$G$36,"")</f>
        <v>28</v>
      </c>
      <c r="BI450" s="342">
        <f>IF(COUNTIFS($B$34,"&lt;&gt;"&amp;"",$B$34,"&lt;&gt;practic?*",$B$34,"&lt;&gt;*Elaborare proiect de diplom?*",$B$34,"&lt;&gt;*op?ional*",$B$34,"&lt;&gt;*Disciplin? facultativ?*", $B$34,"&lt;&gt;*Examen de diplom?*"),($H$36+$I$36+$J$36),"")</f>
        <v>14</v>
      </c>
      <c r="BJ450" s="126">
        <f t="shared" si="28"/>
        <v>42</v>
      </c>
      <c r="BK450" s="329">
        <f t="shared" si="29"/>
        <v>0</v>
      </c>
      <c r="BL450" s="342">
        <f t="shared" si="18"/>
        <v>0</v>
      </c>
      <c r="BM450" s="126">
        <f t="shared" si="19"/>
        <v>0</v>
      </c>
      <c r="BN450" s="329">
        <f>IF(AZ450&lt;&gt;"",K$36,"")</f>
        <v>0</v>
      </c>
      <c r="BO450" s="127" t="str">
        <f>IF(COUNTIF($AZ450,"=*Elaborare proiect de diplom?*"),$J$36,"0")</f>
        <v>0</v>
      </c>
      <c r="BP450" s="126">
        <f t="shared" si="20"/>
        <v>0</v>
      </c>
      <c r="BQ450" s="342">
        <f t="shared" si="21"/>
        <v>2.4</v>
      </c>
      <c r="BR450" s="259">
        <f>IF(COUNTIFS($B$34,"&lt;&gt;"&amp;"",$B$34,"&lt;&gt;practic?*",$B$34,"&lt;&gt;*op?ional*",$B$34,"&lt;&gt;*Disciplin? facultativ?*", $B$34,"&lt;&gt;*Examen de diplom?*"),IF($M$36&lt;&gt;"",$M$36,""),"")</f>
        <v>33</v>
      </c>
      <c r="BS450" s="244">
        <f>IF($AZ$450="","",$E$36)</f>
        <v>3</v>
      </c>
      <c r="BT450" s="169" t="str">
        <f>IF(COUNTIFS($B$34,"&lt;&gt;"&amp;"",$B$34,"&lt;&gt;practic?*",$B$34,"&lt;&gt;*op?ional*",$B$34,"&lt;&gt;*Disciplin? facultativ?*",$B$34,"&lt;&gt;*Examen de diplom?*"),$L$36,"")</f>
        <v>DF</v>
      </c>
      <c r="BU450" s="126">
        <f t="shared" si="22"/>
        <v>5.4</v>
      </c>
      <c r="BV450" s="127">
        <f t="shared" si="23"/>
        <v>75</v>
      </c>
      <c r="BW450" s="419" t="str">
        <f t="shared" si="13"/>
        <v>2020</v>
      </c>
      <c r="BX450" s="124"/>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6">
        <f t="shared" si="24"/>
        <v>1</v>
      </c>
      <c r="F451" s="368">
        <f>E$36</f>
        <v>3</v>
      </c>
      <c r="H451" s="368">
        <f>G$36</f>
        <v>28</v>
      </c>
      <c r="I451" s="368">
        <f>$H$36+$I$36+$J$36</f>
        <v>14</v>
      </c>
      <c r="J451" s="126">
        <f t="shared" si="25"/>
        <v>42</v>
      </c>
      <c r="K451" s="310">
        <f>$K$36</f>
        <v>0</v>
      </c>
      <c r="L451" s="368">
        <f>$M$36</f>
        <v>33</v>
      </c>
      <c r="N451" s="368">
        <f t="shared" si="26"/>
        <v>75</v>
      </c>
      <c r="O451" s="396" t="b">
        <f t="shared" si="27"/>
        <v>1</v>
      </c>
      <c r="P451" s="404">
        <f t="shared" si="14"/>
        <v>25</v>
      </c>
      <c r="AX451" s="124" t="str">
        <f>$B$39</f>
        <v>L450.20.01.C7</v>
      </c>
      <c r="AY451" s="244">
        <v>7</v>
      </c>
      <c r="AZ451" s="249" t="str">
        <f>IF(COUNTIFS($B$37,"&lt;&gt;"&amp;"",$B$37,"&lt;&gt;practic?*",$B$37,"&lt;&gt;*op?ional*",$B$37,"&lt;&gt;*Disciplin? facultativ?*",$B$37,"&lt;&gt;*Examen de diplom?*"),$B$37,"")</f>
        <v>Limbi moderne 1
(opțiuni: L.Engleză, L. Germană, L.Franceză)</v>
      </c>
      <c r="BA451" s="244">
        <f>IF($AZ$451="","",ROUND(RIGHT($B$18,1)/2,0))</f>
        <v>1</v>
      </c>
      <c r="BB451" s="244" t="str">
        <f>IF($AZ$451="","",RIGHT($B$18,1))</f>
        <v>1</v>
      </c>
      <c r="BC451" s="244" t="str">
        <f>IF($AZ$451="","",$F$39)</f>
        <v>D</v>
      </c>
      <c r="BD451" s="244" t="str">
        <f>IF($AZ$451="","","DI")</f>
        <v>DI</v>
      </c>
      <c r="BE451" s="126">
        <f t="shared" si="15"/>
        <v>0</v>
      </c>
      <c r="BF451" s="126">
        <f t="shared" si="16"/>
        <v>2</v>
      </c>
      <c r="BG451" s="126">
        <f t="shared" si="17"/>
        <v>2</v>
      </c>
      <c r="BH451" s="342">
        <f>IF(COUNTIFS($B$37,"&lt;&gt;"&amp;"",$B$37,"&lt;&gt;practic?*",$B$37,"&lt;&gt;*Elaborare proiect de diplom?*",$B$37,"&lt;&gt;*op?ional*",$B$37,"&lt;&gt;*Disciplin? facultativ?*", $B$37,"&lt;&gt;*Examen de diplom?*"),$G$39,"")</f>
        <v>0</v>
      </c>
      <c r="BI451" s="342">
        <f>IF(COUNTIFS($B$37,"&lt;&gt;"&amp;"",$B$37,"&lt;&gt;practic?*",$B$37,"&lt;&gt;*Elaborare proiect de diplom?*",$B$37,"&lt;&gt;*op?ional*",$B$37,"&lt;&gt;*Disciplin? facultativ?*", $B$37,"&lt;&gt;*Examen de diplom?*"),($H$39+$I$39+$J$39),"")</f>
        <v>28</v>
      </c>
      <c r="BJ451" s="126">
        <f t="shared" si="28"/>
        <v>28</v>
      </c>
      <c r="BK451" s="329">
        <f t="shared" si="29"/>
        <v>0</v>
      </c>
      <c r="BL451" s="342">
        <f t="shared" si="18"/>
        <v>0</v>
      </c>
      <c r="BM451" s="126">
        <f t="shared" si="19"/>
        <v>0</v>
      </c>
      <c r="BN451" s="329">
        <f>IF(AZ451&lt;&gt;"",K$39,"")</f>
        <v>0</v>
      </c>
      <c r="BO451" s="127" t="str">
        <f>IF(COUNTIF($AZ451,"=*Elaborare proiect de diplom?*"),$J$39,"0")</f>
        <v>0</v>
      </c>
      <c r="BP451" s="126">
        <f t="shared" si="20"/>
        <v>0</v>
      </c>
      <c r="BQ451" s="342">
        <f t="shared" si="21"/>
        <v>1.6</v>
      </c>
      <c r="BR451" s="259">
        <f>IF(COUNTIFS($B$37,"&lt;&gt;"&amp;"",$B$37,"&lt;&gt;practic?*",$B$37,"&lt;&gt;*op?ional*",$B$37,"&lt;&gt;*Disciplin? facultativ?*", $B$37,"&lt;&gt;*Examen de diplom?*"),IF($M$39&lt;&gt;"",$M$39,""),"")</f>
        <v>22</v>
      </c>
      <c r="BS451" s="244">
        <f>IF($AZ$451="","",$E$39)</f>
        <v>2</v>
      </c>
      <c r="BT451" s="169" t="str">
        <f>IF(COUNTIFS($B$37,"&lt;&gt;"&amp;"",$B$37,"&lt;&gt;practic?*",$B$37,"&lt;&gt;*op?ional*",$B$37,"&lt;&gt;*Disciplin? facultativ?*",$B$37,"&lt;&gt;*Examen de diplom?*"),$L$39,"")</f>
        <v>DC</v>
      </c>
      <c r="BU451" s="126">
        <f t="shared" si="22"/>
        <v>3.6</v>
      </c>
      <c r="BV451" s="127">
        <f t="shared" si="23"/>
        <v>50</v>
      </c>
      <c r="BW451" s="419" t="str">
        <f t="shared" si="13"/>
        <v>2020</v>
      </c>
      <c r="BX451" s="124"/>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6">
        <f t="shared" si="24"/>
        <v>1</v>
      </c>
      <c r="F452" s="127">
        <f>E$39</f>
        <v>2</v>
      </c>
      <c r="H452" s="127">
        <f>G$39</f>
        <v>0</v>
      </c>
      <c r="I452" s="368">
        <f>$H$39+$I$39+$J$39</f>
        <v>28</v>
      </c>
      <c r="J452" s="126">
        <f t="shared" si="25"/>
        <v>28</v>
      </c>
      <c r="K452" s="310">
        <f>$K$39</f>
        <v>0</v>
      </c>
      <c r="L452" s="127">
        <f>$M$39</f>
        <v>22</v>
      </c>
      <c r="N452" s="368">
        <f t="shared" si="26"/>
        <v>50</v>
      </c>
      <c r="O452" s="396" t="b">
        <f t="shared" si="27"/>
        <v>1</v>
      </c>
      <c r="P452" s="404">
        <f t="shared" si="14"/>
        <v>25</v>
      </c>
      <c r="AX452" s="124" t="str">
        <f>$B$42</f>
        <v>L450.20.01.C8</v>
      </c>
      <c r="AY452" s="244">
        <v>8</v>
      </c>
      <c r="AZ452" s="258" t="str">
        <f>IF(COUNTIFS($B$40,"&lt;&gt;"&amp;"",$B$40,"&lt;&gt;practic?*",$B$40,"&lt;&gt;*op?ional*",$B$40,"&lt;&gt;*Disciplin? facultativ?*", $B$40,"&lt;&gt;*Examen de diplom?*"),$B$40,"")</f>
        <v>Educaţie fizică I</v>
      </c>
      <c r="BA452" s="244">
        <f>IF($AZ$452="","",ROUND(RIGHT($B$18,1)/2,0))</f>
        <v>1</v>
      </c>
      <c r="BB452" s="244" t="str">
        <f>IF($AZ$452="","",RIGHT($B$18,1))</f>
        <v>1</v>
      </c>
      <c r="BC452" s="244" t="str">
        <f>IF($AZ$452="","",$F$42)</f>
        <v>C</v>
      </c>
      <c r="BD452" s="244" t="str">
        <f>IF($AZ$452="","","DI")</f>
        <v>DI</v>
      </c>
      <c r="BE452" s="126">
        <f t="shared" si="15"/>
        <v>0</v>
      </c>
      <c r="BF452" s="126">
        <f t="shared" si="16"/>
        <v>1</v>
      </c>
      <c r="BG452" s="126">
        <f t="shared" si="17"/>
        <v>1</v>
      </c>
      <c r="BH452" s="342">
        <f>IF(COUNTIFS($B$40,"&lt;&gt;"&amp;"",$B$40,"&lt;&gt;practic?*",$B$40,"&lt;&gt;*Elaborare proiect de diplom?*",$B$40,"&lt;&gt;*op?ional*",$B$40,"&lt;&gt;*Disciplin? facultativ?*", $B$40,"&lt;&gt;*Examen de diplom?*"),$G$42,"")</f>
        <v>0</v>
      </c>
      <c r="BI452" s="342">
        <f>IF(COUNTIFS($B$40,"&lt;&gt;"&amp;"",$B$40,"&lt;&gt;practic?*",$B$40,"&lt;&gt;*Elaborare proiect de diplom?*",$B$40,"&lt;&gt;*op?ional*",$B$40,"&lt;&gt;*Disciplin? facultativ?*", $B$40,"&lt;&gt;*Examen de diplom?*"),($H$42+$I$42+$J$42),"")</f>
        <v>14</v>
      </c>
      <c r="BJ452" s="126">
        <f t="shared" si="28"/>
        <v>14</v>
      </c>
      <c r="BK452" s="329">
        <f t="shared" si="29"/>
        <v>0</v>
      </c>
      <c r="BL452" s="342">
        <f t="shared" si="18"/>
        <v>0</v>
      </c>
      <c r="BM452" s="126">
        <f t="shared" si="19"/>
        <v>0</v>
      </c>
      <c r="BN452" s="329">
        <f>IF(AZ452&lt;&gt;"",K$42,"")</f>
        <v>0</v>
      </c>
      <c r="BO452" s="127" t="str">
        <f>IF(COUNTIF($AZ452,"=*Elaborare proiect de diplom?*"),$J$42,"0")</f>
        <v>0</v>
      </c>
      <c r="BP452" s="126">
        <f t="shared" si="20"/>
        <v>0</v>
      </c>
      <c r="BQ452" s="342">
        <f t="shared" si="21"/>
        <v>2.6</v>
      </c>
      <c r="BR452" s="259">
        <f>IF(COUNTIFS($B$40,"&lt;&gt;"&amp;"",$B$40,"&lt;&gt;practic?*",$B$40,"&lt;&gt;*op?ional*",$B$40,"&lt;&gt;*Disciplin? facultativ?*", $B$40,"&lt;&gt;*Examen de diplom?*"),IF($M$42&lt;&gt;"",$M$42,""),"")</f>
        <v>36</v>
      </c>
      <c r="BS452" s="244">
        <f>IF($AZ$452="","",$E$42)</f>
        <v>2</v>
      </c>
      <c r="BT452" s="169" t="str">
        <f>IF(COUNTIFS($B$40,"&lt;&gt;"&amp;"",$B$40,"&lt;&gt;practic?*",$B$40,"&lt;&gt;*op?ional*",$B$40,"&lt;&gt;*Disciplin? facultativ?*",$B$40,"&lt;&gt;*Examen de diplom?*"),$L$42,"")</f>
        <v>DC</v>
      </c>
      <c r="BU452" s="126">
        <f t="shared" si="22"/>
        <v>3.6</v>
      </c>
      <c r="BV452" s="127">
        <f t="shared" si="23"/>
        <v>50</v>
      </c>
      <c r="BW452" s="419" t="str">
        <f t="shared" si="13"/>
        <v>2020</v>
      </c>
      <c r="BX452" s="124"/>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6">
        <f t="shared" si="24"/>
        <v>1</v>
      </c>
      <c r="F453" s="368">
        <f>E$42</f>
        <v>2</v>
      </c>
      <c r="H453" s="368">
        <f>G$42</f>
        <v>0</v>
      </c>
      <c r="I453" s="368">
        <f>$H$42+$I$42+$J$42</f>
        <v>14</v>
      </c>
      <c r="J453" s="126">
        <f t="shared" si="25"/>
        <v>14</v>
      </c>
      <c r="K453" s="310">
        <f>$K$42</f>
        <v>0</v>
      </c>
      <c r="L453" s="368">
        <f>$M$42</f>
        <v>36</v>
      </c>
      <c r="N453" s="368">
        <f t="shared" si="26"/>
        <v>50</v>
      </c>
      <c r="O453" s="396" t="b">
        <f t="shared" si="27"/>
        <v>1</v>
      </c>
      <c r="P453" s="404">
        <f t="shared" si="14"/>
        <v>25</v>
      </c>
      <c r="AX453" s="124" t="str">
        <f>$B$45</f>
        <v/>
      </c>
      <c r="AY453" s="244">
        <v>9</v>
      </c>
      <c r="AZ453" s="249" t="str">
        <f>IF(COUNTIFS($B$43,"&lt;&gt;"&amp;"",$B$43,"&lt;&gt;practic?*",$B$43,"&lt;&gt;*op?ional*",$B$43,"&lt;&gt;*Disciplin? facultativ?*",$B$43,"&lt;&gt;*Examen de diplom?*"),$B$43,"")</f>
        <v/>
      </c>
      <c r="BA453" s="244" t="str">
        <f>IF($AZ$453="","",ROUND(RIGHT($B$18,1)/2,0))</f>
        <v/>
      </c>
      <c r="BB453" s="244" t="str">
        <f>IF($AZ$453="","",RIGHT($B$18,1))</f>
        <v/>
      </c>
      <c r="BC453" s="244" t="str">
        <f>IF($AZ$453="","",$F$45)</f>
        <v/>
      </c>
      <c r="BD453" s="244" t="str">
        <f>IF($AZ$453="","","DI")</f>
        <v/>
      </c>
      <c r="BE453" s="126" t="str">
        <f t="shared" si="15"/>
        <v/>
      </c>
      <c r="BF453" s="126" t="str">
        <f t="shared" si="16"/>
        <v/>
      </c>
      <c r="BG453" s="126" t="str">
        <f t="shared" si="17"/>
        <v/>
      </c>
      <c r="BH453" s="342" t="str">
        <f>IF(COUNTIFS($B$43,"&lt;&gt;"&amp;"",$B$43,"&lt;&gt;practic?*",$B$43,"&lt;&gt;*Elaborare proiect de diplom?*",$B$43,"&lt;&gt;*op?ional*",$B$43,"&lt;&gt;*Disciplin? facultativ?*", $B$43,"&lt;&gt;*Examen de diplom?*"),$G$45,"")</f>
        <v/>
      </c>
      <c r="BI453" s="342" t="str">
        <f>IF(COUNTIFS($B$43,"&lt;&gt;"&amp;"",$B$43,"&lt;&gt;practic?*",$B$43,"&lt;&gt;*Elaborare proiect de diplom?*",$B$43,"&lt;&gt;*op?ional*",$B$43,"&lt;&gt;*Disciplin? facultativ?*", $B$43,"&lt;&gt;*Examen de diplom?*"),($H$45+$I$45+$J$45),"")</f>
        <v/>
      </c>
      <c r="BJ453" s="126" t="str">
        <f t="shared" si="28"/>
        <v/>
      </c>
      <c r="BK453" s="329" t="str">
        <f t="shared" si="29"/>
        <v/>
      </c>
      <c r="BL453" s="342" t="str">
        <f t="shared" si="18"/>
        <v/>
      </c>
      <c r="BM453" s="126" t="str">
        <f t="shared" si="19"/>
        <v/>
      </c>
      <c r="BN453" s="329" t="str">
        <f>IF(AZ453&lt;&gt;"",K$45,"")</f>
        <v/>
      </c>
      <c r="BO453" s="127" t="str">
        <f>IF(COUNTIF($AZ453,"=*Elaborare proiect de diplom?*"),$J$45,"0")</f>
        <v>0</v>
      </c>
      <c r="BP453" s="126" t="str">
        <f t="shared" si="20"/>
        <v/>
      </c>
      <c r="BQ453" s="342" t="str">
        <f t="shared" si="21"/>
        <v/>
      </c>
      <c r="BR453" s="259" t="str">
        <f>IF(COUNTIFS($B$43,"&lt;&gt;"&amp;"",$B$43,"&lt;&gt;practic?*",$B$43,"&lt;&gt;*op?ional*",$B$43,"&lt;&gt;*Disciplin? facultativ?*", $B$43,"&lt;&gt;*Examen de diplom?*"),IF($M$45&lt;&gt;"",$M$45,""),"")</f>
        <v/>
      </c>
      <c r="BS453" s="244" t="str">
        <f>IF($AZ$453="","",$E$45)</f>
        <v/>
      </c>
      <c r="BT453" s="169" t="str">
        <f>IF(COUNTIFS($B$43,"&lt;&gt;"&amp;"",$B$43,"&lt;&gt;practic?*",$B$43,"&lt;&gt;*op?ional*",$B$43,"&lt;&gt;*Disciplin? facultativ?*",$B$43,"&lt;&gt;*Examen de diplom?*"),$L$45,"")</f>
        <v/>
      </c>
      <c r="BU453" s="126" t="str">
        <f t="shared" si="22"/>
        <v/>
      </c>
      <c r="BV453" s="127" t="str">
        <f t="shared" si="23"/>
        <v/>
      </c>
      <c r="BW453" s="419" t="str">
        <f t="shared" si="13"/>
        <v/>
      </c>
      <c r="BX453" s="124"/>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6">
        <f t="shared" si="24"/>
        <v>0</v>
      </c>
      <c r="F454" s="368">
        <f>E$45</f>
        <v>0</v>
      </c>
      <c r="H454" s="368">
        <f>G$45</f>
        <v>0</v>
      </c>
      <c r="I454" s="368">
        <f>$H$45+$I$45+$J$45</f>
        <v>0</v>
      </c>
      <c r="J454" s="126">
        <f t="shared" si="25"/>
        <v>0</v>
      </c>
      <c r="K454" s="310">
        <f>$K$45</f>
        <v>0</v>
      </c>
      <c r="L454" s="368">
        <f>$M$45</f>
        <v>0</v>
      </c>
      <c r="N454" s="368">
        <f t="shared" si="26"/>
        <v>0</v>
      </c>
      <c r="O454" s="396" t="b">
        <f t="shared" si="27"/>
        <v>1</v>
      </c>
      <c r="P454" s="404" t="e">
        <f t="shared" si="14"/>
        <v>#DIV/0!</v>
      </c>
      <c r="AX454" s="124" t="str">
        <f>$B$48</f>
        <v/>
      </c>
      <c r="AY454" s="244">
        <v>10</v>
      </c>
      <c r="AZ454" s="249" t="str">
        <f>IF(COUNTIFS($B$46,"&lt;&gt;"&amp;"",$B$46,"&lt;&gt;practic?*",$B$46,"&lt;&gt;*op?ional*",$B$46,"&lt;&gt;*Disciplin? facultativ?*", $B$46,"&lt;&gt;*Examen de diplom?*"),$B$46,"")</f>
        <v/>
      </c>
      <c r="BA454" s="244" t="str">
        <f>IF($AZ$454="","",ROUND(RIGHT($B$18,1)/2,0))</f>
        <v/>
      </c>
      <c r="BB454" s="244" t="str">
        <f>IF($AZ$454="","",RIGHT($B$18,1))</f>
        <v/>
      </c>
      <c r="BC454" s="244" t="str">
        <f>IF($AZ$454="","",$F$48)</f>
        <v/>
      </c>
      <c r="BD454" s="244" t="str">
        <f>IF($AZ$454="","","DI")</f>
        <v/>
      </c>
      <c r="BE454" s="126" t="str">
        <f t="shared" si="15"/>
        <v/>
      </c>
      <c r="BF454" s="126" t="str">
        <f t="shared" si="16"/>
        <v/>
      </c>
      <c r="BG454" s="126" t="str">
        <f t="shared" si="17"/>
        <v/>
      </c>
      <c r="BH454" s="342" t="str">
        <f>IF(COUNTIFS($B$46,"&lt;&gt;"&amp;"",$B$46,"&lt;&gt;practic?*",$B$46,"&lt;&gt;*Elaborare proiect de diplom?*",$B$46,"&lt;&gt;*op?ional*",$B$46,"&lt;&gt;*Disciplin? facultativ?*", $B$46,"&lt;&gt;*Examen de diplom?*"),$G$48,"")</f>
        <v/>
      </c>
      <c r="BI454" s="342" t="str">
        <f>IF(COUNTIFS($B$46,"&lt;&gt;"&amp;"",$B$46,"&lt;&gt;practic?*",$B$46,"&lt;&gt;*Elaborare proiect de diplom?*",$B$46,"&lt;&gt;*op?ional*",$B$46,"&lt;&gt;*Disciplin? facultativ?*", $B$46,"&lt;&gt;*Examen de diplom?*"),($H$48+$I$48+$J$48),"")</f>
        <v/>
      </c>
      <c r="BJ454" s="126" t="str">
        <f t="shared" si="28"/>
        <v/>
      </c>
      <c r="BK454" s="329" t="str">
        <f t="shared" si="29"/>
        <v/>
      </c>
      <c r="BL454" s="342" t="str">
        <f t="shared" si="18"/>
        <v/>
      </c>
      <c r="BM454" s="126" t="str">
        <f t="shared" si="19"/>
        <v/>
      </c>
      <c r="BN454" s="329" t="str">
        <f>IF(AZ454&lt;&gt;"",K$48,"")</f>
        <v/>
      </c>
      <c r="BO454" s="127" t="str">
        <f>IF(COUNTIF($AZ454,"=*Elaborare proiect de diplom?*"),$J$48,"0")</f>
        <v>0</v>
      </c>
      <c r="BP454" s="126" t="str">
        <f t="shared" si="20"/>
        <v/>
      </c>
      <c r="BQ454" s="342" t="str">
        <f t="shared" si="21"/>
        <v/>
      </c>
      <c r="BR454" s="259" t="str">
        <f>IF(COUNTIFS($B$46,"&lt;&gt;"&amp;"",$B$46,"&lt;&gt;practic?*",$B$46,"&lt;&gt;*op?ional*",$B$46,"&lt;&gt;*Disciplin? facultativ?*", $B$46,"&lt;&gt;*Examen de diplom?*"),IF($M$48&lt;&gt;"",$M$48,""),"")</f>
        <v/>
      </c>
      <c r="BS454" s="244" t="str">
        <f>IF($AZ$454="","",$E$48)</f>
        <v/>
      </c>
      <c r="BT454" s="169" t="str">
        <f>IF(COUNTIFS($B$46,"&lt;&gt;"&amp;"",$B$46,"&lt;&gt;practic?*",$B$46,"&lt;&gt;*op?ional*",$B$46,"&lt;&gt;*Disciplin? facultativ?*",$B$46,"&lt;&gt;*Examen de diplom?*"),$L$48,"")</f>
        <v/>
      </c>
      <c r="BU454" s="126" t="str">
        <f t="shared" si="22"/>
        <v/>
      </c>
      <c r="BV454" s="127" t="str">
        <f t="shared" si="23"/>
        <v/>
      </c>
      <c r="BW454" s="419" t="str">
        <f t="shared" si="13"/>
        <v/>
      </c>
      <c r="BX454" s="124"/>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6">
        <f t="shared" si="24"/>
        <v>0</v>
      </c>
      <c r="F455" s="127">
        <f>E$48</f>
        <v>0</v>
      </c>
      <c r="H455" s="127">
        <f>G$48</f>
        <v>0</v>
      </c>
      <c r="I455" s="368">
        <f>$H$48+$I$48+$J$48</f>
        <v>0</v>
      </c>
      <c r="J455" s="126">
        <f t="shared" si="25"/>
        <v>0</v>
      </c>
      <c r="K455" s="310">
        <f>$K$48</f>
        <v>0</v>
      </c>
      <c r="L455" s="127">
        <f>$M$48</f>
        <v>0</v>
      </c>
      <c r="N455" s="368">
        <f t="shared" si="26"/>
        <v>0</v>
      </c>
      <c r="O455" s="396" t="b">
        <f t="shared" si="27"/>
        <v>1</v>
      </c>
      <c r="P455" s="404" t="e">
        <f t="shared" si="14"/>
        <v>#DIV/0!</v>
      </c>
      <c r="AX455" s="124" t="str">
        <f>$B$51</f>
        <v>L450.20.01.11-ij</v>
      </c>
      <c r="AY455" s="258">
        <v>11</v>
      </c>
      <c r="AZ455" s="258" t="str">
        <f>IF(COUNTIFS($B$49,"&lt;&gt;"&amp;"",$B$49,"&lt;&gt;practic?*",$B$49,"&lt;&gt;*op?ional*",$B$49,"&lt;&gt;*Disciplin? facultativ?*", $B$49,"&lt;&gt;*Examen de diplom?*"),$B$49,"")</f>
        <v/>
      </c>
      <c r="BA455" s="258" t="str">
        <f>IF($AZ$455="","",ROUND(RIGHT($B$18,1)/2,0))</f>
        <v/>
      </c>
      <c r="BB455" s="258" t="str">
        <f>IF($AZ$455="","",RIGHT($B$18,1))</f>
        <v/>
      </c>
      <c r="BC455" s="258" t="str">
        <f>IF($AZ$455="","",$F$51)</f>
        <v/>
      </c>
      <c r="BD455" s="258" t="str">
        <f>IF($AZ$455="","","DI")</f>
        <v/>
      </c>
      <c r="BE455" s="126" t="str">
        <f t="shared" si="15"/>
        <v/>
      </c>
      <c r="BF455" s="126" t="str">
        <f t="shared" si="16"/>
        <v/>
      </c>
      <c r="BG455" s="258" t="str">
        <f>IF(COUNTIFS($B$49,"&lt;&gt;"&amp;"",$B$49,"&lt;&gt;practic?*",$B$49,"&lt;&gt;*Elaborare proiect de diplom?*",$B$49,"&lt;&gt;*op?ional*",$B$49,"&lt;&gt;*Disciplin? facultativ?*", $B$49,"&lt;&gt;*Examen de diplom?*"),ROUND(($G$51+$H$51+$I$51+$J$51)/14,1),"")</f>
        <v/>
      </c>
      <c r="BH455" s="258" t="str">
        <f>IF(COUNTIFS($B$49,"&lt;&gt;"&amp;"",$B$49,"&lt;&gt;practic?*",$B$49,"&lt;&gt;*Elaborare proiect de diplom?*",$B$49,"&lt;&gt;*op?ional*",$B$49,"&lt;&gt;*Disciplin? facultativ?*", $B$49,"&lt;&gt;*Examen de diplom?*"),$G$51,"")</f>
        <v/>
      </c>
      <c r="BI455" s="258" t="str">
        <f>IF(COUNTIFS($B$49,"&lt;&gt;"&amp;"",$B$49,"&lt;&gt;practic?*",$B$49,"&lt;&gt;*Elaborare proiect de diplom?*",$B$49,"&lt;&gt;*op?ional*",$B$49,"&lt;&gt;*Disciplin? facultativ?*", $B$49,"&lt;&gt;*Examen de diplom?*"),($H$51+$I$51+$J$51),"")</f>
        <v/>
      </c>
      <c r="BJ455" s="258" t="str">
        <f>IF(COUNTIFS($B$49,"&lt;&gt;"&amp;"",$B$49,"&lt;&gt;practic?*",$B$49,"&lt;&gt;*Elaborare proiect de diplom?*",$B$49,"&lt;&gt;*op?ional*",$B$49,"&lt;&gt;*Disciplin? facultativ?*", $B$49,"&lt;&gt;*Examen de diplom?*"),($G$51+$H$51+$I$51+$J$51),"")</f>
        <v/>
      </c>
      <c r="BK455" s="258"/>
      <c r="BL455" s="342" t="str">
        <f t="shared" si="18"/>
        <v/>
      </c>
      <c r="BM455" s="126" t="str">
        <f t="shared" si="19"/>
        <v/>
      </c>
      <c r="BN455" s="342" t="str">
        <f>IF(AZ455&lt;&gt;"",K$51,"")</f>
        <v/>
      </c>
      <c r="BO455" s="127" t="str">
        <f>IF(COUNTIF($AZ455,"=*Elaborare proiect de diplom?*"),$J$51,"0")</f>
        <v>0</v>
      </c>
      <c r="BP455" s="126" t="str">
        <f t="shared" si="20"/>
        <v/>
      </c>
      <c r="BQ455" s="342" t="str">
        <f t="shared" si="21"/>
        <v/>
      </c>
      <c r="BR455" s="259" t="str">
        <f>IF(COUNTIFS($B$49,"&lt;&gt;"&amp;"",$B$49,"&lt;&gt;practic?*",$B$49,"&lt;&gt;*op?ional*",$B$49,"&lt;&gt;*Disciplin? facultativ?*", $B$49,"&lt;&gt;*Examen de diplom?*"),IF($M$51&lt;&gt;"",$M$51,""),"")</f>
        <v/>
      </c>
      <c r="BS455" s="342" t="str">
        <f>IF($AZ$455="","",$E$51)</f>
        <v/>
      </c>
      <c r="BT455" s="169" t="str">
        <f>IF(COUNTIFS($B$49,"&lt;&gt;"&amp;"",$B$49,"&lt;&gt;practic?*",$B$49,"&lt;&gt;*op?ional*",$B$49,"&lt;&gt;*Disciplin? facultativ?*",$B$49,"&lt;&gt;*Examen de diplom?*"),$L$51,"")</f>
        <v/>
      </c>
      <c r="BU455" s="126" t="str">
        <f t="shared" si="22"/>
        <v/>
      </c>
      <c r="BV455" s="127" t="str">
        <f t="shared" si="23"/>
        <v/>
      </c>
      <c r="BW455" s="419" t="str">
        <f t="shared" si="13"/>
        <v/>
      </c>
      <c r="BX455" s="124"/>
      <c r="BY455" s="344"/>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5" customFormat="1" ht="21" hidden="1" customHeight="1" x14ac:dyDescent="0.25">
      <c r="A456" s="49"/>
      <c r="B456" s="50"/>
      <c r="C456" s="50"/>
      <c r="D456" s="396">
        <f t="shared" si="24"/>
        <v>0</v>
      </c>
      <c r="E456" s="50"/>
      <c r="F456" s="368">
        <f>E$51</f>
        <v>0</v>
      </c>
      <c r="G456" s="50"/>
      <c r="H456" s="368">
        <f>G$51</f>
        <v>0</v>
      </c>
      <c r="I456" s="368">
        <f>$H$51+$I$51+$J$51</f>
        <v>0</v>
      </c>
      <c r="J456" s="126">
        <f t="shared" si="25"/>
        <v>0</v>
      </c>
      <c r="K456" s="310">
        <f>$K$51</f>
        <v>0</v>
      </c>
      <c r="L456" s="368">
        <f>$M$51</f>
        <v>0</v>
      </c>
      <c r="M456" s="51"/>
      <c r="N456" s="368">
        <f t="shared" si="26"/>
        <v>0</v>
      </c>
      <c r="O456" s="396" t="b">
        <f t="shared" si="27"/>
        <v>1</v>
      </c>
      <c r="P456" s="404" t="e">
        <f t="shared" si="14"/>
        <v>#DIV/0!</v>
      </c>
      <c r="Q456" s="50"/>
      <c r="R456" s="50"/>
      <c r="S456" s="50"/>
      <c r="T456" s="50"/>
      <c r="U456" s="50"/>
      <c r="V456" s="50"/>
      <c r="W456" s="310"/>
      <c r="X456" s="51"/>
      <c r="Y456" s="51"/>
      <c r="Z456" s="50"/>
      <c r="AA456" s="50"/>
      <c r="AB456" s="50"/>
      <c r="AC456" s="50"/>
      <c r="AD456" s="50"/>
      <c r="AE456" s="50"/>
      <c r="AF456" s="50"/>
      <c r="AG456" s="50"/>
      <c r="AH456" s="50"/>
      <c r="AI456" s="310"/>
      <c r="AJ456" s="51"/>
      <c r="AK456" s="51"/>
      <c r="AL456" s="50"/>
      <c r="AM456" s="50"/>
      <c r="AN456" s="50"/>
      <c r="AO456" s="50"/>
      <c r="AP456" s="50"/>
      <c r="AQ456" s="50"/>
      <c r="AR456" s="50"/>
      <c r="AS456" s="50"/>
      <c r="AT456" s="50"/>
      <c r="AU456" s="310"/>
      <c r="AV456" s="51"/>
      <c r="AW456" s="51"/>
      <c r="AX456" s="345" t="s">
        <v>218</v>
      </c>
      <c r="AY456" s="346"/>
      <c r="AZ456" s="346"/>
      <c r="BA456" s="346"/>
      <c r="BB456" s="346"/>
      <c r="BC456" s="346"/>
      <c r="BD456" s="346"/>
      <c r="BE456" s="346"/>
      <c r="BF456" s="346"/>
      <c r="BG456" s="346"/>
      <c r="BH456" s="346"/>
      <c r="BI456" s="346"/>
      <c r="BJ456" s="346"/>
      <c r="BK456" s="346"/>
      <c r="BL456" s="346"/>
      <c r="BM456" s="346"/>
      <c r="BN456" s="346"/>
      <c r="BO456" s="346"/>
      <c r="BP456" s="346"/>
      <c r="BQ456" s="346"/>
      <c r="BR456" s="346"/>
      <c r="BS456" s="371">
        <f>SUM(BS445:BS455)</f>
        <v>30</v>
      </c>
      <c r="BT456" s="348"/>
      <c r="BU456" s="373"/>
      <c r="BV456" s="350"/>
      <c r="BW456" s="419" t="str">
        <f t="shared" si="13"/>
        <v/>
      </c>
      <c r="BX456" s="371"/>
      <c r="BY456" s="374"/>
      <c r="BZ456" s="370"/>
      <c r="CA456" s="370"/>
      <c r="CB456" s="370"/>
      <c r="CC456" s="370"/>
      <c r="CD456" s="370"/>
      <c r="CE456" s="370"/>
      <c r="CF456" s="370"/>
      <c r="CG456" s="372"/>
      <c r="CH456" s="372"/>
      <c r="CI456" s="372"/>
      <c r="CJ456" s="370"/>
      <c r="CK456" s="370"/>
      <c r="CL456" s="370"/>
      <c r="CM456" s="370"/>
      <c r="CN456" s="370"/>
      <c r="CO456" s="370"/>
      <c r="CP456" s="370"/>
      <c r="CQ456" s="370"/>
      <c r="CR456" s="370"/>
      <c r="CS456" s="372"/>
      <c r="CT456" s="372"/>
    </row>
    <row r="457" spans="1:98" ht="21" hidden="1" customHeight="1" x14ac:dyDescent="0.25">
      <c r="A457" s="375"/>
      <c r="B457" s="370"/>
      <c r="C457" s="370"/>
      <c r="D457" s="370"/>
      <c r="E457" s="370"/>
      <c r="F457" s="371">
        <f>D446*F446+D447*F447+D448*F448+D449*F449+D450*F450+D451*F451+D452*F452+D453*F453+D454*F454+D455*F455+D456*F456</f>
        <v>30</v>
      </c>
      <c r="G457" s="370"/>
      <c r="H457" s="346"/>
      <c r="I457" s="346"/>
      <c r="J457" s="346"/>
      <c r="K457" s="370"/>
      <c r="L457" s="346"/>
      <c r="M457" s="372"/>
      <c r="N457" s="371">
        <f>D446*N446+D447*N447+D448*N448+D449*N449+D450*N450+D451*N451+D452*N452+D453*N453+D454*N454+D455*N455+D456*N456</f>
        <v>750</v>
      </c>
      <c r="O457" s="397" t="b">
        <f>AND(O446:O456)</f>
        <v>1</v>
      </c>
      <c r="P457" s="374">
        <f>N457/F457</f>
        <v>25</v>
      </c>
      <c r="Q457" s="370"/>
      <c r="R457" s="370"/>
      <c r="S457" s="370"/>
      <c r="T457" s="370"/>
      <c r="U457" s="370"/>
      <c r="V457" s="370"/>
      <c r="W457" s="370"/>
      <c r="X457" s="372"/>
      <c r="Y457" s="372"/>
      <c r="Z457" s="370"/>
      <c r="AA457" s="370"/>
      <c r="AB457" s="370"/>
      <c r="AC457" s="370"/>
      <c r="AD457" s="370"/>
      <c r="AE457" s="370"/>
      <c r="AF457" s="370"/>
      <c r="AG457" s="370"/>
      <c r="AH457" s="370"/>
      <c r="AI457" s="370"/>
      <c r="AJ457" s="372"/>
      <c r="AK457" s="372"/>
      <c r="AL457" s="370"/>
      <c r="AM457" s="370"/>
      <c r="AN457" s="370"/>
      <c r="AO457" s="370"/>
      <c r="AP457" s="370"/>
      <c r="AQ457" s="370"/>
      <c r="AR457" s="370"/>
      <c r="AS457" s="370"/>
      <c r="AT457" s="370"/>
      <c r="AU457" s="370"/>
      <c r="AV457" s="372"/>
      <c r="AW457" s="372"/>
      <c r="AX457" s="263" t="str">
        <f>$N$21</f>
        <v>L450.20.02.F1</v>
      </c>
      <c r="AY457" s="127">
        <v>1</v>
      </c>
      <c r="AZ457" s="127" t="str">
        <f>IF(COUNTIFS($N$19,"&lt;&gt;"&amp;"",$N$19,"&lt;&gt;practic?*",$N$19,"&lt;&gt;*op?ional*",$N$19,"&lt;&gt;*Disciplin? facultativ?*", $N$19,"&lt;&gt;*Examen de diplom?*"),$N$19,"")</f>
        <v>Matematici speciale</v>
      </c>
      <c r="BA457" s="127">
        <f>IF($AZ$457="","",ROUND(RIGHT($N$18,1)/2,0))</f>
        <v>1</v>
      </c>
      <c r="BB457" s="127" t="str">
        <f>IF($AZ$457="","",RIGHT($N$18,1))</f>
        <v>2</v>
      </c>
      <c r="BC457" s="127" t="str">
        <f>IF($AZ$457="","",$R$21)</f>
        <v>D</v>
      </c>
      <c r="BD457" s="127" t="str">
        <f>IF($AZ$457="","","DI")</f>
        <v>DI</v>
      </c>
      <c r="BE457" s="126">
        <f>IF($AZ457&lt;&gt;"",ROUND(BH457/14,1),"")</f>
        <v>2</v>
      </c>
      <c r="BF457" s="126">
        <f>IF($AZ457&lt;&gt;"",ROUND(BI457/14,1),"")</f>
        <v>2</v>
      </c>
      <c r="BG457" s="126">
        <f>IF($AZ457&lt;&gt;"",BE457+BF457,"")</f>
        <v>4</v>
      </c>
      <c r="BH457" s="127">
        <f>IF(COUNTIFS($N$19,"&lt;&gt;"&amp;"",$N$19,"&lt;&gt;practic?*",$N$19,"&lt;&gt;*Elaborare proiect de diplom?*",$N$19,"&lt;&gt;*op?ional*",$N$19,"&lt;&gt;*Disciplin? facultativ?*", $N$19,"&lt;&gt;*Examen de diplom?*"),$S$21,"")</f>
        <v>28</v>
      </c>
      <c r="BI457" s="127">
        <f>IF(COUNTIFS($N$19,"&lt;&gt;"&amp;"",$N$19,"&lt;&gt;practic?*",$N$19,"&lt;&gt;*Elaborare proiect de diplom?*",$N$19,"&lt;&gt;*op?ional*",$N$19,"&lt;&gt;*Disciplin? facultativ?*", $N$19,"&lt;&gt;*Examen de diplom?*"),($T$21+$U$21+$V$21),"")</f>
        <v>28</v>
      </c>
      <c r="BJ457" s="126">
        <f>IF($AZ457&lt;&gt;"",BH457+BI457,"")</f>
        <v>56</v>
      </c>
      <c r="BK457" s="342">
        <f>IF($AZ457&lt;&gt;"",ROUND(BN457/14,1),"")</f>
        <v>0</v>
      </c>
      <c r="BL457" s="342">
        <f>IF($AZ457&lt;&gt;"",ROUND(BO457/14,1),"")</f>
        <v>0</v>
      </c>
      <c r="BM457" s="126">
        <f>IF($AZ457="","",IF($BK457&lt;&gt;"",$BK457,0)+IF($BL457&lt;&gt;"",$BL457,0))</f>
        <v>0</v>
      </c>
      <c r="BN457" s="342">
        <f>IF(AZ457&lt;&gt;"",W$21,"")</f>
        <v>0</v>
      </c>
      <c r="BO457" s="127" t="str">
        <f>IF(COUNTIF($AZ457,"=*Elaborare proiect de diplom?*"),$V$21,"0")</f>
        <v>0</v>
      </c>
      <c r="BP457" s="126">
        <f>IF($AZ457="","",IF($BN457&lt;&gt;"",$BN457,0)+IF($BO457&lt;&gt;"",$BO457,0))</f>
        <v>0</v>
      </c>
      <c r="BQ457" s="342">
        <f>IF($AZ457&lt;&gt;"",ROUND(BR457/14,1),"")</f>
        <v>3.1</v>
      </c>
      <c r="BR457" s="127">
        <f>IF(COUNTIFS($N$19,"&lt;&gt;"&amp;"",$N$19,"&lt;&gt;practic?*",$N$19,"&lt;&gt;*op?ional*",$N$19,"&lt;&gt;*Disciplin? facultativ?*", $N$19,"&lt;&gt;*Examen de diplom?*"),IF($Y$21&lt;&gt;"",$Y$21,""),"")</f>
        <v>44</v>
      </c>
      <c r="BS457" s="127">
        <f>IF($AZ$457="","",$Q$21)</f>
        <v>4</v>
      </c>
      <c r="BT457" s="126" t="str">
        <f>IF(COUNTIFS($N$19,"&lt;&gt;"&amp;"",$N$19,"&lt;&gt;practic?*",$N$19,"&lt;&gt;*op?ional*",$N$19,"&lt;&gt;*Disciplin? facultativ?*",$N$19,"&lt;&gt;*Examen de diplom?*"),$X$21,"")</f>
        <v>DF</v>
      </c>
      <c r="BU457" s="126">
        <f>IF($AZ$457="","",IF($BG$457&lt;&gt;"",$BG$457,0)+IF($BM$457&lt;&gt;"",$BM$457,0)+IF($BQ$457&lt;&gt;"",$BQ$457,0))</f>
        <v>7.1</v>
      </c>
      <c r="BV457" s="127">
        <f>IF($AZ$457="","",IF($BJ$457&lt;&gt;"",$BJ$457,0)+IF($BP$457&lt;&gt;"",$BP$457,0)+IF($BR$457&lt;&gt;"",$BR$457,0))</f>
        <v>100</v>
      </c>
      <c r="BW457" s="419" t="str">
        <f t="shared" si="13"/>
        <v>2020</v>
      </c>
      <c r="BX457" s="124"/>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6">
        <f>IF(AND((F458&gt;0), (N458&gt;0)),1,0)</f>
        <v>1</v>
      </c>
      <c r="F458" s="127">
        <f>Q$21</f>
        <v>4</v>
      </c>
      <c r="H458" s="127">
        <f>S$21</f>
        <v>28</v>
      </c>
      <c r="I458" s="127">
        <f>$T$21+$U$21+$V$21</f>
        <v>28</v>
      </c>
      <c r="J458" s="126">
        <f>H458+I458</f>
        <v>56</v>
      </c>
      <c r="K458" s="310">
        <f>$W$21</f>
        <v>0</v>
      </c>
      <c r="L458" s="127">
        <f>$Y$21</f>
        <v>44</v>
      </c>
      <c r="N458" s="369">
        <f>IF(ISNUMBER(L458+K458+J458), L458+K458+J458,0)</f>
        <v>100</v>
      </c>
      <c r="O458" s="396" t="b">
        <f>IF(D458=0,TRUE, IF(N458/25=F458,TRUE,FALSE))</f>
        <v>1</v>
      </c>
      <c r="P458" s="404">
        <f t="shared" si="14"/>
        <v>25</v>
      </c>
      <c r="AX458" s="124" t="str">
        <f>$N$24</f>
        <v>L450.20.02.F2</v>
      </c>
      <c r="AY458" s="244">
        <v>2</v>
      </c>
      <c r="AZ458" s="258" t="str">
        <f>IF(COUNTIFS($N$22,"&lt;&gt;"&amp;"",$N$22,"&lt;&gt;practic?*",$N$22,"&lt;&gt;*op?ional*",$N$22,"&lt;&gt;*Disciplin? facultativ?*", $N$22,"&lt;&gt;*Examen de diplom?*"),$N$22,"")</f>
        <v>Grafică tehnică asistată de calculator 2</v>
      </c>
      <c r="BA458" s="258">
        <f>IF($AZ$458="","",ROUND(RIGHT($N$18,1)/2,0))</f>
        <v>1</v>
      </c>
      <c r="BB458" s="258" t="str">
        <f>IF($AZ$458="","",RIGHT($N$18,1))</f>
        <v>2</v>
      </c>
      <c r="BC458" s="258" t="str">
        <f>IF($AZ$458="","",$R$24)</f>
        <v>E</v>
      </c>
      <c r="BD458" s="258" t="str">
        <f>IF($AZ$458="","","DI")</f>
        <v>DI</v>
      </c>
      <c r="BE458" s="126">
        <f t="shared" ref="BE458:BE467" si="30">IF($AZ458&lt;&gt;"",ROUND(BH458/14,1),"")</f>
        <v>2</v>
      </c>
      <c r="BF458" s="126">
        <f t="shared" ref="BF458:BF467" si="31">IF($AZ458&lt;&gt;"",ROUND(BI458/14,1),"")</f>
        <v>2.5</v>
      </c>
      <c r="BG458" s="126">
        <f t="shared" ref="BG458:BG467" si="32">IF($AZ458&lt;&gt;"",BE458+BF458,"")</f>
        <v>4.5</v>
      </c>
      <c r="BH458" s="259">
        <f>IF(COUNTIFS($N$22,"&lt;&gt;"&amp;"",$N$22,"&lt;&gt;practic?*",$N$22,"&lt;&gt;*Elaborare proiect de diplom?*",$N$22,"&lt;&gt;*op?ional*",$N$22,"&lt;&gt;*Disciplin? facultativ?*", $N$22,"&lt;&gt;*Examen de diplom?*"),$S$24,"")</f>
        <v>28</v>
      </c>
      <c r="BI458" s="259">
        <f>IF(COUNTIFS($N$22,"&lt;&gt;"&amp;"",$N$22,"&lt;&gt;practic?*",$N$22,"&lt;&gt;*Elaborare proiect de diplom?*",$N$22,"&lt;&gt;*op?ional*",$N$22,"&lt;&gt;*Disciplin? facultativ?*", $N$22,"&lt;&gt;*Examen de diplom?*"),($T$24+$U$24+$V$24),"")</f>
        <v>35</v>
      </c>
      <c r="BJ458" s="126">
        <f t="shared" ref="BJ458:BJ467" si="33">IF($AZ458&lt;&gt;"",BH458+BI458,"")</f>
        <v>63</v>
      </c>
      <c r="BK458" s="342">
        <f t="shared" ref="BK458:BK467" si="34">IF($AZ458&lt;&gt;"",ROUND(BN458/14,1),"")</f>
        <v>0</v>
      </c>
      <c r="BL458" s="342">
        <f t="shared" ref="BL458:BL467" si="35">IF($AZ458&lt;&gt;"",ROUND(BO458/14,1),"")</f>
        <v>0</v>
      </c>
      <c r="BM458" s="126">
        <f t="shared" ref="BM458:BM467" si="36">IF($AZ458="","",IF($BK458&lt;&gt;"",$BK458,0)+IF($BL458&lt;&gt;"",$BL458,0))</f>
        <v>0</v>
      </c>
      <c r="BN458" s="342">
        <f>IF(AZ458&lt;&gt;"",W$24,"")</f>
        <v>0</v>
      </c>
      <c r="BO458" s="127" t="str">
        <f>IF(COUNTIF($AZ458,"=*Elaborare proiect de diplom?*"),$V$24,"0")</f>
        <v>0</v>
      </c>
      <c r="BP458" s="126">
        <f t="shared" ref="BP458:BP467" si="37">IF($AZ458="","",IF($BN458&lt;&gt;"",$BN458,0)+IF($BO458&lt;&gt;"",$BO458,0))</f>
        <v>0</v>
      </c>
      <c r="BQ458" s="342">
        <f t="shared" ref="BQ458:BQ467" si="38">IF($AZ458&lt;&gt;"",ROUND(BR458/14,1),"")</f>
        <v>4.4000000000000004</v>
      </c>
      <c r="BR458" s="259">
        <f>IF(COUNTIFS($N$22,"&lt;&gt;"&amp;"",$N$22,"&lt;&gt;practic?*",$N$22,"&lt;&gt;*op?ional*",$N$22,"&lt;&gt;*Disciplin? facultativ?*", $N$22,"&lt;&gt;*Examen de diplom?*"),IF($Y$24&lt;&gt;"",$Y$24,""),"")</f>
        <v>62</v>
      </c>
      <c r="BS458" s="259">
        <f>IF($AZ$458="","",$Q$24)</f>
        <v>5</v>
      </c>
      <c r="BT458" s="169" t="str">
        <f>IF(COUNTIFS($B$22,"&lt;&gt;"&amp;"",$B$22,"&lt;&gt;practic?*",$B$22,"&lt;&gt;*op?ional*",$B$22,"&lt;&gt;*Disciplin? facultativ?*",$B$22,"&lt;&gt;*Examen de diplom?*"),$X$24,"")</f>
        <v>DF</v>
      </c>
      <c r="BU458" s="169">
        <f>IF($AZ$458="","",IF($BG$458&lt;&gt;"",$BG$458,0)+IF($BM$458&lt;&gt;"",$BM$458,0)+IF($BQ$458&lt;&gt;"",$BQ$458,0))</f>
        <v>8.9</v>
      </c>
      <c r="BV458" s="259">
        <f>IF($AZ$458="","",IF($BJ$458&lt;&gt;"",$BJ$458,0)+IF($BP$458&lt;&gt;"",$BP$458,0)+IF($BR$458&lt;&gt;"",$BR$458,0))</f>
        <v>125</v>
      </c>
      <c r="BW458" s="419" t="str">
        <f t="shared" si="13"/>
        <v>2020</v>
      </c>
      <c r="BX458" s="124"/>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6">
        <f t="shared" ref="D459:D468" si="39">IF(AND((F459&gt;0), (N459&gt;0)),1,0)</f>
        <v>1</v>
      </c>
      <c r="F459" s="368">
        <f>Q$24</f>
        <v>5</v>
      </c>
      <c r="H459" s="368">
        <f>S$24</f>
        <v>28</v>
      </c>
      <c r="I459" s="368">
        <f>$T$24+$U$24+$V$24</f>
        <v>35</v>
      </c>
      <c r="J459" s="126">
        <f t="shared" ref="J459:J468" si="40">H459+I459</f>
        <v>63</v>
      </c>
      <c r="K459" s="310">
        <f>$W$24</f>
        <v>0</v>
      </c>
      <c r="L459" s="369">
        <f>$Y$24</f>
        <v>62</v>
      </c>
      <c r="N459" s="369">
        <f t="shared" ref="N459:N468" si="41">IF(ISNUMBER(L459+K459+J459), L459+K459+J459,0)</f>
        <v>125</v>
      </c>
      <c r="O459" s="396" t="b">
        <f t="shared" ref="O459:O468" si="42">IF(D459=0,TRUE, IF(N459/25=F459,TRUE,FALSE))</f>
        <v>1</v>
      </c>
      <c r="P459" s="404">
        <f t="shared" si="14"/>
        <v>25</v>
      </c>
      <c r="AX459" s="124" t="str">
        <f>$N$27</f>
        <v>L450.20.02.D3</v>
      </c>
      <c r="AY459" s="244">
        <v>3</v>
      </c>
      <c r="AZ459" s="258" t="str">
        <f>IF(COUNTIFS($N$25,"&lt;&gt;"&amp;"",$N$25,"&lt;&gt;practic?*",$N$25,"&lt;&gt;*op?ional*",$N$25,"&lt;&gt;*Disciplin? facultativ?*", $N$25,"&lt;&gt;*Examen de diplom?*"),$N$25,"")</f>
        <v>Ştiinţa si ingineria materialelor I</v>
      </c>
      <c r="BA459" s="258">
        <f>IF($AZ$459="","",ROUND(RIGHT($N$18,1)/2,0))</f>
        <v>1</v>
      </c>
      <c r="BB459" s="258" t="str">
        <f>IF($AZ$459="","",RIGHT($N$18,1))</f>
        <v>2</v>
      </c>
      <c r="BC459" s="258" t="str">
        <f>IF($AZ$459="","",$R$27)</f>
        <v>E</v>
      </c>
      <c r="BD459" s="258" t="str">
        <f>IF($AZ$459="","","DI")</f>
        <v>DI</v>
      </c>
      <c r="BE459" s="126">
        <f t="shared" si="30"/>
        <v>2</v>
      </c>
      <c r="BF459" s="126">
        <f t="shared" si="31"/>
        <v>2</v>
      </c>
      <c r="BG459" s="126">
        <f t="shared" si="32"/>
        <v>4</v>
      </c>
      <c r="BH459" s="259">
        <f>IF(COUNTIFS($N$25,"&lt;&gt;"&amp;"",$N$25,"&lt;&gt;practic?*",$N$25,"&lt;&gt;*Elaborare proiect de diplom?*",$N$25,"&lt;&gt;*op?ional*",$N$25,"&lt;&gt;*Disciplin? facultativ?*", $N$25,"&lt;&gt;*Examen de diplom?*"),$S$27,"")</f>
        <v>28</v>
      </c>
      <c r="BI459" s="259">
        <f>IF(COUNTIFS($N$25,"&lt;&gt;"&amp;"",$N$25,"&lt;&gt;practic?*",$N$25,"&lt;&gt;*Elaborare proiect de diplom?*",$N$25,"&lt;&gt;*op?ional*",$N$25,"&lt;&gt;*Disciplin? facultativ?*", $N$25,"&lt;&gt;*Examen de diplom?*"),($T$27+$U$27+$V$27),"")</f>
        <v>28</v>
      </c>
      <c r="BJ459" s="126">
        <f t="shared" si="33"/>
        <v>56</v>
      </c>
      <c r="BK459" s="342">
        <f t="shared" si="34"/>
        <v>0</v>
      </c>
      <c r="BL459" s="342">
        <f t="shared" si="35"/>
        <v>0</v>
      </c>
      <c r="BM459" s="126">
        <f t="shared" si="36"/>
        <v>0</v>
      </c>
      <c r="BN459" s="342">
        <f>IF(AZ459&lt;&gt;"",W$27,"")</f>
        <v>0</v>
      </c>
      <c r="BO459" s="127" t="str">
        <f>IF(COUNTIF($AZ459,"=*Elaborare proiect de diplom?*"),$V$27,"0")</f>
        <v>0</v>
      </c>
      <c r="BP459" s="126">
        <f t="shared" si="37"/>
        <v>0</v>
      </c>
      <c r="BQ459" s="342">
        <f t="shared" si="38"/>
        <v>4.9000000000000004</v>
      </c>
      <c r="BR459" s="259">
        <f>IF(COUNTIFS($N$25,"&lt;&gt;"&amp;"",$N$25,"&lt;&gt;practic?*",$N$25,"&lt;&gt;*op?ional*",$N$25,"&lt;&gt;*Disciplin? facultativ?*", $N$25,"&lt;&gt;*Examen de diplom?*"),IF($Y$27&lt;&gt;"",$Y$27,""),"")</f>
        <v>69</v>
      </c>
      <c r="BS459" s="259">
        <f>IF($AZ$459="","",$Q$27)</f>
        <v>5</v>
      </c>
      <c r="BT459" s="169" t="str">
        <f>IF(COUNTIFS($B$25,"&lt;&gt;"&amp;"",$B$25,"&lt;&gt;practic?*",$B$25,"&lt;&gt;*op?ional*",$B$25,"&lt;&gt;*Disciplin? facultativ?*",$B$25,"&lt;&gt;*Examen de diplom?*"),$X$27,"")</f>
        <v>DD</v>
      </c>
      <c r="BU459" s="169">
        <f>IF($AZ$459="","",IF($BG$459&lt;&gt;"",$BG$459,0)+IF($BM$459&lt;&gt;"",$BM$459,0)+IF($BQ$459&lt;&gt;"",$BQ$459,0))</f>
        <v>8.9</v>
      </c>
      <c r="BV459" s="259">
        <f>IF($AZ$459="","",IF($BJ$459&lt;&gt;"",$BJ$459,0)+IF($BP$459&lt;&gt;"",$BP$459,0)+IF($BR$459&lt;&gt;"",$BR$459,0))</f>
        <v>125</v>
      </c>
      <c r="BW459" s="419" t="str">
        <f t="shared" si="13"/>
        <v>2020</v>
      </c>
      <c r="BX459" s="124"/>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6">
        <f t="shared" si="39"/>
        <v>1</v>
      </c>
      <c r="F460" s="368">
        <f>Q$27</f>
        <v>5</v>
      </c>
      <c r="H460" s="368">
        <f>S$27</f>
        <v>28</v>
      </c>
      <c r="I460" s="368">
        <f>$T$27+$U$27+$V$27</f>
        <v>28</v>
      </c>
      <c r="J460" s="126">
        <f t="shared" si="40"/>
        <v>56</v>
      </c>
      <c r="K460" s="310">
        <f>$W$27</f>
        <v>0</v>
      </c>
      <c r="L460" s="369">
        <f>$Y$27</f>
        <v>69</v>
      </c>
      <c r="N460" s="369">
        <f t="shared" si="41"/>
        <v>125</v>
      </c>
      <c r="O460" s="396" t="b">
        <f t="shared" si="42"/>
        <v>1</v>
      </c>
      <c r="P460" s="404">
        <f t="shared" si="14"/>
        <v>25</v>
      </c>
      <c r="AX460" s="124" t="str">
        <f>$N$30</f>
        <v>L450.20.02.D4</v>
      </c>
      <c r="AY460" s="127">
        <v>4</v>
      </c>
      <c r="AZ460" s="258" t="str">
        <f>IF(COUNTIFS($N$28,"&lt;&gt;"&amp;"",$N$28,"&lt;&gt;practic?*",$N$28,"&lt;&gt;*op?ional*",$N$28,"&lt;&gt;*Disciplin? facultativ?*", $N$28,"&lt;&gt;*Examen de diplom?*"),$N$28,"")</f>
        <v>Elemente de inginerie mecanica</v>
      </c>
      <c r="BA460" s="258">
        <f>IF($AZ$460="","",ROUND(RIGHT($N$18,1)/2,0))</f>
        <v>1</v>
      </c>
      <c r="BB460" s="258" t="str">
        <f>IF($AZ$460="","",RIGHT($N$18,1))</f>
        <v>2</v>
      </c>
      <c r="BC460" s="258" t="str">
        <f>IF($AZ$460="","",$R$30)</f>
        <v>E</v>
      </c>
      <c r="BD460" s="258" t="str">
        <f>IF($AZ$460="","","DI")</f>
        <v>DI</v>
      </c>
      <c r="BE460" s="126">
        <f t="shared" si="30"/>
        <v>3</v>
      </c>
      <c r="BF460" s="126">
        <f t="shared" si="31"/>
        <v>2</v>
      </c>
      <c r="BG460" s="126">
        <f t="shared" si="32"/>
        <v>5</v>
      </c>
      <c r="BH460" s="259">
        <f>IF(COUNTIFS($N$28,"&lt;&gt;"&amp;"",$N$28,"&lt;&gt;practic?*",$N$28,"&lt;&gt;*Elaborare proiect de diplom?*",$N$28,"&lt;&gt;*op?ional*",$N$28,"&lt;&gt;*Disciplin? facultativ?*", $N$28,"&lt;&gt;*Examen de diplom?*"),$S$30,"")</f>
        <v>42</v>
      </c>
      <c r="BI460" s="259">
        <f>IF(COUNTIFS($N$28,"&lt;&gt;"&amp;"",$N$28,"&lt;&gt;practic?*",$N$28,"&lt;&gt;*Elaborare proiect de diplom?*",$N$28,"&lt;&gt;*op?ional*",$N$28,"&lt;&gt;*Disciplin? facultativ?*", $N$28,"&lt;&gt;*Examen de diplom?*"),($T$30+$U$30+$V$30),"")</f>
        <v>28</v>
      </c>
      <c r="BJ460" s="126">
        <f t="shared" si="33"/>
        <v>70</v>
      </c>
      <c r="BK460" s="342">
        <f t="shared" si="34"/>
        <v>0</v>
      </c>
      <c r="BL460" s="342">
        <f t="shared" si="35"/>
        <v>0</v>
      </c>
      <c r="BM460" s="126">
        <f t="shared" si="36"/>
        <v>0</v>
      </c>
      <c r="BN460" s="342">
        <f>IF(AZ460&lt;&gt;"",W$30,"")</f>
        <v>0</v>
      </c>
      <c r="BO460" s="127" t="str">
        <f>IF(COUNTIF($AZ460,"=*Elaborare proiect de diplom?*"),$V$30,"0")</f>
        <v>0</v>
      </c>
      <c r="BP460" s="126">
        <f t="shared" si="37"/>
        <v>0</v>
      </c>
      <c r="BQ460" s="342">
        <f t="shared" si="38"/>
        <v>3.9</v>
      </c>
      <c r="BR460" s="259">
        <f>IF(COUNTIFS($N$28,"&lt;&gt;"&amp;"",$N$28,"&lt;&gt;practic?*",$N$28,"&lt;&gt;*op?ional*",$N$28,"&lt;&gt;*Disciplin? facultativ?*", $N$28,"&lt;&gt;*Examen de diplom?*"),IF($Y$30&lt;&gt;"",$Y$30,""),"")</f>
        <v>55</v>
      </c>
      <c r="BS460" s="259">
        <f>IF($AZ$460="","",$Q$30)</f>
        <v>5</v>
      </c>
      <c r="BT460" s="169" t="str">
        <f>IF(COUNTIFS($B$28,"&lt;&gt;"&amp;"",$B$28,"&lt;&gt;practic?*",$B$28,"&lt;&gt;*op?ional*",$B$28,"&lt;&gt;*Disciplin? facultativ?*",$B$28,"&lt;&gt;*Examen de diplom?*"),$X$30,"")</f>
        <v>DD</v>
      </c>
      <c r="BU460" s="169">
        <f>IF($AZ$460="","",IF($BG$460&lt;&gt;"",$BG$460,0)+IF($BM$460&lt;&gt;"",$BM$460,0)+IF($BQ$460&lt;&gt;"",$BQ$460,0))</f>
        <v>8.9</v>
      </c>
      <c r="BV460" s="259">
        <f>IF($AZ$460="","",IF($BJ$460&lt;&gt;"",$BJ$460,0)+IF($BP$460&lt;&gt;"",$BP$460,0)+IF($BR$460&lt;&gt;"",$BR$460,0))</f>
        <v>125</v>
      </c>
      <c r="BW460" s="419" t="str">
        <f t="shared" si="13"/>
        <v>2020</v>
      </c>
      <c r="BX460" s="124"/>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6">
        <f t="shared" si="39"/>
        <v>1</v>
      </c>
      <c r="F461" s="127">
        <f>Q$30</f>
        <v>5</v>
      </c>
      <c r="H461" s="127">
        <f>S$30</f>
        <v>42</v>
      </c>
      <c r="I461" s="368">
        <f>$T$30+$U$30+$V$30</f>
        <v>28</v>
      </c>
      <c r="J461" s="126">
        <f t="shared" si="40"/>
        <v>70</v>
      </c>
      <c r="K461" s="310">
        <f>$W$30</f>
        <v>0</v>
      </c>
      <c r="L461" s="127">
        <f>$Y$30</f>
        <v>55</v>
      </c>
      <c r="N461" s="369">
        <f t="shared" si="41"/>
        <v>125</v>
      </c>
      <c r="O461" s="396" t="b">
        <f t="shared" si="42"/>
        <v>1</v>
      </c>
      <c r="P461" s="404">
        <f t="shared" si="14"/>
        <v>25</v>
      </c>
      <c r="AX461" s="124" t="str">
        <f>$N$33</f>
        <v>L450.20.02.D5</v>
      </c>
      <c r="AY461" s="258">
        <v>5</v>
      </c>
      <c r="AZ461" s="258" t="str">
        <f>IF(COUNTIFS($N$31,"&lt;&gt;"&amp;"",$N$31,"&lt;&gt;practic?*",$N$31,"&lt;&gt;*op?ional*",$N$31,"&lt;&gt;*Disciplin? facultativ?*", $N$31,"&lt;&gt;*Examen de diplom?*"),$N$31,"")</f>
        <v xml:space="preserve">Tehnologia materialelor </v>
      </c>
      <c r="BA461" s="258">
        <f>IF($AZ$461="","",ROUND(RIGHT($N$18,1)/2,0))</f>
        <v>1</v>
      </c>
      <c r="BB461" s="258" t="str">
        <f>IF($AZ$461="","",RIGHT($N$18,1))</f>
        <v>2</v>
      </c>
      <c r="BC461" s="258" t="str">
        <f>IF($AZ$461="","",$R$33)</f>
        <v>E</v>
      </c>
      <c r="BD461" s="258" t="str">
        <f>IF($AZ$461="","","DI")</f>
        <v>DI</v>
      </c>
      <c r="BE461" s="126">
        <f t="shared" si="30"/>
        <v>2.5</v>
      </c>
      <c r="BF461" s="126">
        <f t="shared" si="31"/>
        <v>2</v>
      </c>
      <c r="BG461" s="126">
        <f t="shared" si="32"/>
        <v>4.5</v>
      </c>
      <c r="BH461" s="259">
        <f>IF(COUNTIFS($N$31,"&lt;&gt;"&amp;"",$N$31,"&lt;&gt;practic?*",$N$31,"&lt;&gt;*Elaborare proiect de diplom?*",$N$31,"&lt;&gt;*op?ional*",$N$31,"&lt;&gt;*Disciplin? facultativ?*", $N$31,"&lt;&gt;*Examen de diplom?*"),$S$33,"")</f>
        <v>35</v>
      </c>
      <c r="BI461" s="259">
        <f>IF(COUNTIFS($N$31,"&lt;&gt;"&amp;"",$N$31,"&lt;&gt;practic?*",$N$31,"&lt;&gt;*Elaborare proiect de diplom?*",$N$31,"&lt;&gt;*op?ional*",$N$31,"&lt;&gt;*Disciplin? facultativ?*", $N$31,"&lt;&gt;*Examen de diplom?*"),($T$33+$U$33+$V$33),"")</f>
        <v>28</v>
      </c>
      <c r="BJ461" s="126">
        <f t="shared" si="33"/>
        <v>63</v>
      </c>
      <c r="BK461" s="342">
        <f t="shared" si="34"/>
        <v>0</v>
      </c>
      <c r="BL461" s="342">
        <f t="shared" si="35"/>
        <v>0</v>
      </c>
      <c r="BM461" s="126">
        <f t="shared" si="36"/>
        <v>0</v>
      </c>
      <c r="BN461" s="342">
        <f>IF(AZ461&lt;&gt;"",W$33,"")</f>
        <v>0</v>
      </c>
      <c r="BO461" s="127" t="str">
        <f>IF(COUNTIF($AZ461,"=*Elaborare proiect de diplom?*"),$V$33,"0")</f>
        <v>0</v>
      </c>
      <c r="BP461" s="126">
        <f t="shared" si="37"/>
        <v>0</v>
      </c>
      <c r="BQ461" s="342">
        <f t="shared" si="38"/>
        <v>4.4000000000000004</v>
      </c>
      <c r="BR461" s="259">
        <f>IF(COUNTIFS($N$31,"&lt;&gt;"&amp;"",$N$31,"&lt;&gt;practic?*",$N$31,"&lt;&gt;*op?ional*",$N$31,"&lt;&gt;*Disciplin? facultativ?*", $N$31,"&lt;&gt;*Examen de diplom?*"),IF($Y$33&lt;&gt;"",$Y$33,""),"")</f>
        <v>62</v>
      </c>
      <c r="BS461" s="259">
        <f>IF($AZ$461="","",$Q$33)</f>
        <v>5</v>
      </c>
      <c r="BT461" s="169" t="str">
        <f>IF(COUNTIFS($B$31,"&lt;&gt;"&amp;"",$B$31,"&lt;&gt;practic?*",$B$31,"&lt;&gt;*op?ional*",$B$31,"&lt;&gt;*Disciplin? facultativ?*",$B$31,"&lt;&gt;*Examen de diplom?*"),$X$33,"")</f>
        <v>DD</v>
      </c>
      <c r="BU461" s="169">
        <f>IF($AZ$461="","",IF($BG$461&lt;&gt;"",$BG$461,0)+IF($BM$461&lt;&gt;"",$BM$461,0)+IF($BQ$461&lt;&gt;"",$BQ$461,0))</f>
        <v>8.9</v>
      </c>
      <c r="BV461" s="259">
        <f>IF($AZ$461="","",IF($BJ$461&lt;&gt;"",$BJ$461,0)+IF($BP$461&lt;&gt;"",$BP$461,0)+IF($BR$461&lt;&gt;"",$BR$461,0))</f>
        <v>125</v>
      </c>
      <c r="BW461" s="419" t="str">
        <f t="shared" si="13"/>
        <v>2020</v>
      </c>
      <c r="BX461" s="124"/>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6">
        <f t="shared" si="39"/>
        <v>1</v>
      </c>
      <c r="F462" s="368">
        <f>Q$33</f>
        <v>5</v>
      </c>
      <c r="H462" s="368">
        <f>S$33</f>
        <v>35</v>
      </c>
      <c r="I462" s="368">
        <f>$T$33+$U$33+$V$33</f>
        <v>28</v>
      </c>
      <c r="J462" s="126">
        <f t="shared" si="40"/>
        <v>63</v>
      </c>
      <c r="K462" s="310">
        <f>$W$33</f>
        <v>0</v>
      </c>
      <c r="L462" s="369">
        <f>$Y$33</f>
        <v>62</v>
      </c>
      <c r="N462" s="369">
        <f t="shared" si="41"/>
        <v>125</v>
      </c>
      <c r="O462" s="396" t="b">
        <f t="shared" si="42"/>
        <v>1</v>
      </c>
      <c r="P462" s="404">
        <f t="shared" si="14"/>
        <v>25</v>
      </c>
      <c r="AX462" s="124" t="str">
        <f>$N$36</f>
        <v>L450.20.02.C6</v>
      </c>
      <c r="AY462" s="258">
        <v>6</v>
      </c>
      <c r="AZ462" s="258" t="str">
        <f>IF(COUNTIFS($N$34,"&lt;&gt;"&amp;"",$N$34,"&lt;&gt;practic?*",$N$34,"&lt;&gt;*op?ional*",$N$34,"&lt;&gt;*Disciplin? facultativ?*", $N$34,"&lt;&gt;*Examen de diplom?*"),$N$34,"")</f>
        <v>Cultură şi civilizaţie</v>
      </c>
      <c r="BA462" s="258">
        <f>IF($AZ$462="","",ROUND(RIGHT($N$18,1)/2,0))</f>
        <v>1</v>
      </c>
      <c r="BB462" s="258" t="str">
        <f>IF($AZ$462="","",RIGHT($N$18,1))</f>
        <v>2</v>
      </c>
      <c r="BC462" s="258" t="str">
        <f>IF($AZ$462="","",$R$36)</f>
        <v>D</v>
      </c>
      <c r="BD462" s="258" t="str">
        <f>IF($AZ$462="","","DI")</f>
        <v>DI</v>
      </c>
      <c r="BE462" s="126">
        <f t="shared" si="30"/>
        <v>1</v>
      </c>
      <c r="BF462" s="126">
        <f t="shared" si="31"/>
        <v>1</v>
      </c>
      <c r="BG462" s="126">
        <f t="shared" si="32"/>
        <v>2</v>
      </c>
      <c r="BH462" s="259">
        <f>IF(COUNTIFS($N$34,"&lt;&gt;"&amp;"",$N$34,"&lt;&gt;practic?*",$N$34,"&lt;&gt;*Elaborare proiect de diplom?*",$N$34,"&lt;&gt;*op?ional*",$N$34,"&lt;&gt;*Disciplin? facultativ?*", $N$34,"&lt;&gt;*Examen de diplom?*"),$S$36,"")</f>
        <v>14</v>
      </c>
      <c r="BI462" s="259">
        <f>IF(COUNTIFS($N$34,"&lt;&gt;"&amp;"",$N$34,"&lt;&gt;practic?*",$N$34,"&lt;&gt;*Elaborare proiect de diplom?*",$N$34,"&lt;&gt;*op?ional*",$N$34,"&lt;&gt;*Disciplin? facultativ?*", $N$34,"&lt;&gt;*Examen de diplom?*"),($T$36+$U$36+$V$36),"")</f>
        <v>14</v>
      </c>
      <c r="BJ462" s="126">
        <f t="shared" si="33"/>
        <v>28</v>
      </c>
      <c r="BK462" s="342">
        <f t="shared" si="34"/>
        <v>0</v>
      </c>
      <c r="BL462" s="342">
        <f t="shared" si="35"/>
        <v>0</v>
      </c>
      <c r="BM462" s="126">
        <f t="shared" si="36"/>
        <v>0</v>
      </c>
      <c r="BN462" s="342">
        <f>IF(AZ462&lt;&gt;"",W$36,"")</f>
        <v>0</v>
      </c>
      <c r="BO462" s="127" t="str">
        <f>IF(COUNTIF($AZ462,"=*Elaborare proiect de diplom?*"),$V$36,"0")</f>
        <v>0</v>
      </c>
      <c r="BP462" s="126">
        <f t="shared" si="37"/>
        <v>0</v>
      </c>
      <c r="BQ462" s="342">
        <f t="shared" si="38"/>
        <v>1.6</v>
      </c>
      <c r="BR462" s="259">
        <f>IF(COUNTIFS($N$34,"&lt;&gt;"&amp;"",$N$34,"&lt;&gt;practic?*",$N$34,"&lt;&gt;*op?ional*",$N$34,"&lt;&gt;*Disciplin? facultativ?*", $N$34,"&lt;&gt;*Examen de diplom?*"),IF($Y$36&lt;&gt;"",$Y$36,""),"")</f>
        <v>22</v>
      </c>
      <c r="BS462" s="259">
        <f>IF($AZ$462="","",$Q$36)</f>
        <v>2</v>
      </c>
      <c r="BT462" s="169" t="str">
        <f>IF(COUNTIFS($B$34,"&lt;&gt;"&amp;"",$B$34,"&lt;&gt;practic?*",$B$34,"&lt;&gt;*op?ional*",$B$34,"&lt;&gt;*Disciplin? facultativ?*",$B$34,"&lt;&gt;*Examen de diplom?*"),$X$36,"")</f>
        <v>DC</v>
      </c>
      <c r="BU462" s="169">
        <f>IF($AZ$462="","",IF($BG$462&lt;&gt;"",$BG$462,0)+IF($BM$462&lt;&gt;"",$BM$462,0)+IF($BQ$462&lt;&gt;"",$BQ$462,0))</f>
        <v>3.6</v>
      </c>
      <c r="BV462" s="259">
        <f>IF($AZ$462="","",IF($BJ$462&lt;&gt;"",$BJ$462,0)+IF($BP$462&lt;&gt;"",$BP$462,0)+IF($BR$462&lt;&gt;"",$BR$462,0))</f>
        <v>50</v>
      </c>
      <c r="BW462" s="419" t="str">
        <f t="shared" si="13"/>
        <v>2020</v>
      </c>
      <c r="BX462" s="124"/>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6">
        <f t="shared" si="39"/>
        <v>1</v>
      </c>
      <c r="F463" s="368">
        <f>Q$36</f>
        <v>2</v>
      </c>
      <c r="H463" s="368">
        <f>S$36</f>
        <v>14</v>
      </c>
      <c r="I463" s="368">
        <f>$T$36+$U$36+$V$36</f>
        <v>14</v>
      </c>
      <c r="J463" s="126">
        <f t="shared" si="40"/>
        <v>28</v>
      </c>
      <c r="K463" s="310">
        <f>$W$36</f>
        <v>0</v>
      </c>
      <c r="L463" s="369">
        <f>$Y$36</f>
        <v>22</v>
      </c>
      <c r="N463" s="369">
        <f t="shared" si="41"/>
        <v>50</v>
      </c>
      <c r="O463" s="396" t="b">
        <f t="shared" si="42"/>
        <v>1</v>
      </c>
      <c r="P463" s="404">
        <f t="shared" si="14"/>
        <v>25</v>
      </c>
      <c r="AX463" s="124" t="str">
        <f>$N$39</f>
        <v>L450.20.02.C7</v>
      </c>
      <c r="AY463" s="127">
        <v>7</v>
      </c>
      <c r="AZ463" s="258" t="str">
        <f>IF(COUNTIFS($N$37,"&lt;&gt;"&amp;"",$N$37,"&lt;&gt;practic?*",$N$37,"&lt;&gt;*op?ional*",$N$37,"&lt;&gt;*Disciplin? facultativ?*",$N$37,"&lt;&gt;*Examen de diplom?*"),$N$37,"")</f>
        <v>Limbi moderne 2
(opțiuni: L.Engleză, L. Germană, L.Franceză)</v>
      </c>
      <c r="BA463" s="258">
        <f>IF($AZ$463="","",ROUND(RIGHT($N$18,1)/2,0))</f>
        <v>1</v>
      </c>
      <c r="BB463" s="258" t="str">
        <f>IF($AZ$463="","",RIGHT($N$18,1))</f>
        <v>2</v>
      </c>
      <c r="BC463" s="258" t="str">
        <f>IF($AZ$463="","",$R$39)</f>
        <v>D</v>
      </c>
      <c r="BD463" s="258" t="str">
        <f>IF($AZ$463="","","DI")</f>
        <v>DI</v>
      </c>
      <c r="BE463" s="126">
        <f t="shared" si="30"/>
        <v>0</v>
      </c>
      <c r="BF463" s="126">
        <f t="shared" si="31"/>
        <v>2</v>
      </c>
      <c r="BG463" s="126">
        <f t="shared" si="32"/>
        <v>2</v>
      </c>
      <c r="BH463" s="259">
        <f>IF(COUNTIFS($N$37,"&lt;&gt;"&amp;"",$N$37,"&lt;&gt;practic?*",$N$37,"&lt;&gt;*Elaborare proiect de diplom?*",$N$37,"&lt;&gt;*op?ional*",$N$37,"&lt;&gt;*Disciplin? facultativ?*", $N$37,"&lt;&gt;*Examen de diplom?*"),$S$39,"")</f>
        <v>0</v>
      </c>
      <c r="BI463" s="259">
        <f>IF(COUNTIFS($N$37,"&lt;&gt;"&amp;"",$N$37,"&lt;&gt;practic?*",$N$37,"&lt;&gt;*Elaborare proiect de diplom?*",$N$37,"&lt;&gt;*op?ional*",$N$37,"&lt;&gt;*Disciplin? facultativ?*", $N$37,"&lt;&gt;*Examen de diplom?*"),($T$39+$U$39+$V$39),"")</f>
        <v>28</v>
      </c>
      <c r="BJ463" s="126">
        <f t="shared" si="33"/>
        <v>28</v>
      </c>
      <c r="BK463" s="342">
        <f t="shared" si="34"/>
        <v>0</v>
      </c>
      <c r="BL463" s="342">
        <f t="shared" si="35"/>
        <v>0</v>
      </c>
      <c r="BM463" s="126">
        <f t="shared" si="36"/>
        <v>0</v>
      </c>
      <c r="BN463" s="342">
        <f>IF(AZ463&lt;&gt;"",W$39,"")</f>
        <v>0</v>
      </c>
      <c r="BO463" s="127" t="str">
        <f>IF(COUNTIF($AZ463,"=*Elaborare proiect de diplom?*"),$V$39,"0")</f>
        <v>0</v>
      </c>
      <c r="BP463" s="126">
        <f t="shared" si="37"/>
        <v>0</v>
      </c>
      <c r="BQ463" s="342">
        <f t="shared" si="38"/>
        <v>1.6</v>
      </c>
      <c r="BR463" s="259">
        <f>IF(COUNTIFS($N$37,"&lt;&gt;"&amp;"",$N$37,"&lt;&gt;practic?*",$N$37,"&lt;&gt;*op?ional*",$N$37,"&lt;&gt;*Disciplin? facultativ?*", $N$37,"&lt;&gt;*Examen de diplom?*"),IF($Y$39&lt;&gt;"",$Y$39,""),"")</f>
        <v>22</v>
      </c>
      <c r="BS463" s="259">
        <f>IF($AZ$463="","",$Q$39)</f>
        <v>2</v>
      </c>
      <c r="BT463" s="169" t="str">
        <f>IF(COUNTIFS($B$37,"&lt;&gt;"&amp;"",$B$37,"&lt;&gt;practic?*",$B$37,"&lt;&gt;*op?ional*",$B$37,"&lt;&gt;*Disciplin? facultativ?*",$B$37,"&lt;&gt;*Examen de diplom?*"),$X$39,"")</f>
        <v>DC</v>
      </c>
      <c r="BU463" s="169">
        <f>IF($AZ$463="","",IF($BG$463&lt;&gt;"",$BG$463,0)+IF($BM$463&lt;&gt;"",$BM$463,0)+IF($BQ$463&lt;&gt;"",$BQ$463,0))</f>
        <v>3.6</v>
      </c>
      <c r="BV463" s="259">
        <f>IF($AZ$463="","",IF($BJ$463&lt;&gt;"",$BJ$463,0)+IF($BP$463&lt;&gt;"",$BP$463,0)+IF($BR$463&lt;&gt;"",$BR$463,0))</f>
        <v>50</v>
      </c>
      <c r="BW463" s="419" t="str">
        <f t="shared" si="13"/>
        <v>2020</v>
      </c>
      <c r="BX463" s="124"/>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6">
        <f t="shared" si="39"/>
        <v>1</v>
      </c>
      <c r="F464" s="127">
        <f>Q$39</f>
        <v>2</v>
      </c>
      <c r="H464" s="127">
        <f>S$39</f>
        <v>0</v>
      </c>
      <c r="I464" s="368">
        <f>$T$39+$U$39+$V$39</f>
        <v>28</v>
      </c>
      <c r="J464" s="126">
        <f t="shared" si="40"/>
        <v>28</v>
      </c>
      <c r="K464" s="310">
        <f>$W$39</f>
        <v>0</v>
      </c>
      <c r="L464" s="127">
        <f>$Y$39</f>
        <v>22</v>
      </c>
      <c r="N464" s="369">
        <f t="shared" si="41"/>
        <v>50</v>
      </c>
      <c r="O464" s="396" t="b">
        <f t="shared" si="42"/>
        <v>1</v>
      </c>
      <c r="P464" s="404">
        <f t="shared" si="14"/>
        <v>25</v>
      </c>
      <c r="Y464" s="256"/>
      <c r="AX464" s="124" t="str">
        <f>$N$42</f>
        <v>L450.20.02.C8</v>
      </c>
      <c r="AY464" s="258">
        <v>8</v>
      </c>
      <c r="AZ464" s="258" t="str">
        <f>IF(COUNTIFS($N$40,"&lt;&gt;"&amp;"",$N$40,"&lt;&gt;practic?*",$N$40,"&lt;&gt;*op?ional*",$N$40,"&lt;&gt;*Disciplin? facultativ?*", $N$40,"&lt;&gt;*Examen de diplom?*"),$N$40,"")</f>
        <v>Educaţie fizică II</v>
      </c>
      <c r="BA464" s="258">
        <f>IF($AZ$464="","",ROUND(RIGHT($N$18,1)/2,0))</f>
        <v>1</v>
      </c>
      <c r="BB464" s="258" t="str">
        <f>IF($AZ$464="","",RIGHT($N$18,1))</f>
        <v>2</v>
      </c>
      <c r="BC464" s="258" t="str">
        <f>IF($AZ$464="","",$R$42)</f>
        <v>C</v>
      </c>
      <c r="BD464" s="258" t="str">
        <f>IF($AZ$464="","","DI")</f>
        <v>DI</v>
      </c>
      <c r="BE464" s="126">
        <f t="shared" si="30"/>
        <v>0</v>
      </c>
      <c r="BF464" s="126">
        <f t="shared" si="31"/>
        <v>1</v>
      </c>
      <c r="BG464" s="126">
        <f t="shared" si="32"/>
        <v>1</v>
      </c>
      <c r="BH464" s="259">
        <f>IF(COUNTIFS($N$40,"&lt;&gt;"&amp;"",$N$40,"&lt;&gt;practic?*",$N$40,"&lt;&gt;*Elaborare proiect de diplom?*",$N$40,"&lt;&gt;*op?ional*",$N$40,"&lt;&gt;*Disciplin? facultativ?*", $N$40,"&lt;&gt;*Examen de diplom?*"),$S$42,"")</f>
        <v>0</v>
      </c>
      <c r="BI464" s="259">
        <f>IF(COUNTIFS($N$40,"&lt;&gt;"&amp;"",$N$40,"&lt;&gt;practic?*",$N$40,"&lt;&gt;*Elaborare proiect de diplom?*",$N$40,"&lt;&gt;*op?ional*",$N$40,"&lt;&gt;*Disciplin? facultativ?*", $N$40,"&lt;&gt;*Examen de diplom?*"),($T$42+$U$42+$V$42),"")</f>
        <v>14</v>
      </c>
      <c r="BJ464" s="126">
        <f t="shared" si="33"/>
        <v>14</v>
      </c>
      <c r="BK464" s="342">
        <f t="shared" si="34"/>
        <v>0</v>
      </c>
      <c r="BL464" s="342">
        <f t="shared" si="35"/>
        <v>0</v>
      </c>
      <c r="BM464" s="126">
        <f t="shared" si="36"/>
        <v>0</v>
      </c>
      <c r="BN464" s="342">
        <f>IF(AZ464&lt;&gt;"",W$42,"")</f>
        <v>0</v>
      </c>
      <c r="BO464" s="127" t="str">
        <f>IF(COUNTIF($AZ464,"=*Elaborare proiect de diplom?*"),$V$42,"0")</f>
        <v>0</v>
      </c>
      <c r="BP464" s="126">
        <f t="shared" si="37"/>
        <v>0</v>
      </c>
      <c r="BQ464" s="342">
        <f t="shared" si="38"/>
        <v>2.6</v>
      </c>
      <c r="BR464" s="259">
        <f>IF(COUNTIFS($N$40,"&lt;&gt;"&amp;"",$N$40,"&lt;&gt;practic?*",$N$40,"&lt;&gt;*op?ional*",$N$40,"&lt;&gt;*Disciplin? facultativ?*", $N$40,"&lt;&gt;*Examen de diplom?*"),IF($Y$42&lt;&gt;"",$Y$42,""),"")</f>
        <v>36</v>
      </c>
      <c r="BS464" s="259">
        <f>IF($AZ$464="","",$Q$42)</f>
        <v>2</v>
      </c>
      <c r="BT464" s="169" t="str">
        <f>IF(COUNTIFS($B$40,"&lt;&gt;"&amp;"",$B$40,"&lt;&gt;practic?*",$B$40,"&lt;&gt;*op?ional*",$B$40,"&lt;&gt;*Disciplin? facultativ?*",$B$40,"&lt;&gt;*Examen de diplom?*"),$X$42,"")</f>
        <v>DC</v>
      </c>
      <c r="BU464" s="169">
        <f>IF($AZ$464="","",IF($BG$464&lt;&gt;"",$BG$464,0)+IF($BM$464&lt;&gt;"",$BM$464,0)+IF($BQ$464&lt;&gt;"",$BQ$464,0))</f>
        <v>3.6</v>
      </c>
      <c r="BV464" s="259">
        <f>IF($AZ$464="","",IF($BJ$464&lt;&gt;"",$BJ$464,0)+IF($BP$464&lt;&gt;"",$BP$464,0)+IF($BR$464&lt;&gt;"",$BR$464,0))</f>
        <v>50</v>
      </c>
      <c r="BW464" s="419" t="str">
        <f t="shared" si="13"/>
        <v>2020</v>
      </c>
      <c r="BX464" s="124"/>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6">
        <f t="shared" si="39"/>
        <v>1</v>
      </c>
      <c r="F465" s="368">
        <f>Q$42</f>
        <v>2</v>
      </c>
      <c r="H465" s="368">
        <f>S$42</f>
        <v>0</v>
      </c>
      <c r="I465" s="368">
        <f>$T$42+$U$42+$V$42</f>
        <v>14</v>
      </c>
      <c r="J465" s="126">
        <f t="shared" si="40"/>
        <v>14</v>
      </c>
      <c r="K465" s="310">
        <f>$W$42</f>
        <v>0</v>
      </c>
      <c r="L465" s="369">
        <f>$Y$42</f>
        <v>36</v>
      </c>
      <c r="N465" s="369">
        <f t="shared" si="41"/>
        <v>50</v>
      </c>
      <c r="O465" s="396" t="b">
        <f t="shared" si="42"/>
        <v>1</v>
      </c>
      <c r="P465" s="404">
        <f t="shared" si="14"/>
        <v>25</v>
      </c>
      <c r="AX465" s="124" t="str">
        <f>$N$45</f>
        <v/>
      </c>
      <c r="AY465" s="258">
        <v>9</v>
      </c>
      <c r="AZ465" s="258" t="str">
        <f>IF(COUNTIFS($N$43,"&lt;&gt;"&amp;"",$N$43,"&lt;&gt;practic?*",$N$43,"&lt;&gt;*op?ional*",$N$43,"&lt;&gt;*Disciplin? facultativ?*",$N$43,"&lt;&gt;*Examen de diplom?*"),$N$43,"")</f>
        <v/>
      </c>
      <c r="BA465" s="258" t="str">
        <f>IF($AZ$465="","",ROUND(RIGHT($N$18,1)/2,0))</f>
        <v/>
      </c>
      <c r="BB465" s="258" t="str">
        <f>IF($AZ$465="","",RIGHT($N$18,1))</f>
        <v/>
      </c>
      <c r="BC465" s="258" t="str">
        <f>IF($AZ$465="","",$R$45)</f>
        <v/>
      </c>
      <c r="BD465" s="258" t="str">
        <f>IF($AZ$465="","","DI")</f>
        <v/>
      </c>
      <c r="BE465" s="126" t="str">
        <f t="shared" si="30"/>
        <v/>
      </c>
      <c r="BF465" s="126" t="str">
        <f t="shared" si="31"/>
        <v/>
      </c>
      <c r="BG465" s="126" t="str">
        <f t="shared" si="32"/>
        <v/>
      </c>
      <c r="BH465" s="259" t="str">
        <f>IF(COUNTIFS($N$43,"&lt;&gt;"&amp;"",$N$43,"&lt;&gt;practic?*",$N$43,"&lt;&gt;*Elaborare proiect de diplom?*",$N$43,"&lt;&gt;*op?ional*",$N$43,"&lt;&gt;*Disciplin? facultativ?*", $N$43,"&lt;&gt;*Examen de diplom?*"),$S$45,"")</f>
        <v/>
      </c>
      <c r="BI465" s="259" t="str">
        <f>IF(COUNTIFS($N$43,"&lt;&gt;"&amp;"",$N$43,"&lt;&gt;practic?*",$N$43,"&lt;&gt;*Elaborare proiect de diplom?*",$N$43,"&lt;&gt;*op?ional*",$N$43,"&lt;&gt;*Disciplin? facultativ?*", $N$43,"&lt;&gt;*Examen de diplom?*"),($T$45+$U$45+$V$45),"")</f>
        <v/>
      </c>
      <c r="BJ465" s="126" t="str">
        <f t="shared" si="33"/>
        <v/>
      </c>
      <c r="BK465" s="342" t="str">
        <f t="shared" si="34"/>
        <v/>
      </c>
      <c r="BL465" s="342" t="str">
        <f t="shared" si="35"/>
        <v/>
      </c>
      <c r="BM465" s="126" t="str">
        <f t="shared" si="36"/>
        <v/>
      </c>
      <c r="BN465" s="342" t="str">
        <f>IF(AZ465&lt;&gt;"",W$45,"")</f>
        <v/>
      </c>
      <c r="BO465" s="127" t="str">
        <f>IF(COUNTIF($AZ465,"=*Elaborare proiect de diplom?*"),$V$45,"0")</f>
        <v>0</v>
      </c>
      <c r="BP465" s="126" t="str">
        <f t="shared" si="37"/>
        <v/>
      </c>
      <c r="BQ465" s="342" t="str">
        <f t="shared" si="38"/>
        <v/>
      </c>
      <c r="BR465" s="259" t="str">
        <f>IF(COUNTIFS($N$43,"&lt;&gt;"&amp;"",$N$43,"&lt;&gt;practic?*",$N$43,"&lt;&gt;*op?ional*",$N$43,"&lt;&gt;*Disciplin? facultativ?*", $N$43,"&lt;&gt;*Examen de diplom?*"),IF($Y$45&lt;&gt;"",$Y$45,""),"")</f>
        <v/>
      </c>
      <c r="BS465" s="259" t="str">
        <f>IF($AZ$465="","",$Q$45)</f>
        <v/>
      </c>
      <c r="BT465" s="169" t="str">
        <f>IF(COUNTIFS($B$43,"&lt;&gt;"&amp;"",$B$43,"&lt;&gt;practic?*",$B$43,"&lt;&gt;*op?ional*",$B$43,"&lt;&gt;*Disciplin? facultativ?*",$B$43,"&lt;&gt;*Examen de diplom?*"),$X$45,"")</f>
        <v/>
      </c>
      <c r="BU465" s="169" t="str">
        <f>IF($AZ$465="","",IF($BG$465&lt;&gt;"",$BG$465,0)+IF($BM$465&lt;&gt;"",$BM$465,0)+IF($BQ$465&lt;&gt;"",$BQ$465,0))</f>
        <v/>
      </c>
      <c r="BV465" s="259" t="str">
        <f>IF($AZ$465="","",IF($BJ$465&lt;&gt;"",$BJ$465,0)+IF($BP$465&lt;&gt;"",$BP$465,0)+IF($BR$465&lt;&gt;"",$BR$465,0))</f>
        <v/>
      </c>
      <c r="BW465" s="419" t="str">
        <f t="shared" si="13"/>
        <v/>
      </c>
      <c r="BX465" s="124"/>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6">
        <f t="shared" si="39"/>
        <v>0</v>
      </c>
      <c r="F466" s="368">
        <f>Q$45</f>
        <v>0</v>
      </c>
      <c r="H466" s="368">
        <f>S$45</f>
        <v>0</v>
      </c>
      <c r="I466" s="368">
        <f>$T$45+$U$45+$V$45</f>
        <v>0</v>
      </c>
      <c r="J466" s="126">
        <f t="shared" si="40"/>
        <v>0</v>
      </c>
      <c r="K466" s="310">
        <f>$W$45</f>
        <v>0</v>
      </c>
      <c r="L466" s="369">
        <f>$Y$45</f>
        <v>0</v>
      </c>
      <c r="N466" s="369">
        <f t="shared" si="41"/>
        <v>0</v>
      </c>
      <c r="O466" s="396" t="b">
        <f t="shared" si="42"/>
        <v>1</v>
      </c>
      <c r="P466" s="404" t="e">
        <f t="shared" si="14"/>
        <v>#DIV/0!</v>
      </c>
      <c r="AX466" s="124" t="str">
        <f>$N$48</f>
        <v/>
      </c>
      <c r="AY466" s="127">
        <v>10</v>
      </c>
      <c r="AZ466" s="258" t="str">
        <f>IF(COUNTIFS($N$46,"&lt;&gt;"&amp;"",$N$46,"&lt;&gt;practic?*",$N$46,"&lt;&gt;*op?ional*",$N$46,"&lt;&gt;*Disciplin? facultativ?*", $N$46,"&lt;&gt;*Examen de diplom?*"),$N$46,"")</f>
        <v/>
      </c>
      <c r="BA466" s="258" t="str">
        <f>IF($AZ$466="","",ROUND(RIGHT($N$18,1)/2,0))</f>
        <v/>
      </c>
      <c r="BB466" s="258" t="str">
        <f>IF($AZ$466="","",RIGHT($N$18,1))</f>
        <v/>
      </c>
      <c r="BC466" s="258" t="str">
        <f>IF($AZ$466="","",$R$48)</f>
        <v/>
      </c>
      <c r="BD466" s="258" t="str">
        <f>IF($AZ$466="","","DI")</f>
        <v/>
      </c>
      <c r="BE466" s="126" t="str">
        <f t="shared" si="30"/>
        <v/>
      </c>
      <c r="BF466" s="126" t="str">
        <f t="shared" si="31"/>
        <v/>
      </c>
      <c r="BG466" s="126" t="str">
        <f t="shared" si="32"/>
        <v/>
      </c>
      <c r="BH466" s="259" t="str">
        <f>IF(COUNTIFS($N$46,"&lt;&gt;"&amp;"",$N$46,"&lt;&gt;practic?*",$N$46,"&lt;&gt;*Elaborare proiect de diplom?*",$N$46,"&lt;&gt;*op?ional*",$N$46,"&lt;&gt;*Disciplin? facultativ?*", $N$46,"&lt;&gt;*Examen de diplom?*"),$S$48,"")</f>
        <v/>
      </c>
      <c r="BI466" s="259" t="str">
        <f>IF(COUNTIFS($N$46,"&lt;&gt;"&amp;"",$N$46,"&lt;&gt;practic?*",$N$46,"&lt;&gt;*Elaborare proiect de diplom?*",$N$46,"&lt;&gt;*op?ional*",$N$46,"&lt;&gt;*Disciplin? facultativ?*", $N$46,"&lt;&gt;*Examen de diplom?*"),($T$48+$U$48+$V$48),"")</f>
        <v/>
      </c>
      <c r="BJ466" s="126" t="str">
        <f t="shared" si="33"/>
        <v/>
      </c>
      <c r="BK466" s="342" t="str">
        <f t="shared" si="34"/>
        <v/>
      </c>
      <c r="BL466" s="342" t="str">
        <f t="shared" si="35"/>
        <v/>
      </c>
      <c r="BM466" s="126" t="str">
        <f t="shared" si="36"/>
        <v/>
      </c>
      <c r="BN466" s="342" t="str">
        <f>IF(AZ466&lt;&gt;"",W$48,"")</f>
        <v/>
      </c>
      <c r="BO466" s="127" t="str">
        <f>IF(COUNTIF($AZ466,"=*Elaborare proiect de diplom?*"),$V$48,"0")</f>
        <v>0</v>
      </c>
      <c r="BP466" s="126" t="str">
        <f t="shared" si="37"/>
        <v/>
      </c>
      <c r="BQ466" s="342" t="str">
        <f t="shared" si="38"/>
        <v/>
      </c>
      <c r="BR466" s="259" t="str">
        <f>IF(COUNTIFS($N$46,"&lt;&gt;"&amp;"",$N$46,"&lt;&gt;practic?*",$N$46,"&lt;&gt;*op?ional*",$N$46,"&lt;&gt;*Disciplin? facultativ?*", $N$46,"&lt;&gt;*Examen de diplom?*"),IF($Y$48&lt;&gt;"",$Y$48,""),"")</f>
        <v/>
      </c>
      <c r="BS466" s="259" t="str">
        <f>IF($AZ$466="","",$Q$48)</f>
        <v/>
      </c>
      <c r="BT466" s="169" t="str">
        <f>IF(COUNTIFS($B$46,"&lt;&gt;"&amp;"",$B$46,"&lt;&gt;practic?*",$B$46,"&lt;&gt;*op?ional*",$B$46,"&lt;&gt;*Disciplin? facultativ?*",$B$46,"&lt;&gt;*Examen de diplom?*"),$X$48,"")</f>
        <v/>
      </c>
      <c r="BU466" s="169" t="str">
        <f>IF($AZ$466="","",IF($BG$466&lt;&gt;"",$BG$466,0)+IF($BM$466&lt;&gt;"",$BM$466,0)+IF($BQ$466&lt;&gt;"",$BQ$466,0))</f>
        <v/>
      </c>
      <c r="BV466" s="259" t="str">
        <f>IF($AZ$466="","",IF($BJ$466&lt;&gt;"",$BJ$466,0)+IF($BP$466&lt;&gt;"",$BP$466,0)+IF($BR$466&lt;&gt;"",$BR$466,0))</f>
        <v/>
      </c>
      <c r="BW466" s="419" t="str">
        <f t="shared" si="13"/>
        <v/>
      </c>
      <c r="BX466" s="124"/>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6">
        <f t="shared" si="39"/>
        <v>0</v>
      </c>
      <c r="F467" s="127">
        <f>Q$48</f>
        <v>0</v>
      </c>
      <c r="H467" s="127">
        <f>S$48</f>
        <v>0</v>
      </c>
      <c r="I467" s="368">
        <f>$T$48+$U$48+$V$48</f>
        <v>0</v>
      </c>
      <c r="J467" s="126">
        <f t="shared" si="40"/>
        <v>0</v>
      </c>
      <c r="K467" s="310">
        <f>$W$48</f>
        <v>0</v>
      </c>
      <c r="L467" s="127">
        <f>$Y$48</f>
        <v>0</v>
      </c>
      <c r="N467" s="369">
        <f t="shared" si="41"/>
        <v>0</v>
      </c>
      <c r="O467" s="396" t="b">
        <f t="shared" si="42"/>
        <v>1</v>
      </c>
      <c r="P467" s="404" t="e">
        <f t="shared" si="14"/>
        <v>#DIV/0!</v>
      </c>
      <c r="AX467" s="124" t="str">
        <f>$N$51</f>
        <v>L450.20.02.11-ij</v>
      </c>
      <c r="AY467" s="258">
        <v>11</v>
      </c>
      <c r="AZ467" s="258" t="str">
        <f>IF(COUNTIFS($N$49,"&lt;&gt;"&amp;"",$N$49,"&lt;&gt;practic?*",$N$49,"&lt;&gt;*op?ional*",$N$49,"&lt;&gt;*Disciplin? facultativ?*", $N$49,"&lt;&gt;*Examen de diplom?*"),$N$49,"")</f>
        <v/>
      </c>
      <c r="BA467" s="258" t="str">
        <f>IF($AZ$467="","",ROUND(RIGHT($N$18,1)/2,0))</f>
        <v/>
      </c>
      <c r="BB467" s="258" t="str">
        <f>IF($AZ$467="","",RIGHT($N$18,1))</f>
        <v/>
      </c>
      <c r="BC467" s="258" t="str">
        <f>IF($AZ$467="","",$R$51)</f>
        <v/>
      </c>
      <c r="BD467" s="258" t="str">
        <f>IF($AZ$467="","","DI")</f>
        <v/>
      </c>
      <c r="BE467" s="126" t="str">
        <f t="shared" si="30"/>
        <v/>
      </c>
      <c r="BF467" s="126" t="str">
        <f t="shared" si="31"/>
        <v/>
      </c>
      <c r="BG467" s="126" t="str">
        <f t="shared" si="32"/>
        <v/>
      </c>
      <c r="BH467" s="259" t="str">
        <f>IF(COUNTIFS($N$49,"&lt;&gt;"&amp;"",$N$49,"&lt;&gt;practic?*",$N$49,"&lt;&gt;*Elaborare proiect de diplom?*",$N$49,"&lt;&gt;*op?ional*",$N$49,"&lt;&gt;*Disciplin? facultativ?*", $N$49,"&lt;&gt;*Examen de diplom?*"),$S$51,"")</f>
        <v/>
      </c>
      <c r="BI467" s="259" t="str">
        <f>IF(COUNTIFS($N$49,"&lt;&gt;"&amp;"",$N$49,"&lt;&gt;practic?*",$N$49,"&lt;&gt;*Elaborare proiect de diplom?*",$N$49,"&lt;&gt;*op?ional*",$N$49,"&lt;&gt;*Disciplin? facultativ?*", $N$49,"&lt;&gt;*Examen de diplom?*"),($T$51+$U$51+$V$51),"")</f>
        <v/>
      </c>
      <c r="BJ467" s="126" t="str">
        <f t="shared" si="33"/>
        <v/>
      </c>
      <c r="BK467" s="342" t="str">
        <f t="shared" si="34"/>
        <v/>
      </c>
      <c r="BL467" s="342" t="str">
        <f t="shared" si="35"/>
        <v/>
      </c>
      <c r="BM467" s="126" t="str">
        <f t="shared" si="36"/>
        <v/>
      </c>
      <c r="BN467" s="342" t="str">
        <f>IF(AZ467&lt;&gt;"",W$51,"")</f>
        <v/>
      </c>
      <c r="BO467" s="127" t="str">
        <f>IF(COUNTIF($AZ467,"=*Elaborare proiect de diplom?*"),$V$51,"0")</f>
        <v>0</v>
      </c>
      <c r="BP467" s="126" t="str">
        <f t="shared" si="37"/>
        <v/>
      </c>
      <c r="BQ467" s="342" t="str">
        <f t="shared" si="38"/>
        <v/>
      </c>
      <c r="BR467" s="259" t="str">
        <f>IF(COUNTIFS($N$49,"&lt;&gt;"&amp;"",$N$49,"&lt;&gt;practic?*",$N$49,"&lt;&gt;*op?ional*",$N$49,"&lt;&gt;*Disciplin? facultativ?*", $N$49,"&lt;&gt;*Examen de diplom?*"),IF($Y$51&lt;&gt;"",$Y$51,""),"")</f>
        <v/>
      </c>
      <c r="BS467" s="342" t="str">
        <f>IF($AZ$466="","",$Q$51)</f>
        <v/>
      </c>
      <c r="BT467" s="169" t="str">
        <f>IF(COUNTIFS($B$49,"&lt;&gt;"&amp;"",$B$49,"&lt;&gt;practic?*",$B$49,"&lt;&gt;*op?ional*",$B$49,"&lt;&gt;*Disciplin? facultativ?*",$B$49,"&lt;&gt;*Examen de diplom?*"),$X$51,"")</f>
        <v/>
      </c>
      <c r="BU467" s="169" t="str">
        <f>IF($AZ$467="","",IF($BG$467&lt;&gt;"",$BG$467,0)+IF($BM$467&lt;&gt;"",$BM$467,0)+IF($BQ$467&lt;&gt;"",$BQ$467,0))</f>
        <v/>
      </c>
      <c r="BV467" s="259" t="str">
        <f>IF($AZ$467="","",IF($BJ$467&lt;&gt;"",$BJ$467,0)+IF($BP$467&lt;&gt;"",$BP$467,0)+IF($BR$467&lt;&gt;"",$BR$467,0))</f>
        <v/>
      </c>
      <c r="BW467" s="419" t="str">
        <f t="shared" si="13"/>
        <v/>
      </c>
      <c r="BX467" s="124"/>
      <c r="BY467" s="344"/>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6">
        <f t="shared" si="39"/>
        <v>0</v>
      </c>
      <c r="F468" s="368">
        <f>Q$51</f>
        <v>0</v>
      </c>
      <c r="H468" s="368">
        <f>S$51</f>
        <v>0</v>
      </c>
      <c r="I468" s="368">
        <f>$T$51+$U$51+$V$51</f>
        <v>0</v>
      </c>
      <c r="J468" s="126">
        <f t="shared" si="40"/>
        <v>0</v>
      </c>
      <c r="K468" s="310">
        <f>$W$51</f>
        <v>0</v>
      </c>
      <c r="L468" s="369">
        <f>$Y$51</f>
        <v>0</v>
      </c>
      <c r="N468" s="369">
        <f t="shared" si="41"/>
        <v>0</v>
      </c>
      <c r="O468" s="396" t="b">
        <f t="shared" si="42"/>
        <v>1</v>
      </c>
      <c r="P468" s="404" t="e">
        <f t="shared" si="14"/>
        <v>#DIV/0!</v>
      </c>
      <c r="AX468" s="345" t="s">
        <v>219</v>
      </c>
      <c r="AY468" s="346"/>
      <c r="AZ468" s="346"/>
      <c r="BA468" s="346"/>
      <c r="BB468" s="346"/>
      <c r="BC468" s="346"/>
      <c r="BD468" s="346"/>
      <c r="BE468" s="346"/>
      <c r="BF468" s="346"/>
      <c r="BG468" s="346"/>
      <c r="BH468" s="346"/>
      <c r="BI468" s="346"/>
      <c r="BJ468" s="346"/>
      <c r="BK468" s="346"/>
      <c r="BL468" s="346"/>
      <c r="BM468" s="346"/>
      <c r="BN468" s="346"/>
      <c r="BO468" s="346"/>
      <c r="BP468" s="346"/>
      <c r="BQ468" s="346"/>
      <c r="BR468" s="346"/>
      <c r="BS468" s="337">
        <f>SUM(BS457:BS467)</f>
        <v>30</v>
      </c>
      <c r="BT468" s="348"/>
      <c r="BU468" s="349"/>
      <c r="BV468" s="350"/>
      <c r="BW468" s="419" t="str">
        <f t="shared" si="13"/>
        <v/>
      </c>
      <c r="BX468" s="337"/>
      <c r="BY468" s="351"/>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60" customFormat="1" ht="21" hidden="1" customHeight="1" x14ac:dyDescent="0.25">
      <c r="A469" s="49"/>
      <c r="B469" s="50"/>
      <c r="C469" s="50"/>
      <c r="D469" s="50"/>
      <c r="E469" s="50"/>
      <c r="F469" s="371">
        <f>D458*F458+D459*F459+D460*F460+D461*F461+D462*F462+D463*F463+D464*F464+D465*F465+D466*F466+D467*F467+D468*F468</f>
        <v>30</v>
      </c>
      <c r="G469" s="50"/>
      <c r="H469" s="346"/>
      <c r="I469" s="346"/>
      <c r="J469" s="346"/>
      <c r="K469" s="310"/>
      <c r="L469" s="346"/>
      <c r="M469" s="51"/>
      <c r="N469" s="371">
        <f>D458*N458+D459*N459+D460*N460+D461*N461+D462*N462+D463*N463+D464*N464+D465*N465+D466*N466+D467*N467+D468*N468</f>
        <v>750</v>
      </c>
      <c r="O469" s="398" t="b">
        <f>AND(O458:O468)</f>
        <v>1</v>
      </c>
      <c r="P469" s="374">
        <f>N469/F469</f>
        <v>25</v>
      </c>
      <c r="Q469" s="50"/>
      <c r="R469" s="50"/>
      <c r="S469" s="50"/>
      <c r="T469" s="50"/>
      <c r="U469" s="50"/>
      <c r="V469" s="50"/>
      <c r="W469" s="310"/>
      <c r="X469" s="51"/>
      <c r="Y469" s="51"/>
      <c r="Z469" s="50"/>
      <c r="AA469" s="50"/>
      <c r="AB469" s="50"/>
      <c r="AC469" s="50"/>
      <c r="AD469" s="50"/>
      <c r="AE469" s="50"/>
      <c r="AF469" s="50"/>
      <c r="AG469" s="50"/>
      <c r="AH469" s="50"/>
      <c r="AI469" s="310"/>
      <c r="AJ469" s="51"/>
      <c r="AK469" s="51"/>
      <c r="AL469" s="50"/>
      <c r="AM469" s="50"/>
      <c r="AN469" s="50"/>
      <c r="AO469" s="50"/>
      <c r="AP469" s="50"/>
      <c r="AQ469" s="50"/>
      <c r="AR469" s="50"/>
      <c r="AS469" s="50"/>
      <c r="AT469" s="50"/>
      <c r="AU469" s="310"/>
      <c r="AV469" s="51"/>
      <c r="AW469" s="51"/>
      <c r="AX469" s="247" t="s">
        <v>216</v>
      </c>
      <c r="AY469" s="247" t="s">
        <v>186</v>
      </c>
      <c r="AZ469" s="247" t="s">
        <v>187</v>
      </c>
      <c r="BA469" s="247" t="s">
        <v>192</v>
      </c>
      <c r="BB469" s="247" t="s">
        <v>195</v>
      </c>
      <c r="BC469" s="247" t="s">
        <v>193</v>
      </c>
      <c r="BD469" s="247" t="s">
        <v>194</v>
      </c>
      <c r="BE469" s="247" t="s">
        <v>203</v>
      </c>
      <c r="BF469" s="247" t="s">
        <v>204</v>
      </c>
      <c r="BG469" s="247" t="s">
        <v>208</v>
      </c>
      <c r="BH469" s="247" t="s">
        <v>205</v>
      </c>
      <c r="BI469" s="247" t="s">
        <v>206</v>
      </c>
      <c r="BJ469" s="247" t="s">
        <v>197</v>
      </c>
      <c r="BK469" s="261" t="s">
        <v>277</v>
      </c>
      <c r="BL469" s="336" t="s">
        <v>207</v>
      </c>
      <c r="BM469" s="247" t="s">
        <v>200</v>
      </c>
      <c r="BN469" s="335" t="s">
        <v>278</v>
      </c>
      <c r="BO469" s="261" t="s">
        <v>210</v>
      </c>
      <c r="BP469" s="247" t="s">
        <v>201</v>
      </c>
      <c r="BQ469" s="247" t="s">
        <v>198</v>
      </c>
      <c r="BR469" s="247" t="s">
        <v>199</v>
      </c>
      <c r="BS469" s="247" t="s">
        <v>196</v>
      </c>
      <c r="BT469" s="247" t="s">
        <v>226</v>
      </c>
      <c r="BU469" s="247" t="s">
        <v>211</v>
      </c>
      <c r="BV469" s="247" t="s">
        <v>212</v>
      </c>
      <c r="BW469" s="419" t="e">
        <f t="shared" si="13"/>
        <v>#VALUE!</v>
      </c>
      <c r="BX469" s="247"/>
      <c r="BY469" s="262"/>
      <c r="BZ469" s="262"/>
      <c r="CA469" s="262"/>
      <c r="CB469" s="262"/>
      <c r="CC469" s="262"/>
      <c r="CD469" s="262"/>
      <c r="CE469" s="262"/>
      <c r="CF469" s="262"/>
      <c r="CG469" s="262"/>
      <c r="CH469" s="262"/>
      <c r="CI469" s="262"/>
      <c r="CJ469" s="262"/>
      <c r="CK469" s="262"/>
      <c r="CL469" s="262"/>
      <c r="CM469" s="262"/>
      <c r="CN469" s="262"/>
      <c r="CO469" s="262"/>
      <c r="CP469" s="262"/>
      <c r="CQ469" s="262"/>
      <c r="CR469" s="262"/>
      <c r="CS469" s="262"/>
      <c r="CT469" s="262"/>
    </row>
    <row r="470" spans="1:98" ht="21" hidden="1" customHeight="1" x14ac:dyDescent="0.25">
      <c r="A470" s="260"/>
      <c r="B470" s="260"/>
      <c r="C470" s="260"/>
      <c r="D470" s="260"/>
      <c r="E470" s="260"/>
      <c r="F470" s="247" t="s">
        <v>196</v>
      </c>
      <c r="G470" s="260"/>
      <c r="H470" s="247" t="s">
        <v>205</v>
      </c>
      <c r="I470" s="247" t="s">
        <v>206</v>
      </c>
      <c r="J470" s="247" t="s">
        <v>197</v>
      </c>
      <c r="K470" s="260"/>
      <c r="L470" s="247" t="s">
        <v>199</v>
      </c>
      <c r="M470" s="260"/>
      <c r="N470" s="247" t="s">
        <v>279</v>
      </c>
      <c r="O470" s="395" t="s">
        <v>276</v>
      </c>
      <c r="P470" s="262"/>
      <c r="Q470" s="260"/>
      <c r="R470" s="260"/>
      <c r="S470" s="260"/>
      <c r="T470" s="260"/>
      <c r="U470" s="260"/>
      <c r="V470" s="260"/>
      <c r="W470" s="260"/>
      <c r="X470" s="260"/>
      <c r="Y470" s="260"/>
      <c r="Z470" s="260"/>
      <c r="AA470" s="260"/>
      <c r="AB470" s="260"/>
      <c r="AC470" s="260"/>
      <c r="AD470" s="260"/>
      <c r="AE470" s="260"/>
      <c r="AF470" s="260"/>
      <c r="AG470" s="260"/>
      <c r="AH470" s="260"/>
      <c r="AI470" s="260"/>
      <c r="AJ470" s="260"/>
      <c r="AK470" s="260"/>
      <c r="AL470" s="260"/>
      <c r="AM470" s="260"/>
      <c r="AN470" s="260"/>
      <c r="AO470" s="260"/>
      <c r="AP470" s="260"/>
      <c r="AQ470" s="260"/>
      <c r="AR470" s="260"/>
      <c r="AS470" s="260"/>
      <c r="AT470" s="260"/>
      <c r="AU470" s="260"/>
      <c r="AV470" s="260"/>
      <c r="AW470" s="260"/>
      <c r="AX470" s="263" t="str">
        <f>$Z$21</f>
        <v>L450.20.03.D1</v>
      </c>
      <c r="AY470" s="127">
        <v>1</v>
      </c>
      <c r="AZ470" s="127" t="str">
        <f>IF(COUNTIFS($Z$19,"&lt;&gt;"&amp;"",$Z$19,"&lt;&gt;practic?*",$Z$19,"&lt;&gt;*op?ional*",$Z$19,"&lt;&gt;*Disciplin? facultativ?*", $Z$19,"&lt;&gt;*Examen de diplom?*"),$Z$19,"")</f>
        <v>Electrotehnica si electronica</v>
      </c>
      <c r="BA470" s="127">
        <f t="shared" ref="BA470:BA480" si="43">IF($AZ470="","",ROUND(RIGHT($Z$18,1)/2,0))</f>
        <v>2</v>
      </c>
      <c r="BB470" s="127" t="str">
        <f t="shared" ref="BB470:BB480" si="44">IF($AZ470="","",RIGHT($Z$18,1))</f>
        <v>3</v>
      </c>
      <c r="BC470" s="127" t="str">
        <f>IF($AZ470="","",$AD$21)</f>
        <v>E</v>
      </c>
      <c r="BD470" s="127" t="str">
        <f>IF($AZ470="","","DI")</f>
        <v>DI</v>
      </c>
      <c r="BE470" s="126">
        <f>IF($AZ470&lt;&gt;"",ROUND(BH470/14,1),"")</f>
        <v>3</v>
      </c>
      <c r="BF470" s="126">
        <f>IF($AZ470&lt;&gt;"",ROUND(BI470/14,1),"")</f>
        <v>2</v>
      </c>
      <c r="BG470" s="126">
        <f>IF($AZ470&lt;&gt;"",BE470+BF470,"")</f>
        <v>5</v>
      </c>
      <c r="BH470" s="127">
        <f>IF(COUNTIFS($Z$19,"&lt;&gt;"&amp;"",$Z$19,"&lt;&gt;practic?*",$Z$19,"&lt;&gt;*Elaborare proiect de diplom?*",$Z$19,"&lt;&gt;*op?ional*",$Z$19,"&lt;&gt;*Disciplin? facultativ?*", $Z$19,"&lt;&gt;*Examen de diplom?*"),$AE$21,"")</f>
        <v>42</v>
      </c>
      <c r="BI470" s="127">
        <f>IF(COUNTIFS($Z$19,"&lt;&gt;"&amp;"",$Z$19,"&lt;&gt;practic?*",$Z$19,"&lt;&gt;*Elaborare proiect de diplom?*",$Z$19,"&lt;&gt;*op?ional*",$Z$19,"&lt;&gt;*Disciplin? facultativ?*", $Z$19,"&lt;&gt;*Examen de diplom?*"),($AF$21+$AG$21+$AH$21),"")</f>
        <v>28</v>
      </c>
      <c r="BJ470" s="126">
        <f>IF($AZ470&lt;&gt;"",BH470+BI470,"")</f>
        <v>70</v>
      </c>
      <c r="BK470" s="342">
        <f>IF($AZ470&lt;&gt;"",ROUND(BN470/14,1),"")</f>
        <v>0</v>
      </c>
      <c r="BL470" s="342">
        <f>IF($AZ470&lt;&gt;"",ROUND(BO470/14,1),"")</f>
        <v>0</v>
      </c>
      <c r="BM470" s="126">
        <f>IF($AZ470="","",IF($BK470&lt;&gt;"",$BK470,0)+IF($BL470&lt;&gt;"",$BL470,0))</f>
        <v>0</v>
      </c>
      <c r="BN470" s="342">
        <f>IF(AZ470&lt;&gt;"",AI$21,"")</f>
        <v>0</v>
      </c>
      <c r="BO470" s="127" t="str">
        <f>IF(COUNTIF($AZ470,"=*Elaborare proiect de diplom?*"),$AH$21,"0")</f>
        <v>0</v>
      </c>
      <c r="BP470" s="126">
        <f>IF($AZ470="","",IF($BN470&lt;&gt;"",$BN470,0)+IF($BO470&lt;&gt;"",$BO470,0))</f>
        <v>0</v>
      </c>
      <c r="BQ470" s="342">
        <f>IF($AZ470&lt;&gt;"",ROUND(BR470/14,1),"")</f>
        <v>3.9</v>
      </c>
      <c r="BR470" s="127">
        <f>IF(COUNTIFS($Z$19,"&lt;&gt;"&amp;"",$Z$19,"&lt;&gt;practic?*",$Z$19,"&lt;&gt;*op?ional*",$Z$19,"&lt;&gt;*Disciplin? facultativ?*", $Z$19,"&lt;&gt;*Examen de diplom?*"),IF($AK$21&lt;&gt;"",$AK$21,""),"")</f>
        <v>55</v>
      </c>
      <c r="BS470" s="127">
        <f>IF($AZ470="","",$AC$21)</f>
        <v>5</v>
      </c>
      <c r="BT470" s="126" t="str">
        <f>IF(COUNTIFS($Z$19,"&lt;&gt;"&amp;"",$Z$19,"&lt;&gt;practic?*",$Z$19,"&lt;&gt;*op?ional*",$Z$19,"&lt;&gt;*Disciplin? facultativ?*",$Z$19,"&lt;&gt;*Examen de diplom?*"),$AJ$21,"")</f>
        <v>DD</v>
      </c>
      <c r="BU470" s="126">
        <f>IF($AZ470="","",IF($BG470&lt;&gt;"",$BG470,0)+IF($BM470&lt;&gt;"",$BM470,0)+IF($BQ470&lt;&gt;"",$BQ470,0))</f>
        <v>8.9</v>
      </c>
      <c r="BV470" s="127">
        <f>IF($AZ470="","",IF($BJ470&lt;&gt;"",$BJ470,0)+IF($BP470&lt;&gt;"",$BP470,0)+IF($BR470&lt;&gt;"",$BR470,0))</f>
        <v>125</v>
      </c>
      <c r="BW470" s="419" t="str">
        <f t="shared" si="13"/>
        <v>2021</v>
      </c>
      <c r="BX470" s="124"/>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6">
        <f>IF(AND((F471&gt;0), (N471&gt;0)),1,0)</f>
        <v>1</v>
      </c>
      <c r="F471" s="127">
        <f>AC$21</f>
        <v>5</v>
      </c>
      <c r="H471" s="127">
        <f>AE$21</f>
        <v>42</v>
      </c>
      <c r="I471" s="127">
        <f>$AF$21+$AG$21+$AH$21</f>
        <v>28</v>
      </c>
      <c r="J471" s="126">
        <f>H471+I471</f>
        <v>70</v>
      </c>
      <c r="K471" s="310">
        <f>$AI$21</f>
        <v>0</v>
      </c>
      <c r="L471" s="127">
        <f>$AK$21</f>
        <v>55</v>
      </c>
      <c r="N471" s="369">
        <f>IF(ISNUMBER(L471+K471+J471), L471+K471+J471,0)</f>
        <v>125</v>
      </c>
      <c r="O471" s="396" t="b">
        <f>IF(D471=0,TRUE, IF(N471/25=F471,TRUE,FALSE))</f>
        <v>1</v>
      </c>
      <c r="P471" s="404">
        <f t="shared" ref="P471:P493" si="45">N471/F471</f>
        <v>25</v>
      </c>
      <c r="AX471" s="124" t="str">
        <f>$Z$24</f>
        <v>L450.20.03.F2</v>
      </c>
      <c r="AY471" s="259">
        <v>2</v>
      </c>
      <c r="AZ471" s="259" t="str">
        <f>IF(COUNTIFS($Z$22,"&lt;&gt;"&amp;"",$Z$22,"&lt;&gt;practic?*",$Z$22,"&lt;&gt;*op?ional*",$Z$22,"&lt;&gt;*Disciplin? facultativ?*", $Z$22,"&lt;&gt;*Examen de diplom?*"),$Z$22,"")</f>
        <v>Ecuatiile fizicii matematice</v>
      </c>
      <c r="BA471" s="259">
        <f t="shared" si="43"/>
        <v>2</v>
      </c>
      <c r="BB471" s="259" t="str">
        <f t="shared" si="44"/>
        <v>3</v>
      </c>
      <c r="BC471" s="259" t="str">
        <f>IF($AZ471="","",$AD$24)</f>
        <v>D</v>
      </c>
      <c r="BD471" s="259" t="str">
        <f>IF($AZ471="","","DI")</f>
        <v>DI</v>
      </c>
      <c r="BE471" s="126">
        <f t="shared" ref="BE471:BE480" si="46">IF($AZ471&lt;&gt;"",ROUND(BH471/14,1),"")</f>
        <v>2</v>
      </c>
      <c r="BF471" s="126">
        <f t="shared" ref="BF471:BF480" si="47">IF($AZ471&lt;&gt;"",ROUND(BI471/14,1),"")</f>
        <v>2</v>
      </c>
      <c r="BG471" s="126">
        <f t="shared" ref="BG471:BG480" si="48">IF($AZ471&lt;&gt;"",BE471+BF471,"")</f>
        <v>4</v>
      </c>
      <c r="BH471" s="259">
        <f>IF(COUNTIFS($Z$22,"&lt;&gt;"&amp;"",$Z$22,"&lt;&gt;practic?*",$Z$22,"&lt;&gt;*Elaborare proiect de diplom?*",$Z$22,"&lt;&gt;*op?ional*",$Z$22,"&lt;&gt;*Disciplin? facultativ?*", $Z$22,"&lt;&gt;*Examen de diplom?*"),$AE$24,"")</f>
        <v>28</v>
      </c>
      <c r="BI471" s="259">
        <f>IF(COUNTIFS($Z$22,"&lt;&gt;"&amp;"",$Z$22,"&lt;&gt;practic?*",$Z$22,"&lt;&gt;*Elaborare proiect de diplom?*",$Z$22,"&lt;&gt;*op?ional*",$Z$22,"&lt;&gt;*Disciplin? facultativ?*", $Z$22,"&lt;&gt;*Examen de diplom?*"),($AF$24+$AG$24+$AH$24),"")</f>
        <v>28</v>
      </c>
      <c r="BJ471" s="126">
        <f t="shared" ref="BJ471:BJ480" si="49">IF($AZ471&lt;&gt;"",BH471+BI471,"")</f>
        <v>56</v>
      </c>
      <c r="BK471" s="342">
        <f t="shared" ref="BK471:BK480" si="50">IF($AZ471&lt;&gt;"",ROUND(BN471/14,1),"")</f>
        <v>0</v>
      </c>
      <c r="BL471" s="342">
        <f t="shared" ref="BL471:BL480" si="51">IF($AZ471&lt;&gt;"",ROUND(BO471/14,1),"")</f>
        <v>0</v>
      </c>
      <c r="BM471" s="126">
        <f t="shared" ref="BM471:BM480" si="52">IF($AZ471="","",IF($BK471&lt;&gt;"",$BK471,0)+IF($BL471&lt;&gt;"",$BL471,0))</f>
        <v>0</v>
      </c>
      <c r="BN471" s="342">
        <f>IF(AZ471&lt;&gt;"",AI$24,"")</f>
        <v>0</v>
      </c>
      <c r="BO471" s="127" t="str">
        <f>IF(COUNTIF($AZ471,"=*Elaborare proiect de diplom?*"),$AH$24,"0")</f>
        <v>0</v>
      </c>
      <c r="BP471" s="126">
        <f t="shared" ref="BP471:BP480" si="53">IF($AZ471="","",IF($BN471&lt;&gt;"",$BN471,0)+IF($BO471&lt;&gt;"",$BO471,0))</f>
        <v>0</v>
      </c>
      <c r="BQ471" s="342">
        <f t="shared" ref="BQ471:BQ480" si="54">IF($AZ471&lt;&gt;"",ROUND(BR471/14,1),"")</f>
        <v>4.9000000000000004</v>
      </c>
      <c r="BR471" s="259">
        <f>IF(COUNTIFS($Z$22,"&lt;&gt;"&amp;"",$Z$22,"&lt;&gt;practic?*",$Z$22,"&lt;&gt;*op?ional*",$Z$22,"&lt;&gt;*Disciplin? facultativ?*", $Z$22,"&lt;&gt;*Examen de diplom?*"),IF($AK$24&lt;&gt;"",$AK$24,""),"")</f>
        <v>69</v>
      </c>
      <c r="BS471" s="259">
        <f>IF($AZ471="","",$AC$24)</f>
        <v>5</v>
      </c>
      <c r="BT471" s="169" t="str">
        <f>IF(COUNTIFS($Z$22,"&lt;&gt;"&amp;"",$Z$22,"&lt;&gt;practic?*",$Z$22,"&lt;&gt;*op?ional*",$Z$22,"&lt;&gt;*Disciplin? facultativ?*",$Z$22,"&lt;&gt;*Examen de diplom?*"),$AJ$24,"")</f>
        <v>DF</v>
      </c>
      <c r="BU471" s="126">
        <f>IF($AZ471="","",IF($BG471&lt;&gt;"",$BG471,0)+IF($BM471&lt;&gt;"",$BM471,0)+IF($BQ471&lt;&gt;"",$BQ471,0))</f>
        <v>8.9</v>
      </c>
      <c r="BV471" s="127">
        <f t="shared" ref="BV471:BV480" si="55">IF($AZ471="","",IF($BJ471&lt;&gt;"",$BJ471,0)+IF($BP471&lt;&gt;"",$BP471,0)+IF($BR471&lt;&gt;"",$BR471,0))</f>
        <v>125</v>
      </c>
      <c r="BW471" s="419" t="str">
        <f t="shared" si="13"/>
        <v>2021</v>
      </c>
      <c r="BX471" s="124"/>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6">
        <f t="shared" ref="D472:D481" si="56">IF(AND((F472&gt;0), (N472&gt;0)),1,0)</f>
        <v>1</v>
      </c>
      <c r="F472" s="369">
        <f>AC$24</f>
        <v>5</v>
      </c>
      <c r="H472" s="369">
        <f>AE$24</f>
        <v>28</v>
      </c>
      <c r="I472" s="368">
        <f>$AF$24+$AG$24+$AH$24</f>
        <v>28</v>
      </c>
      <c r="J472" s="126">
        <f t="shared" ref="J472:J481" si="57">H472+I472</f>
        <v>56</v>
      </c>
      <c r="K472" s="310">
        <f>$AI$24</f>
        <v>0</v>
      </c>
      <c r="L472" s="369">
        <f>$AK$24</f>
        <v>69</v>
      </c>
      <c r="N472" s="369">
        <f t="shared" ref="N472:N481" si="58">IF(ISNUMBER(L472+K472+J472), L472+K472+J472,0)</f>
        <v>125</v>
      </c>
      <c r="O472" s="396" t="b">
        <f t="shared" ref="O472:O481" si="59">IF(D472=0,TRUE, IF(N472/25=F472,TRUE,FALSE))</f>
        <v>1</v>
      </c>
      <c r="P472" s="404">
        <f t="shared" si="45"/>
        <v>25</v>
      </c>
      <c r="AX472" s="124" t="str">
        <f>$Z$27</f>
        <v>L450.20.03.D3</v>
      </c>
      <c r="AY472" s="259">
        <v>3</v>
      </c>
      <c r="AZ472" s="259" t="str">
        <f>IF(COUNTIFS($Z$25,"&lt;&gt;"&amp;"",$Z$25,"&lt;&gt;practic?*",$Z$25,"&lt;&gt;*op?ional*",$Z$25,"&lt;&gt;*Disciplin? facultativ?*", $Z$25,"&lt;&gt;*Examen de diplom?*"),$Z$25,"")</f>
        <v>Rezistenţa materialelor I</v>
      </c>
      <c r="BA472" s="259">
        <f t="shared" si="43"/>
        <v>2</v>
      </c>
      <c r="BB472" s="259" t="str">
        <f t="shared" si="44"/>
        <v>3</v>
      </c>
      <c r="BC472" s="259" t="str">
        <f>IF($AZ472="","",$AD$27)</f>
        <v>E</v>
      </c>
      <c r="BD472" s="127" t="str">
        <f t="shared" ref="BD472:BD480" si="60">IF($AZ472="","","DI")</f>
        <v>DI</v>
      </c>
      <c r="BE472" s="126">
        <f t="shared" si="46"/>
        <v>2</v>
      </c>
      <c r="BF472" s="126">
        <f t="shared" si="47"/>
        <v>2</v>
      </c>
      <c r="BG472" s="126">
        <f t="shared" si="48"/>
        <v>4</v>
      </c>
      <c r="BH472" s="259">
        <f>IF(COUNTIFS($Z$25,"&lt;&gt;"&amp;"",$Z$25,"&lt;&gt;practic?*",$Z$25,"&lt;&gt;*Elaborare proiect de diplom?*",$Z$25,"&lt;&gt;*op?ional*",$Z$25,"&lt;&gt;*Disciplin? facultativ?*", $Z$25,"&lt;&gt;*Examen de diplom?*"),$AE$27,"")</f>
        <v>28</v>
      </c>
      <c r="BI472" s="259">
        <f>IF(COUNTIFS($Z$25,"&lt;&gt;"&amp;"",$Z$25,"&lt;&gt;practic?*",$Z$25,"&lt;&gt;*Elaborare proiect de diplom?*",$Z$25,"&lt;&gt;*op?ional*",$Z$25,"&lt;&gt;*Disciplin? facultativ?*", $Z$25,"&lt;&gt;*Examen de diplom?*"),($AF$27+$AG$27+$AH$27),"")</f>
        <v>28</v>
      </c>
      <c r="BJ472" s="126">
        <f t="shared" si="49"/>
        <v>56</v>
      </c>
      <c r="BK472" s="342">
        <f t="shared" si="50"/>
        <v>0</v>
      </c>
      <c r="BL472" s="342">
        <f t="shared" si="51"/>
        <v>0</v>
      </c>
      <c r="BM472" s="126">
        <f t="shared" si="52"/>
        <v>0</v>
      </c>
      <c r="BN472" s="342">
        <f>IF(AZ472&lt;&gt;"",AI$27,"")</f>
        <v>0</v>
      </c>
      <c r="BO472" s="127" t="str">
        <f>IF(COUNTIF($AZ472,"=*Elaborare proiect de diplom?*"),$AH$27,"0")</f>
        <v>0</v>
      </c>
      <c r="BP472" s="126">
        <f t="shared" si="53"/>
        <v>0</v>
      </c>
      <c r="BQ472" s="342">
        <f t="shared" si="54"/>
        <v>3.1</v>
      </c>
      <c r="BR472" s="259">
        <f>IF(COUNTIFS($Z$25,"&lt;&gt;"&amp;"",$Z$25,"&lt;&gt;practic?*",$Z$25,"&lt;&gt;*op?ional*",$Z$25,"&lt;&gt;*Disciplin? facultativ?*", $Z$25,"&lt;&gt;*Examen de diplom?*"),IF($AK$27&lt;&gt;"",$AK$27,""),"")</f>
        <v>44</v>
      </c>
      <c r="BS472" s="259">
        <f>IF($AZ472="","",$AC$27)</f>
        <v>4</v>
      </c>
      <c r="BT472" s="169" t="str">
        <f>IF(COUNTIFS($Z$25,"&lt;&gt;"&amp;"",$Z$25,"&lt;&gt;practic?*",$Z$25,"&lt;&gt;*op?ional*",$Z$25,"&lt;&gt;*Disciplin? facultativ?*",$Z$25,"&lt;&gt;*Examen de diplom?*"),$AJ$27,"")</f>
        <v>DD</v>
      </c>
      <c r="BU472" s="126">
        <f t="shared" ref="BU472:BU480" si="61">IF($AZ472="","",IF($BG472&lt;&gt;"",$BG472,0)+IF($BM472&lt;&gt;"",$BM472,0)+IF($BQ472&lt;&gt;"",$BQ472,0))</f>
        <v>7.1</v>
      </c>
      <c r="BV472" s="127">
        <f t="shared" si="55"/>
        <v>100</v>
      </c>
      <c r="BW472" s="419" t="str">
        <f t="shared" si="13"/>
        <v>2021</v>
      </c>
      <c r="BX472" s="124"/>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6">
        <f t="shared" si="56"/>
        <v>1</v>
      </c>
      <c r="F473" s="369">
        <f>AC$27</f>
        <v>4</v>
      </c>
      <c r="H473" s="369">
        <f>AE$27</f>
        <v>28</v>
      </c>
      <c r="I473" s="368">
        <f>$AF$27+$AG$27+$AH$27</f>
        <v>28</v>
      </c>
      <c r="J473" s="126">
        <f t="shared" si="57"/>
        <v>56</v>
      </c>
      <c r="K473" s="310">
        <f>$AI$27</f>
        <v>0</v>
      </c>
      <c r="L473" s="369">
        <f>$AK$27</f>
        <v>44</v>
      </c>
      <c r="N473" s="369">
        <f t="shared" si="58"/>
        <v>100</v>
      </c>
      <c r="O473" s="396" t="b">
        <f t="shared" si="59"/>
        <v>1</v>
      </c>
      <c r="P473" s="404">
        <f t="shared" si="45"/>
        <v>25</v>
      </c>
      <c r="AX473" s="124" t="str">
        <f>$Z$30</f>
        <v>L450.20.03.F4</v>
      </c>
      <c r="AY473" s="127">
        <v>4</v>
      </c>
      <c r="AZ473" s="259" t="str">
        <f>IF(COUNTIFS($Z$28,"&lt;&gt;"&amp;"",$Z$28,"&lt;&gt;practic?*",$Z$28,"&lt;&gt;*op?ional*",$Z$28,"&lt;&gt;*Disciplin? facultativ?*", $Z$28,"&lt;&gt;*Examen de diplom?*"),$Z$28,"")</f>
        <v>Bazele termodinamicii tehnice</v>
      </c>
      <c r="BA473" s="259">
        <f t="shared" si="43"/>
        <v>2</v>
      </c>
      <c r="BB473" s="259" t="str">
        <f t="shared" si="44"/>
        <v>3</v>
      </c>
      <c r="BC473" s="259" t="str">
        <f>IF($AZ473="","",$AD$30)</f>
        <v>E</v>
      </c>
      <c r="BD473" s="259" t="str">
        <f t="shared" si="60"/>
        <v>DI</v>
      </c>
      <c r="BE473" s="126">
        <f t="shared" si="46"/>
        <v>2</v>
      </c>
      <c r="BF473" s="126">
        <f t="shared" si="47"/>
        <v>2</v>
      </c>
      <c r="BG473" s="126">
        <f t="shared" si="48"/>
        <v>4</v>
      </c>
      <c r="BH473" s="259">
        <f>IF(COUNTIFS($Z$28,"&lt;&gt;"&amp;"",$Z$28,"&lt;&gt;practic?*",$Z$28,"&lt;&gt;*Elaborare proiect de diplom?*",$Z$28,"&lt;&gt;*op?ional*",$Z$28,"&lt;&gt;*Disciplin? facultativ?*", $Z$28,"&lt;&gt;*Examen de diplom?*"),$AE$30,"")</f>
        <v>28</v>
      </c>
      <c r="BI473" s="259">
        <f>IF(COUNTIFS($Z$28,"&lt;&gt;"&amp;"",$Z$28,"&lt;&gt;practic?*",$Z$28,"&lt;&gt;*Elaborare proiect de diplom?*",$Z$28,"&lt;&gt;*op?ional*",$Z$28,"&lt;&gt;*Disciplin? facultativ?*", $Z$28,"&lt;&gt;*Examen de diplom?*"),($AF$30+$AG$30+$AH$30),"")</f>
        <v>28</v>
      </c>
      <c r="BJ473" s="126">
        <f t="shared" si="49"/>
        <v>56</v>
      </c>
      <c r="BK473" s="342">
        <f t="shared" si="50"/>
        <v>0</v>
      </c>
      <c r="BL473" s="342">
        <f t="shared" si="51"/>
        <v>0</v>
      </c>
      <c r="BM473" s="126">
        <f t="shared" si="52"/>
        <v>0</v>
      </c>
      <c r="BN473" s="342">
        <f>IF(AZ473&lt;&gt;"",AI$30,"")</f>
        <v>0</v>
      </c>
      <c r="BO473" s="127" t="str">
        <f>IF(COUNTIF($AZ473,"=*Elaborare proiect de diplom?*"),$AH$30,"0")</f>
        <v>0</v>
      </c>
      <c r="BP473" s="126">
        <f t="shared" si="53"/>
        <v>0</v>
      </c>
      <c r="BQ473" s="342">
        <f t="shared" si="54"/>
        <v>3.1</v>
      </c>
      <c r="BR473" s="259">
        <f>IF(COUNTIFS($Z$28,"&lt;&gt;"&amp;"",$Z$28,"&lt;&gt;practic?*",$Z$28,"&lt;&gt;*op?ional*",$Z$28,"&lt;&gt;*Disciplin? facultativ?*", $Z$28,"&lt;&gt;*Examen de diplom?*"),IF($AK$30&lt;&gt;"",$AK$30,""),"")</f>
        <v>44</v>
      </c>
      <c r="BS473" s="127">
        <f>IF($AZ473="","",$AC$30)</f>
        <v>4</v>
      </c>
      <c r="BT473" s="169" t="str">
        <f>IF(COUNTIFS($Z$28,"&lt;&gt;"&amp;"",$Z$28,"&lt;&gt;practic?*",$Z$28,"&lt;&gt;*op?ional*",$Z$28,"&lt;&gt;*Disciplin? facultativ?*",$Z$28,"&lt;&gt;*Examen de diplom?*"),$AJ$30,"")</f>
        <v>DF</v>
      </c>
      <c r="BU473" s="126">
        <f t="shared" si="61"/>
        <v>7.1</v>
      </c>
      <c r="BV473" s="127">
        <f t="shared" si="55"/>
        <v>100</v>
      </c>
      <c r="BW473" s="419" t="str">
        <f t="shared" si="13"/>
        <v>2021</v>
      </c>
      <c r="BX473" s="124"/>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6">
        <f t="shared" si="56"/>
        <v>1</v>
      </c>
      <c r="F474" s="127">
        <f>AC$30</f>
        <v>4</v>
      </c>
      <c r="H474" s="127">
        <f>AE$30</f>
        <v>28</v>
      </c>
      <c r="I474" s="368">
        <f>$AF$30+$AG$30+$AH$30</f>
        <v>28</v>
      </c>
      <c r="J474" s="126">
        <f t="shared" si="57"/>
        <v>56</v>
      </c>
      <c r="K474" s="310">
        <f>$AI$30</f>
        <v>0</v>
      </c>
      <c r="L474" s="127">
        <f>$AK$30</f>
        <v>44</v>
      </c>
      <c r="N474" s="369">
        <f t="shared" si="58"/>
        <v>100</v>
      </c>
      <c r="O474" s="396" t="b">
        <f t="shared" si="59"/>
        <v>1</v>
      </c>
      <c r="P474" s="404">
        <f t="shared" si="45"/>
        <v>25</v>
      </c>
      <c r="AX474" s="124" t="str">
        <f>$Z$33</f>
        <v>L450.20.03.F5</v>
      </c>
      <c r="AY474" s="259">
        <v>5</v>
      </c>
      <c r="AZ474" s="259" t="str">
        <f>IF(COUNTIFS($Z$31,"&lt;&gt;"&amp;"",$Z$31,"&lt;&gt;practic?*",$Z$31,"&lt;&gt;*op?ional*",$Z$31,"&lt;&gt;*Disciplin? facultativ?*", $Z$31,"&lt;&gt;*Examen de diplom?*"),$Z$31,"")</f>
        <v>Metode numerice</v>
      </c>
      <c r="BA474" s="259">
        <f t="shared" si="43"/>
        <v>2</v>
      </c>
      <c r="BB474" s="259" t="str">
        <f t="shared" si="44"/>
        <v>3</v>
      </c>
      <c r="BC474" s="259" t="str">
        <f>IF($AZ474="","",$AD$33)</f>
        <v>D</v>
      </c>
      <c r="BD474" s="127" t="str">
        <f t="shared" si="60"/>
        <v>DI</v>
      </c>
      <c r="BE474" s="126">
        <f t="shared" si="46"/>
        <v>1</v>
      </c>
      <c r="BF474" s="126">
        <f t="shared" si="47"/>
        <v>2</v>
      </c>
      <c r="BG474" s="126">
        <f t="shared" si="48"/>
        <v>3</v>
      </c>
      <c r="BH474" s="259">
        <f>IF(COUNTIFS($Z$31,"&lt;&gt;"&amp;"",$Z$31,"&lt;&gt;practic?*",$Z$31,"&lt;&gt;*Elaborare proiect de diplom?*",$Z$31,"&lt;&gt;*op?ional*",$Z$31,"&lt;&gt;*Disciplin? facultativ?*", $Z$31,"&lt;&gt;*Examen de diplom?*"),$AE$33,"")</f>
        <v>14</v>
      </c>
      <c r="BI474" s="259">
        <f>IF(COUNTIFS($Z$31,"&lt;&gt;"&amp;"",$Z$31,"&lt;&gt;practic?*",$Z$31,"&lt;&gt;*Elaborare proiect de diplom?*",$Z$31,"&lt;&gt;*op?ional*",$Z$31,"&lt;&gt;*Disciplin? facultativ?*", $Z$31,"&lt;&gt;*Examen de diplom?*"),($AF$33+$AG$33+$AH$33),"")</f>
        <v>28</v>
      </c>
      <c r="BJ474" s="126">
        <f t="shared" si="49"/>
        <v>42</v>
      </c>
      <c r="BK474" s="342">
        <f t="shared" si="50"/>
        <v>0</v>
      </c>
      <c r="BL474" s="342">
        <f t="shared" si="51"/>
        <v>0</v>
      </c>
      <c r="BM474" s="126">
        <f t="shared" si="52"/>
        <v>0</v>
      </c>
      <c r="BN474" s="342">
        <f>IF(AZ474&lt;&gt;"",AI$33,"")</f>
        <v>0</v>
      </c>
      <c r="BO474" s="127" t="str">
        <f>IF(COUNTIF($AZ474,"=*Elaborare proiect de diplom?*"),$AH$33,"0")</f>
        <v>0</v>
      </c>
      <c r="BP474" s="126">
        <f t="shared" si="53"/>
        <v>0</v>
      </c>
      <c r="BQ474" s="342">
        <f t="shared" si="54"/>
        <v>2.4</v>
      </c>
      <c r="BR474" s="259">
        <f>IF(COUNTIFS($Z$31,"&lt;&gt;"&amp;"",$Z$31,"&lt;&gt;practic?*",$Z$31,"&lt;&gt;*op?ional*",$Z$31,"&lt;&gt;*Disciplin? facultativ?*", $Z$31,"&lt;&gt;*Examen de diplom?*"),IF($AK$33&lt;&gt;"",$AK$33,""),"")</f>
        <v>33</v>
      </c>
      <c r="BS474" s="259">
        <f>IF($AZ474="","",$AC$33)</f>
        <v>3</v>
      </c>
      <c r="BT474" s="169" t="str">
        <f>IF(COUNTIFS($Z$31,"&lt;&gt;"&amp;"",$Z$31,"&lt;&gt;practic?*",$Z$31,"&lt;&gt;*op?ional*",$Z$31,"&lt;&gt;*Disciplin? facultativ?*",$Z$31,"&lt;&gt;*Examen de diplom?*"),$AJ$33,"")</f>
        <v>DF</v>
      </c>
      <c r="BU474" s="126">
        <f t="shared" si="61"/>
        <v>5.4</v>
      </c>
      <c r="BV474" s="127">
        <f t="shared" si="55"/>
        <v>75</v>
      </c>
      <c r="BW474" s="419" t="str">
        <f t="shared" si="13"/>
        <v>2021</v>
      </c>
      <c r="BX474" s="124"/>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6">
        <f t="shared" si="56"/>
        <v>1</v>
      </c>
      <c r="F475" s="369">
        <f>AC$33</f>
        <v>3</v>
      </c>
      <c r="H475" s="369">
        <f>AE$33</f>
        <v>14</v>
      </c>
      <c r="I475" s="368">
        <f>$AF$33+$AG$33+$AH$33</f>
        <v>28</v>
      </c>
      <c r="J475" s="126">
        <f t="shared" si="57"/>
        <v>42</v>
      </c>
      <c r="K475" s="310">
        <f>$AI$33</f>
        <v>0</v>
      </c>
      <c r="L475" s="369">
        <f>$AK$33</f>
        <v>33</v>
      </c>
      <c r="N475" s="369">
        <f t="shared" si="58"/>
        <v>75</v>
      </c>
      <c r="O475" s="396" t="b">
        <f t="shared" si="59"/>
        <v>1</v>
      </c>
      <c r="P475" s="404">
        <f t="shared" si="45"/>
        <v>25</v>
      </c>
      <c r="AX475" s="124" t="str">
        <f>$Z$36</f>
        <v>L450.20.03.D6</v>
      </c>
      <c r="AY475" s="259">
        <v>6</v>
      </c>
      <c r="AZ475" s="259" t="str">
        <f>IF(COUNTIFS($Z$34,"&lt;&gt;"&amp;"",$Z$34,"&lt;&gt;practic?*",$Z$34,"&lt;&gt;*op?ional*",$Z$34,"&lt;&gt;*Disciplin? facultativ?*", $Z$34,"&lt;&gt;*Examen de diplom?*"),$Z$34,"")</f>
        <v>Ştiinţa materialelor II</v>
      </c>
      <c r="BA475" s="259">
        <f t="shared" si="43"/>
        <v>2</v>
      </c>
      <c r="BB475" s="259" t="str">
        <f t="shared" si="44"/>
        <v>3</v>
      </c>
      <c r="BC475" s="259" t="str">
        <f>IF($AZ475="","",$AD$36)</f>
        <v>E</v>
      </c>
      <c r="BD475" s="259" t="str">
        <f t="shared" si="60"/>
        <v>DI</v>
      </c>
      <c r="BE475" s="126">
        <f t="shared" si="46"/>
        <v>2</v>
      </c>
      <c r="BF475" s="126">
        <f t="shared" si="47"/>
        <v>1</v>
      </c>
      <c r="BG475" s="126">
        <f t="shared" si="48"/>
        <v>3</v>
      </c>
      <c r="BH475" s="259">
        <f>IF(COUNTIFS($Z$34,"&lt;&gt;"&amp;"",$Z$34,"&lt;&gt;practic?*",$Z$34,"&lt;&gt;*Elaborare proiect de diplom?*",$Z$34,"&lt;&gt;*op?ional*",$Z$34,"&lt;&gt;*Disciplin? facultativ?*", $Z$34,"&lt;&gt;*Examen de diplom?*"),$AE$36,"")</f>
        <v>28</v>
      </c>
      <c r="BI475" s="259">
        <f>IF(COUNTIFS($Z$34,"&lt;&gt;"&amp;"",$Z$34,"&lt;&gt;practic?*",$Z$34,"&lt;&gt;*Elaborare proiect de diplom?*",$Z$34,"&lt;&gt;*op?ional*",$Z$34,"&lt;&gt;*Disciplin? facultativ?*", $Z$34,"&lt;&gt;*Examen de diplom?*"),($AF$36+$AG$36+$AH$36),"")</f>
        <v>14</v>
      </c>
      <c r="BJ475" s="126">
        <f t="shared" si="49"/>
        <v>42</v>
      </c>
      <c r="BK475" s="342">
        <f t="shared" si="50"/>
        <v>0</v>
      </c>
      <c r="BL475" s="342">
        <f t="shared" si="51"/>
        <v>0</v>
      </c>
      <c r="BM475" s="126">
        <f t="shared" si="52"/>
        <v>0</v>
      </c>
      <c r="BN475" s="342">
        <f>IF(AZ475&lt;&gt;"",AI$36,"")</f>
        <v>0</v>
      </c>
      <c r="BO475" s="127" t="str">
        <f>IF(COUNTIF($AZ475,"=*Elaborare proiect de diplom?*"),$AH$36,"0")</f>
        <v>0</v>
      </c>
      <c r="BP475" s="126">
        <f t="shared" si="53"/>
        <v>0</v>
      </c>
      <c r="BQ475" s="342">
        <f t="shared" si="54"/>
        <v>2.4</v>
      </c>
      <c r="BR475" s="259">
        <f>IF(COUNTIFS($Z$34,"&lt;&gt;"&amp;"",$Z$34,"&lt;&gt;practic?*",$Z$34,"&lt;&gt;*op?ional*",$Z$34,"&lt;&gt;*Disciplin? facultativ?*", $Z$34,"&lt;&gt;*Examen de diplom?*"),IF($AK$36&lt;&gt;"",$AK$36,""),"")</f>
        <v>33</v>
      </c>
      <c r="BS475" s="259">
        <f>IF($AZ475="","",$AC$36)</f>
        <v>3</v>
      </c>
      <c r="BT475" s="169" t="str">
        <f>IF(COUNTIFS($Z$34,"&lt;&gt;"&amp;"",$Z$34,"&lt;&gt;practic?*",$Z$34,"&lt;&gt;*op?ional*",$Z$34,"&lt;&gt;*Disciplin? facultativ?*",$Z$34,"&lt;&gt;*Examen de diplom?*"),$AJ$36,"")</f>
        <v>DD</v>
      </c>
      <c r="BU475" s="126">
        <f t="shared" si="61"/>
        <v>5.4</v>
      </c>
      <c r="BV475" s="127">
        <f t="shared" si="55"/>
        <v>75</v>
      </c>
      <c r="BW475" s="419" t="str">
        <f t="shared" si="13"/>
        <v>2021</v>
      </c>
      <c r="BX475" s="124"/>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6">
        <f t="shared" si="56"/>
        <v>1</v>
      </c>
      <c r="F476" s="369">
        <f>AC$36</f>
        <v>3</v>
      </c>
      <c r="H476" s="369">
        <f>AE$36</f>
        <v>28</v>
      </c>
      <c r="I476" s="368">
        <f>$AF$36+$AG$36+$AH$36</f>
        <v>14</v>
      </c>
      <c r="J476" s="126">
        <f t="shared" si="57"/>
        <v>42</v>
      </c>
      <c r="K476" s="310">
        <f>$AI$36</f>
        <v>0</v>
      </c>
      <c r="L476" s="369">
        <f>$AK$36</f>
        <v>33</v>
      </c>
      <c r="N476" s="369">
        <f t="shared" si="58"/>
        <v>75</v>
      </c>
      <c r="O476" s="396" t="b">
        <f t="shared" si="59"/>
        <v>1</v>
      </c>
      <c r="P476" s="404">
        <f t="shared" si="45"/>
        <v>25</v>
      </c>
      <c r="AX476" s="124" t="str">
        <f>$Z$39</f>
        <v>L450.20.03.D7</v>
      </c>
      <c r="AY476" s="127">
        <v>7</v>
      </c>
      <c r="AZ476" s="259" t="str">
        <f>IF(COUNTIFS($Z$37,"&lt;&gt;"&amp;"",$Z$37,"&lt;&gt;practic?*",$Z$37,"&lt;&gt;*op?ional*",$Z$37,"&lt;&gt;*Disciplin? facultativ?*",$Z$37,"&lt;&gt;*Examen de diplom?*"),$Z$37,"")</f>
        <v>Mecanica tehnica 1.  Mecanica fluidelor</v>
      </c>
      <c r="BA476" s="259">
        <f t="shared" si="43"/>
        <v>2</v>
      </c>
      <c r="BB476" s="127" t="str">
        <f t="shared" si="44"/>
        <v>3</v>
      </c>
      <c r="BC476" s="259" t="str">
        <f>IF($AZ476="","",$AD$39)</f>
        <v>D</v>
      </c>
      <c r="BD476" s="127" t="str">
        <f t="shared" si="60"/>
        <v>DI</v>
      </c>
      <c r="BE476" s="126">
        <f t="shared" si="46"/>
        <v>2</v>
      </c>
      <c r="BF476" s="126">
        <f t="shared" si="47"/>
        <v>1</v>
      </c>
      <c r="BG476" s="126">
        <f t="shared" si="48"/>
        <v>3</v>
      </c>
      <c r="BH476" s="259">
        <f>IF(COUNTIFS($Z$37,"&lt;&gt;"&amp;"",$Z$37,"&lt;&gt;practic?*",$Z$37,"&lt;&gt;*Elaborare proiect de diplom?*",$Z$37,"&lt;&gt;*op?ional*",$Z$37,"&lt;&gt;*Disciplin? facultativ?*", $Z$37,"&lt;&gt;*Examen de diplom?*"),$AE$39,"")</f>
        <v>28</v>
      </c>
      <c r="BI476" s="259">
        <f>IF(COUNTIFS($Z$37,"&lt;&gt;"&amp;"",$Z$37,"&lt;&gt;practic?*",$Z$37,"&lt;&gt;*Elaborare proiect de diplom?*",$Z$37,"&lt;&gt;*op?ional*",$Z$37,"&lt;&gt;*Disciplin? facultativ?*", $Z$37,"&lt;&gt;*Examen de diplom?*"),($AF$39+$AG$39+$AH$39),"")</f>
        <v>14</v>
      </c>
      <c r="BJ476" s="126">
        <f t="shared" si="49"/>
        <v>42</v>
      </c>
      <c r="BK476" s="342">
        <f t="shared" si="50"/>
        <v>0</v>
      </c>
      <c r="BL476" s="342">
        <f t="shared" si="51"/>
        <v>0</v>
      </c>
      <c r="BM476" s="126">
        <f t="shared" si="52"/>
        <v>0</v>
      </c>
      <c r="BN476" s="342">
        <f>IF(AZ476&lt;&gt;"",AI$39,"")</f>
        <v>0</v>
      </c>
      <c r="BO476" s="127" t="str">
        <f>IF(COUNTIF($AZ476,"=*Elaborare proiect de diplom?*"),$AH$39,"0")</f>
        <v>0</v>
      </c>
      <c r="BP476" s="126">
        <f t="shared" si="53"/>
        <v>0</v>
      </c>
      <c r="BQ476" s="342">
        <f t="shared" si="54"/>
        <v>4.0999999999999996</v>
      </c>
      <c r="BR476" s="259">
        <f>IF(COUNTIFS($Z$37,"&lt;&gt;"&amp;"",$Z$37,"&lt;&gt;practic?*",$Z$37,"&lt;&gt;*op?ional*",$Z$37,"&lt;&gt;*Disciplin? facultativ?*", $Z$37,"&lt;&gt;*Examen de diplom?*"),IF($AK$39&lt;&gt;"",$AK$39,""),"")</f>
        <v>58</v>
      </c>
      <c r="BS476" s="127">
        <f>IF($AZ476="","",$AC$39)</f>
        <v>4</v>
      </c>
      <c r="BT476" s="169" t="str">
        <f>IF(COUNTIFS($Z$37,"&lt;&gt;"&amp;"",$Z$37,"&lt;&gt;practic?*",$Z$37,"&lt;&gt;*op?ional*",$Z$37,"&lt;&gt;*Disciplin? facultativ?*",$Z$37,"&lt;&gt;*Examen de diplom?*"),$AJ$39,"")</f>
        <v>DD</v>
      </c>
      <c r="BU476" s="126">
        <f t="shared" si="61"/>
        <v>7.1</v>
      </c>
      <c r="BV476" s="127">
        <f t="shared" si="55"/>
        <v>100</v>
      </c>
      <c r="BW476" s="419" t="str">
        <f t="shared" si="13"/>
        <v>2021</v>
      </c>
      <c r="BX476" s="124"/>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6">
        <f t="shared" si="56"/>
        <v>1</v>
      </c>
      <c r="F477" s="127">
        <f>AC$39</f>
        <v>4</v>
      </c>
      <c r="H477" s="127">
        <f>AE$39</f>
        <v>28</v>
      </c>
      <c r="I477" s="368">
        <f>$AF$39+$AG$39+$AH$39</f>
        <v>14</v>
      </c>
      <c r="J477" s="126">
        <f t="shared" si="57"/>
        <v>42</v>
      </c>
      <c r="K477" s="310">
        <f>$AI$39</f>
        <v>0</v>
      </c>
      <c r="L477" s="127">
        <f>$AK$39</f>
        <v>58</v>
      </c>
      <c r="N477" s="369">
        <f t="shared" si="58"/>
        <v>100</v>
      </c>
      <c r="O477" s="396" t="b">
        <f t="shared" si="59"/>
        <v>1</v>
      </c>
      <c r="P477" s="404">
        <f t="shared" si="45"/>
        <v>25</v>
      </c>
      <c r="AX477" s="124" t="str">
        <f>$Z$42</f>
        <v>L450.20.03.C8</v>
      </c>
      <c r="AY477" s="259">
        <v>8</v>
      </c>
      <c r="AZ477" s="259" t="str">
        <f>IF(COUNTIFS($Z$40,"&lt;&gt;"&amp;"",$Z$40,"&lt;&gt;practic?*",$Z$40,"&lt;&gt;*op?ional*",$Z$40,"&lt;&gt;*Disciplin? facultativ?*", $Z$40,"&lt;&gt;*Examen de diplom?*"),$Z$40,"")</f>
        <v>Educaţie fizică III</v>
      </c>
      <c r="BA477" s="259">
        <f t="shared" si="43"/>
        <v>2</v>
      </c>
      <c r="BB477" s="259" t="str">
        <f t="shared" si="44"/>
        <v>3</v>
      </c>
      <c r="BC477" s="259" t="str">
        <f>IF($AZ477="","",$AD$42)</f>
        <v>C</v>
      </c>
      <c r="BD477" s="259" t="str">
        <f t="shared" si="60"/>
        <v>DI</v>
      </c>
      <c r="BE477" s="126">
        <f t="shared" si="46"/>
        <v>0</v>
      </c>
      <c r="BF477" s="126">
        <f t="shared" si="47"/>
        <v>1</v>
      </c>
      <c r="BG477" s="126">
        <f t="shared" si="48"/>
        <v>1</v>
      </c>
      <c r="BH477" s="259">
        <f>IF(COUNTIFS($Z$40,"&lt;&gt;"&amp;"",$Z$40,"&lt;&gt;practic?*",$Z$40,"&lt;&gt;*Elaborare proiect de diplom?*",$Z$40,"&lt;&gt;*op?ional*",$Z$40,"&lt;&gt;*Disciplin? facultativ?*", $Z$40,"&lt;&gt;*Examen de diplom?*"),$AE$42,"")</f>
        <v>0</v>
      </c>
      <c r="BI477" s="259">
        <f>IF(COUNTIFS($Z$40,"&lt;&gt;"&amp;"",$Z$40,"&lt;&gt;practic?*",$Z$40,"&lt;&gt;*Elaborare proiect de diplom?*",$Z$40,"&lt;&gt;*op?ional*",$Z$40,"&lt;&gt;*Disciplin? facultativ?*", $Z$40,"&lt;&gt;*Examen de diplom?*"),($AF$42+$AG$42+$AH$42),"")</f>
        <v>14</v>
      </c>
      <c r="BJ477" s="126">
        <f t="shared" si="49"/>
        <v>14</v>
      </c>
      <c r="BK477" s="342">
        <f t="shared" si="50"/>
        <v>0</v>
      </c>
      <c r="BL477" s="342">
        <f t="shared" si="51"/>
        <v>0</v>
      </c>
      <c r="BM477" s="126">
        <f t="shared" si="52"/>
        <v>0</v>
      </c>
      <c r="BN477" s="342">
        <f>IF(AZ477&lt;&gt;"",AI$42,"")</f>
        <v>0</v>
      </c>
      <c r="BO477" s="127" t="str">
        <f>IF(COUNTIF($AZ477,"=*Elaborare proiect de diplom?*"),$AH$42,"0")</f>
        <v>0</v>
      </c>
      <c r="BP477" s="126">
        <f t="shared" si="53"/>
        <v>0</v>
      </c>
      <c r="BQ477" s="342">
        <f t="shared" si="54"/>
        <v>2.6</v>
      </c>
      <c r="BR477" s="259">
        <f>IF(COUNTIFS($Z$40,"&lt;&gt;"&amp;"",$Z$40,"&lt;&gt;practic?*",$Z$40,"&lt;&gt;*op?ional*",$Z$40,"&lt;&gt;*Disciplin? facultativ?*", $Z$40,"&lt;&gt;*Examen de diplom?*"),IF($AK$42&lt;&gt;"",$AK$42,""),"")</f>
        <v>36</v>
      </c>
      <c r="BS477" s="259">
        <f>IF($AZ477="","",$AC$42)</f>
        <v>2</v>
      </c>
      <c r="BT477" s="169" t="str">
        <f>IF(COUNTIFS($Z$40,"&lt;&gt;"&amp;"",$Z$40,"&lt;&gt;practic?*",$Z$40,"&lt;&gt;*op?ional*",$Z$40,"&lt;&gt;*Disciplin? facultativ?*",$Z$40,"&lt;&gt;*Examen de diplom?*"),$AJ$42,"")</f>
        <v>DC</v>
      </c>
      <c r="BU477" s="126">
        <f t="shared" si="61"/>
        <v>3.6</v>
      </c>
      <c r="BV477" s="127">
        <f t="shared" si="55"/>
        <v>50</v>
      </c>
      <c r="BW477" s="419" t="str">
        <f t="shared" si="13"/>
        <v>2021</v>
      </c>
      <c r="BX477" s="124"/>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6">
        <f t="shared" si="56"/>
        <v>1</v>
      </c>
      <c r="F478" s="369">
        <f>AC$42</f>
        <v>2</v>
      </c>
      <c r="H478" s="369">
        <f>AE$42</f>
        <v>0</v>
      </c>
      <c r="I478" s="368">
        <f>$AF$42+$AG$42+$AH$42</f>
        <v>14</v>
      </c>
      <c r="J478" s="126">
        <f t="shared" si="57"/>
        <v>14</v>
      </c>
      <c r="K478" s="310">
        <f>$AI$42</f>
        <v>0</v>
      </c>
      <c r="L478" s="369">
        <f>$AK$42</f>
        <v>36</v>
      </c>
      <c r="N478" s="369">
        <f t="shared" si="58"/>
        <v>50</v>
      </c>
      <c r="O478" s="396" t="b">
        <f t="shared" si="59"/>
        <v>1</v>
      </c>
      <c r="P478" s="404">
        <f t="shared" si="45"/>
        <v>25</v>
      </c>
      <c r="AX478" s="124" t="str">
        <f>$Z$45</f>
        <v/>
      </c>
      <c r="AY478" s="259">
        <v>9</v>
      </c>
      <c r="AZ478" s="259" t="str">
        <f>IF(COUNTIFS($Z$43,"&lt;&gt;"&amp;"",$Z$43,"&lt;&gt;practic?*",$Z$43,"&lt;&gt;*op?ional*",$Z$43,"&lt;&gt;*Disciplin? facultativ?*",$Z$43,"&lt;&gt;*Examen de diplom?*"),$Z$43,"")</f>
        <v/>
      </c>
      <c r="BA478" s="259" t="str">
        <f t="shared" si="43"/>
        <v/>
      </c>
      <c r="BB478" s="259" t="str">
        <f t="shared" si="44"/>
        <v/>
      </c>
      <c r="BC478" s="259" t="str">
        <f>IF($AZ478="","",$AD$45)</f>
        <v/>
      </c>
      <c r="BD478" s="127" t="str">
        <f t="shared" si="60"/>
        <v/>
      </c>
      <c r="BE478" s="126" t="str">
        <f t="shared" si="46"/>
        <v/>
      </c>
      <c r="BF478" s="126" t="str">
        <f t="shared" si="47"/>
        <v/>
      </c>
      <c r="BG478" s="126" t="str">
        <f t="shared" si="48"/>
        <v/>
      </c>
      <c r="BH478" s="259" t="str">
        <f>IF(COUNTIFS($Z$43,"&lt;&gt;"&amp;"",$Z$43,"&lt;&gt;practic?*",$Z$43,"&lt;&gt;*Elaborare proiect de diplom?*",$Z$43,"&lt;&gt;*op?ional*",$Z$43,"&lt;&gt;*Disciplin? facultativ?*", $Z$43,"&lt;&gt;*Examen de diplom?*"),$AE$45,"")</f>
        <v/>
      </c>
      <c r="BI478" s="259" t="str">
        <f>IF(COUNTIFS($Z$43,"&lt;&gt;"&amp;"",$Z$43,"&lt;&gt;practic?*",$Z$43,"&lt;&gt;*Elaborare proiect de diplom?*",$Z$43,"&lt;&gt;*op?ional*",$Z$43,"&lt;&gt;*Disciplin? facultativ?*", $Z$43,"&lt;&gt;*Examen de diplom?*"),($AF$45+$AG$45+$AH$45),"")</f>
        <v/>
      </c>
      <c r="BJ478" s="126" t="str">
        <f t="shared" si="49"/>
        <v/>
      </c>
      <c r="BK478" s="342" t="str">
        <f t="shared" si="50"/>
        <v/>
      </c>
      <c r="BL478" s="342" t="str">
        <f t="shared" si="51"/>
        <v/>
      </c>
      <c r="BM478" s="126" t="str">
        <f t="shared" si="52"/>
        <v/>
      </c>
      <c r="BN478" s="342" t="str">
        <f>IF(AZ478&lt;&gt;"",AI$45,"")</f>
        <v/>
      </c>
      <c r="BO478" s="127" t="str">
        <f>IF(COUNTIF($AZ478,"=*Elaborare proiect de diplom?*"),$AH$45,"0")</f>
        <v>0</v>
      </c>
      <c r="BP478" s="126" t="str">
        <f t="shared" si="53"/>
        <v/>
      </c>
      <c r="BQ478" s="342" t="str">
        <f t="shared" si="54"/>
        <v/>
      </c>
      <c r="BR478" s="259" t="str">
        <f>IF(COUNTIFS($Z$43,"&lt;&gt;"&amp;"",$Z$43,"&lt;&gt;practic?*",$Z$43,"&lt;&gt;*op?ional*",$Z$43,"&lt;&gt;*Disciplin? facultativ?*", $Z$43,"&lt;&gt;*Examen de diplom?*"),IF($AK$45&lt;&gt;"",$AK$45,""),"")</f>
        <v/>
      </c>
      <c r="BS478" s="259" t="str">
        <f>IF($AZ478="","",$AC$45)</f>
        <v/>
      </c>
      <c r="BT478" s="169" t="str">
        <f>IF(COUNTIFS($Z$43,"&lt;&gt;"&amp;"",$Z$43,"&lt;&gt;practic?*",$Z$43,"&lt;&gt;*op?ional*",$Z$43,"&lt;&gt;*Disciplin? facultativ?*",$Z$43,"&lt;&gt;*Examen de diplom?*"),$AJ$45,"")</f>
        <v/>
      </c>
      <c r="BU478" s="126" t="str">
        <f t="shared" si="61"/>
        <v/>
      </c>
      <c r="BV478" s="127" t="str">
        <f t="shared" si="55"/>
        <v/>
      </c>
      <c r="BW478" s="419" t="str">
        <f t="shared" si="13"/>
        <v/>
      </c>
      <c r="BX478" s="124"/>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6">
        <f t="shared" si="56"/>
        <v>0</v>
      </c>
      <c r="F479" s="369">
        <f>AC$45</f>
        <v>0</v>
      </c>
      <c r="H479" s="369">
        <f>AE$45</f>
        <v>0</v>
      </c>
      <c r="I479" s="368">
        <f>$AF$45+$AG$45+$AH$45</f>
        <v>0</v>
      </c>
      <c r="J479" s="126">
        <f t="shared" si="57"/>
        <v>0</v>
      </c>
      <c r="K479" s="310">
        <f>$AI$45</f>
        <v>0</v>
      </c>
      <c r="L479" s="369">
        <f>$AK$45</f>
        <v>0</v>
      </c>
      <c r="N479" s="369">
        <f t="shared" si="58"/>
        <v>0</v>
      </c>
      <c r="O479" s="396" t="b">
        <f t="shared" si="59"/>
        <v>1</v>
      </c>
      <c r="P479" s="404" t="e">
        <f t="shared" si="45"/>
        <v>#DIV/0!</v>
      </c>
      <c r="AX479" s="124" t="str">
        <f>$Z$48</f>
        <v/>
      </c>
      <c r="AY479" s="259">
        <v>10</v>
      </c>
      <c r="AZ479" s="259" t="str">
        <f>IF(COUNTIFS($Z$46,"&lt;&gt;"&amp;"",$Z$46,"&lt;&gt;practic?*",$Z$46,"&lt;&gt;*op?ional*",$Z$46,"&lt;&gt;*Disciplin? facultativ?*", $Z$46,"&lt;&gt;*Examen de diplom?*"),$Z$46,"")</f>
        <v/>
      </c>
      <c r="BA479" s="259" t="str">
        <f t="shared" si="43"/>
        <v/>
      </c>
      <c r="BB479" s="259" t="str">
        <f t="shared" si="44"/>
        <v/>
      </c>
      <c r="BC479" s="259" t="str">
        <f>IF($AZ479="","",$AD$48)</f>
        <v/>
      </c>
      <c r="BD479" s="259" t="str">
        <f t="shared" si="60"/>
        <v/>
      </c>
      <c r="BE479" s="126" t="str">
        <f t="shared" si="46"/>
        <v/>
      </c>
      <c r="BF479" s="126" t="str">
        <f t="shared" si="47"/>
        <v/>
      </c>
      <c r="BG479" s="126" t="str">
        <f t="shared" si="48"/>
        <v/>
      </c>
      <c r="BH479" s="259" t="str">
        <f>IF(COUNTIFS($Z$46,"&lt;&gt;"&amp;"",$Z$46,"&lt;&gt;practic?*",$Z$46,"&lt;&gt;*Elaborare proiect de diplom?*",$Z$46,"&lt;&gt;*op?ional*",$Z$46,"&lt;&gt;*Disciplin? facultativ?*", $Z$46,"&lt;&gt;*Examen de diplom?*"),$AE$48,"")</f>
        <v/>
      </c>
      <c r="BI479" s="259" t="str">
        <f>IF(COUNTIFS($Z$46,"&lt;&gt;"&amp;"",$Z$46,"&lt;&gt;practic?*",$Z$46,"&lt;&gt;*Elaborare proiect de diplom?*",$Z$46,"&lt;&gt;*op?ional*",$Z$46,"&lt;&gt;*Disciplin? facultativ?*", $Z$46,"&lt;&gt;*Examen de diplom?*"),($AF$48+$AG$48+$AH$48),"")</f>
        <v/>
      </c>
      <c r="BJ479" s="126" t="str">
        <f t="shared" si="49"/>
        <v/>
      </c>
      <c r="BK479" s="342" t="str">
        <f t="shared" si="50"/>
        <v/>
      </c>
      <c r="BL479" s="342" t="str">
        <f t="shared" si="51"/>
        <v/>
      </c>
      <c r="BM479" s="126" t="str">
        <f t="shared" si="52"/>
        <v/>
      </c>
      <c r="BN479" s="342" t="str">
        <f>IF(AZ479&lt;&gt;"",AI$48,"")</f>
        <v/>
      </c>
      <c r="BO479" s="127" t="str">
        <f>IF(COUNTIF($AZ479,"=*Elaborare proiect de diplom?*"),$AH$48,"0")</f>
        <v>0</v>
      </c>
      <c r="BP479" s="126" t="str">
        <f t="shared" si="53"/>
        <v/>
      </c>
      <c r="BQ479" s="342" t="str">
        <f t="shared" si="54"/>
        <v/>
      </c>
      <c r="BR479" s="259" t="str">
        <f>IF(COUNTIFS($Z$46,"&lt;&gt;"&amp;"",$Z$46,"&lt;&gt;practic?*",$Z$46,"&lt;&gt;*op?ional*",$Z$46,"&lt;&gt;*Disciplin? facultativ?*", $Z$46,"&lt;&gt;*Examen de diplom?*"),IF($AK$48&lt;&gt;"",$AK$48,""),"")</f>
        <v/>
      </c>
      <c r="BS479" s="127" t="str">
        <f>IF($AZ479="","",$AC$48)</f>
        <v/>
      </c>
      <c r="BT479" s="169" t="str">
        <f>IF(COUNTIFS($Z$46,"&lt;&gt;"&amp;"",$Z$46,"&lt;&gt;practic?*",$Z$46,"&lt;&gt;*op?ional*",$Z$46,"&lt;&gt;*Disciplin? facultativ?*",$Z$46,"&lt;&gt;*Examen de diplom?*"),$AJ$48,"")</f>
        <v/>
      </c>
      <c r="BU479" s="126" t="str">
        <f t="shared" si="61"/>
        <v/>
      </c>
      <c r="BV479" s="127" t="str">
        <f t="shared" si="55"/>
        <v/>
      </c>
      <c r="BW479" s="419" t="str">
        <f t="shared" si="13"/>
        <v/>
      </c>
      <c r="BX479" s="124"/>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6">
        <f t="shared" si="56"/>
        <v>0</v>
      </c>
      <c r="F480" s="127">
        <f>AC$48</f>
        <v>0</v>
      </c>
      <c r="H480" s="127">
        <f>AE$48</f>
        <v>0</v>
      </c>
      <c r="I480" s="368">
        <f>$AF$48+$AG$48+$AH$48</f>
        <v>0</v>
      </c>
      <c r="J480" s="126">
        <f t="shared" si="57"/>
        <v>0</v>
      </c>
      <c r="K480" s="310">
        <f>$AI$48</f>
        <v>0</v>
      </c>
      <c r="L480" s="127">
        <f>$AK$48</f>
        <v>0</v>
      </c>
      <c r="N480" s="369">
        <f t="shared" si="58"/>
        <v>0</v>
      </c>
      <c r="O480" s="396" t="b">
        <f t="shared" si="59"/>
        <v>1</v>
      </c>
      <c r="P480" s="404" t="e">
        <f t="shared" si="45"/>
        <v>#DIV/0!</v>
      </c>
      <c r="AX480" s="124" t="str">
        <f>$Z$51</f>
        <v>L450.20.03.11-ij</v>
      </c>
      <c r="AY480" s="259">
        <v>11</v>
      </c>
      <c r="AZ480" s="259" t="str">
        <f>IF(COUNTIFS($Z$49,"&lt;&gt;"&amp;"",$Z$49,"&lt;&gt;practic?*",$Z$49,"&lt;&gt;*op?ional*",$Z$49,"&lt;&gt;*Disciplin? facultativ?*", $Z$49,"&lt;&gt;*Examen de diplom?*"),$Z$49,"")</f>
        <v/>
      </c>
      <c r="BA480" s="259" t="str">
        <f t="shared" si="43"/>
        <v/>
      </c>
      <c r="BB480" s="259" t="str">
        <f t="shared" si="44"/>
        <v/>
      </c>
      <c r="BC480" s="259" t="str">
        <f>IF($AZ480="","",$AD$51)</f>
        <v/>
      </c>
      <c r="BD480" s="127" t="str">
        <f t="shared" si="60"/>
        <v/>
      </c>
      <c r="BE480" s="126" t="str">
        <f t="shared" si="46"/>
        <v/>
      </c>
      <c r="BF480" s="126" t="str">
        <f t="shared" si="47"/>
        <v/>
      </c>
      <c r="BG480" s="126" t="str">
        <f t="shared" si="48"/>
        <v/>
      </c>
      <c r="BH480" s="259" t="str">
        <f>IF(COUNTIFS($Z$49,"&lt;&gt;"&amp;"",$Z$49,"&lt;&gt;practic?*",$Z$49,"&lt;&gt;*Elaborare proiect de diplom?*",$Z$49,"&lt;&gt;*op?ional*",$Z$49,"&lt;&gt;*Disciplin? facultativ?*", $Z$49,"&lt;&gt;*Examen de diplom?*"),$AE$51,"")</f>
        <v/>
      </c>
      <c r="BI480" s="259" t="str">
        <f>IF(COUNTIFS($Z$49,"&lt;&gt;"&amp;"",$Z$49,"&lt;&gt;practic?*",$Z$49,"&lt;&gt;*Elaborare proiect de diplom?*",$Z$49,"&lt;&gt;*op?ional*",$Z$49,"&lt;&gt;*Disciplin? facultativ?*", $Z$49,"&lt;&gt;*Examen de diplom?*"),($AF$51+$AG$51+$AH$51),"")</f>
        <v/>
      </c>
      <c r="BJ480" s="126" t="str">
        <f t="shared" si="49"/>
        <v/>
      </c>
      <c r="BK480" s="342" t="str">
        <f t="shared" si="50"/>
        <v/>
      </c>
      <c r="BL480" s="342" t="str">
        <f t="shared" si="51"/>
        <v/>
      </c>
      <c r="BM480" s="126" t="str">
        <f t="shared" si="52"/>
        <v/>
      </c>
      <c r="BN480" s="342" t="str">
        <f>IF(AZ480&lt;&gt;"",AI$51,"")</f>
        <v/>
      </c>
      <c r="BO480" s="127" t="str">
        <f>IF(COUNTIF($AZ480,"=*Elaborare proiect de diplom?*"),$AH$51,"0")</f>
        <v>0</v>
      </c>
      <c r="BP480" s="126" t="str">
        <f t="shared" si="53"/>
        <v/>
      </c>
      <c r="BQ480" s="342" t="str">
        <f t="shared" si="54"/>
        <v/>
      </c>
      <c r="BR480" s="259" t="str">
        <f>IF(COUNTIFS($Z$49,"&lt;&gt;"&amp;"",$Z$49,"&lt;&gt;practic?*",$Z$49,"&lt;&gt;*op?ional*",$Z$49,"&lt;&gt;*Disciplin? facultativ?*", $Z$49,"&lt;&gt;*Examen de diplom?*"),IF($AK$51&lt;&gt;"",$AK$51,""),"")</f>
        <v/>
      </c>
      <c r="BS480" s="259" t="str">
        <f>IF($AZ480="","",$AC$51)</f>
        <v/>
      </c>
      <c r="BT480" s="169" t="str">
        <f>IF(COUNTIFS($Z$49,"&lt;&gt;"&amp;"",$Z$49,"&lt;&gt;practic?*",$Z$49,"&lt;&gt;*op?ional*",$Z$49,"&lt;&gt;*Disciplin? facultativ?*",$Z$49,"&lt;&gt;*Examen de diplom?*"),$AJ$51,"")</f>
        <v/>
      </c>
      <c r="BU480" s="126" t="str">
        <f t="shared" si="61"/>
        <v/>
      </c>
      <c r="BV480" s="127" t="str">
        <f t="shared" si="55"/>
        <v/>
      </c>
      <c r="BW480" s="419" t="str">
        <f t="shared" si="13"/>
        <v/>
      </c>
      <c r="BX480" s="124"/>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6">
        <f t="shared" si="56"/>
        <v>0</v>
      </c>
      <c r="F481" s="369">
        <f>AC$51</f>
        <v>0</v>
      </c>
      <c r="H481" s="369">
        <f>AE$51</f>
        <v>0</v>
      </c>
      <c r="I481" s="368">
        <f>$AF$51+$AG$51+$AH$51</f>
        <v>0</v>
      </c>
      <c r="J481" s="126">
        <f t="shared" si="57"/>
        <v>0</v>
      </c>
      <c r="K481" s="310">
        <f>$AI$51</f>
        <v>0</v>
      </c>
      <c r="L481" s="369">
        <f>$AK$51</f>
        <v>0</v>
      </c>
      <c r="N481" s="369">
        <f t="shared" si="58"/>
        <v>0</v>
      </c>
      <c r="O481" s="396" t="b">
        <f t="shared" si="59"/>
        <v>1</v>
      </c>
      <c r="P481" s="404" t="e">
        <f t="shared" si="45"/>
        <v>#DIV/0!</v>
      </c>
      <c r="AX481" s="345" t="s">
        <v>220</v>
      </c>
      <c r="AY481" s="346"/>
      <c r="AZ481" s="346"/>
      <c r="BA481" s="346"/>
      <c r="BB481" s="346"/>
      <c r="BC481" s="346"/>
      <c r="BD481" s="346"/>
      <c r="BE481" s="346"/>
      <c r="BF481" s="346"/>
      <c r="BG481" s="346"/>
      <c r="BH481" s="346"/>
      <c r="BI481" s="346"/>
      <c r="BJ481" s="346"/>
      <c r="BK481" s="346"/>
      <c r="BL481" s="346"/>
      <c r="BM481" s="346"/>
      <c r="BN481" s="346"/>
      <c r="BO481" s="346"/>
      <c r="BP481" s="346"/>
      <c r="BQ481" s="346"/>
      <c r="BR481" s="346"/>
      <c r="BS481" s="337">
        <f>SUM(BS470:BS480)</f>
        <v>30</v>
      </c>
      <c r="BT481" s="348"/>
      <c r="BU481" s="349"/>
      <c r="BV481" s="350"/>
      <c r="BW481" s="419" t="str">
        <f t="shared" si="13"/>
        <v/>
      </c>
      <c r="BX481" s="337"/>
      <c r="BY481" s="351"/>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71">
        <f>D471*F471+D472*F472+D473*F473+D474*F474+D475*F475+D476*F476+D477*F477+D478*F478+D479*F479+D480*F480+D481*F481</f>
        <v>30</v>
      </c>
      <c r="H482" s="346"/>
      <c r="I482" s="346"/>
      <c r="J482" s="346"/>
      <c r="L482" s="346"/>
      <c r="N482" s="371">
        <f>D471*N471+D472*N472+D473*N473+D474*N474+D475*N475+D476*N476+D477*N477+D478*N478+D479*N479+D480*N480+D481*N481</f>
        <v>750</v>
      </c>
      <c r="O482" s="398" t="b">
        <f>AND(O471:O481)</f>
        <v>1</v>
      </c>
      <c r="P482" s="374">
        <f>N482/F482</f>
        <v>25</v>
      </c>
      <c r="AX482" s="263" t="str">
        <f>$AL$21</f>
        <v>L450.20.04.D1</v>
      </c>
      <c r="AY482" s="127">
        <v>1</v>
      </c>
      <c r="AZ482" s="127" t="str">
        <f>IF(COUNTIFS($AL$19,"&lt;&gt;"&amp;"",$AL$19,"&lt;&gt;practic?*",$AL$19,"&lt;&gt;*op?ional*",$AL$19,"&lt;&gt;*Disciplin? facultativ?*", $AL$19,"&lt;&gt;*Examen de diplom?*"),$AL$19,"")</f>
        <v>Automatizarea echipamentelor medicale</v>
      </c>
      <c r="BA482" s="127">
        <f t="shared" ref="BA482:BA492" si="62">IF($AZ482="","",ROUND(RIGHT($AL$18,1)/2,0))</f>
        <v>2</v>
      </c>
      <c r="BB482" s="127" t="str">
        <f t="shared" ref="BB482:BB492" si="63">IF($AZ482="","",RIGHT($AL$18,1))</f>
        <v>4</v>
      </c>
      <c r="BC482" s="127" t="str">
        <f>IF($AZ482="","",$AP$21)</f>
        <v>D</v>
      </c>
      <c r="BD482" s="127" t="str">
        <f>IF($AZ482="","","DI")</f>
        <v>DI</v>
      </c>
      <c r="BE482" s="126">
        <f>IF($AZ482&lt;&gt;"",ROUND(BH482/14,1),"")</f>
        <v>1</v>
      </c>
      <c r="BF482" s="126">
        <f>IF($AZ482&lt;&gt;"",ROUND(BI482/14,1),"")</f>
        <v>1</v>
      </c>
      <c r="BG482" s="126">
        <f>IF($AZ482&lt;&gt;"",BE482+BF482,"")</f>
        <v>2</v>
      </c>
      <c r="BH482" s="127">
        <f>IF(COUNTIFS($AL$19,"&lt;&gt;"&amp;"",$AL$19,"&lt;&gt;practic?*",$AL$19,"&lt;&gt;*Elaborare proiect de diplom?*",$AL$19,"&lt;&gt;*op?ional*",$AL$19,"&lt;&gt;*Disciplin? facultativ?*", $AL$19,"&lt;&gt;*Examen de diplom?*"),$AQ$21,"")</f>
        <v>14</v>
      </c>
      <c r="BI482" s="127">
        <f>IF(COUNTIFS($AL$19,"&lt;&gt;"&amp;"",$AL$19,"&lt;&gt;practic?*",$AL$19,"&lt;&gt;*Elaborare proiect de diplom?*",$AL$19,"&lt;&gt;*op?ional*",$AL$19,"&lt;&gt;*Disciplin? facultativ?*", $AL$19,"&lt;&gt;*Examen de diplom?*"),($AR$21+$AS$21+$AT$21),"")</f>
        <v>14</v>
      </c>
      <c r="BJ482" s="126">
        <f>IF($AZ482&lt;&gt;"",BH482+BI482,"")</f>
        <v>28</v>
      </c>
      <c r="BK482" s="342">
        <f>IF($AZ482&lt;&gt;"",ROUND(BN482/14,1),"")</f>
        <v>0</v>
      </c>
      <c r="BL482" s="342">
        <f>IF($AZ482&lt;&gt;"",ROUND(BO482/14,1),"")</f>
        <v>0</v>
      </c>
      <c r="BM482" s="126">
        <f>IF($AZ482="","",IF($BK482&lt;&gt;"",$BK482,0)+IF($BL482&lt;&gt;"",$BL482,0))</f>
        <v>0</v>
      </c>
      <c r="BN482" s="342">
        <f>IF(AZ482&lt;&gt;"",AU$21,"")</f>
        <v>0</v>
      </c>
      <c r="BO482" s="127" t="str">
        <f>IF(COUNTIF($AZ482,"=*Elaborare proiect de diplom?*"),$AT$21,"0")</f>
        <v>0</v>
      </c>
      <c r="BP482" s="126">
        <f>IF($AZ482="","",IF($BN482&lt;&gt;"",$BN482,0)+IF($BO482&lt;&gt;"",$BO482,0))</f>
        <v>0</v>
      </c>
      <c r="BQ482" s="342">
        <f>IF($AZ482&lt;&gt;"",ROUND(BR482/14,1),"")</f>
        <v>1.6</v>
      </c>
      <c r="BR482" s="127">
        <f>IF(COUNTIFS($AL$19,"&lt;&gt;"&amp;"",$AL$19,"&lt;&gt;practic?*",$AL$19,"&lt;&gt;*op?ional*",$AL$19,"&lt;&gt;*Disciplin? facultativ?*", $AL$19,"&lt;&gt;*Examen de diplom?*"),IF($AW$21&lt;&gt;"",$AW$21,""),"")</f>
        <v>22</v>
      </c>
      <c r="BS482" s="127">
        <f>IF($AZ482="","",$AO$21)</f>
        <v>2</v>
      </c>
      <c r="BT482" s="127" t="str">
        <f>IF(COUNTIFS($AL$19,"&lt;&gt;"&amp;"",$AL$19,"&lt;&gt;practic?*",$AL$19,"&lt;&gt;*op?ional*",$AL$19,"&lt;&gt;*Disciplin? facultativ?*", $AL$19,"&lt;&gt;*Examen de diplom?*"),$AV$21,"")</f>
        <v>DD</v>
      </c>
      <c r="BU482" s="126">
        <f>IF($AZ482="","",IF($BG482&lt;&gt;"",$BG482,0)+IF($BM482&lt;&gt;"",$BM482,0)+IF($BQ482&lt;&gt;"",$BQ482,0))</f>
        <v>3.6</v>
      </c>
      <c r="BV482" s="127">
        <f>IF($AZ482="","",IF($BJ482&lt;&gt;"",$BJ482,0)+IF($BP482&lt;&gt;"",$BP482,0)+IF($BR482&lt;&gt;"",$BR482,0))</f>
        <v>50</v>
      </c>
      <c r="BW482" s="419" t="str">
        <f t="shared" si="13"/>
        <v>2021</v>
      </c>
      <c r="BX482" s="124"/>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6">
        <f>IF(AND((F483&gt;0), (N483&gt;0)),1,0)</f>
        <v>1</v>
      </c>
      <c r="F483" s="127">
        <f>AO$21</f>
        <v>2</v>
      </c>
      <c r="H483" s="127">
        <f>AQ$21</f>
        <v>14</v>
      </c>
      <c r="I483" s="127">
        <f>$AR$21+$AS$21+$AT$21</f>
        <v>14</v>
      </c>
      <c r="J483" s="126">
        <f>H483+I483</f>
        <v>28</v>
      </c>
      <c r="K483" s="310">
        <f>$AU$21</f>
        <v>0</v>
      </c>
      <c r="L483" s="127">
        <f>$AW$21</f>
        <v>22</v>
      </c>
      <c r="N483" s="418">
        <f>IF(ISNUMBER(L483+K483+J483), L483+K483+J483,0)</f>
        <v>50</v>
      </c>
      <c r="O483" s="396" t="b">
        <f>IF(D483=0,TRUE, IF(N483/25=F483,TRUE,FALSE))</f>
        <v>1</v>
      </c>
      <c r="P483" s="404">
        <f t="shared" si="45"/>
        <v>25</v>
      </c>
      <c r="AX483" s="124" t="str">
        <f>$AL$24</f>
        <v>L450.20.04.C2</v>
      </c>
      <c r="AY483" s="265">
        <v>2</v>
      </c>
      <c r="AZ483" s="265" t="str">
        <f>IF(COUNTIFS($AL$22,"&lt;&gt;"&amp;"",$AL$22,"&lt;&gt;practic?*",$AL$22,"&lt;&gt;*op?ional*",$AL$22,"&lt;&gt;*Disciplin? facultativ?*", $AL$22,"&lt;&gt;*Examen de diplom?*"),$AL$22,"")</f>
        <v>Economie generala</v>
      </c>
      <c r="BA483" s="265">
        <f t="shared" si="62"/>
        <v>2</v>
      </c>
      <c r="BB483" s="265" t="str">
        <f t="shared" si="63"/>
        <v>4</v>
      </c>
      <c r="BC483" s="266" t="str">
        <f>IF($AZ483="","",$AP$24)</f>
        <v>D</v>
      </c>
      <c r="BD483" s="267" t="str">
        <f>IF($AZ483="","","DI")</f>
        <v>DI</v>
      </c>
      <c r="BE483" s="126">
        <f t="shared" ref="BE483:BE492" si="64">IF($AZ483&lt;&gt;"",ROUND(BH483/14,1),"")</f>
        <v>2</v>
      </c>
      <c r="BF483" s="126">
        <f t="shared" ref="BF483:BF492" si="65">IF($AZ483&lt;&gt;"",ROUND(BI483/14,1),"")</f>
        <v>2</v>
      </c>
      <c r="BG483" s="126">
        <f t="shared" ref="BG483:BG492" si="66">IF($AZ483&lt;&gt;"",BE483+BF483,"")</f>
        <v>4</v>
      </c>
      <c r="BH483" s="267">
        <f>IF(COUNTIFS($AL$22,"&lt;&gt;"&amp;"",$AL$22,"&lt;&gt;practic?*",$AL$22,"&lt;&gt;*Elaborare proiect de diplom?*",$AL$22,"&lt;&gt;*op?ional*",$AL$22,"&lt;&gt;*Disciplin? facultativ?*", $AL$22,"&lt;&gt;*Examen de diplom?*"),$AQ$24,"")</f>
        <v>28</v>
      </c>
      <c r="BI483" s="267">
        <f>IF(COUNTIFS($AL$22,"&lt;&gt;"&amp;"",$AL$22,"&lt;&gt;practic?*",$AL$22,"&lt;&gt;*Elaborare proiect de diplom?*",$AL$22,"&lt;&gt;*op?ional*",$AL$22,"&lt;&gt;*Disciplin? facultativ?*", $AL$22,"&lt;&gt;*Examen de diplom?*"),($AR$24+$AS$24+$AT$24),"")</f>
        <v>28</v>
      </c>
      <c r="BJ483" s="126">
        <f t="shared" ref="BJ483:BJ492" si="67">IF($AZ483&lt;&gt;"",BH483+BI483,"")</f>
        <v>56</v>
      </c>
      <c r="BK483" s="342">
        <f t="shared" ref="BK483:BK492" si="68">IF($AZ483&lt;&gt;"",ROUND(BN483/14,1),"")</f>
        <v>0</v>
      </c>
      <c r="BL483" s="342">
        <f t="shared" ref="BL483:BL492" si="69">IF($AZ483&lt;&gt;"",ROUND(BO483/14,1),"")</f>
        <v>0</v>
      </c>
      <c r="BM483" s="126">
        <f t="shared" ref="BM483:BM492" si="70">IF($AZ483="","",IF($BK483&lt;&gt;"",$BK483,0)+IF($BL483&lt;&gt;"",$BL483,0))</f>
        <v>0</v>
      </c>
      <c r="BN483" s="342">
        <f>IF(AZ483&lt;&gt;"",AU$24,"")</f>
        <v>0</v>
      </c>
      <c r="BO483" s="127" t="str">
        <f>IF(COUNTIF($AZ483,"=*Elaborare proiect de diplom?*"),$AT$24,"0")</f>
        <v>0</v>
      </c>
      <c r="BP483" s="126">
        <f t="shared" ref="BP483:BP492" si="71">IF($AZ483="","",IF($BN483&lt;&gt;"",$BN483,0)+IF($BO483&lt;&gt;"",$BO483,0))</f>
        <v>0</v>
      </c>
      <c r="BQ483" s="342">
        <f t="shared" ref="BQ483:BQ492" si="72">IF($AZ483&lt;&gt;"",ROUND(BR483/14,1),"")</f>
        <v>3.1</v>
      </c>
      <c r="BR483" s="267">
        <f>IF(COUNTIFS($AL$22,"&lt;&gt;"&amp;"",$AL$22,"&lt;&gt;practic?*",$AL$22,"&lt;&gt;*op?ional*",$AL$22,"&lt;&gt;*Disciplin? facultativ?*", $AL$22,"&lt;&gt;*Examen de diplom?*"),IF($AW$24&lt;&gt;"",$AW$24,""),"")</f>
        <v>44</v>
      </c>
      <c r="BS483" s="267">
        <f>IF($AZ483="","",$AO$24)</f>
        <v>4</v>
      </c>
      <c r="BT483" s="267" t="str">
        <f>IF(COUNTIFS($AL$22,"&lt;&gt;"&amp;"",$AL$22,"&lt;&gt;practic?*",$AL$22,"&lt;&gt;*op?ional*",$AL$22,"&lt;&gt;*Disciplin? facultativ?*", $AL$22,"&lt;&gt;*Examen de diplom?*"),$AV$24,"")</f>
        <v>DC</v>
      </c>
      <c r="BU483" s="126">
        <f>IF($AZ483="","",IF($BG483&lt;&gt;"",$BG483,0)+IF($BM483&lt;&gt;"",$BM483,0)+IF($BQ483&lt;&gt;"",$BQ483,0))</f>
        <v>7.1</v>
      </c>
      <c r="BV483" s="127">
        <f t="shared" ref="BV483:BV492" si="73">IF($AZ483="","",IF($BJ483&lt;&gt;"",$BJ483,0)+IF($BP483&lt;&gt;"",$BP483,0)+IF($BR483&lt;&gt;"",$BR483,0))</f>
        <v>100</v>
      </c>
      <c r="BW483" s="419" t="str">
        <f t="shared" si="13"/>
        <v>2021</v>
      </c>
      <c r="BX483" s="124"/>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6">
        <f t="shared" ref="D484:D493" si="74">IF(AND((F484&gt;0), (N484&gt;0)),1,0)</f>
        <v>1</v>
      </c>
      <c r="F484" s="369">
        <f>AO$24</f>
        <v>4</v>
      </c>
      <c r="H484" s="369">
        <f>AQ$24</f>
        <v>28</v>
      </c>
      <c r="I484" s="368">
        <f>$AR$24+$AS$24+$AT$24</f>
        <v>28</v>
      </c>
      <c r="J484" s="126">
        <f t="shared" ref="J484:J493" si="75">H484+I484</f>
        <v>56</v>
      </c>
      <c r="K484" s="310">
        <f>$AU$24</f>
        <v>0</v>
      </c>
      <c r="L484" s="369">
        <f>$AW$24</f>
        <v>44</v>
      </c>
      <c r="N484" s="418">
        <f t="shared" ref="N484:N493" si="76">IF(ISNUMBER(L484+K484+J484), L484+K484+J484,0)</f>
        <v>100</v>
      </c>
      <c r="O484" s="396" t="b">
        <f t="shared" ref="O484:O493" si="77">IF(D484=0,TRUE, IF(N484/25=F484,TRUE,FALSE))</f>
        <v>1</v>
      </c>
      <c r="P484" s="404">
        <f t="shared" si="45"/>
        <v>25</v>
      </c>
      <c r="AX484" s="124" t="str">
        <f>$AL$27</f>
        <v>L450.20.04.D3</v>
      </c>
      <c r="AY484" s="265">
        <v>3</v>
      </c>
      <c r="AZ484" s="265" t="str">
        <f>IF(COUNTIFS($AL$25,"&lt;&gt;"&amp;"",$AL$25,"&lt;&gt;practic?*",$AL$25,"&lt;&gt;*op?ional*",$AL$25,"&lt;&gt;*Disciplin? facultativ?*", $AL$25,"&lt;&gt;*Examen de diplom?*"),$AL$25,"")</f>
        <v>Rezistenţa materialelor II</v>
      </c>
      <c r="BA484" s="265">
        <f t="shared" si="62"/>
        <v>2</v>
      </c>
      <c r="BB484" s="265" t="str">
        <f t="shared" si="63"/>
        <v>4</v>
      </c>
      <c r="BC484" s="266" t="str">
        <f>IF($AZ484="","",$AP$27)</f>
        <v>E</v>
      </c>
      <c r="BD484" s="127" t="str">
        <f t="shared" ref="BD484:BD492" si="78">IF($AZ484="","","DI")</f>
        <v>DI</v>
      </c>
      <c r="BE484" s="126">
        <f t="shared" si="64"/>
        <v>2</v>
      </c>
      <c r="BF484" s="126">
        <f t="shared" si="65"/>
        <v>3</v>
      </c>
      <c r="BG484" s="126">
        <f t="shared" si="66"/>
        <v>5</v>
      </c>
      <c r="BH484" s="267">
        <f>IF(COUNTIFS($AL$25,"&lt;&gt;"&amp;"",$AL$25,"&lt;&gt;practic?*",$AL$25,"&lt;&gt;*Elaborare proiect de diplom?*",$AL$25,"&lt;&gt;*op?ional*",$AL$25,"&lt;&gt;*Disciplin? facultativ?*", $AL$25,"&lt;&gt;*Examen de diplom?*"),$AQ$27,"")</f>
        <v>28</v>
      </c>
      <c r="BI484" s="267">
        <f>IF(COUNTIFS($AL$25,"&lt;&gt;"&amp;"",$AL$25,"&lt;&gt;practic?*",$AL$25,"&lt;&gt;*Elaborare proiect de diplom?*",$AL$25,"&lt;&gt;*op?ional*",$AL$25,"&lt;&gt;*Disciplin? facultativ?*", $AL$25,"&lt;&gt;*Examen de diplom?*"),($AR$27+$AS$27+$AT$27),"")</f>
        <v>42</v>
      </c>
      <c r="BJ484" s="126">
        <f t="shared" si="67"/>
        <v>70</v>
      </c>
      <c r="BK484" s="342">
        <f t="shared" si="68"/>
        <v>0</v>
      </c>
      <c r="BL484" s="342">
        <f t="shared" si="69"/>
        <v>0</v>
      </c>
      <c r="BM484" s="126">
        <f t="shared" si="70"/>
        <v>0</v>
      </c>
      <c r="BN484" s="342">
        <f>IF(AZ484&lt;&gt;"",AU$27,"")</f>
        <v>0</v>
      </c>
      <c r="BO484" s="127" t="str">
        <f>IF(COUNTIF($AZ484,"=*Elaborare proiect de diplom?*"),$AT$27,"0")</f>
        <v>0</v>
      </c>
      <c r="BP484" s="126">
        <f t="shared" si="71"/>
        <v>0</v>
      </c>
      <c r="BQ484" s="342">
        <f t="shared" si="72"/>
        <v>3.9</v>
      </c>
      <c r="BR484" s="267">
        <f>IF(COUNTIFS($AL$25,"&lt;&gt;"&amp;"",$AL$25,"&lt;&gt;practic?*",$AL$25,"&lt;&gt;*op?ional*",$AL$25,"&lt;&gt;*Disciplin? facultativ?*", $AL$25,"&lt;&gt;*Examen de diplom?*"),IF($AW$27&lt;&gt;"",$AW$27,""),"")</f>
        <v>55</v>
      </c>
      <c r="BS484" s="267">
        <f>IF($AZ484="","",$AO$27)</f>
        <v>5</v>
      </c>
      <c r="BT484" s="267" t="str">
        <f>IF(COUNTIFS($AL$25,"&lt;&gt;"&amp;"",$AL$25,"&lt;&gt;practic?*",$AL$25,"&lt;&gt;*op?ional*",$AL$25,"&lt;&gt;*Disciplin? facultativ?*", $AL$25,"&lt;&gt;*Examen de diplom?*"),$AV$27,"")</f>
        <v>DD</v>
      </c>
      <c r="BU484" s="126">
        <f t="shared" ref="BU484:BU492" si="79">IF($AZ484="","",IF($BG484&lt;&gt;"",$BG484,0)+IF($BM484&lt;&gt;"",$BM484,0)+IF($BQ484&lt;&gt;"",$BQ484,0))</f>
        <v>8.9</v>
      </c>
      <c r="BV484" s="127">
        <f t="shared" si="73"/>
        <v>125</v>
      </c>
      <c r="BW484" s="419" t="str">
        <f t="shared" si="13"/>
        <v>2021</v>
      </c>
      <c r="BX484" s="124"/>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6">
        <f t="shared" si="74"/>
        <v>1</v>
      </c>
      <c r="F485" s="369">
        <f>AO$27</f>
        <v>5</v>
      </c>
      <c r="H485" s="369">
        <f>AQ$27</f>
        <v>28</v>
      </c>
      <c r="I485" s="368">
        <f>$AR$27+$AS$27+$AT$27</f>
        <v>42</v>
      </c>
      <c r="J485" s="126">
        <f t="shared" si="75"/>
        <v>70</v>
      </c>
      <c r="K485" s="310">
        <f>$AU$27</f>
        <v>0</v>
      </c>
      <c r="L485" s="369">
        <f>$AW$27</f>
        <v>55</v>
      </c>
      <c r="N485" s="418">
        <f t="shared" si="76"/>
        <v>125</v>
      </c>
      <c r="O485" s="396" t="b">
        <f t="shared" si="77"/>
        <v>1</v>
      </c>
      <c r="P485" s="404">
        <f t="shared" si="45"/>
        <v>25</v>
      </c>
      <c r="AX485" s="124" t="str">
        <f>$AL$30</f>
        <v>L450.20.04.D4</v>
      </c>
      <c r="AY485" s="127">
        <v>4</v>
      </c>
      <c r="AZ485" s="265" t="str">
        <f>IF(COUNTIFS($AL$28,"&lt;&gt;"&amp;"",$AL$28,"&lt;&gt;practic?*",$AL$28,"&lt;&gt;*op?ional*",$AL$28,"&lt;&gt;*Disciplin? facultativ?*", $AL$28,"&lt;&gt;*Examen de diplom?*"),$AL$28,"")</f>
        <v>Masurari si instrumentatie (Masurari)</v>
      </c>
      <c r="BA485" s="265">
        <f t="shared" si="62"/>
        <v>2</v>
      </c>
      <c r="BB485" s="265" t="str">
        <f t="shared" si="63"/>
        <v>4</v>
      </c>
      <c r="BC485" s="266" t="str">
        <f>IF($AZ485="","",$AP$30)</f>
        <v>D</v>
      </c>
      <c r="BD485" s="267" t="str">
        <f t="shared" si="78"/>
        <v>DI</v>
      </c>
      <c r="BE485" s="126">
        <f t="shared" si="64"/>
        <v>2</v>
      </c>
      <c r="BF485" s="126">
        <f t="shared" si="65"/>
        <v>1</v>
      </c>
      <c r="BG485" s="126">
        <f t="shared" si="66"/>
        <v>3</v>
      </c>
      <c r="BH485" s="267">
        <f>IF(COUNTIFS($AL$28,"&lt;&gt;"&amp;"",$AL$28,"&lt;&gt;practic?*",$AL$28,"&lt;&gt;*Elaborare proiect de diplom?*",$AL$28,"&lt;&gt;*op?ional*",$AL$28,"&lt;&gt;*Disciplin? facultativ?*", $AL$28,"&lt;&gt;*Examen de diplom?*"),$AQ$30,"")</f>
        <v>28</v>
      </c>
      <c r="BI485" s="267">
        <f>IF(COUNTIFS($AL$28,"&lt;&gt;"&amp;"",$AL$28,"&lt;&gt;practic?*",$AL$28,"&lt;&gt;*Elaborare proiect de diplom?*",$AL$28,"&lt;&gt;*op?ional*",$AL$28,"&lt;&gt;*Disciplin? facultativ?*", $AL$28,"&lt;&gt;*Examen de diplom?*"),($AR$30+$AS$30+$AT$30),"")</f>
        <v>14</v>
      </c>
      <c r="BJ485" s="126">
        <f t="shared" si="67"/>
        <v>42</v>
      </c>
      <c r="BK485" s="342">
        <f t="shared" si="68"/>
        <v>0</v>
      </c>
      <c r="BL485" s="342">
        <f t="shared" si="69"/>
        <v>0</v>
      </c>
      <c r="BM485" s="126">
        <f t="shared" si="70"/>
        <v>0</v>
      </c>
      <c r="BN485" s="342">
        <f>IF(AZ485&lt;&gt;"",AU$30,"")</f>
        <v>0</v>
      </c>
      <c r="BO485" s="127" t="str">
        <f>IF(COUNTIF($AZ485,"=*Elaborare proiect de diplom?*"),$AT$30,"0")</f>
        <v>0</v>
      </c>
      <c r="BP485" s="126">
        <f t="shared" si="71"/>
        <v>0</v>
      </c>
      <c r="BQ485" s="342">
        <f t="shared" si="72"/>
        <v>2.4</v>
      </c>
      <c r="BR485" s="267">
        <f>IF(COUNTIFS($AL$28,"&lt;&gt;"&amp;"",$AL$28,"&lt;&gt;practic?*",$AL$28,"&lt;&gt;*op?ional*",$AL$28,"&lt;&gt;*Disciplin? facultativ?*", $AL$28,"&lt;&gt;*Examen de diplom?*"),IF($AW$30&lt;&gt;"",$AW$30,""),"")</f>
        <v>33</v>
      </c>
      <c r="BS485" s="127">
        <f>IF($AZ485="","",$AO$30)</f>
        <v>3</v>
      </c>
      <c r="BT485" s="267" t="str">
        <f>IF(COUNTIFS($AL$28,"&lt;&gt;"&amp;"",$AL$28,"&lt;&gt;practic?*",$AL$28,"&lt;&gt;*op?ional*",$AL$28,"&lt;&gt;*Disciplin? facultativ?*", $AL$28,"&lt;&gt;*Examen de diplom?*"),$AV$30,"")</f>
        <v>DD</v>
      </c>
      <c r="BU485" s="126">
        <f t="shared" si="79"/>
        <v>5.4</v>
      </c>
      <c r="BV485" s="127">
        <f t="shared" si="73"/>
        <v>75</v>
      </c>
      <c r="BW485" s="419" t="str">
        <f t="shared" si="13"/>
        <v>2021</v>
      </c>
      <c r="BX485" s="124"/>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6">
        <f t="shared" si="74"/>
        <v>1</v>
      </c>
      <c r="F486" s="127">
        <f>AO$30</f>
        <v>3</v>
      </c>
      <c r="H486" s="127">
        <f>AQ$30</f>
        <v>28</v>
      </c>
      <c r="I486" s="368">
        <f>$AR$30+$AS$30+$AT$30</f>
        <v>14</v>
      </c>
      <c r="J486" s="126">
        <f t="shared" si="75"/>
        <v>42</v>
      </c>
      <c r="K486" s="310">
        <f>$AU$30</f>
        <v>0</v>
      </c>
      <c r="L486" s="127">
        <f>$AW$30</f>
        <v>33</v>
      </c>
      <c r="N486" s="418">
        <f t="shared" si="76"/>
        <v>75</v>
      </c>
      <c r="O486" s="396" t="b">
        <f t="shared" si="77"/>
        <v>1</v>
      </c>
      <c r="P486" s="404">
        <f t="shared" si="45"/>
        <v>25</v>
      </c>
      <c r="AX486" s="124" t="str">
        <f>$AL$33</f>
        <v>L450.20.04.D5</v>
      </c>
      <c r="AY486" s="265">
        <v>5</v>
      </c>
      <c r="AZ486" s="265" t="str">
        <f>IF(COUNTIFS($AL$31,"&lt;&gt;"&amp;"",$AL$31,"&lt;&gt;practic?*",$AL$31,"&lt;&gt;*op?ional*",$AL$31,"&lt;&gt;*Disciplin? facultativ?*", $AL$31,"&lt;&gt;*Examen de diplom?*"),$AL$31,"")</f>
        <v>Biomateriale</v>
      </c>
      <c r="BA486" s="265">
        <f t="shared" si="62"/>
        <v>2</v>
      </c>
      <c r="BB486" s="265" t="str">
        <f t="shared" si="63"/>
        <v>4</v>
      </c>
      <c r="BC486" s="266" t="str">
        <f>IF($AZ486="","",$AP$33)</f>
        <v>E</v>
      </c>
      <c r="BD486" s="127" t="str">
        <f t="shared" si="78"/>
        <v>DI</v>
      </c>
      <c r="BE486" s="126">
        <f t="shared" si="64"/>
        <v>2</v>
      </c>
      <c r="BF486" s="126">
        <f t="shared" si="65"/>
        <v>2</v>
      </c>
      <c r="BG486" s="126">
        <f t="shared" si="66"/>
        <v>4</v>
      </c>
      <c r="BH486" s="267">
        <f>IF(COUNTIFS($AL$31,"&lt;&gt;"&amp;"",$AL$31,"&lt;&gt;practic?*",$AL$31,"&lt;&gt;*Elaborare proiect de diplom?*",$AL$31,"&lt;&gt;*op?ional*",$AL$31,"&lt;&gt;*Disciplin? facultativ?*", $AL$31,"&lt;&gt;*Examen de diplom?*"),$AQ$33,"")</f>
        <v>28</v>
      </c>
      <c r="BI486" s="267">
        <f>IF(COUNTIFS($AL$31,"&lt;&gt;"&amp;"",$AL$31,"&lt;&gt;practic?*",$AL$31,"&lt;&gt;*Elaborare proiect de diplom?*",$AL$31,"&lt;&gt;*op?ional*",$AL$31,"&lt;&gt;*Disciplin? facultativ?*", $AL$31,"&lt;&gt;*Examen de diplom?*"),($AR$33+$AS$33+$AT$33),"")</f>
        <v>28</v>
      </c>
      <c r="BJ486" s="126">
        <f t="shared" si="67"/>
        <v>56</v>
      </c>
      <c r="BK486" s="342">
        <f t="shared" si="68"/>
        <v>0</v>
      </c>
      <c r="BL486" s="342">
        <f t="shared" si="69"/>
        <v>0</v>
      </c>
      <c r="BM486" s="126">
        <f t="shared" si="70"/>
        <v>0</v>
      </c>
      <c r="BN486" s="342">
        <f>IF(AZ486&lt;&gt;"",AU$33,"")</f>
        <v>0</v>
      </c>
      <c r="BO486" s="127" t="str">
        <f>IF(COUNTIF($AZ486,"=*Elaborare proiect de diplom?*"),$AT$33,"0")</f>
        <v>0</v>
      </c>
      <c r="BP486" s="126">
        <f t="shared" si="71"/>
        <v>0</v>
      </c>
      <c r="BQ486" s="342">
        <f t="shared" si="72"/>
        <v>4.9000000000000004</v>
      </c>
      <c r="BR486" s="267">
        <f>IF(COUNTIFS($AL$31,"&lt;&gt;"&amp;"",$AL$31,"&lt;&gt;practic?*",$AL$31,"&lt;&gt;*op?ional*",$AL$31,"&lt;&gt;*Disciplin? facultativ?*", $AL$31,"&lt;&gt;*Examen de diplom?*"),IF($AW$33&lt;&gt;"",$AW$33,""),"")</f>
        <v>69</v>
      </c>
      <c r="BS486" s="267">
        <f>IF($AZ486="","",$AO$33)</f>
        <v>5</v>
      </c>
      <c r="BT486" s="267" t="str">
        <f>IF(COUNTIFS($AL$31,"&lt;&gt;"&amp;"",$AL$31,"&lt;&gt;practic?*",$AL$31,"&lt;&gt;*op?ional*",$AL$31,"&lt;&gt;*Disciplin? facultativ?*", $AL$31,"&lt;&gt;*Examen de diplom?*"),$AV$33,"")</f>
        <v>DD</v>
      </c>
      <c r="BU486" s="126">
        <f t="shared" si="79"/>
        <v>8.9</v>
      </c>
      <c r="BV486" s="127">
        <f t="shared" si="73"/>
        <v>125</v>
      </c>
      <c r="BW486" s="419" t="str">
        <f t="shared" si="13"/>
        <v>2021</v>
      </c>
      <c r="BX486" s="124"/>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6">
        <f t="shared" si="74"/>
        <v>1</v>
      </c>
      <c r="F487" s="369">
        <f>AO$33</f>
        <v>5</v>
      </c>
      <c r="H487" s="369">
        <f>AQ$33</f>
        <v>28</v>
      </c>
      <c r="I487" s="368">
        <f>$AR$33+$AS$33+$AT$33</f>
        <v>28</v>
      </c>
      <c r="J487" s="126">
        <f t="shared" si="75"/>
        <v>56</v>
      </c>
      <c r="K487" s="310">
        <f>$AU$33</f>
        <v>0</v>
      </c>
      <c r="L487" s="369">
        <f>$AW$33</f>
        <v>69</v>
      </c>
      <c r="N487" s="418">
        <f t="shared" si="76"/>
        <v>125</v>
      </c>
      <c r="O487" s="396" t="b">
        <f t="shared" si="77"/>
        <v>1</v>
      </c>
      <c r="P487" s="404">
        <f t="shared" si="45"/>
        <v>25</v>
      </c>
      <c r="AX487" s="124" t="str">
        <f>$AL$36</f>
        <v>L450.20.04.D6</v>
      </c>
      <c r="AY487" s="265">
        <v>6</v>
      </c>
      <c r="AZ487" s="265" t="str">
        <f>IF(COUNTIFS($AL$34,"&lt;&gt;"&amp;"",$AL$34,"&lt;&gt;practic?*",$AL$34,"&lt;&gt;*op?ional*",$AL$34,"&lt;&gt;*Disciplin? facultativ?*", $AL$34,"&lt;&gt;*Examen de diplom?*"),$AL$34,"")</f>
        <v>Cinematica si dinamica structurilor biomecanice</v>
      </c>
      <c r="BA487" s="265">
        <f t="shared" si="62"/>
        <v>2</v>
      </c>
      <c r="BB487" s="265" t="str">
        <f t="shared" si="63"/>
        <v>4</v>
      </c>
      <c r="BC487" s="266" t="str">
        <f>IF($AZ487="","",$AP$36)</f>
        <v>E</v>
      </c>
      <c r="BD487" s="267" t="str">
        <f t="shared" si="78"/>
        <v>DI</v>
      </c>
      <c r="BE487" s="126">
        <f t="shared" si="64"/>
        <v>2</v>
      </c>
      <c r="BF487" s="126">
        <f t="shared" si="65"/>
        <v>2</v>
      </c>
      <c r="BG487" s="126">
        <f t="shared" si="66"/>
        <v>4</v>
      </c>
      <c r="BH487" s="267">
        <f>IF(COUNTIFS($AL$34,"&lt;&gt;"&amp;"",$AL$34,"&lt;&gt;practic?*",$AL$34,"&lt;&gt;*Elaborare proiect de diplom?*",$AL$34,"&lt;&gt;*op?ional*",$AL$34,"&lt;&gt;*Disciplin? facultativ?*", $AL$34,"&lt;&gt;*Examen de diplom?*"),$AQ$36,"")</f>
        <v>28</v>
      </c>
      <c r="BI487" s="267">
        <f>IF(COUNTIFS($AL$34,"&lt;&gt;"&amp;"",$AL$34,"&lt;&gt;practic?*",$AL$34,"&lt;&gt;*Elaborare proiect de diplom?*",$AL$34,"&lt;&gt;*op?ional*",$AL$34,"&lt;&gt;*Disciplin? facultativ?*", $AL$34,"&lt;&gt;*Examen de diplom?*"),($AR$36+$AS$36+$AT$36),"")</f>
        <v>28</v>
      </c>
      <c r="BJ487" s="126">
        <f t="shared" si="67"/>
        <v>56</v>
      </c>
      <c r="BK487" s="342">
        <f t="shared" si="68"/>
        <v>0</v>
      </c>
      <c r="BL487" s="342">
        <f t="shared" si="69"/>
        <v>0</v>
      </c>
      <c r="BM487" s="126">
        <f t="shared" si="70"/>
        <v>0</v>
      </c>
      <c r="BN487" s="342">
        <f>IF(AZ487&lt;&gt;"",AU$36,"")</f>
        <v>0</v>
      </c>
      <c r="BO487" s="127" t="str">
        <f>IF(COUNTIF($AZ487,"=*Elaborare proiect de diplom?*"),$AT$36,"0")</f>
        <v>0</v>
      </c>
      <c r="BP487" s="126">
        <f t="shared" si="71"/>
        <v>0</v>
      </c>
      <c r="BQ487" s="342">
        <f t="shared" si="72"/>
        <v>4.9000000000000004</v>
      </c>
      <c r="BR487" s="267">
        <f>IF(COUNTIFS($AL$34,"&lt;&gt;"&amp;"",$AL$34,"&lt;&gt;practic?*",$AL$34,"&lt;&gt;*op?ional*",$AL$34,"&lt;&gt;*Disciplin? facultativ?*", $AL$34,"&lt;&gt;*Examen de diplom?*"),IF($AW$36&lt;&gt;"",$AW$36,""),"")</f>
        <v>69</v>
      </c>
      <c r="BS487" s="267">
        <f>IF($AZ487="","",$AO$36)</f>
        <v>5</v>
      </c>
      <c r="BT487" s="267" t="str">
        <f>IF(COUNTIFS($AL$34,"&lt;&gt;"&amp;"",$AL$34,"&lt;&gt;practic?*",$AL$34,"&lt;&gt;*op?ional*",$AL$34,"&lt;&gt;*Disciplin? facultativ?*", $AL$34,"&lt;&gt;*Examen de diplom?*"),$AV$36,"")</f>
        <v>DD</v>
      </c>
      <c r="BU487" s="126">
        <f t="shared" si="79"/>
        <v>8.9</v>
      </c>
      <c r="BV487" s="127">
        <f t="shared" si="73"/>
        <v>125</v>
      </c>
      <c r="BW487" s="419" t="str">
        <f t="shared" si="13"/>
        <v>2021</v>
      </c>
      <c r="BX487" s="124"/>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6">
        <f t="shared" si="74"/>
        <v>1</v>
      </c>
      <c r="F488" s="369">
        <f>AO$36</f>
        <v>5</v>
      </c>
      <c r="H488" s="369">
        <f>AQ$36</f>
        <v>28</v>
      </c>
      <c r="I488" s="368">
        <f>$AR$36+$AS$36+$AT$36</f>
        <v>28</v>
      </c>
      <c r="J488" s="126">
        <f t="shared" si="75"/>
        <v>56</v>
      </c>
      <c r="K488" s="310">
        <f>$AU$36</f>
        <v>0</v>
      </c>
      <c r="L488" s="369">
        <f>$AW$36</f>
        <v>69</v>
      </c>
      <c r="N488" s="418">
        <f t="shared" si="76"/>
        <v>125</v>
      </c>
      <c r="O488" s="396" t="b">
        <f t="shared" si="77"/>
        <v>1</v>
      </c>
      <c r="P488" s="404">
        <f t="shared" si="45"/>
        <v>25</v>
      </c>
      <c r="AX488" s="124" t="str">
        <f>$AL$39</f>
        <v>L450.20.04.D7</v>
      </c>
      <c r="AY488" s="127">
        <v>7</v>
      </c>
      <c r="AZ488" s="265" t="str">
        <f>IF(COUNTIFS($AL$37,"&lt;&gt;"&amp;"",$AL$37,"&lt;&gt;practic?*",$AL$37,"&lt;&gt;*op?ional*",$AL$37,"&lt;&gt;*Disciplin? facultativ?*",$AL$37,"&lt;&gt;*Examen de diplom?*"),$AL$37,"")</f>
        <v>Mecanisme si elemente de mecanica fina</v>
      </c>
      <c r="BA488" s="265">
        <f t="shared" si="62"/>
        <v>2</v>
      </c>
      <c r="BB488" s="127" t="str">
        <f t="shared" si="63"/>
        <v>4</v>
      </c>
      <c r="BC488" s="266" t="str">
        <f>IF($AZ488="","",$AP$39)</f>
        <v>E</v>
      </c>
      <c r="BD488" s="127" t="str">
        <f t="shared" si="78"/>
        <v>DI</v>
      </c>
      <c r="BE488" s="126">
        <f t="shared" si="64"/>
        <v>2</v>
      </c>
      <c r="BF488" s="126">
        <f t="shared" si="65"/>
        <v>2</v>
      </c>
      <c r="BG488" s="126">
        <f t="shared" si="66"/>
        <v>4</v>
      </c>
      <c r="BH488" s="267">
        <f>IF(COUNTIFS($AL$37,"&lt;&gt;"&amp;"",$AL$37,"&lt;&gt;practic?*",$AL$37,"&lt;&gt;*Elaborare proiect de diplom?*",$AL$37,"&lt;&gt;*op?ional*",$AL$37,"&lt;&gt;*Disciplin? facultativ?*", $AL$37,"&lt;&gt;*Examen de diplom?*"),$AQ$39,"")</f>
        <v>28</v>
      </c>
      <c r="BI488" s="267">
        <f>IF(COUNTIFS($AL$37,"&lt;&gt;"&amp;"",$AL$37,"&lt;&gt;practic?*",$AL$37,"&lt;&gt;*Elaborare proiect de diplom?*",$AL$37,"&lt;&gt;*op?ional*",$AL$37,"&lt;&gt;*Disciplin? facultativ?*", $AL$37,"&lt;&gt;*Examen de diplom?*"),($AR$39+$AS$39+$AT$39),"")</f>
        <v>28</v>
      </c>
      <c r="BJ488" s="126">
        <f t="shared" si="67"/>
        <v>56</v>
      </c>
      <c r="BK488" s="342">
        <f t="shared" si="68"/>
        <v>0</v>
      </c>
      <c r="BL488" s="342">
        <f t="shared" si="69"/>
        <v>0</v>
      </c>
      <c r="BM488" s="126">
        <f t="shared" si="70"/>
        <v>0</v>
      </c>
      <c r="BN488" s="342">
        <f>IF(AZ488&lt;&gt;"",AU$39,"")</f>
        <v>0</v>
      </c>
      <c r="BO488" s="127" t="str">
        <f>IF(COUNTIF($AZ488,"=*Elaborare proiect de diplom?*"),$AT$39,"0")</f>
        <v>0</v>
      </c>
      <c r="BP488" s="126">
        <f t="shared" si="71"/>
        <v>0</v>
      </c>
      <c r="BQ488" s="342">
        <f t="shared" si="72"/>
        <v>1.4</v>
      </c>
      <c r="BR488" s="267">
        <f>IF(COUNTIFS($AL$37,"&lt;&gt;"&amp;"",$AL$37,"&lt;&gt;practic?*",$AL$37,"&lt;&gt;*op?ional*",$AL$37,"&lt;&gt;*Disciplin? facultativ?*", $AL$37,"&lt;&gt;*Examen de diplom?*"),IF($AW$39&lt;&gt;"",$AW$39,""),"")</f>
        <v>19</v>
      </c>
      <c r="BS488" s="127">
        <f>IF($AZ488="","",$AO$39)</f>
        <v>3</v>
      </c>
      <c r="BT488" s="267" t="str">
        <f>IF(COUNTIFS($AL$37,"&lt;&gt;"&amp;"",$AL$37,"&lt;&gt;practic?*",$AL$37,"&lt;&gt;*op?ional*",$AL$37,"&lt;&gt;*Disciplin? facultativ?*", $AL$37,"&lt;&gt;*Examen de diplom?*"),$AV$39,"")</f>
        <v>DD</v>
      </c>
      <c r="BU488" s="126">
        <f t="shared" si="79"/>
        <v>5.4</v>
      </c>
      <c r="BV488" s="127">
        <f t="shared" si="73"/>
        <v>75</v>
      </c>
      <c r="BW488" s="419" t="str">
        <f t="shared" si="13"/>
        <v>2021</v>
      </c>
      <c r="BX488" s="124"/>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6">
        <f t="shared" si="74"/>
        <v>1</v>
      </c>
      <c r="F489" s="127">
        <f>AO$39</f>
        <v>3</v>
      </c>
      <c r="H489" s="127">
        <f>AQ$39</f>
        <v>28</v>
      </c>
      <c r="I489" s="368">
        <f>$AR$39+$AS$39+$AT$39</f>
        <v>28</v>
      </c>
      <c r="J489" s="126">
        <f t="shared" si="75"/>
        <v>56</v>
      </c>
      <c r="K489" s="310">
        <f>$AU$39</f>
        <v>0</v>
      </c>
      <c r="L489" s="127">
        <f>$AW$39</f>
        <v>19</v>
      </c>
      <c r="N489" s="418">
        <f t="shared" si="76"/>
        <v>75</v>
      </c>
      <c r="O489" s="396" t="b">
        <f t="shared" si="77"/>
        <v>1</v>
      </c>
      <c r="P489" s="404">
        <f t="shared" si="45"/>
        <v>25</v>
      </c>
      <c r="AX489" s="124" t="str">
        <f>$AL$42</f>
        <v>L450.20.04.C8</v>
      </c>
      <c r="AY489" s="265">
        <v>8</v>
      </c>
      <c r="AZ489" s="265" t="str">
        <f>IF(COUNTIFS($AL$40,"&lt;&gt;"&amp;"",$AL$40,"&lt;&gt;practic?*",$AL$40,"&lt;&gt;*op?ional*",$AL$40,"&lt;&gt;*Disciplin? facultativ?*", $AL$40,"&lt;&gt;*Examen de diplom?*"),$AL$40,"")</f>
        <v>Educaţie fizică IV</v>
      </c>
      <c r="BA489" s="265">
        <f t="shared" si="62"/>
        <v>2</v>
      </c>
      <c r="BB489" s="265" t="str">
        <f t="shared" si="63"/>
        <v>4</v>
      </c>
      <c r="BC489" s="266" t="str">
        <f>IF($AZ489="","",$AP$42)</f>
        <v>C</v>
      </c>
      <c r="BD489" s="267" t="str">
        <f t="shared" si="78"/>
        <v>DI</v>
      </c>
      <c r="BE489" s="126">
        <f t="shared" si="64"/>
        <v>0</v>
      </c>
      <c r="BF489" s="126">
        <f t="shared" si="65"/>
        <v>1</v>
      </c>
      <c r="BG489" s="126">
        <f t="shared" si="66"/>
        <v>1</v>
      </c>
      <c r="BH489" s="267">
        <f>IF(COUNTIFS($AL$40,"&lt;&gt;"&amp;"",$AL$40,"&lt;&gt;practic?*",$AL$40,"&lt;&gt;*Elaborare proiect de diplom?*",$AL$40,"&lt;&gt;*op?ional*",$AL$40,"&lt;&gt;*Disciplin? facultativ?*", $AL$40,"&lt;&gt;*Examen de diplom?*"),$AQ$42,"")</f>
        <v>0</v>
      </c>
      <c r="BI489" s="267">
        <f>IF(COUNTIFS($AL$40,"&lt;&gt;"&amp;"",$AL$40,"&lt;&gt;practic?*",$AL$40,"&lt;&gt;*Elaborare proiect de diplom?*",$AL$40,"&lt;&gt;*op?ional*",$AL$40,"&lt;&gt;*Disciplin? facultativ?*", $AL$40,"&lt;&gt;*Examen de diplom?*"),($AR$42+$AS$42+$AT$42),"")</f>
        <v>14</v>
      </c>
      <c r="BJ489" s="126">
        <f t="shared" si="67"/>
        <v>14</v>
      </c>
      <c r="BK489" s="342">
        <f t="shared" si="68"/>
        <v>0</v>
      </c>
      <c r="BL489" s="342">
        <f t="shared" si="69"/>
        <v>0</v>
      </c>
      <c r="BM489" s="126">
        <f t="shared" si="70"/>
        <v>0</v>
      </c>
      <c r="BN489" s="342">
        <f>IF(AZ489&lt;&gt;"",AU$42,"")</f>
        <v>0</v>
      </c>
      <c r="BO489" s="127" t="str">
        <f>IF(COUNTIF($AZ489,"=*Elaborare proiect de diplom?*"),$AT$42,"0")</f>
        <v>0</v>
      </c>
      <c r="BP489" s="126">
        <f t="shared" si="71"/>
        <v>0</v>
      </c>
      <c r="BQ489" s="342">
        <f t="shared" si="72"/>
        <v>0.8</v>
      </c>
      <c r="BR489" s="267">
        <f>IF(COUNTIFS($AL$40,"&lt;&gt;"&amp;"",$AL$40,"&lt;&gt;practic?*",$AL$40,"&lt;&gt;*op?ional*",$AL$40,"&lt;&gt;*Disciplin? facultativ?*", $AL$40,"&lt;&gt;*Examen de diplom?*"),IF($AW$42&lt;&gt;"",$AW$42,""),"")</f>
        <v>11</v>
      </c>
      <c r="BS489" s="267">
        <f>IF($AZ489="","",$AO$42)</f>
        <v>1</v>
      </c>
      <c r="BT489" s="267" t="str">
        <f>IF(COUNTIFS($AL$40,"&lt;&gt;"&amp;"",$AL$40,"&lt;&gt;practic?*",$AL$40,"&lt;&gt;*op?ional*",$AL$40,"&lt;&gt;*Disciplin? facultativ?*", $AL$40,"&lt;&gt;*Examen de diplom?*"),$AV$42,"")</f>
        <v>DC</v>
      </c>
      <c r="BU489" s="126">
        <f t="shared" si="79"/>
        <v>1.8</v>
      </c>
      <c r="BV489" s="127">
        <f t="shared" si="73"/>
        <v>25</v>
      </c>
      <c r="BW489" s="419" t="str">
        <f t="shared" si="13"/>
        <v>2021</v>
      </c>
      <c r="BX489" s="124"/>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6">
        <f t="shared" si="74"/>
        <v>1</v>
      </c>
      <c r="F490" s="369">
        <f>AO$42</f>
        <v>1</v>
      </c>
      <c r="H490" s="369">
        <f>AQ$42</f>
        <v>0</v>
      </c>
      <c r="I490" s="368">
        <f>$AR$42+$AS$42+$AT$42</f>
        <v>14</v>
      </c>
      <c r="J490" s="126">
        <f t="shared" si="75"/>
        <v>14</v>
      </c>
      <c r="K490" s="310">
        <f>$AU$42</f>
        <v>0</v>
      </c>
      <c r="L490" s="369">
        <f>$AW$42</f>
        <v>11</v>
      </c>
      <c r="N490" s="418">
        <f t="shared" si="76"/>
        <v>25</v>
      </c>
      <c r="O490" s="396" t="b">
        <f t="shared" si="77"/>
        <v>1</v>
      </c>
      <c r="P490" s="421">
        <f t="shared" si="45"/>
        <v>25</v>
      </c>
      <c r="AX490" s="124" t="str">
        <f>$AL$45</f>
        <v>L450.20.04.D9</v>
      </c>
      <c r="AY490" s="265">
        <v>9</v>
      </c>
      <c r="AZ490" s="265" t="str">
        <f>IF(COUNTIFS($AL$43,"&lt;&gt;"&amp;"",$AL$43,"&lt;&gt;practic?*",$AL$43,"&lt;&gt;*op?ional*",$AL$43,"&lt;&gt;*Disciplin? facultativ?*",$AL$43,"&lt;&gt;*Examen de diplom?*"),$AL$43,"")</f>
        <v/>
      </c>
      <c r="BA490" s="265" t="str">
        <f t="shared" si="62"/>
        <v/>
      </c>
      <c r="BB490" s="265" t="str">
        <f t="shared" si="63"/>
        <v/>
      </c>
      <c r="BC490" s="266" t="str">
        <f>IF($AZ490="","",$AP$45)</f>
        <v/>
      </c>
      <c r="BD490" s="127" t="str">
        <f t="shared" si="78"/>
        <v/>
      </c>
      <c r="BE490" s="126" t="str">
        <f t="shared" si="64"/>
        <v/>
      </c>
      <c r="BF490" s="126" t="str">
        <f t="shared" si="65"/>
        <v/>
      </c>
      <c r="BG490" s="126" t="str">
        <f t="shared" si="66"/>
        <v/>
      </c>
      <c r="BH490" s="267" t="str">
        <f>IF(COUNTIFS($AL$43,"&lt;&gt;"&amp;"",$AL$43,"&lt;&gt;practic?*",$AL$43,"&lt;&gt;*Elaborare proiect de diplom?*",$AL$43,"&lt;&gt;*op?ional*",$AL$43,"&lt;&gt;*Disciplin? facultativ?*", $AL$43,"&lt;&gt;*Examen de diplom?*"),$AQ$45,"")</f>
        <v/>
      </c>
      <c r="BI490" s="267" t="str">
        <f>IF(COUNTIFS($AL$43,"&lt;&gt;"&amp;"",$AL$43,"&lt;&gt;practic?*",$AL$43,"&lt;&gt;*Elaborare proiect de diplom?*",$AL$43,"&lt;&gt;*op?ional*",$AL$43,"&lt;&gt;*Disciplin? facultativ?*", $AL$43,"&lt;&gt;*Examen de diplom?*"),($AR$45+$AS$45+$AT$45),"")</f>
        <v/>
      </c>
      <c r="BJ490" s="126" t="str">
        <f t="shared" si="67"/>
        <v/>
      </c>
      <c r="BK490" s="342" t="str">
        <f t="shared" si="68"/>
        <v/>
      </c>
      <c r="BL490" s="342" t="str">
        <f t="shared" si="69"/>
        <v/>
      </c>
      <c r="BM490" s="126" t="str">
        <f t="shared" si="70"/>
        <v/>
      </c>
      <c r="BN490" s="342" t="str">
        <f>IF(AZ490&lt;&gt;"",AU$45,"")</f>
        <v/>
      </c>
      <c r="BO490" s="127" t="str">
        <f>IF(COUNTIF($AZ490,"=*Elaborare proiect de diplom?*"),$AT$45,"0")</f>
        <v>0</v>
      </c>
      <c r="BP490" s="126" t="str">
        <f t="shared" si="71"/>
        <v/>
      </c>
      <c r="BQ490" s="342" t="str">
        <f t="shared" si="72"/>
        <v/>
      </c>
      <c r="BR490" s="267" t="str">
        <f>IF(COUNTIFS($AL$43,"&lt;&gt;"&amp;"",$AL$43,"&lt;&gt;practic?*",$AL$43,"&lt;&gt;*op?ional*",$AL$43,"&lt;&gt;*Disciplin? facultativ?*", $AL$43,"&lt;&gt;*Examen de diplom?*"),IF($AW$45&lt;&gt;"",$AW$45,""),"")</f>
        <v/>
      </c>
      <c r="BS490" s="267" t="str">
        <f>IF($AZ490="","",$AO$45)</f>
        <v/>
      </c>
      <c r="BT490" s="267" t="str">
        <f>IF(COUNTIFS($AL$43,"&lt;&gt;"&amp;"",$AL$43,"&lt;&gt;practic?*",$AL$43,"&lt;&gt;*op?ional*",$AL$43,"&lt;&gt;*Disciplin? facultativ?*", $AL$43,"&lt;&gt;*Examen de diplom?*"),$AV$45,"")</f>
        <v/>
      </c>
      <c r="BU490" s="126" t="str">
        <f t="shared" si="79"/>
        <v/>
      </c>
      <c r="BV490" s="127" t="str">
        <f t="shared" si="73"/>
        <v/>
      </c>
      <c r="BW490" s="419" t="str">
        <f t="shared" si="13"/>
        <v/>
      </c>
      <c r="BX490" s="124"/>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6">
        <f t="shared" si="74"/>
        <v>1</v>
      </c>
      <c r="F491" s="369">
        <f>AO$45</f>
        <v>2</v>
      </c>
      <c r="H491" s="369">
        <f>AQ$45</f>
        <v>0</v>
      </c>
      <c r="I491" s="368">
        <f>$AR$45+$AS$45+$AT$45</f>
        <v>0</v>
      </c>
      <c r="J491" s="126">
        <f t="shared" si="75"/>
        <v>0</v>
      </c>
      <c r="K491" s="310">
        <f>$AU$45</f>
        <v>40</v>
      </c>
      <c r="L491" s="369">
        <f>$AW$45</f>
        <v>10</v>
      </c>
      <c r="N491" s="418">
        <f t="shared" si="76"/>
        <v>50</v>
      </c>
      <c r="O491" s="396" t="b">
        <f t="shared" si="77"/>
        <v>1</v>
      </c>
      <c r="P491" s="421">
        <f t="shared" si="45"/>
        <v>25</v>
      </c>
      <c r="AX491" s="124" t="str">
        <f>$AL$48</f>
        <v/>
      </c>
      <c r="AY491" s="265">
        <v>10</v>
      </c>
      <c r="AZ491" s="265" t="str">
        <f>IF(COUNTIFS($AL$46,"&lt;&gt;"&amp;"",$AL$46,"&lt;&gt;practic?*",$AL$46,"&lt;&gt;*op?ional*",$AL$46,"&lt;&gt;*Disciplin? facultativ?*", $AL$46,"&lt;&gt;*Examen de diplom?*"),$AL$46,"")</f>
        <v/>
      </c>
      <c r="BA491" s="265" t="str">
        <f t="shared" si="62"/>
        <v/>
      </c>
      <c r="BB491" s="265" t="str">
        <f t="shared" si="63"/>
        <v/>
      </c>
      <c r="BC491" s="266" t="str">
        <f>IF($AZ491="","",$AP$48)</f>
        <v/>
      </c>
      <c r="BD491" s="267" t="str">
        <f t="shared" si="78"/>
        <v/>
      </c>
      <c r="BE491" s="126" t="str">
        <f t="shared" si="64"/>
        <v/>
      </c>
      <c r="BF491" s="126" t="str">
        <f t="shared" si="65"/>
        <v/>
      </c>
      <c r="BG491" s="126" t="str">
        <f t="shared" si="66"/>
        <v/>
      </c>
      <c r="BH491" s="267" t="str">
        <f>IF(COUNTIFS($AL$46,"&lt;&gt;"&amp;"",$AL$46,"&lt;&gt;practic?*",$AL$46,"&lt;&gt;*Elaborare proiect de diplom?*",$AL$46,"&lt;&gt;*op?ional*",$AL$46,"&lt;&gt;*Disciplin? facultativ?*", $AL$46,"&lt;&gt;*Examen de diplom?*"),$AQ$48,"")</f>
        <v/>
      </c>
      <c r="BI491" s="267" t="str">
        <f>IF(COUNTIFS($AL$46,"&lt;&gt;"&amp;"",$AL$46,"&lt;&gt;practic?*",$AL$46,"&lt;&gt;*Elaborare proiect de diplom?*",$AL$46,"&lt;&gt;*op?ional*",$AL$46,"&lt;&gt;*Disciplin? facultativ?*", $AL$46,"&lt;&gt;*Examen de diplom?*"),($AR$48+$AS$48+$AT$48),"")</f>
        <v/>
      </c>
      <c r="BJ491" s="126" t="str">
        <f t="shared" si="67"/>
        <v/>
      </c>
      <c r="BK491" s="342" t="str">
        <f t="shared" si="68"/>
        <v/>
      </c>
      <c r="BL491" s="342" t="str">
        <f t="shared" si="69"/>
        <v/>
      </c>
      <c r="BM491" s="126" t="str">
        <f t="shared" si="70"/>
        <v/>
      </c>
      <c r="BN491" s="342" t="str">
        <f>IF(AZ491&lt;&gt;"",AU$48,"")</f>
        <v/>
      </c>
      <c r="BO491" s="127" t="str">
        <f>IF(COUNTIF($AZ491,"=*Elaborare proiect de diplom?*"),$AT$48,"0")</f>
        <v>0</v>
      </c>
      <c r="BP491" s="126" t="str">
        <f t="shared" si="71"/>
        <v/>
      </c>
      <c r="BQ491" s="342" t="str">
        <f t="shared" si="72"/>
        <v/>
      </c>
      <c r="BR491" s="267" t="str">
        <f>IF(COUNTIFS($AL$46,"&lt;&gt;"&amp;"",$AL$46,"&lt;&gt;practic?*",$AL$46,"&lt;&gt;*op?ional*",$AL$46,"&lt;&gt;*Disciplin? facultativ?*", $AL$46,"&lt;&gt;*Examen de diplom?*"),IF($AW$48&lt;&gt;"",$AW$48,""),"")</f>
        <v/>
      </c>
      <c r="BS491" s="127" t="str">
        <f>IF($AZ491="","",$AO$48)</f>
        <v/>
      </c>
      <c r="BT491" s="267" t="str">
        <f>IF(COUNTIFS($AL$46,"&lt;&gt;"&amp;"",$AL$46,"&lt;&gt;practic?*",$AL$46,"&lt;&gt;*op?ional*",$AL$46,"&lt;&gt;*Disciplin? facultativ?*", $AL$46,"&lt;&gt;*Examen de diplom?*"),$AV$48,"")</f>
        <v/>
      </c>
      <c r="BU491" s="126" t="str">
        <f t="shared" si="79"/>
        <v/>
      </c>
      <c r="BV491" s="127" t="str">
        <f t="shared" si="73"/>
        <v/>
      </c>
      <c r="BW491" s="419" t="str">
        <f t="shared" si="13"/>
        <v/>
      </c>
      <c r="BX491" s="124"/>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6">
        <f t="shared" si="74"/>
        <v>0</v>
      </c>
      <c r="F492" s="127">
        <f>AO$48</f>
        <v>0</v>
      </c>
      <c r="H492" s="127">
        <f>AQ$48</f>
        <v>0</v>
      </c>
      <c r="I492" s="368">
        <f>$AR$48+$AS$48+$AT$48</f>
        <v>0</v>
      </c>
      <c r="J492" s="126">
        <f t="shared" si="75"/>
        <v>0</v>
      </c>
      <c r="K492" s="310">
        <f>$AU$48</f>
        <v>0</v>
      </c>
      <c r="L492" s="127">
        <f>$AW$48</f>
        <v>0</v>
      </c>
      <c r="N492" s="418">
        <f t="shared" si="76"/>
        <v>0</v>
      </c>
      <c r="O492" s="396" t="b">
        <f t="shared" si="77"/>
        <v>1</v>
      </c>
      <c r="P492" s="421" t="e">
        <f t="shared" si="45"/>
        <v>#DIV/0!</v>
      </c>
      <c r="AX492" s="124" t="str">
        <f>$AL$51</f>
        <v>L450.20.04.11-ij</v>
      </c>
      <c r="AY492" s="265">
        <v>11</v>
      </c>
      <c r="AZ492" s="265" t="str">
        <f>IF(COUNTIFS($AL$49,"&lt;&gt;"&amp;"",$AL$49,"&lt;&gt;practic?*",$AL$49,"&lt;&gt;*op?ional*",$AL$49,"&lt;&gt;*Disciplin? facultativ?*", $AL$49,"&lt;&gt;*Examen de diplom?*"),$AL$49,"")</f>
        <v/>
      </c>
      <c r="BA492" s="265" t="str">
        <f t="shared" si="62"/>
        <v/>
      </c>
      <c r="BB492" s="265" t="str">
        <f t="shared" si="63"/>
        <v/>
      </c>
      <c r="BC492" s="266" t="str">
        <f>IF($AZ492="","",$AP$51)</f>
        <v/>
      </c>
      <c r="BD492" s="127" t="str">
        <f t="shared" si="78"/>
        <v/>
      </c>
      <c r="BE492" s="126" t="str">
        <f t="shared" si="64"/>
        <v/>
      </c>
      <c r="BF492" s="126" t="str">
        <f t="shared" si="65"/>
        <v/>
      </c>
      <c r="BG492" s="126" t="str">
        <f t="shared" si="66"/>
        <v/>
      </c>
      <c r="BH492" s="267" t="str">
        <f>IF(COUNTIFS($AL$49,"&lt;&gt;"&amp;"",$AL$49,"&lt;&gt;practic?*",$AL$49,"&lt;&gt;*Elaborare proiect de diplom?*",$AL$49,"&lt;&gt;*op?ional*",$AL$49,"&lt;&gt;*Disciplin? facultativ?*", $AL$49,"&lt;&gt;*Examen de diplom?*"),$AQ$51,"")</f>
        <v/>
      </c>
      <c r="BI492" s="267" t="str">
        <f>IF(COUNTIFS($AL$49,"&lt;&gt;"&amp;"",$AL$49,"&lt;&gt;practic?*",$AL$49,"&lt;&gt;*Elaborare proiect de diplom?*",$AL$49,"&lt;&gt;*op?ional*",$AL$49,"&lt;&gt;*Disciplin? facultativ?*", $AL$49,"&lt;&gt;*Examen de diplom?*"),($AR$51+$AS$51+$AT$51),"")</f>
        <v/>
      </c>
      <c r="BJ492" s="126" t="str">
        <f t="shared" si="67"/>
        <v/>
      </c>
      <c r="BK492" s="342" t="str">
        <f t="shared" si="68"/>
        <v/>
      </c>
      <c r="BL492" s="342" t="str">
        <f t="shared" si="69"/>
        <v/>
      </c>
      <c r="BM492" s="126" t="str">
        <f t="shared" si="70"/>
        <v/>
      </c>
      <c r="BN492" s="342" t="str">
        <f>IF(AZ492&lt;&gt;"",AU$51,"")</f>
        <v/>
      </c>
      <c r="BO492" s="127" t="str">
        <f>IF(COUNTIF($AZ492,"=*Elaborare proiect de diplom?*"),$AT$51,"0")</f>
        <v>0</v>
      </c>
      <c r="BP492" s="126" t="str">
        <f t="shared" si="71"/>
        <v/>
      </c>
      <c r="BQ492" s="342" t="str">
        <f t="shared" si="72"/>
        <v/>
      </c>
      <c r="BR492" s="267" t="str">
        <f>IF(COUNTIFS($AL$49,"&lt;&gt;"&amp;"",$AL$49,"&lt;&gt;practic?*",$AL$49,"&lt;&gt;*op?ional*",$AL$49,"&lt;&gt;*Disciplin? facultativ?*", $AL$49,"&lt;&gt;*Examen de diplom?*"),IF($AW$51&lt;&gt;"",$AW$51,""),"")</f>
        <v/>
      </c>
      <c r="BS492" s="267" t="str">
        <f>IF($AZ492="","",$AO$51)</f>
        <v/>
      </c>
      <c r="BT492" s="267" t="str">
        <f>IF(COUNTIFS($AL$49,"&lt;&gt;"&amp;"",$AL$49,"&lt;&gt;practic?*",$AL$49,"&lt;&gt;*op?ional*",$AL$49,"&lt;&gt;*Disciplin? facultativ?*", $AL$49,"&lt;&gt;*Examen de diplom?*"),$AV$51,"")</f>
        <v/>
      </c>
      <c r="BU492" s="126" t="str">
        <f t="shared" si="79"/>
        <v/>
      </c>
      <c r="BV492" s="127" t="str">
        <f t="shared" si="73"/>
        <v/>
      </c>
      <c r="BW492" s="419" t="str">
        <f t="shared" si="13"/>
        <v/>
      </c>
      <c r="BX492" s="337"/>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6">
        <f t="shared" si="74"/>
        <v>0</v>
      </c>
      <c r="F493" s="369">
        <f>AO$51</f>
        <v>0</v>
      </c>
      <c r="H493" s="369">
        <f>AQ$51</f>
        <v>0</v>
      </c>
      <c r="I493" s="368">
        <f>$AR$51+$AS$51+$AT$51</f>
        <v>0</v>
      </c>
      <c r="J493" s="126">
        <f t="shared" si="75"/>
        <v>0</v>
      </c>
      <c r="K493" s="310">
        <f>$AU$51</f>
        <v>0</v>
      </c>
      <c r="L493" s="369">
        <f>$AW$51</f>
        <v>0</v>
      </c>
      <c r="N493" s="418">
        <f t="shared" si="76"/>
        <v>0</v>
      </c>
      <c r="O493" s="396" t="b">
        <f t="shared" si="77"/>
        <v>1</v>
      </c>
      <c r="P493" s="421" t="e">
        <f t="shared" si="45"/>
        <v>#DIV/0!</v>
      </c>
      <c r="AX493" s="345" t="s">
        <v>221</v>
      </c>
      <c r="AY493" s="346"/>
      <c r="AZ493" s="346"/>
      <c r="BA493" s="346"/>
      <c r="BB493" s="346"/>
      <c r="BC493" s="346"/>
      <c r="BD493" s="346"/>
      <c r="BE493" s="346"/>
      <c r="BF493" s="346"/>
      <c r="BG493" s="346"/>
      <c r="BH493" s="346"/>
      <c r="BI493" s="346"/>
      <c r="BJ493" s="346"/>
      <c r="BK493" s="346"/>
      <c r="BL493" s="346"/>
      <c r="BM493" s="346"/>
      <c r="BN493" s="346"/>
      <c r="BO493" s="346"/>
      <c r="BP493" s="346"/>
      <c r="BQ493" s="346"/>
      <c r="BR493" s="346"/>
      <c r="BS493" s="337">
        <f>SUM(BS482:BS492)</f>
        <v>28</v>
      </c>
      <c r="BT493" s="348"/>
      <c r="BU493" s="349"/>
      <c r="BV493" s="350"/>
      <c r="BW493" s="419" t="str">
        <f t="shared" si="13"/>
        <v/>
      </c>
      <c r="BX493" s="337"/>
      <c r="BY493" s="351"/>
      <c r="BZ493" s="264"/>
      <c r="CA493" s="264"/>
      <c r="CB493" s="264"/>
      <c r="CC493" s="264"/>
      <c r="CD493" s="264"/>
      <c r="CE493" s="264"/>
      <c r="CF493" s="264"/>
      <c r="CG493" s="51"/>
      <c r="CH493" s="51"/>
      <c r="CI493" s="51"/>
      <c r="CJ493" s="264"/>
      <c r="CK493" s="264"/>
      <c r="CL493" s="264"/>
      <c r="CM493" s="264"/>
      <c r="CN493" s="264"/>
      <c r="CO493" s="264"/>
      <c r="CP493" s="264"/>
      <c r="CQ493" s="264"/>
      <c r="CR493" s="264"/>
      <c r="CS493" s="51"/>
      <c r="CT493" s="51"/>
    </row>
    <row r="494" spans="2:98" ht="21" hidden="1" customHeight="1" x14ac:dyDescent="0.25">
      <c r="B494" s="264"/>
      <c r="C494" s="264"/>
      <c r="D494" s="264"/>
      <c r="E494" s="264"/>
      <c r="F494" s="371">
        <f>D483*F483+D484*F484+D485*F485+D486*F486+D487*F487+D488*F488+D489*F489+D490*F490+D491*F491+D492*F492+D493*F493</f>
        <v>30</v>
      </c>
      <c r="G494" s="264"/>
      <c r="H494" s="346"/>
      <c r="I494" s="346"/>
      <c r="J494" s="346"/>
      <c r="L494" s="346"/>
      <c r="N494" s="371">
        <f>D483*N483+D484*N484+D485*N485+D486*N486+D487*N487+D488*N488+D489*N489+D490*N490+D491*N491+D492*N492+D493*N493</f>
        <v>750</v>
      </c>
      <c r="O494" s="398" t="b">
        <f>AND(O483:O493)</f>
        <v>1</v>
      </c>
      <c r="P494" s="420">
        <f>N494/F494</f>
        <v>25</v>
      </c>
      <c r="Q494" s="264"/>
      <c r="R494" s="264"/>
      <c r="S494" s="264"/>
      <c r="T494" s="264"/>
      <c r="U494" s="264"/>
      <c r="V494" s="264"/>
      <c r="Z494" s="264"/>
      <c r="AA494" s="264"/>
      <c r="AB494" s="264"/>
      <c r="AC494" s="264"/>
      <c r="AD494" s="264"/>
      <c r="AE494" s="264"/>
      <c r="AF494" s="264"/>
      <c r="AG494" s="264"/>
      <c r="AH494" s="264"/>
      <c r="AL494" s="264"/>
      <c r="AM494" s="264"/>
      <c r="AN494" s="264"/>
      <c r="AO494" s="264"/>
      <c r="AP494" s="264"/>
      <c r="AQ494" s="264"/>
      <c r="AR494" s="264"/>
      <c r="AS494" s="264"/>
      <c r="AT494" s="264"/>
      <c r="AX494" s="247" t="s">
        <v>216</v>
      </c>
      <c r="AY494" s="247" t="s">
        <v>186</v>
      </c>
      <c r="AZ494" s="247" t="s">
        <v>187</v>
      </c>
      <c r="BA494" s="247" t="s">
        <v>192</v>
      </c>
      <c r="BB494" s="247" t="s">
        <v>195</v>
      </c>
      <c r="BC494" s="247" t="s">
        <v>193</v>
      </c>
      <c r="BD494" s="247" t="s">
        <v>194</v>
      </c>
      <c r="BE494" s="247" t="s">
        <v>203</v>
      </c>
      <c r="BF494" s="247" t="s">
        <v>204</v>
      </c>
      <c r="BG494" s="247" t="s">
        <v>208</v>
      </c>
      <c r="BH494" s="247" t="s">
        <v>205</v>
      </c>
      <c r="BI494" s="247" t="s">
        <v>206</v>
      </c>
      <c r="BJ494" s="247" t="s">
        <v>197</v>
      </c>
      <c r="BK494" s="261" t="s">
        <v>277</v>
      </c>
      <c r="BL494" s="336" t="s">
        <v>207</v>
      </c>
      <c r="BM494" s="247" t="s">
        <v>200</v>
      </c>
      <c r="BN494" s="335" t="s">
        <v>278</v>
      </c>
      <c r="BO494" s="261" t="s">
        <v>210</v>
      </c>
      <c r="BP494" s="247" t="s">
        <v>201</v>
      </c>
      <c r="BQ494" s="247" t="s">
        <v>198</v>
      </c>
      <c r="BR494" s="247" t="s">
        <v>199</v>
      </c>
      <c r="BS494" s="247" t="s">
        <v>196</v>
      </c>
      <c r="BT494" s="247" t="s">
        <v>226</v>
      </c>
      <c r="BU494" s="247" t="s">
        <v>211</v>
      </c>
      <c r="BV494" s="247" t="s">
        <v>212</v>
      </c>
      <c r="BW494" s="419" t="e">
        <f t="shared" si="13"/>
        <v>#VALUE!</v>
      </c>
      <c r="BX494" s="247"/>
      <c r="BY494" s="351"/>
      <c r="BZ494" s="343"/>
      <c r="CA494" s="343"/>
      <c r="CB494" s="343"/>
      <c r="CC494" s="343"/>
      <c r="CD494" s="343"/>
      <c r="CE494" s="343"/>
      <c r="CF494" s="343"/>
      <c r="CG494" s="51"/>
      <c r="CH494" s="51"/>
      <c r="CI494" s="51"/>
      <c r="CJ494" s="343"/>
      <c r="CK494" s="343"/>
      <c r="CL494" s="343"/>
      <c r="CM494" s="343"/>
      <c r="CN494" s="343"/>
      <c r="CO494" s="343"/>
      <c r="CP494" s="343"/>
      <c r="CQ494" s="343"/>
      <c r="CR494" s="343"/>
      <c r="CS494" s="51"/>
      <c r="CT494" s="51"/>
    </row>
    <row r="495" spans="2:98" ht="21" hidden="1" customHeight="1" x14ac:dyDescent="0.25">
      <c r="B495" s="343"/>
      <c r="C495" s="343"/>
      <c r="D495" s="343"/>
      <c r="E495" s="343"/>
      <c r="F495" s="247" t="s">
        <v>196</v>
      </c>
      <c r="G495" s="343"/>
      <c r="H495" s="247" t="s">
        <v>205</v>
      </c>
      <c r="I495" s="247" t="s">
        <v>206</v>
      </c>
      <c r="J495" s="247" t="s">
        <v>197</v>
      </c>
      <c r="K495" s="343"/>
      <c r="L495" s="247" t="s">
        <v>199</v>
      </c>
      <c r="N495" s="247" t="s">
        <v>279</v>
      </c>
      <c r="O495" s="395" t="s">
        <v>276</v>
      </c>
      <c r="P495" s="422"/>
      <c r="Q495" s="343"/>
      <c r="R495" s="343"/>
      <c r="S495" s="343"/>
      <c r="T495" s="343"/>
      <c r="U495" s="343"/>
      <c r="V495" s="343"/>
      <c r="W495" s="343"/>
      <c r="Z495" s="343"/>
      <c r="AA495" s="343"/>
      <c r="AB495" s="343"/>
      <c r="AC495" s="343"/>
      <c r="AD495" s="343"/>
      <c r="AE495" s="343"/>
      <c r="AF495" s="343"/>
      <c r="AG495" s="343"/>
      <c r="AH495" s="343"/>
      <c r="AI495" s="343"/>
      <c r="AL495" s="343"/>
      <c r="AM495" s="343"/>
      <c r="AN495" s="343"/>
      <c r="AO495" s="343"/>
      <c r="AP495" s="343"/>
      <c r="AQ495" s="343"/>
      <c r="AR495" s="343"/>
      <c r="AS495" s="343"/>
      <c r="AT495" s="343"/>
      <c r="AU495" s="343"/>
      <c r="AX495" s="263" t="str">
        <f>$B$73</f>
        <v>L450.20.05.D1</v>
      </c>
      <c r="AY495" s="127">
        <v>1</v>
      </c>
      <c r="AZ495" s="127" t="str">
        <f>IF(COUNTIFS($B$71,"&lt;&gt;"&amp;"",$B$71,"&lt;&gt;practic?*",$B$71,"&lt;&gt;*op?ional*",$B$71,"&lt;&gt;*Disciplin? facultativ?*", $B$71,"&lt;&gt;*Examen de diplom?*"),$B$71,"")</f>
        <v>Electronică medicală</v>
      </c>
      <c r="BA495" s="127">
        <f t="shared" ref="BA495:BA505" si="80">IF($AZ495="","",ROUND(RIGHT($B$70,1)/2,0))</f>
        <v>3</v>
      </c>
      <c r="BB495" s="127" t="str">
        <f t="shared" ref="BB495:BB505" si="81">IF($AZ495="","",RIGHT($B$70,1))</f>
        <v>5</v>
      </c>
      <c r="BC495" s="127" t="str">
        <f>IF($AZ495="","",$F$73)</f>
        <v>E</v>
      </c>
      <c r="BD495" s="127" t="str">
        <f>IF($AZ495="","","DI")</f>
        <v>DI</v>
      </c>
      <c r="BE495" s="126">
        <f>IF($AZ495&lt;&gt;"",ROUND(BH495/14,1),"")</f>
        <v>2</v>
      </c>
      <c r="BF495" s="126">
        <f>IF($AZ495&lt;&gt;"",ROUND(BI495/14,1),"")</f>
        <v>2</v>
      </c>
      <c r="BG495" s="126">
        <f>IF($AZ495&lt;&gt;"",BE495+BF495,"")</f>
        <v>4</v>
      </c>
      <c r="BH495" s="127">
        <f>IF(COUNTIFS($B$71,"&lt;&gt;"&amp;"",$B$71,"&lt;&gt;practic?*",$B$71,"&lt;&gt;*Elaborare proiect de diplom?*",$B$71,"&lt;&gt;*op?ional*",$B$71,"&lt;&gt;*Disciplin? facultativ?*", $B$71,"&lt;&gt;*Examen de diplom?*"),$G$73,"")</f>
        <v>28</v>
      </c>
      <c r="BI495" s="127">
        <f>IF(COUNTIFS($B$71,"&lt;&gt;"&amp;"",$B$71,"&lt;&gt;practic?*",$B$71,"&lt;&gt;*Elaborare proiect de diplom?*",$B$71,"&lt;&gt;*op?ional*",$B$71,"&lt;&gt;*Disciplin? facultativ?*", $B$71,"&lt;&gt;*Examen de diplom?*"),($H$73+$I$73+$J$73),"")</f>
        <v>28</v>
      </c>
      <c r="BJ495" s="126">
        <f>IF($AZ495&lt;&gt;"",BH495+BI495,"")</f>
        <v>56</v>
      </c>
      <c r="BK495" s="342">
        <f>IF($AZ495&lt;&gt;"",ROUND(BN495/14,1),"")</f>
        <v>0</v>
      </c>
      <c r="BL495" s="342">
        <f>IF($AZ495&lt;&gt;"",ROUND(BO495/14,1),"")</f>
        <v>0</v>
      </c>
      <c r="BM495" s="126">
        <f>IF($AZ495="","",IF($BK495&lt;&gt;"",$BK495,0)+IF($BL495&lt;&gt;"",$BL495,0))</f>
        <v>0</v>
      </c>
      <c r="BN495" s="342">
        <f>IF(AZ495&lt;&gt;"",K$73,"")</f>
        <v>0</v>
      </c>
      <c r="BO495" s="127" t="str">
        <f>IF(COUNTIF($AZ495,"=*Elaborare proiect de diplom?*"),$J$73,"0")</f>
        <v>0</v>
      </c>
      <c r="BP495" s="126">
        <f>IF($AZ495="","",IF($BN495&lt;&gt;"",$BN495,0)+IF($BO495&lt;&gt;"",$BO495,0))</f>
        <v>0</v>
      </c>
      <c r="BQ495" s="342">
        <f>IF($AZ495&lt;&gt;"",ROUND(BR495/14,1),"")</f>
        <v>4.9000000000000004</v>
      </c>
      <c r="BR495" s="127">
        <f>IF(COUNTIFS($B$71,"&lt;&gt;"&amp;"",$B$71,"&lt;&gt;practic?*",$B$71,"&lt;&gt;*op?ional*",$B$71,"&lt;&gt;*Disciplin? facultativ?*", $B$71,"&lt;&gt;*Examen de diplom?*"),IF($M$73&lt;&gt;"",ROUND($M$73,1),""),"")</f>
        <v>69</v>
      </c>
      <c r="BS495" s="127">
        <f>IF($AZ495="","",$E$73)</f>
        <v>5</v>
      </c>
      <c r="BT495" s="127" t="str">
        <f>IF(COUNTIFS($B$71,"&lt;&gt;"&amp;"",$B$71,"&lt;&gt;practic?*",$B$71,"&lt;&gt;*op?ional*",$B$71,"&lt;&gt;*Disciplin? facultativ?*", $B$71,"&lt;&gt;*Examen de diplom?*"),$L$73,"")</f>
        <v>DD</v>
      </c>
      <c r="BU495" s="126">
        <f>IF($AZ495="","",IF($BG495&lt;&gt;"",$BG495,0)+IF($BM495&lt;&gt;"",$BM495,0)+IF($BQ495&lt;&gt;"",$BQ495,0))</f>
        <v>8.9</v>
      </c>
      <c r="BV495" s="127">
        <f>IF($AZ495="","",IF($BJ495&lt;&gt;"",$BJ495,0)+IF($BP495&lt;&gt;"",$BP495,0)+IF($BR495&lt;&gt;"",$BR495,0))</f>
        <v>125</v>
      </c>
      <c r="BW495" s="419" t="str">
        <f t="shared" si="13"/>
        <v>2022</v>
      </c>
      <c r="BX495" s="124"/>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6">
        <f>IF(AND((F496&gt;0), (N496&gt;0)),1,0)</f>
        <v>1</v>
      </c>
      <c r="F496" s="127">
        <f>$E$73</f>
        <v>5</v>
      </c>
      <c r="H496" s="127">
        <f>$G$73</f>
        <v>28</v>
      </c>
      <c r="I496" s="127">
        <f>$H$73+$I$73+$J$73</f>
        <v>28</v>
      </c>
      <c r="J496" s="126">
        <f>H496+I496</f>
        <v>56</v>
      </c>
      <c r="K496" s="310">
        <f>$K$73</f>
        <v>0</v>
      </c>
      <c r="L496" s="127">
        <f>$M$73</f>
        <v>69</v>
      </c>
      <c r="N496" s="369">
        <f>IF(ISNUMBER(L496+K496+J496), L496+K496+J496,0)</f>
        <v>125</v>
      </c>
      <c r="O496" s="396" t="b">
        <f>IF(D496=0,TRUE, IF(N496/25=F496,TRUE,FALSE))</f>
        <v>1</v>
      </c>
      <c r="P496" s="421">
        <f t="shared" ref="P496:P518" si="82">N496/F496</f>
        <v>25</v>
      </c>
      <c r="AX496" s="124" t="str">
        <f>$B$76</f>
        <v>L450.20.05.D2</v>
      </c>
      <c r="AY496" s="268">
        <v>2</v>
      </c>
      <c r="AZ496" s="268" t="str">
        <f>IF(COUNTIFS($B$74,"&lt;&gt;"&amp;"",$B$74,"&lt;&gt;practic?*",$B$74,"&lt;&gt;*op?ional*",$B$74,"&lt;&gt;*Disciplin? facultativ?*", $B$74,"&lt;&gt;*Examen de diplom?*"),$B$74,"")</f>
        <v>Proiectarea implanturilor</v>
      </c>
      <c r="BA496" s="268">
        <f t="shared" si="80"/>
        <v>3</v>
      </c>
      <c r="BB496" s="268" t="str">
        <f t="shared" si="81"/>
        <v>5</v>
      </c>
      <c r="BC496" s="268" t="str">
        <f>IF($AZ496="","",$F$76)</f>
        <v>D</v>
      </c>
      <c r="BD496" s="268" t="str">
        <f>IF($AZ496="","","DI")</f>
        <v>DI</v>
      </c>
      <c r="BE496" s="126">
        <f t="shared" ref="BE496:BE505" si="83">IF($AZ496&lt;&gt;"",ROUND(BH496/14,1),"")</f>
        <v>2</v>
      </c>
      <c r="BF496" s="126">
        <f t="shared" ref="BF496:BF505" si="84">IF($AZ496&lt;&gt;"",ROUND(BI496/14,1),"")</f>
        <v>2</v>
      </c>
      <c r="BG496" s="126">
        <f t="shared" ref="BG496:BG517" si="85">IF($AZ496&lt;&gt;"",BE496+BF496,"")</f>
        <v>4</v>
      </c>
      <c r="BH496" s="268">
        <f>IF(COUNTIFS($B$74,"&lt;&gt;"&amp;"",$B$74,"&lt;&gt;practic?*",$B$74,"&lt;&gt;*Elaborare proiect de diplom?*",$B$74,"&lt;&gt;*op?ional*",$B$74,"&lt;&gt;*Disciplin? facultativ?*", $B$74,"&lt;&gt;*Examen de diplom?*"),$G$76,"")</f>
        <v>28</v>
      </c>
      <c r="BI496" s="268">
        <f>IF(COUNTIFS($B$74,"&lt;&gt;"&amp;"",$B$74,"&lt;&gt;practic?*",$B$74,"&lt;&gt;*Elaborare proiect de diplom?*",$B$74,"&lt;&gt;*op?ional*",$B$74,"&lt;&gt;*Disciplin? facultativ?*", $B$74,"&lt;&gt;*Examen de diplom?*"),($H$76+$I$76+$J$76),"")</f>
        <v>28</v>
      </c>
      <c r="BJ496" s="126">
        <f t="shared" ref="BJ496:BJ505" si="86">IF($AZ496&lt;&gt;"",BH496+BI496,"")</f>
        <v>56</v>
      </c>
      <c r="BK496" s="342">
        <f t="shared" ref="BK496:BK505" si="87">IF($AZ496&lt;&gt;"",ROUND(BN496/14,1),"")</f>
        <v>0</v>
      </c>
      <c r="BL496" s="342">
        <f t="shared" ref="BL496:BL505" si="88">IF($AZ496&lt;&gt;"",ROUND(BO496/14,1),"")</f>
        <v>0</v>
      </c>
      <c r="BM496" s="126">
        <f t="shared" ref="BM496:BM505" si="89">IF($AZ496="","",IF($BK496&lt;&gt;"",$BK496,0)+IF($BL496&lt;&gt;"",$BL496,0))</f>
        <v>0</v>
      </c>
      <c r="BN496" s="342">
        <f>IF(AZ496&lt;&gt;"",K$76,"")</f>
        <v>0</v>
      </c>
      <c r="BO496" s="127" t="str">
        <f>IF(COUNTIF($AZ496,"=*Elaborare proiect de diplom?*"),$J$76,"0")</f>
        <v>0</v>
      </c>
      <c r="BP496" s="126">
        <f t="shared" ref="BP496:BP505" si="90">IF($AZ496="","",IF($BN496&lt;&gt;"",$BN496,0)+IF($BO496&lt;&gt;"",$BO496,0))</f>
        <v>0</v>
      </c>
      <c r="BQ496" s="342">
        <f t="shared" ref="BQ496:BQ505" si="91">IF($AZ496&lt;&gt;"",ROUND(BR496/14,1),"")</f>
        <v>4.9000000000000004</v>
      </c>
      <c r="BR496" s="268">
        <f>IF(COUNTIFS($B$74,"&lt;&gt;"&amp;"",$B$74,"&lt;&gt;practic?*",$B$74,"&lt;&gt;*op?ional*",$B$74,"&lt;&gt;*Disciplin? facultativ?*", $B$74,"&lt;&gt;*Examen de diplom?*"),IF($M$76&lt;&gt;"",ROUND($M$76,1),""),"")</f>
        <v>69</v>
      </c>
      <c r="BS496" s="268">
        <f>IF($AZ496="","",$E$76)</f>
        <v>5</v>
      </c>
      <c r="BT496" s="268" t="str">
        <f>IF(COUNTIFS($B$74,"&lt;&gt;"&amp;"",$B$74,"&lt;&gt;practic?*",$B$74,"&lt;&gt;*op?ional*",$B$74,"&lt;&gt;*Disciplin? facultativ?*", $B$74,"&lt;&gt;*Examen de diplom?*"),$L$76,"")</f>
        <v>DD</v>
      </c>
      <c r="BU496" s="126">
        <f>IF($AZ496="","",IF($BG496&lt;&gt;"",$BG496,0)+IF($BM496&lt;&gt;"",$BM496,0)+IF($BQ496&lt;&gt;"",$BQ496,0))</f>
        <v>8.9</v>
      </c>
      <c r="BV496" s="127">
        <f t="shared" ref="BV496:BV505" si="92">IF($AZ496="","",IF($BJ496&lt;&gt;"",$BJ496,0)+IF($BP496&lt;&gt;"",$BP496,0)+IF($BR496&lt;&gt;"",$BR496,0))</f>
        <v>125</v>
      </c>
      <c r="BW496" s="419" t="str">
        <f t="shared" si="13"/>
        <v>2022</v>
      </c>
      <c r="BX496" s="124"/>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6">
        <f t="shared" ref="D497:D506" si="93">IF(AND((F497&gt;0), (N497&gt;0)),1,0)</f>
        <v>1</v>
      </c>
      <c r="F497" s="368">
        <f>$E$76</f>
        <v>5</v>
      </c>
      <c r="H497" s="369">
        <f>$G$76</f>
        <v>28</v>
      </c>
      <c r="I497" s="368">
        <f>$H$76+$I$76+$J$76</f>
        <v>28</v>
      </c>
      <c r="J497" s="126">
        <f t="shared" ref="J497:J506" si="94">H497+I497</f>
        <v>56</v>
      </c>
      <c r="K497" s="310">
        <f>$K$76</f>
        <v>0</v>
      </c>
      <c r="L497" s="369">
        <f>$M$76</f>
        <v>69</v>
      </c>
      <c r="N497" s="369">
        <f t="shared" ref="N497:N506" si="95">IF(ISNUMBER(L497+K497+J497), L497+K497+J497,0)</f>
        <v>125</v>
      </c>
      <c r="O497" s="396" t="b">
        <f t="shared" ref="O497:O506" si="96">IF(D497=0,TRUE, IF(N497/25=F497,TRUE,FALSE))</f>
        <v>1</v>
      </c>
      <c r="P497" s="421">
        <f t="shared" si="82"/>
        <v>25</v>
      </c>
      <c r="AX497" s="124" t="str">
        <f>$B$79</f>
        <v>L450.20.05.D3</v>
      </c>
      <c r="AY497" s="268">
        <v>3</v>
      </c>
      <c r="AZ497" s="268" t="str">
        <f>IF(COUNTIFS($B$77,"&lt;&gt;"&amp;"",$B$77,"&lt;&gt;practic?*",$B$77,"&lt;&gt;*op?ional*",$B$77,"&lt;&gt;*Disciplin? facultativ?*", $B$77,"&lt;&gt;*Examen de diplom?*"),$B$77,"")</f>
        <v>Organe de mașini și toleranțe</v>
      </c>
      <c r="BA497" s="268">
        <f t="shared" si="80"/>
        <v>3</v>
      </c>
      <c r="BB497" s="268" t="str">
        <f t="shared" si="81"/>
        <v>5</v>
      </c>
      <c r="BC497" s="268" t="str">
        <f>IF($AZ497="","",$F$79)</f>
        <v>E</v>
      </c>
      <c r="BD497" s="127" t="str">
        <f t="shared" ref="BD497:BD505" si="97">IF($AZ497="","","DI")</f>
        <v>DI</v>
      </c>
      <c r="BE497" s="126">
        <f t="shared" si="83"/>
        <v>2</v>
      </c>
      <c r="BF497" s="126">
        <f t="shared" si="84"/>
        <v>2</v>
      </c>
      <c r="BG497" s="126">
        <f t="shared" si="85"/>
        <v>4</v>
      </c>
      <c r="BH497" s="268">
        <f>IF(COUNTIFS($B$77,"&lt;&gt;"&amp;"",$B$77,"&lt;&gt;practic?*",$B$77,"&lt;&gt;*Elaborare proiect de diplom?*",$B$77,"&lt;&gt;*op?ional*",$B$77,"&lt;&gt;*Disciplin? facultativ?*", $B$77,"&lt;&gt;*Examen de diplom?*"),$G$79,"")</f>
        <v>28</v>
      </c>
      <c r="BI497" s="268">
        <f>IF(COUNTIFS($B$77,"&lt;&gt;"&amp;"",$B$77,"&lt;&gt;practic?*",$B$77,"&lt;&gt;*Elaborare proiect de diplom?*",$B$77,"&lt;&gt;*op?ional*",$B$77,"&lt;&gt;*Disciplin? facultativ?*", $B$77,"&lt;&gt;*Examen de diplom?*"),($H$79+$I$79+$J$79),"")</f>
        <v>28</v>
      </c>
      <c r="BJ497" s="126">
        <f t="shared" si="86"/>
        <v>56</v>
      </c>
      <c r="BK497" s="342">
        <f t="shared" si="87"/>
        <v>0</v>
      </c>
      <c r="BL497" s="342">
        <f t="shared" si="88"/>
        <v>0</v>
      </c>
      <c r="BM497" s="126">
        <f t="shared" si="89"/>
        <v>0</v>
      </c>
      <c r="BN497" s="342">
        <f>IF(AZ497&lt;&gt;"",K$79,"")</f>
        <v>0</v>
      </c>
      <c r="BO497" s="127" t="str">
        <f>IF(COUNTIF($AZ497,"=*Elaborare proiect de diplom?*"),$J$79,"0")</f>
        <v>0</v>
      </c>
      <c r="BP497" s="126">
        <f t="shared" si="90"/>
        <v>0</v>
      </c>
      <c r="BQ497" s="342">
        <f t="shared" si="91"/>
        <v>3.1</v>
      </c>
      <c r="BR497" s="268">
        <f>IF(COUNTIFS($B$77,"&lt;&gt;"&amp;"",$B$77,"&lt;&gt;practic?*",$B$77,"&lt;&gt;*op?ional*",$B$77,"&lt;&gt;*Disciplin? facultativ?*", $B$77,"&lt;&gt;*Examen de diplom?*"),IF($M$79&lt;&gt;"",ROUND($M$79,1),""),"")</f>
        <v>44</v>
      </c>
      <c r="BS497" s="268">
        <f>IF($AZ497="","",$E$79)</f>
        <v>4</v>
      </c>
      <c r="BT497" s="268" t="str">
        <f>IF(COUNTIFS($B$77,"&lt;&gt;"&amp;"",$B$77,"&lt;&gt;practic?*",$B$77,"&lt;&gt;*op?ional*",$B$77,"&lt;&gt;*Disciplin? facultativ?*", $B$77,"&lt;&gt;*Examen de diplom?*"),$L$79,"")</f>
        <v>DD</v>
      </c>
      <c r="BU497" s="126">
        <f t="shared" ref="BU497:BU505" si="98">IF($AZ497="","",IF($BG497&lt;&gt;"",$BG497,0)+IF($BM497&lt;&gt;"",$BM497,0)+IF($BQ497&lt;&gt;"",$BQ497,0))</f>
        <v>7.1</v>
      </c>
      <c r="BV497" s="127">
        <f t="shared" si="92"/>
        <v>100</v>
      </c>
      <c r="BW497" s="419" t="str">
        <f t="shared" si="13"/>
        <v>2022</v>
      </c>
      <c r="BX497" s="124"/>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6">
        <f t="shared" si="93"/>
        <v>1</v>
      </c>
      <c r="F498" s="368">
        <f>$E$79</f>
        <v>4</v>
      </c>
      <c r="H498" s="369">
        <f>$G$79</f>
        <v>28</v>
      </c>
      <c r="I498" s="368">
        <f>$H$79+$I$79+$J$79</f>
        <v>28</v>
      </c>
      <c r="J498" s="126">
        <f t="shared" si="94"/>
        <v>56</v>
      </c>
      <c r="K498" s="310">
        <f>$K$79</f>
        <v>0</v>
      </c>
      <c r="L498" s="369">
        <f>$M$79</f>
        <v>44</v>
      </c>
      <c r="N498" s="369">
        <f t="shared" si="95"/>
        <v>100</v>
      </c>
      <c r="O498" s="396" t="b">
        <f t="shared" si="96"/>
        <v>1</v>
      </c>
      <c r="P498" s="421">
        <f t="shared" si="82"/>
        <v>25</v>
      </c>
      <c r="AX498" s="124" t="str">
        <f>$B$82</f>
        <v>L450.20.05.D4</v>
      </c>
      <c r="AY498" s="127">
        <v>4</v>
      </c>
      <c r="AZ498" s="268" t="str">
        <f>IF(COUNTIFS($B$80,"&lt;&gt;"&amp;"",$B$80,"&lt;&gt;practic?*",$B$80,"&lt;&gt;*op?ional*",$B$80,"&lt;&gt;*Disciplin? facultativ?*", $B$80,"&lt;&gt;*Examen de diplom?*"),$B$80,"")</f>
        <v>Fabricatia dispozitivelor medicale</v>
      </c>
      <c r="BA498" s="268">
        <f t="shared" si="80"/>
        <v>3</v>
      </c>
      <c r="BB498" s="268" t="str">
        <f t="shared" si="81"/>
        <v>5</v>
      </c>
      <c r="BC498" s="268" t="str">
        <f>IF($AZ498="","",$F$82)</f>
        <v>E</v>
      </c>
      <c r="BD498" s="268" t="str">
        <f t="shared" si="97"/>
        <v>DI</v>
      </c>
      <c r="BE498" s="126">
        <f t="shared" si="83"/>
        <v>2</v>
      </c>
      <c r="BF498" s="126">
        <f t="shared" si="84"/>
        <v>2</v>
      </c>
      <c r="BG498" s="126">
        <f t="shared" si="85"/>
        <v>4</v>
      </c>
      <c r="BH498" s="268">
        <f>IF(COUNTIFS($B$80,"&lt;&gt;"&amp;"",$B$80,"&lt;&gt;practic?*",$B$80,"&lt;&gt;*Elaborare proiect de diplom?*",$B$80,"&lt;&gt;*op?ional*",$B$80,"&lt;&gt;*Disciplin? facultativ?*", $B$80,"&lt;&gt;*Examen de diplom?*"),$G$82,"")</f>
        <v>28</v>
      </c>
      <c r="BI498" s="268">
        <f>IF(COUNTIFS($B$80,"&lt;&gt;"&amp;"",$B$80,"&lt;&gt;practic?*",$B$80,"&lt;&gt;*Elaborare proiect de diplom?*",$B$80,"&lt;&gt;*op?ional*",$B$80,"&lt;&gt;*Disciplin? facultativ?*", $B$80,"&lt;&gt;*Examen de diplom?*"),($H$82+$I$82+$J$82),"")</f>
        <v>28</v>
      </c>
      <c r="BJ498" s="126">
        <f t="shared" si="86"/>
        <v>56</v>
      </c>
      <c r="BK498" s="342">
        <f t="shared" si="87"/>
        <v>0</v>
      </c>
      <c r="BL498" s="342">
        <f t="shared" si="88"/>
        <v>0</v>
      </c>
      <c r="BM498" s="126">
        <f t="shared" si="89"/>
        <v>0</v>
      </c>
      <c r="BN498" s="342">
        <f>IF(AZ498&lt;&gt;"",K$82,"")</f>
        <v>0</v>
      </c>
      <c r="BO498" s="127" t="str">
        <f>IF(COUNTIF($AZ498,"=*Elaborare proiect de diplom?*"),$J$82,"0")</f>
        <v>0</v>
      </c>
      <c r="BP498" s="126">
        <f t="shared" si="90"/>
        <v>0</v>
      </c>
      <c r="BQ498" s="342">
        <f t="shared" si="91"/>
        <v>3.1</v>
      </c>
      <c r="BR498" s="268">
        <f>IF(COUNTIFS($B$80,"&lt;&gt;"&amp;"",$B$80,"&lt;&gt;practic?*",$B$80,"&lt;&gt;*op?ional*",$B$80,"&lt;&gt;*Disciplin? facultativ?*", $B$80,"&lt;&gt;*Examen de diplom?*"),IF($M$82&lt;&gt;"",ROUND($M$82,1),""),"")</f>
        <v>44</v>
      </c>
      <c r="BS498" s="127">
        <f>IF($AZ498="","",$E$82)</f>
        <v>4</v>
      </c>
      <c r="BT498" s="268" t="str">
        <f>IF(COUNTIFS($B$80,"&lt;&gt;"&amp;"",$B$80,"&lt;&gt;practic?*",$B$80,"&lt;&gt;*op?ional*",$B$80,"&lt;&gt;*Disciplin? facultativ?*", $B$80,"&lt;&gt;*Examen de diplom?*"),$L$82,"")</f>
        <v>DD</v>
      </c>
      <c r="BU498" s="126">
        <f t="shared" si="98"/>
        <v>7.1</v>
      </c>
      <c r="BV498" s="127">
        <f t="shared" si="92"/>
        <v>100</v>
      </c>
      <c r="BW498" s="419" t="str">
        <f t="shared" si="13"/>
        <v>2022</v>
      </c>
      <c r="BX498" s="124"/>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6">
        <f t="shared" si="93"/>
        <v>1</v>
      </c>
      <c r="F499" s="127">
        <f>$E$82</f>
        <v>4</v>
      </c>
      <c r="H499" s="127">
        <f>$G$82</f>
        <v>28</v>
      </c>
      <c r="I499" s="368">
        <f>$H$82+$I$82+$J$82</f>
        <v>28</v>
      </c>
      <c r="J499" s="126">
        <f t="shared" si="94"/>
        <v>56</v>
      </c>
      <c r="K499" s="310">
        <f>$K$82</f>
        <v>0</v>
      </c>
      <c r="L499" s="127">
        <f>$M$82</f>
        <v>44</v>
      </c>
      <c r="N499" s="369">
        <f t="shared" si="95"/>
        <v>100</v>
      </c>
      <c r="O499" s="396" t="b">
        <f t="shared" si="96"/>
        <v>1</v>
      </c>
      <c r="P499" s="421">
        <f t="shared" si="82"/>
        <v>25</v>
      </c>
      <c r="AX499" s="124" t="str">
        <f>$B$85</f>
        <v>L450.20.05.S5</v>
      </c>
      <c r="AY499" s="268">
        <v>5</v>
      </c>
      <c r="AZ499" s="268" t="str">
        <f>IF(COUNTIFS($B$83,"&lt;&gt;"&amp;"",$B$83,"&lt;&gt;practic?*",$B$83,"&lt;&gt;*op?ional*",$B$83,"&lt;&gt;*Disciplin? facultativ?*", $B$83,"&lt;&gt;*Examen de diplom?*"),$B$83,"")</f>
        <v>Sisteme biologice</v>
      </c>
      <c r="BA499" s="268">
        <f t="shared" si="80"/>
        <v>3</v>
      </c>
      <c r="BB499" s="268" t="str">
        <f t="shared" si="81"/>
        <v>5</v>
      </c>
      <c r="BC499" s="268" t="str">
        <f>IF($AZ499="","",$F$85)</f>
        <v>E</v>
      </c>
      <c r="BD499" s="127" t="str">
        <f t="shared" si="97"/>
        <v>DI</v>
      </c>
      <c r="BE499" s="126">
        <f t="shared" si="83"/>
        <v>2</v>
      </c>
      <c r="BF499" s="126">
        <f t="shared" si="84"/>
        <v>2</v>
      </c>
      <c r="BG499" s="126">
        <f t="shared" si="85"/>
        <v>4</v>
      </c>
      <c r="BH499" s="268">
        <f>IF(COUNTIFS($B$83,"&lt;&gt;"&amp;"",$B$83,"&lt;&gt;practic?*",$B$83,"&lt;&gt;*Elaborare proiect de diplom?*",$B$83,"&lt;&gt;*op?ional*",$B$83,"&lt;&gt;*Disciplin? facultativ?*", $B$83,"&lt;&gt;*Examen de diplom?*"),$G$85,"")</f>
        <v>28</v>
      </c>
      <c r="BI499" s="268">
        <f>IF(COUNTIFS($B$83,"&lt;&gt;"&amp;"",$B$83,"&lt;&gt;practic?*",$B$83,"&lt;&gt;*Elaborare proiect de diplom?*",$B$83,"&lt;&gt;*op?ional*",$B$83,"&lt;&gt;*Disciplin? facultativ?*", $B$83,"&lt;&gt;*Examen de diplom?*"),($H$85+$I$85+$J$85),"")</f>
        <v>28</v>
      </c>
      <c r="BJ499" s="126">
        <f t="shared" si="86"/>
        <v>56</v>
      </c>
      <c r="BK499" s="342">
        <f t="shared" si="87"/>
        <v>0</v>
      </c>
      <c r="BL499" s="342">
        <f t="shared" si="88"/>
        <v>0</v>
      </c>
      <c r="BM499" s="126">
        <f t="shared" si="89"/>
        <v>0</v>
      </c>
      <c r="BN499" s="342">
        <f>IF(AZ499&lt;&gt;"",K$85,"")</f>
        <v>0</v>
      </c>
      <c r="BO499" s="127" t="str">
        <f>IF(COUNTIF($AZ499,"=*Elaborare proiect de diplom?*"),$J$85,"0")</f>
        <v>0</v>
      </c>
      <c r="BP499" s="126">
        <f t="shared" si="90"/>
        <v>0</v>
      </c>
      <c r="BQ499" s="342">
        <f t="shared" si="91"/>
        <v>1.4</v>
      </c>
      <c r="BR499" s="268">
        <f>IF(COUNTIFS($B$83,"&lt;&gt;"&amp;"",$B$83,"&lt;&gt;practic?*",$B$83,"&lt;&gt;*op?ional*",$B$83,"&lt;&gt;*Disciplin? facultativ?*", $B$83,"&lt;&gt;*Examen de diplom?*"),IF($M$85&lt;&gt;"",ROUND($M$85,1),""),"")</f>
        <v>19</v>
      </c>
      <c r="BS499" s="268">
        <f>IF($AZ499="","",$E$85)</f>
        <v>3</v>
      </c>
      <c r="BT499" s="268" t="str">
        <f>IF(COUNTIFS($B$83,"&lt;&gt;"&amp;"",$B$83,"&lt;&gt;practic?*",$B$83,"&lt;&gt;*op?ional*",$B$83,"&lt;&gt;*Disciplin? facultativ?*", $B$83,"&lt;&gt;*Examen de diplom?*"),$L$85,"")</f>
        <v>DS</v>
      </c>
      <c r="BU499" s="126">
        <f t="shared" si="98"/>
        <v>5.4</v>
      </c>
      <c r="BV499" s="127">
        <f t="shared" si="92"/>
        <v>75</v>
      </c>
      <c r="BW499" s="419" t="str">
        <f t="shared" si="13"/>
        <v>2022</v>
      </c>
      <c r="BX499" s="124"/>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6">
        <f t="shared" si="93"/>
        <v>1</v>
      </c>
      <c r="F500" s="368">
        <f>$E$85</f>
        <v>3</v>
      </c>
      <c r="H500" s="369">
        <f>$G$85</f>
        <v>28</v>
      </c>
      <c r="I500" s="368">
        <f>$H$85+$I$85+$J$85</f>
        <v>28</v>
      </c>
      <c r="J500" s="126">
        <f t="shared" si="94"/>
        <v>56</v>
      </c>
      <c r="K500" s="310">
        <f>$K$85</f>
        <v>0</v>
      </c>
      <c r="L500" s="369">
        <f>$M$85</f>
        <v>19</v>
      </c>
      <c r="N500" s="369">
        <f t="shared" si="95"/>
        <v>75</v>
      </c>
      <c r="O500" s="396" t="b">
        <f t="shared" si="96"/>
        <v>1</v>
      </c>
      <c r="P500" s="421">
        <f t="shared" si="82"/>
        <v>25</v>
      </c>
      <c r="AX500" s="124" t="str">
        <f>$B$88</f>
        <v>L450.20.05.S6</v>
      </c>
      <c r="AY500" s="268">
        <v>6</v>
      </c>
      <c r="AZ500" s="268" t="str">
        <f>IF(COUNTIFS($B$86,"&lt;&gt;"&amp;"",$B$86,"&lt;&gt;practic?*",$B$86,"&lt;&gt;*op?ional*",$B$86,"&lt;&gt;*Disciplin? facultativ?*", $B$86,"&lt;&gt;*Examen de diplom?*"),$B$86,"")</f>
        <v>Acustică şi proteze auditive</v>
      </c>
      <c r="BA500" s="268">
        <f t="shared" si="80"/>
        <v>3</v>
      </c>
      <c r="BB500" s="268" t="str">
        <f t="shared" si="81"/>
        <v>5</v>
      </c>
      <c r="BC500" s="268" t="str">
        <f>IF($AZ500="","",$F$88)</f>
        <v>D</v>
      </c>
      <c r="BD500" s="268" t="str">
        <f t="shared" si="97"/>
        <v>DI</v>
      </c>
      <c r="BE500" s="126">
        <f t="shared" si="83"/>
        <v>2</v>
      </c>
      <c r="BF500" s="126">
        <f t="shared" si="84"/>
        <v>2</v>
      </c>
      <c r="BG500" s="126">
        <f t="shared" si="85"/>
        <v>4</v>
      </c>
      <c r="BH500" s="268">
        <f>IF(COUNTIFS($B$86,"&lt;&gt;"&amp;"",$B$86,"&lt;&gt;practic?*",$B$86,"&lt;&gt;*Elaborare proiect de diplom?*",$B$86,"&lt;&gt;*op?ional*",$B$86,"&lt;&gt;*Disciplin? facultativ?*", $B$86,"&lt;&gt;*Examen de diplom?*"),$G$88,"")</f>
        <v>28</v>
      </c>
      <c r="BI500" s="268">
        <f>IF(COUNTIFS($B$86,"&lt;&gt;"&amp;"",$B$86,"&lt;&gt;practic?*",$B$86,"&lt;&gt;*Elaborare proiect de diplom?*",$B$86,"&lt;&gt;*op?ional*",$B$86,"&lt;&gt;*Disciplin? facultativ?*", $B$86,"&lt;&gt;*Examen de diplom?*"),($H$88+$I$88+$J$88),"")</f>
        <v>28</v>
      </c>
      <c r="BJ500" s="126">
        <f t="shared" si="86"/>
        <v>56</v>
      </c>
      <c r="BK500" s="342">
        <f t="shared" si="87"/>
        <v>0</v>
      </c>
      <c r="BL500" s="342">
        <f t="shared" si="88"/>
        <v>0</v>
      </c>
      <c r="BM500" s="126">
        <f t="shared" si="89"/>
        <v>0</v>
      </c>
      <c r="BN500" s="342">
        <f>IF(AZ500&lt;&gt;"",K$88,"")</f>
        <v>0</v>
      </c>
      <c r="BO500" s="127" t="str">
        <f>IF(COUNTIF($AZ500,"=*Elaborare proiect de diplom?*"),$J$88,"0")</f>
        <v>0</v>
      </c>
      <c r="BP500" s="126">
        <f t="shared" si="90"/>
        <v>0</v>
      </c>
      <c r="BQ500" s="342">
        <f t="shared" si="91"/>
        <v>3.1</v>
      </c>
      <c r="BR500" s="268">
        <f>IF(COUNTIFS($B$86,"&lt;&gt;"&amp;"",$B$86,"&lt;&gt;practic?*",$B$86,"&lt;&gt;*op?ional*",$B$86,"&lt;&gt;*Disciplin? facultativ?*", $B$86,"&lt;&gt;*Examen de diplom?*"),IF($M$88&lt;&gt;"",ROUND($M$88,1),""),"")</f>
        <v>44</v>
      </c>
      <c r="BS500" s="268">
        <f>IF($AZ500="","",$E$88)</f>
        <v>4</v>
      </c>
      <c r="BT500" s="268" t="str">
        <f>IF(COUNTIFS($B$86,"&lt;&gt;"&amp;"",$B$86,"&lt;&gt;practic?*",$B$86,"&lt;&gt;*op?ional*",$B$86,"&lt;&gt;*Disciplin? facultativ?*", $B$86,"&lt;&gt;*Examen de diplom?*"),$L$88,"")</f>
        <v>DS</v>
      </c>
      <c r="BU500" s="126">
        <f t="shared" si="98"/>
        <v>7.1</v>
      </c>
      <c r="BV500" s="127">
        <f t="shared" si="92"/>
        <v>100</v>
      </c>
      <c r="BW500" s="419" t="str">
        <f t="shared" si="13"/>
        <v>2022</v>
      </c>
      <c r="BX500" s="124"/>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6">
        <f t="shared" si="93"/>
        <v>1</v>
      </c>
      <c r="F501" s="368">
        <f>$E$88</f>
        <v>4</v>
      </c>
      <c r="H501" s="369">
        <f>$G$88</f>
        <v>28</v>
      </c>
      <c r="I501" s="368">
        <f>$H$88+$I$88+$J$88</f>
        <v>28</v>
      </c>
      <c r="J501" s="126">
        <f t="shared" si="94"/>
        <v>56</v>
      </c>
      <c r="K501" s="310">
        <f>$K$88</f>
        <v>0</v>
      </c>
      <c r="L501" s="369">
        <f>$M$88</f>
        <v>44</v>
      </c>
      <c r="N501" s="369">
        <f t="shared" si="95"/>
        <v>100</v>
      </c>
      <c r="O501" s="396" t="b">
        <f t="shared" si="96"/>
        <v>1</v>
      </c>
      <c r="P501" s="421">
        <f t="shared" si="82"/>
        <v>25</v>
      </c>
      <c r="AX501" s="124" t="str">
        <f>$B$91</f>
        <v>L450.20.05.S7</v>
      </c>
      <c r="AY501" s="127">
        <v>7</v>
      </c>
      <c r="AZ501" s="268" t="str">
        <f>IF(COUNTIFS($B$89,"&lt;&gt;"&amp;"",$B$89,"&lt;&gt;practic?*",$B$89,"&lt;&gt;*op?ional*",$B$89,"&lt;&gt;*Disciplin? facultativ?*",$B$89,"&lt;&gt;*Examen de diplom?*"),$B$89,"")</f>
        <v>Management</v>
      </c>
      <c r="BA501" s="268">
        <f t="shared" si="80"/>
        <v>3</v>
      </c>
      <c r="BB501" s="127" t="str">
        <f t="shared" si="81"/>
        <v>5</v>
      </c>
      <c r="BC501" s="268" t="str">
        <f>IF($AZ501="","",$F$91)</f>
        <v>D</v>
      </c>
      <c r="BD501" s="127" t="str">
        <f t="shared" si="97"/>
        <v>DI</v>
      </c>
      <c r="BE501" s="126">
        <f t="shared" si="83"/>
        <v>1</v>
      </c>
      <c r="BF501" s="126">
        <f t="shared" si="84"/>
        <v>1</v>
      </c>
      <c r="BG501" s="126">
        <f t="shared" si="85"/>
        <v>2</v>
      </c>
      <c r="BH501" s="268">
        <f>IF(COUNTIFS($B$89,"&lt;&gt;"&amp;"",$B$89,"&lt;&gt;practic?*",$B$89,"&lt;&gt;*Elaborare proiect de diplom?*",$B$89,"&lt;&gt;*op?ional*",$B$89,"&lt;&gt;*Disciplin? facultativ?*", $B$89,"&lt;&gt;*Examen de diplom?*"),$G$91,"")</f>
        <v>14</v>
      </c>
      <c r="BI501" s="268">
        <f>IF(COUNTIFS($B$89,"&lt;&gt;"&amp;"",$B$89,"&lt;&gt;practic?*",$B$89,"&lt;&gt;*Elaborare proiect de diplom?*",$B$89,"&lt;&gt;*op?ional*",$B$89,"&lt;&gt;*Disciplin? facultativ?*", $B$89,"&lt;&gt;*Examen de diplom?*"),($H$91+$I$91+$J$91),"")</f>
        <v>14</v>
      </c>
      <c r="BJ501" s="126">
        <f t="shared" si="86"/>
        <v>28</v>
      </c>
      <c r="BK501" s="342">
        <f t="shared" si="87"/>
        <v>0</v>
      </c>
      <c r="BL501" s="342">
        <f t="shared" si="88"/>
        <v>0</v>
      </c>
      <c r="BM501" s="126">
        <f t="shared" si="89"/>
        <v>0</v>
      </c>
      <c r="BN501" s="342">
        <f>IF(AZ501&lt;&gt;"",K$91,"")</f>
        <v>0</v>
      </c>
      <c r="BO501" s="127" t="str">
        <f>IF(COUNTIF($AZ501,"=*Elaborare proiect de diplom?*"),$J$91,"0")</f>
        <v>0</v>
      </c>
      <c r="BP501" s="126">
        <f t="shared" si="90"/>
        <v>0</v>
      </c>
      <c r="BQ501" s="342">
        <f t="shared" si="91"/>
        <v>1.6</v>
      </c>
      <c r="BR501" s="268">
        <f>IF(COUNTIFS($B$89,"&lt;&gt;"&amp;"",$B$89,"&lt;&gt;practic?*",$B$89,"&lt;&gt;*op?ional*",$B$89,"&lt;&gt;*Disciplin? facultativ?*", $B$89,"&lt;&gt;*Examen de diplom?*"),IF($M$91&lt;&gt;"",ROUND($M$91,1),""),"")</f>
        <v>22</v>
      </c>
      <c r="BS501" s="127">
        <f>IF($AZ501="","",$E$91)</f>
        <v>2</v>
      </c>
      <c r="BT501" s="268" t="str">
        <f>IF(COUNTIFS($B$89,"&lt;&gt;"&amp;"",$B$89,"&lt;&gt;practic?*",$B$89,"&lt;&gt;*op?ional*",$B$89,"&lt;&gt;*Disciplin? facultativ?*", $B$89,"&lt;&gt;*Examen de diplom?*"),$L$91,"")</f>
        <v>DS</v>
      </c>
      <c r="BU501" s="126">
        <f t="shared" si="98"/>
        <v>3.6</v>
      </c>
      <c r="BV501" s="127">
        <f t="shared" si="92"/>
        <v>50</v>
      </c>
      <c r="BW501" s="419" t="str">
        <f t="shared" si="13"/>
        <v>2022</v>
      </c>
      <c r="BX501" s="124"/>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6">
        <f t="shared" si="93"/>
        <v>1</v>
      </c>
      <c r="F502" s="127">
        <f>$E$91</f>
        <v>2</v>
      </c>
      <c r="H502" s="127">
        <f>$G$91</f>
        <v>14</v>
      </c>
      <c r="I502" s="368">
        <f>$H$91+$I$91+$J$91</f>
        <v>14</v>
      </c>
      <c r="J502" s="126">
        <f t="shared" si="94"/>
        <v>28</v>
      </c>
      <c r="K502" s="310">
        <f>$K$91</f>
        <v>0</v>
      </c>
      <c r="L502" s="127">
        <f>$M$91</f>
        <v>22</v>
      </c>
      <c r="N502" s="369">
        <f t="shared" si="95"/>
        <v>50</v>
      </c>
      <c r="O502" s="396" t="b">
        <f t="shared" si="96"/>
        <v>1</v>
      </c>
      <c r="P502" s="421">
        <f t="shared" si="82"/>
        <v>25</v>
      </c>
      <c r="AX502" s="124" t="str">
        <f>$B$94</f>
        <v>L450.20.05.D8</v>
      </c>
      <c r="AY502" s="268">
        <v>8</v>
      </c>
      <c r="AZ502" s="268" t="str">
        <f>IF(COUNTIFS($B$92,"&lt;&gt;"&amp;"",$B$92,"&lt;&gt;practic?*",$B$92,"&lt;&gt;*op?ional*",$B$92,"&lt;&gt;*Disciplin? facultativ?*", $B$92,"&lt;&gt;*Examen de diplom?*"),$B$92,"")</f>
        <v/>
      </c>
      <c r="BA502" s="268" t="str">
        <f t="shared" si="80"/>
        <v/>
      </c>
      <c r="BB502" s="268" t="str">
        <f t="shared" si="81"/>
        <v/>
      </c>
      <c r="BC502" s="268" t="str">
        <f>IF($AZ502="","",$F$94)</f>
        <v/>
      </c>
      <c r="BD502" s="268" t="str">
        <f t="shared" si="97"/>
        <v/>
      </c>
      <c r="BE502" s="126" t="str">
        <f t="shared" si="83"/>
        <v/>
      </c>
      <c r="BF502" s="126" t="str">
        <f t="shared" si="84"/>
        <v/>
      </c>
      <c r="BG502" s="126" t="str">
        <f t="shared" si="85"/>
        <v/>
      </c>
      <c r="BH502" s="268" t="str">
        <f>IF(COUNTIFS($B$92,"&lt;&gt;"&amp;"",$B$92,"&lt;&gt;practic?*",$B$92,"&lt;&gt;*Elaborare proiect de diplom?*",$B$92,"&lt;&gt;*op?ional*",$B$92,"&lt;&gt;*Disciplin? facultativ?*", $B$92,"&lt;&gt;*Examen de diplom?*"),$G$94,"")</f>
        <v/>
      </c>
      <c r="BI502" s="268" t="str">
        <f>IF(COUNTIFS($B$92,"&lt;&gt;"&amp;"",$B$92,"&lt;&gt;practic?*",$B$92,"&lt;&gt;*Elaborare proiect de diplom?*",$B$92,"&lt;&gt;*op?ional*",$B$92,"&lt;&gt;*Disciplin? facultativ?*", $B$92,"&lt;&gt;*Examen de diplom?*"),($H$94+$I$94+$J$94),"")</f>
        <v/>
      </c>
      <c r="BJ502" s="126" t="str">
        <f t="shared" si="86"/>
        <v/>
      </c>
      <c r="BK502" s="342" t="str">
        <f t="shared" si="87"/>
        <v/>
      </c>
      <c r="BL502" s="342" t="str">
        <f t="shared" si="88"/>
        <v/>
      </c>
      <c r="BM502" s="126" t="str">
        <f t="shared" si="89"/>
        <v/>
      </c>
      <c r="BN502" s="342" t="str">
        <f>IF(AZ502&lt;&gt;"",K$94,"")</f>
        <v/>
      </c>
      <c r="BO502" s="127" t="str">
        <f>IF(COUNTIF($AZ502,"=*Elaborare proiect de diplom?*"),$J$94,"0")</f>
        <v>0</v>
      </c>
      <c r="BP502" s="126" t="str">
        <f t="shared" si="90"/>
        <v/>
      </c>
      <c r="BQ502" s="342" t="str">
        <f t="shared" si="91"/>
        <v/>
      </c>
      <c r="BR502" s="268" t="str">
        <f>IF(COUNTIFS($B$92,"&lt;&gt;"&amp;"",$B$92,"&lt;&gt;practic?*",$B$92,"&lt;&gt;*op?ional*",$B$92,"&lt;&gt;*Disciplin? facultativ?*", $B$92,"&lt;&gt;*Examen de diplom?*"),IF($M$94&lt;&gt;"",ROUND($M$94,1),""),"")</f>
        <v/>
      </c>
      <c r="BS502" s="268" t="str">
        <f>IF($AZ502="","",$E$94)</f>
        <v/>
      </c>
      <c r="BT502" s="268" t="str">
        <f>IF(COUNTIFS($B$92,"&lt;&gt;"&amp;"",$B$92,"&lt;&gt;practic?*",$B$92,"&lt;&gt;*op?ional*",$B$92,"&lt;&gt;*Disciplin? facultativ?*", $B$92,"&lt;&gt;*Examen de diplom?*"),$L$94,"")</f>
        <v/>
      </c>
      <c r="BU502" s="126" t="str">
        <f t="shared" si="98"/>
        <v/>
      </c>
      <c r="BV502" s="127" t="str">
        <f t="shared" si="92"/>
        <v/>
      </c>
      <c r="BW502" s="419" t="str">
        <f t="shared" si="13"/>
        <v/>
      </c>
      <c r="BX502" s="124"/>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6">
        <f t="shared" si="93"/>
        <v>1</v>
      </c>
      <c r="F503" s="368">
        <f>$E$94</f>
        <v>3</v>
      </c>
      <c r="H503" s="369">
        <f>$G$94</f>
        <v>0</v>
      </c>
      <c r="I503" s="368">
        <f>$H$94+$I$94+$J$94</f>
        <v>0</v>
      </c>
      <c r="J503" s="126">
        <f t="shared" si="94"/>
        <v>0</v>
      </c>
      <c r="K503" s="310">
        <f>$K$94</f>
        <v>100</v>
      </c>
      <c r="L503" s="369">
        <f>$M$94</f>
        <v>0</v>
      </c>
      <c r="N503" s="369">
        <f t="shared" si="95"/>
        <v>100</v>
      </c>
      <c r="O503" s="396" t="b">
        <f t="shared" si="96"/>
        <v>0</v>
      </c>
      <c r="P503" s="421">
        <f t="shared" si="82"/>
        <v>33.333333333333336</v>
      </c>
      <c r="AX503" s="124" t="str">
        <f>$B$97</f>
        <v/>
      </c>
      <c r="AY503" s="304">
        <v>9</v>
      </c>
      <c r="AZ503" s="304" t="str">
        <f>IF(COUNTIFS($B$95,"&lt;&gt;"&amp;"",$B$95,"&lt;&gt;practic?*",$B$95,"&lt;&gt;*op?ional*",$B$95,"&lt;&gt;*Disciplin? facultativ?*", $B$95,"&lt;&gt;*Examen de diplom?*"),$B$95,"")</f>
        <v/>
      </c>
      <c r="BA503" s="304" t="str">
        <f t="shared" si="80"/>
        <v/>
      </c>
      <c r="BB503" s="304" t="str">
        <f t="shared" si="81"/>
        <v/>
      </c>
      <c r="BC503" s="304" t="str">
        <f>IF($AZ503="","",$F$97)</f>
        <v/>
      </c>
      <c r="BD503" s="304" t="str">
        <f t="shared" si="97"/>
        <v/>
      </c>
      <c r="BE503" s="126" t="str">
        <f t="shared" si="83"/>
        <v/>
      </c>
      <c r="BF503" s="126" t="str">
        <f t="shared" si="84"/>
        <v/>
      </c>
      <c r="BG503" s="126" t="str">
        <f t="shared" si="85"/>
        <v/>
      </c>
      <c r="BH503" s="304" t="str">
        <f>IF(COUNTIFS($B$95,"&lt;&gt;"&amp;"",$B$95,"&lt;&gt;practic?*",$B$95,"&lt;&gt;*Elaborare proiect de diplom?*",$B$95,"&lt;&gt;*op?ional*",$B$95,"&lt;&gt;*Disciplin? facultativ?*", $B$95,"&lt;&gt;*Examen de diplom?*"),$G$97,"")</f>
        <v/>
      </c>
      <c r="BI503" s="304" t="str">
        <f>IF(COUNTIFS($B$95,"&lt;&gt;"&amp;"",$B$95,"&lt;&gt;practic?*",$B$95,"&lt;&gt;*Elaborare proiect de diplom?*",$B$95,"&lt;&gt;*op?ional*",$B$95,"&lt;&gt;*Disciplin? facultativ?*", $B$95,"&lt;&gt;*Examen de diplom?*"),($H$97+$I$97+$J$97),"")</f>
        <v/>
      </c>
      <c r="BJ503" s="126" t="str">
        <f t="shared" si="86"/>
        <v/>
      </c>
      <c r="BK503" s="342" t="str">
        <f t="shared" si="87"/>
        <v/>
      </c>
      <c r="BL503" s="342" t="str">
        <f t="shared" si="88"/>
        <v/>
      </c>
      <c r="BM503" s="126" t="str">
        <f t="shared" si="89"/>
        <v/>
      </c>
      <c r="BN503" s="342" t="str">
        <f>IF(AZ503&lt;&gt;"",K$97,"")</f>
        <v/>
      </c>
      <c r="BO503" s="127" t="str">
        <f>IF(COUNTIF($AZ503,"=*Elaborare proiect de diplom?*"),$J$97,"0")</f>
        <v>0</v>
      </c>
      <c r="BP503" s="126" t="str">
        <f t="shared" si="90"/>
        <v/>
      </c>
      <c r="BQ503" s="342" t="str">
        <f t="shared" si="91"/>
        <v/>
      </c>
      <c r="BR503" s="304" t="str">
        <f>IF(COUNTIFS($B$95,"&lt;&gt;"&amp;"",$B$95,"&lt;&gt;practic?*",$B$95,"&lt;&gt;*op?ional*",$B$95,"&lt;&gt;*Disciplin? facultativ?*", $B$95,"&lt;&gt;*Examen de diplom?*"),IF($M$97&lt;&gt;"",ROUND($M$97,1),""),"")</f>
        <v/>
      </c>
      <c r="BS503" s="304" t="str">
        <f>IF($AZ503="","",$E$97)</f>
        <v/>
      </c>
      <c r="BT503" s="304" t="str">
        <f>IF(COUNTIFS($B$95,"&lt;&gt;"&amp;"",$B$95,"&lt;&gt;practic?*",$B$95,"&lt;&gt;*op?ional*",$B$95,"&lt;&gt;*Disciplin? facultativ?*", $B$95,"&lt;&gt;*Examen de diplom?*"),$L$97,"")</f>
        <v/>
      </c>
      <c r="BU503" s="126" t="str">
        <f t="shared" si="98"/>
        <v/>
      </c>
      <c r="BV503" s="127" t="str">
        <f t="shared" si="92"/>
        <v/>
      </c>
      <c r="BW503" s="419" t="str">
        <f t="shared" si="13"/>
        <v/>
      </c>
      <c r="BX503" s="124"/>
      <c r="BY503" s="303"/>
      <c r="BZ503" s="303"/>
      <c r="CA503" s="303"/>
      <c r="CB503" s="303"/>
      <c r="CC503" s="303"/>
      <c r="CD503" s="303"/>
      <c r="CE503" s="303"/>
      <c r="CF503" s="303"/>
      <c r="CG503" s="51"/>
      <c r="CH503" s="51"/>
      <c r="CI503" s="51"/>
      <c r="CJ503" s="303"/>
      <c r="CK503" s="303"/>
      <c r="CL503" s="303"/>
      <c r="CM503" s="303"/>
      <c r="CN503" s="303"/>
      <c r="CO503" s="303"/>
      <c r="CP503" s="303"/>
      <c r="CQ503" s="303"/>
      <c r="CR503" s="303"/>
      <c r="CS503" s="51"/>
      <c r="CT503" s="51"/>
    </row>
    <row r="504" spans="2:98" ht="21" hidden="1" customHeight="1" x14ac:dyDescent="0.2">
      <c r="B504" s="303"/>
      <c r="C504" s="303"/>
      <c r="D504" s="396">
        <f t="shared" si="93"/>
        <v>0</v>
      </c>
      <c r="E504" s="303"/>
      <c r="F504" s="368">
        <f>$E$97</f>
        <v>0</v>
      </c>
      <c r="G504" s="303"/>
      <c r="H504" s="369">
        <f>$G$97</f>
        <v>0</v>
      </c>
      <c r="I504" s="368">
        <f>$H$97+$I$97+$J$97</f>
        <v>0</v>
      </c>
      <c r="J504" s="126">
        <f t="shared" si="94"/>
        <v>0</v>
      </c>
      <c r="K504" s="310">
        <f>$K$97</f>
        <v>0</v>
      </c>
      <c r="L504" s="369">
        <f>$M$97</f>
        <v>0</v>
      </c>
      <c r="N504" s="369">
        <f t="shared" si="95"/>
        <v>0</v>
      </c>
      <c r="O504" s="396" t="b">
        <f t="shared" si="96"/>
        <v>1</v>
      </c>
      <c r="P504" s="421" t="e">
        <f t="shared" si="82"/>
        <v>#DIV/0!</v>
      </c>
      <c r="Q504" s="303"/>
      <c r="R504" s="303"/>
      <c r="S504" s="303"/>
      <c r="T504" s="303"/>
      <c r="U504" s="303"/>
      <c r="V504" s="303"/>
      <c r="Z504" s="303"/>
      <c r="AA504" s="303"/>
      <c r="AB504" s="303"/>
      <c r="AC504" s="303"/>
      <c r="AD504" s="303"/>
      <c r="AE504" s="303"/>
      <c r="AF504" s="303"/>
      <c r="AG504" s="303"/>
      <c r="AH504" s="303"/>
      <c r="AL504" s="303"/>
      <c r="AM504" s="303"/>
      <c r="AN504" s="303"/>
      <c r="AO504" s="303"/>
      <c r="AP504" s="303"/>
      <c r="AQ504" s="303"/>
      <c r="AR504" s="303"/>
      <c r="AS504" s="303"/>
      <c r="AT504" s="303"/>
      <c r="AW504" s="352"/>
      <c r="AX504" s="124" t="str">
        <f>$B$100</f>
        <v/>
      </c>
      <c r="AY504" s="268">
        <v>10</v>
      </c>
      <c r="AZ504" s="268" t="str">
        <f>IF(COUNTIFS($B$98,"&lt;&gt;"&amp;"",$B$98,"&lt;&gt;practic?*",$B$98,"&lt;&gt;*op?ional*",$B$98,"&lt;&gt;*Disciplin? facultativ?*",$B$98,"&lt;&gt;*Examen de diplom?*"),$B$98,"")</f>
        <v/>
      </c>
      <c r="BA504" s="268" t="str">
        <f t="shared" si="80"/>
        <v/>
      </c>
      <c r="BB504" s="268" t="str">
        <f t="shared" si="81"/>
        <v/>
      </c>
      <c r="BC504" s="268" t="str">
        <f>IF($AZ504="","",$F$100)</f>
        <v/>
      </c>
      <c r="BD504" s="127" t="str">
        <f t="shared" si="97"/>
        <v/>
      </c>
      <c r="BE504" s="126" t="str">
        <f t="shared" si="83"/>
        <v/>
      </c>
      <c r="BF504" s="126" t="str">
        <f t="shared" si="84"/>
        <v/>
      </c>
      <c r="BG504" s="126" t="str">
        <f t="shared" si="85"/>
        <v/>
      </c>
      <c r="BH504" s="268" t="str">
        <f>IF(COUNTIFS($B$98,"&lt;&gt;"&amp;"",$B$98,"&lt;&gt;practic?*",$B$98,"&lt;&gt;*Elaborare proiect de diplom?*",$B$98,"&lt;&gt;*op?ional*",$B$98,"&lt;&gt;*Disciplin? facultativ?*", $B$98,"&lt;&gt;*Examen de diplom?*"),$G$100,"")</f>
        <v/>
      </c>
      <c r="BI504" s="268" t="str">
        <f>IF(COUNTIFS($B$98,"&lt;&gt;"&amp;"",$B$98,"&lt;&gt;practic?*",$B$98,"&lt;&gt;*Elaborare proiect de diplom?*",$B$98,"&lt;&gt;*op?ional*",$B$98,"&lt;&gt;*Disciplin? facultativ?*", $B$98,"&lt;&gt;*Examen de diplom?*"),($H$100+$I$100+$J$100),"")</f>
        <v/>
      </c>
      <c r="BJ504" s="126" t="str">
        <f t="shared" si="86"/>
        <v/>
      </c>
      <c r="BK504" s="342" t="str">
        <f t="shared" si="87"/>
        <v/>
      </c>
      <c r="BL504" s="342" t="str">
        <f t="shared" si="88"/>
        <v/>
      </c>
      <c r="BM504" s="126" t="str">
        <f t="shared" si="89"/>
        <v/>
      </c>
      <c r="BN504" s="342" t="str">
        <f>IF(AZ504&lt;&gt;"",K$100,"")</f>
        <v/>
      </c>
      <c r="BO504" s="127" t="str">
        <f>IF(COUNTIF($AZ504,"=*Elaborare proiect de diplom?*"),$J$100,"0")</f>
        <v>0</v>
      </c>
      <c r="BP504" s="126" t="str">
        <f t="shared" si="90"/>
        <v/>
      </c>
      <c r="BQ504" s="342" t="str">
        <f t="shared" si="91"/>
        <v/>
      </c>
      <c r="BR504" s="268" t="str">
        <f>IF(COUNTIFS($B$98,"&lt;&gt;"&amp;"",$B$98,"&lt;&gt;practic?*",$B$98,"&lt;&gt;*op?ional*",$B$98,"&lt;&gt;*Disciplin? facultativ?*", $B$98,"&lt;&gt;*Examen de diplom?*"),IF($M$100&lt;&gt;"",ROUND($M$100,1),""),"")</f>
        <v/>
      </c>
      <c r="BS504" s="268" t="str">
        <f>IF($AZ504="","",$E$100)</f>
        <v/>
      </c>
      <c r="BT504" s="268" t="str">
        <f>IF(COUNTIFS($B$98,"&lt;&gt;"&amp;"",$B$98,"&lt;&gt;practic?*",$B$98,"&lt;&gt;*op?ional*",$B$98,"&lt;&gt;*Disciplin? facultativ?*", $B$98,"&lt;&gt;*Examen de diplom?*"),$L$100,"")</f>
        <v/>
      </c>
      <c r="BU504" s="126" t="str">
        <f t="shared" si="98"/>
        <v/>
      </c>
      <c r="BV504" s="127" t="str">
        <f t="shared" si="92"/>
        <v/>
      </c>
      <c r="BW504" s="419" t="str">
        <f t="shared" si="13"/>
        <v/>
      </c>
      <c r="BX504" s="124"/>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6">
        <f t="shared" si="93"/>
        <v>0</v>
      </c>
      <c r="F505" s="368">
        <f>$E$100</f>
        <v>0</v>
      </c>
      <c r="H505" s="369">
        <f>$G$100</f>
        <v>0</v>
      </c>
      <c r="I505" s="368">
        <f>$H$100+$I$100+$J$100</f>
        <v>0</v>
      </c>
      <c r="J505" s="126">
        <f t="shared" si="94"/>
        <v>0</v>
      </c>
      <c r="K505" s="310">
        <f>$K$100</f>
        <v>0</v>
      </c>
      <c r="L505" s="369">
        <f>$M$100</f>
        <v>0</v>
      </c>
      <c r="N505" s="369">
        <f t="shared" si="95"/>
        <v>0</v>
      </c>
      <c r="O505" s="396" t="b">
        <f t="shared" si="96"/>
        <v>1</v>
      </c>
      <c r="P505" s="421" t="e">
        <f t="shared" si="82"/>
        <v>#DIV/0!</v>
      </c>
      <c r="AX505" s="124" t="str">
        <f>$B$103</f>
        <v>L450.20.05.11-ij</v>
      </c>
      <c r="AY505" s="268">
        <v>11</v>
      </c>
      <c r="AZ505" s="268" t="str">
        <f>IF(COUNTIFS($B$101,"&lt;&gt;"&amp;"",$B$101,"&lt;&gt;practic?*",$B$101,"&lt;&gt;*op?ional*",$B$101,"&lt;&gt;*Disciplin? facultativ?*", $B$101,"&lt;&gt;*Examen de diplom?*"),$B$101,"")</f>
        <v/>
      </c>
      <c r="BA505" s="268" t="str">
        <f t="shared" si="80"/>
        <v/>
      </c>
      <c r="BB505" s="268" t="str">
        <f t="shared" si="81"/>
        <v/>
      </c>
      <c r="BC505" s="268" t="str">
        <f>IF($AZ505="","",$F$103)</f>
        <v/>
      </c>
      <c r="BD505" s="268" t="str">
        <f t="shared" si="97"/>
        <v/>
      </c>
      <c r="BE505" s="126" t="str">
        <f t="shared" si="83"/>
        <v/>
      </c>
      <c r="BF505" s="126" t="str">
        <f t="shared" si="84"/>
        <v/>
      </c>
      <c r="BG505" s="126" t="str">
        <f t="shared" si="85"/>
        <v/>
      </c>
      <c r="BH505" s="268" t="str">
        <f>IF(COUNTIFS($B$101,"&lt;&gt;"&amp;"",$B$101,"&lt;&gt;practic?*",$B$101,"&lt;&gt;*Elaborare proiect de diplom?*",$B$101,"&lt;&gt;*op?ional*",$B$101,"&lt;&gt;*Disciplin? facultativ?*", $B$101,"&lt;&gt;*Examen de diplom?*"),$G$103,"")</f>
        <v/>
      </c>
      <c r="BI505" s="268" t="str">
        <f>IF(COUNTIFS($B$101,"&lt;&gt;"&amp;"",$B$101,"&lt;&gt;practic?*",$B$101,"&lt;&gt;*Elaborare proiect de diplom?*",$B$101,"&lt;&gt;*op?ional*",$B$101,"&lt;&gt;*Disciplin? facultativ?*", $B$101,"&lt;&gt;*Examen de diplom?*"),($H$103+$I$103+$J$103),"")</f>
        <v/>
      </c>
      <c r="BJ505" s="126" t="str">
        <f t="shared" si="86"/>
        <v/>
      </c>
      <c r="BK505" s="342" t="str">
        <f t="shared" si="87"/>
        <v/>
      </c>
      <c r="BL505" s="342" t="str">
        <f t="shared" si="88"/>
        <v/>
      </c>
      <c r="BM505" s="126" t="str">
        <f t="shared" si="89"/>
        <v/>
      </c>
      <c r="BN505" s="342" t="str">
        <f>IF(AZ505&lt;&gt;"",K$103,"")</f>
        <v/>
      </c>
      <c r="BO505" s="127" t="str">
        <f>IF(COUNTIF($AZ505,"=*Elaborare proiect de diplom?*"),$J$103,"0")</f>
        <v>0</v>
      </c>
      <c r="BP505" s="126" t="str">
        <f t="shared" si="90"/>
        <v/>
      </c>
      <c r="BQ505" s="342" t="str">
        <f t="shared" si="91"/>
        <v/>
      </c>
      <c r="BR505" s="268" t="str">
        <f>IF(COUNTIFS($B$101,"&lt;&gt;"&amp;"",$B$101,"&lt;&gt;practic?*",$B$101,"&lt;&gt;*op?ional*",$B$101,"&lt;&gt;*Disciplin? facultativ?*", $B$101,"&lt;&gt;*Examen de diplom?*"),IF($M$103&lt;&gt;"",ROUND($M$103,1),""),"")</f>
        <v/>
      </c>
      <c r="BS505" s="127" t="str">
        <f>IF($AZ505="","",$E$103)</f>
        <v/>
      </c>
      <c r="BT505" s="268" t="str">
        <f>IF(COUNTIFS($B$101,"&lt;&gt;"&amp;"",$B$101,"&lt;&gt;practic?*",$B$101,"&lt;&gt;*op?ional*",$B$101,"&lt;&gt;*Disciplin? facultativ?*", $B$101,"&lt;&gt;*Examen de diplom?*"),$L$103,"")</f>
        <v/>
      </c>
      <c r="BU505" s="126" t="str">
        <f t="shared" si="98"/>
        <v/>
      </c>
      <c r="BV505" s="127" t="str">
        <f t="shared" si="92"/>
        <v/>
      </c>
      <c r="BW505" s="419" t="str">
        <f t="shared" si="13"/>
        <v/>
      </c>
      <c r="BX505" s="124"/>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6">
        <f t="shared" si="93"/>
        <v>0</v>
      </c>
      <c r="F506" s="127">
        <f>$E$103</f>
        <v>0</v>
      </c>
      <c r="H506" s="127">
        <f>$G$103</f>
        <v>0</v>
      </c>
      <c r="I506" s="368">
        <f>$H$103+$I$103+$J$103</f>
        <v>0</v>
      </c>
      <c r="J506" s="126">
        <f t="shared" si="94"/>
        <v>0</v>
      </c>
      <c r="K506" s="310">
        <f>$K$103</f>
        <v>0</v>
      </c>
      <c r="L506" s="127">
        <f>$M$103</f>
        <v>0</v>
      </c>
      <c r="N506" s="369">
        <f t="shared" si="95"/>
        <v>0</v>
      </c>
      <c r="O506" s="396" t="b">
        <f t="shared" si="96"/>
        <v>1</v>
      </c>
      <c r="P506" s="421" t="e">
        <f t="shared" si="82"/>
        <v>#DIV/0!</v>
      </c>
      <c r="AX506" s="345" t="s">
        <v>222</v>
      </c>
      <c r="AY506" s="346"/>
      <c r="AZ506" s="346"/>
      <c r="BA506" s="346"/>
      <c r="BB506" s="346"/>
      <c r="BC506" s="346"/>
      <c r="BD506" s="346"/>
      <c r="BE506" s="346"/>
      <c r="BF506" s="346"/>
      <c r="BG506" s="346"/>
      <c r="BH506" s="346"/>
      <c r="BI506" s="346"/>
      <c r="BJ506" s="346"/>
      <c r="BK506" s="346"/>
      <c r="BL506" s="346"/>
      <c r="BM506" s="346"/>
      <c r="BN506" s="346"/>
      <c r="BO506" s="346"/>
      <c r="BP506" s="346"/>
      <c r="BQ506" s="346"/>
      <c r="BR506" s="346"/>
      <c r="BS506" s="337">
        <f>SUM(BS495:BS505)</f>
        <v>27</v>
      </c>
      <c r="BT506" s="348"/>
      <c r="BU506" s="349"/>
      <c r="BV506" s="350"/>
      <c r="BW506" s="419" t="str">
        <f t="shared" si="13"/>
        <v/>
      </c>
      <c r="BX506" s="337"/>
      <c r="BY506" s="351"/>
      <c r="BZ506" s="269"/>
      <c r="CA506" s="269"/>
      <c r="CB506" s="269"/>
      <c r="CC506" s="269"/>
      <c r="CD506" s="269"/>
      <c r="CE506" s="269"/>
      <c r="CF506" s="269"/>
      <c r="CG506" s="51"/>
      <c r="CH506" s="51"/>
      <c r="CI506" s="51"/>
      <c r="CJ506" s="269"/>
      <c r="CK506" s="269"/>
      <c r="CL506" s="269"/>
      <c r="CM506" s="269"/>
      <c r="CN506" s="269"/>
      <c r="CO506" s="269"/>
      <c r="CP506" s="269"/>
      <c r="CQ506" s="269"/>
      <c r="CR506" s="269"/>
      <c r="CS506" s="51"/>
      <c r="CT506" s="51"/>
    </row>
    <row r="507" spans="2:98" ht="21" hidden="1" customHeight="1" x14ac:dyDescent="0.25">
      <c r="B507" s="269"/>
      <c r="C507" s="269"/>
      <c r="D507" s="269"/>
      <c r="E507" s="269"/>
      <c r="F507" s="371">
        <f>D496*F496+D497*F497+D498*F498+D499*F499+D500*F500+D501*F501+D502*F502+D503*F503+D504*F504+D505*F505+D506*F506</f>
        <v>30</v>
      </c>
      <c r="G507" s="269"/>
      <c r="H507" s="346"/>
      <c r="I507" s="346"/>
      <c r="J507" s="346"/>
      <c r="L507" s="346"/>
      <c r="N507" s="371">
        <f>D496*N496+D497*N497+D498*N498+D499*N499+D500*N500+D501*N501+D502*N502+D503*N503+D504*N504+D505*N505+D506*N506</f>
        <v>775</v>
      </c>
      <c r="O507" s="398" t="b">
        <f>AND(O496:O506)</f>
        <v>0</v>
      </c>
      <c r="P507" s="420">
        <f>N507/F507</f>
        <v>25.833333333333332</v>
      </c>
      <c r="Q507" s="269"/>
      <c r="R507" s="269"/>
      <c r="S507" s="269"/>
      <c r="T507" s="269"/>
      <c r="U507" s="269"/>
      <c r="V507" s="269"/>
      <c r="Z507" s="269"/>
      <c r="AA507" s="269"/>
      <c r="AB507" s="269"/>
      <c r="AC507" s="269"/>
      <c r="AD507" s="269"/>
      <c r="AE507" s="269"/>
      <c r="AF507" s="269"/>
      <c r="AG507" s="269"/>
      <c r="AH507" s="269"/>
      <c r="AL507" s="269"/>
      <c r="AM507" s="269"/>
      <c r="AN507" s="269"/>
      <c r="AO507" s="269"/>
      <c r="AP507" s="269"/>
      <c r="AQ507" s="269"/>
      <c r="AR507" s="269"/>
      <c r="AS507" s="269"/>
      <c r="AT507" s="269"/>
      <c r="AX507" s="263" t="str">
        <f>$N$73</f>
        <v>L450.20.06.D1</v>
      </c>
      <c r="AY507" s="127">
        <v>1</v>
      </c>
      <c r="AZ507" s="127" t="str">
        <f>IF(COUNTIFS($N$71,"&lt;&gt;"&amp;"",$N$71,"&lt;&gt;practic?*",$N$71,"&lt;&gt;*op?ional*",$N$71,"&lt;&gt;*Disciplin? facultativ?*", $N$71,"&lt;&gt;*Examen de diplom?*"),$N$71,"")</f>
        <v>Biomecanică</v>
      </c>
      <c r="BA507" s="127">
        <f t="shared" ref="BA507:BA517" si="99">IF($AZ507="","",ROUND(RIGHT($N$70,1)/2,0))</f>
        <v>3</v>
      </c>
      <c r="BB507" s="127" t="str">
        <f t="shared" ref="BB507:BB517" si="100">IF($AZ507="","",RIGHT($N$70,1))</f>
        <v>6</v>
      </c>
      <c r="BC507" s="127" t="str">
        <f>IF($AZ507="","",$R$73)</f>
        <v>E</v>
      </c>
      <c r="BD507" s="127" t="str">
        <f>IF($AZ507="","","DI")</f>
        <v>DI</v>
      </c>
      <c r="BE507" s="126">
        <f>IF($AZ507&lt;&gt;"",ROUND(BH507/14,1),"")</f>
        <v>2</v>
      </c>
      <c r="BF507" s="126">
        <f>IF($AZ507&lt;&gt;"",ROUND(BI507/14,1),"")</f>
        <v>2</v>
      </c>
      <c r="BG507" s="126">
        <f t="shared" si="85"/>
        <v>4</v>
      </c>
      <c r="BH507" s="127">
        <f>IF(COUNTIFS($N$71,"&lt;&gt;"&amp;"",$N$71,"&lt;&gt;practic?*",$N$71,"&lt;&gt;*Elaborare proiect de diplom?*",$N$71,"&lt;&gt;*op?ional*",$N$71,"&lt;&gt;*Disciplin? facultativ?*", $N$71,"&lt;&gt;*Examen de diplom?*"),$S$73,"")</f>
        <v>28</v>
      </c>
      <c r="BI507" s="127">
        <f>IF(COUNTIFS($N$71,"&lt;&gt;"&amp;"",$N$71,"&lt;&gt;practic?*",$N$71,"&lt;&gt;*Elaborare proiect de diplom?*",$N$71,"&lt;&gt;*op?ional*",$N$71,"&lt;&gt;*Disciplin? facultativ?*", $N$71,"&lt;&gt;*Examen de diplom?*"),($T$73+$U$73+$V$73),"")</f>
        <v>28</v>
      </c>
      <c r="BJ507" s="126">
        <f>IF($AZ507&lt;&gt;"",BH507+BI507,"")</f>
        <v>56</v>
      </c>
      <c r="BK507" s="342">
        <f>IF($AZ507&lt;&gt;"",ROUND(BN507/14,1),"")</f>
        <v>0</v>
      </c>
      <c r="BL507" s="342">
        <f>IF($AZ507&lt;&gt;"",ROUND(BO507/14,1),"")</f>
        <v>0</v>
      </c>
      <c r="BM507" s="126">
        <f>IF($AZ507="","",IF($BK507&lt;&gt;"",$BK507,0)+IF($BL507&lt;&gt;"",$BL507,0))</f>
        <v>0</v>
      </c>
      <c r="BN507" s="342">
        <f>IF(AZ507&lt;&gt;"",W$73,"")</f>
        <v>0</v>
      </c>
      <c r="BO507" s="127" t="str">
        <f>IF(COUNTIF($AZ507,"=*Elaborare proiect de diplom?*"),$V$73,"0")</f>
        <v>0</v>
      </c>
      <c r="BP507" s="126">
        <f>IF($AZ507="","",IF($BN507&lt;&gt;"",$BN507,0)+IF($BO507&lt;&gt;"",$BO507,0))</f>
        <v>0</v>
      </c>
      <c r="BQ507" s="342" t="e">
        <f>IF($AZ507&lt;&gt;"",ROUND(BR507/14,1),"")</f>
        <v>#VALUE!</v>
      </c>
      <c r="BR507" s="127" t="e">
        <f>IF(COUNTIFS($N$71,"&lt;&gt;"&amp;"",$N$71,"&lt;&gt;practic?*",$N$71,"&lt;&gt;*op?ional*",$N$71,"&lt;&gt;*Disciplin? facultativ?*", $N$71,"&lt;&gt;*Examen de diplom?*"),IF($Y$73&lt;&gt;"",ROUND($Y$73,1),""),"")</f>
        <v>#VALUE!</v>
      </c>
      <c r="BS507" s="127">
        <f>IF($AZ507="","",$Q$73)</f>
        <v>5</v>
      </c>
      <c r="BT507" s="127" t="str">
        <f>IF(COUNTIFS($N$71,"&lt;&gt;"&amp;"",$N$71,"&lt;&gt;practic?*",$N$71,"&lt;&gt;*op?ional*",$N$71,"&lt;&gt;*Disciplin? facultativ?*", $N$71,"&lt;&gt;*Examen de diplom?*"),$X$73,"")</f>
        <v>DD</v>
      </c>
      <c r="BU507" s="126" t="e">
        <f>IF($AZ507="","",IF($BG507&lt;&gt;"",$BG507,0)+IF($BM507&lt;&gt;"",$BM507,0)+IF($BQ507&lt;&gt;"",$BQ507,0))</f>
        <v>#VALUE!</v>
      </c>
      <c r="BV507" s="127" t="e">
        <f>IF($AZ507="","",IF($BJ507&lt;&gt;"",$BJ507,0)+IF($BP507&lt;&gt;"",$BP507,0)+IF($BR507&lt;&gt;"",$BR507,0))</f>
        <v>#VALUE!</v>
      </c>
      <c r="BW507" s="419" t="str">
        <f t="shared" si="13"/>
        <v>2022</v>
      </c>
      <c r="BX507" s="124"/>
      <c r="BY507" s="270"/>
      <c r="BZ507" s="270"/>
      <c r="CA507" s="270"/>
      <c r="CB507" s="270"/>
      <c r="CC507" s="270"/>
      <c r="CD507" s="270"/>
      <c r="CE507" s="270"/>
      <c r="CF507" s="270"/>
      <c r="CG507" s="51"/>
      <c r="CH507" s="51"/>
      <c r="CI507" s="51"/>
      <c r="CJ507" s="270"/>
      <c r="CK507" s="270"/>
      <c r="CL507" s="270"/>
      <c r="CM507" s="270"/>
      <c r="CN507" s="270"/>
      <c r="CO507" s="270"/>
      <c r="CP507" s="270"/>
      <c r="CQ507" s="270"/>
      <c r="CR507" s="270"/>
      <c r="CS507" s="51"/>
      <c r="CT507" s="51"/>
    </row>
    <row r="508" spans="2:98" ht="21" hidden="1" customHeight="1" x14ac:dyDescent="0.2">
      <c r="B508" s="270"/>
      <c r="C508" s="270"/>
      <c r="D508" s="396">
        <f>IF(AND((F508&gt;0), (N508&gt;0)),1,0)</f>
        <v>0</v>
      </c>
      <c r="E508" s="270"/>
      <c r="F508" s="127">
        <f>$Q$73</f>
        <v>5</v>
      </c>
      <c r="G508" s="270"/>
      <c r="H508" s="127">
        <f>$S$73</f>
        <v>28</v>
      </c>
      <c r="I508" s="127">
        <f>$T$73+$U$73+$V$73</f>
        <v>28</v>
      </c>
      <c r="J508" s="126">
        <f>H508+I508</f>
        <v>56</v>
      </c>
      <c r="K508" s="310">
        <f>$W$73</f>
        <v>0</v>
      </c>
      <c r="L508" s="127" t="str">
        <f>$Y$73</f>
        <v xml:space="preserve"> </v>
      </c>
      <c r="N508" s="369">
        <f>IF(ISNUMBER(L508+K508+J508), L508+K508+J508,0)</f>
        <v>0</v>
      </c>
      <c r="O508" s="396" t="b">
        <f>IF(D508=0,TRUE, IF(N508/25=F508,TRUE,FALSE))</f>
        <v>1</v>
      </c>
      <c r="P508" s="421">
        <f t="shared" si="82"/>
        <v>0</v>
      </c>
      <c r="Q508" s="270"/>
      <c r="R508" s="270"/>
      <c r="S508" s="270"/>
      <c r="T508" s="270"/>
      <c r="U508" s="270"/>
      <c r="V508" s="270"/>
      <c r="Z508" s="270"/>
      <c r="AA508" s="270"/>
      <c r="AB508" s="270"/>
      <c r="AC508" s="270"/>
      <c r="AD508" s="270"/>
      <c r="AE508" s="270"/>
      <c r="AF508" s="270"/>
      <c r="AG508" s="270"/>
      <c r="AH508" s="270"/>
      <c r="AL508" s="270"/>
      <c r="AM508" s="270"/>
      <c r="AN508" s="270"/>
      <c r="AO508" s="270"/>
      <c r="AP508" s="270"/>
      <c r="AQ508" s="270"/>
      <c r="AR508" s="270"/>
      <c r="AS508" s="270"/>
      <c r="AT508" s="270"/>
      <c r="AX508" s="124" t="str">
        <f>$N$76</f>
        <v>L450.20.06.D2</v>
      </c>
      <c r="AY508" s="271">
        <v>2</v>
      </c>
      <c r="AZ508" s="271" t="str">
        <f>IF(COUNTIFS($N$74,"&lt;&gt;"&amp;"",$N$74,"&lt;&gt;practic?*",$N$74,"&lt;&gt;*op?ional*",$N$74,"&lt;&gt;*Disciplin? facultativ?*", $N$74,"&lt;&gt;*Examen de diplom?*"),$N$74,"")</f>
        <v>Optică medicală şi echipamente optice</v>
      </c>
      <c r="BA508" s="271">
        <f t="shared" si="99"/>
        <v>3</v>
      </c>
      <c r="BB508" s="271" t="str">
        <f t="shared" si="100"/>
        <v>6</v>
      </c>
      <c r="BC508" s="271" t="str">
        <f>IF($AZ508="","",$R$76)</f>
        <v>E</v>
      </c>
      <c r="BD508" s="271" t="str">
        <f>IF($AZ508="","","DI")</f>
        <v>DI</v>
      </c>
      <c r="BE508" s="126">
        <f t="shared" ref="BE508:BE517" si="101">IF($AZ508&lt;&gt;"",ROUND(BH508/14,1),"")</f>
        <v>2</v>
      </c>
      <c r="BF508" s="126">
        <f t="shared" ref="BF508:BF517" si="102">IF($AZ508&lt;&gt;"",ROUND(BI508/14,1),"")</f>
        <v>2</v>
      </c>
      <c r="BG508" s="126">
        <f t="shared" si="85"/>
        <v>4</v>
      </c>
      <c r="BH508" s="271">
        <f>IF(COUNTIFS($N$74,"&lt;&gt;"&amp;"",$N$74,"&lt;&gt;practic?*",$N$74,"&lt;&gt;*Elaborare proiect de diplom?*",$N$74,"&lt;&gt;*op?ional*",$N$74,"&lt;&gt;*Disciplin? facultativ?*", $N$74,"&lt;&gt;*Examen de diplom?*"),$S$76,"")</f>
        <v>28</v>
      </c>
      <c r="BI508" s="271">
        <f>IF(COUNTIFS($N$74,"&lt;&gt;"&amp;"",$N$74,"&lt;&gt;practic?*",$N$74,"&lt;&gt;*Elaborare proiect de diplom?*",$N$74,"&lt;&gt;*op?ional*",$N$74,"&lt;&gt;*Disciplin? facultativ?*", $N$74,"&lt;&gt;*Examen de diplom?*"),($T$76+$U$76+$V$76),"")</f>
        <v>28</v>
      </c>
      <c r="BJ508" s="126">
        <f t="shared" ref="BJ508:BJ517" si="103">IF($AZ508&lt;&gt;"",BH508+BI508,"")</f>
        <v>56</v>
      </c>
      <c r="BK508" s="342">
        <f t="shared" ref="BK508:BK517" si="104">IF($AZ508&lt;&gt;"",ROUND(BN508/14,1),"")</f>
        <v>0</v>
      </c>
      <c r="BL508" s="342">
        <f t="shared" ref="BL508:BL517" si="105">IF($AZ508&lt;&gt;"",ROUND(BO508/14,1),"")</f>
        <v>0</v>
      </c>
      <c r="BM508" s="126">
        <f t="shared" ref="BM508:BM517" si="106">IF($AZ508="","",IF($BK508&lt;&gt;"",$BK508,0)+IF($BL508&lt;&gt;"",$BL508,0))</f>
        <v>0</v>
      </c>
      <c r="BN508" s="342">
        <f>IF(AZ508&lt;&gt;"",W$76,"")</f>
        <v>0</v>
      </c>
      <c r="BO508" s="127" t="str">
        <f>IF(COUNTIF($AZ508,"=*Elaborare proiect de diplom?*"),$V$76,"0")</f>
        <v>0</v>
      </c>
      <c r="BP508" s="126">
        <f t="shared" ref="BP508:BP517" si="107">IF($AZ508="","",IF($BN508&lt;&gt;"",$BN508,0)+IF($BO508&lt;&gt;"",$BO508,0))</f>
        <v>0</v>
      </c>
      <c r="BQ508" s="342">
        <f t="shared" ref="BQ508:BQ517" si="108">IF($AZ508&lt;&gt;"",ROUND(BR508/14,1),"")</f>
        <v>3.1</v>
      </c>
      <c r="BR508" s="271">
        <f>IF(COUNTIFS($N$74,"&lt;&gt;"&amp;"",$N$74,"&lt;&gt;practic?*",$N$74,"&lt;&gt;*op?ional*",$N$74,"&lt;&gt;*Disciplin? facultativ?*", $N$74,"&lt;&gt;*Examen de diplom?*"),IF($Y$76&lt;&gt;"",ROUND($Y$76,1),""),"")</f>
        <v>44</v>
      </c>
      <c r="BS508" s="271">
        <f>IF($AZ508="","",$Q$76)</f>
        <v>4</v>
      </c>
      <c r="BT508" s="271" t="str">
        <f>IF(COUNTIFS($N$74,"&lt;&gt;"&amp;"",$N$74,"&lt;&gt;practic?*",$N$74,"&lt;&gt;*op?ional*",$N$74,"&lt;&gt;*Disciplin? facultativ?*", $N$74,"&lt;&gt;*Examen de diplom?*"),$X$76,"")</f>
        <v>DD</v>
      </c>
      <c r="BU508" s="126">
        <f>IF($AZ508="","",IF($BG508&lt;&gt;"",$BG508,0)+IF($BM508&lt;&gt;"",$BM508,0)+IF($BQ508&lt;&gt;"",$BQ508,0))</f>
        <v>7.1</v>
      </c>
      <c r="BV508" s="127">
        <f t="shared" ref="BV508:BV517" si="109">IF($AZ508="","",IF($BJ508&lt;&gt;"",$BJ508,0)+IF($BP508&lt;&gt;"",$BP508,0)+IF($BR508&lt;&gt;"",$BR508,0))</f>
        <v>100</v>
      </c>
      <c r="BW508" s="419" t="str">
        <f t="shared" si="13"/>
        <v>2022</v>
      </c>
      <c r="BX508" s="124"/>
      <c r="BY508" s="270"/>
      <c r="BZ508" s="270"/>
      <c r="CA508" s="270"/>
      <c r="CB508" s="270"/>
      <c r="CC508" s="270"/>
      <c r="CD508" s="270"/>
      <c r="CE508" s="270"/>
      <c r="CF508" s="270"/>
      <c r="CG508" s="51"/>
      <c r="CH508" s="51"/>
      <c r="CI508" s="51"/>
      <c r="CJ508" s="270"/>
      <c r="CK508" s="270"/>
      <c r="CL508" s="270"/>
      <c r="CM508" s="270"/>
      <c r="CN508" s="270"/>
      <c r="CO508" s="270"/>
      <c r="CP508" s="270"/>
      <c r="CQ508" s="270"/>
      <c r="CR508" s="270"/>
      <c r="CS508" s="51"/>
      <c r="CT508" s="51"/>
    </row>
    <row r="509" spans="2:98" ht="21" hidden="1" customHeight="1" x14ac:dyDescent="0.2">
      <c r="B509" s="270"/>
      <c r="C509" s="270"/>
      <c r="D509" s="396">
        <f t="shared" ref="D509:D518" si="110">IF(AND((F509&gt;0), (N509&gt;0)),1,0)</f>
        <v>1</v>
      </c>
      <c r="E509" s="270"/>
      <c r="F509" s="369">
        <f>$Q$76</f>
        <v>4</v>
      </c>
      <c r="G509" s="270"/>
      <c r="H509" s="369">
        <f>$S$76</f>
        <v>28</v>
      </c>
      <c r="I509" s="368">
        <f>$T$76+$U$76+$V$76</f>
        <v>28</v>
      </c>
      <c r="J509" s="126">
        <f t="shared" ref="J509:J518" si="111">H509+I509</f>
        <v>56</v>
      </c>
      <c r="K509" s="310">
        <f>$W$76</f>
        <v>0</v>
      </c>
      <c r="L509" s="369">
        <f>$Y$76</f>
        <v>44</v>
      </c>
      <c r="N509" s="369">
        <f t="shared" ref="N509:N518" si="112">IF(ISNUMBER(L509+K509+J509), L509+K509+J509,0)</f>
        <v>100</v>
      </c>
      <c r="O509" s="396" t="b">
        <f t="shared" ref="O509:O518" si="113">IF(D509=0,TRUE, IF(N509/25=F509,TRUE,FALSE))</f>
        <v>1</v>
      </c>
      <c r="P509" s="421">
        <f t="shared" si="82"/>
        <v>25</v>
      </c>
      <c r="Q509" s="270"/>
      <c r="R509" s="270"/>
      <c r="S509" s="270"/>
      <c r="T509" s="270"/>
      <c r="U509" s="270"/>
      <c r="V509" s="270"/>
      <c r="Z509" s="270"/>
      <c r="AA509" s="270"/>
      <c r="AB509" s="270"/>
      <c r="AC509" s="270"/>
      <c r="AD509" s="270"/>
      <c r="AE509" s="270"/>
      <c r="AF509" s="270"/>
      <c r="AG509" s="270"/>
      <c r="AH509" s="270"/>
      <c r="AL509" s="270"/>
      <c r="AM509" s="270"/>
      <c r="AN509" s="270"/>
      <c r="AO509" s="270"/>
      <c r="AP509" s="270"/>
      <c r="AQ509" s="270"/>
      <c r="AR509" s="270"/>
      <c r="AS509" s="270"/>
      <c r="AT509" s="270"/>
      <c r="AX509" s="124" t="str">
        <f>$N$79</f>
        <v>L450.20.06.C3</v>
      </c>
      <c r="AY509" s="271">
        <v>3</v>
      </c>
      <c r="AZ509" s="271" t="str">
        <f>IF(COUNTIFS($N$77,"&lt;&gt;"&amp;"",$N$77,"&lt;&gt;practic?*",$N$77,"&lt;&gt;*op?ional*",$N$77,"&lt;&gt;*Disciplin? facultativ?*", $N$77,"&lt;&gt;*Examen de diplom?*"),$N$77,"")</f>
        <v>Marketing</v>
      </c>
      <c r="BA509" s="271">
        <f t="shared" si="99"/>
        <v>3</v>
      </c>
      <c r="BB509" s="271" t="str">
        <f t="shared" si="100"/>
        <v>6</v>
      </c>
      <c r="BC509" s="271" t="str">
        <f>IF($AZ509="","",$R$79)</f>
        <v>D</v>
      </c>
      <c r="BD509" s="127" t="str">
        <f t="shared" ref="BD509:BD517" si="114">IF($AZ509="","","DI")</f>
        <v>DI</v>
      </c>
      <c r="BE509" s="126">
        <f t="shared" si="101"/>
        <v>1</v>
      </c>
      <c r="BF509" s="126">
        <f t="shared" si="102"/>
        <v>1</v>
      </c>
      <c r="BG509" s="126">
        <f t="shared" si="85"/>
        <v>2</v>
      </c>
      <c r="BH509" s="271">
        <f>IF(COUNTIFS($N$77,"&lt;&gt;"&amp;"",$N$77,"&lt;&gt;practic?*",$N$77,"&lt;&gt;*Elaborare proiect de diplom?*",$N$77,"&lt;&gt;*op?ional*",$N$77,"&lt;&gt;*Disciplin? facultativ?*", $N$77,"&lt;&gt;*Examen de diplom?*"),$S$79,"")</f>
        <v>14</v>
      </c>
      <c r="BI509" s="271">
        <f>IF(COUNTIFS($N$77,"&lt;&gt;"&amp;"",$N$77,"&lt;&gt;practic?*",$N$77,"&lt;&gt;*Elaborare proiect de diplom?*",$N$77,"&lt;&gt;*op?ional*",$N$77,"&lt;&gt;*Disciplin? facultativ?*", $N$77,"&lt;&gt;*Examen de diplom?*"),($T$79+$U$79+$V$79),"")</f>
        <v>14</v>
      </c>
      <c r="BJ509" s="126">
        <f t="shared" si="103"/>
        <v>28</v>
      </c>
      <c r="BK509" s="342">
        <f t="shared" si="104"/>
        <v>0</v>
      </c>
      <c r="BL509" s="342">
        <f t="shared" si="105"/>
        <v>0</v>
      </c>
      <c r="BM509" s="126">
        <f t="shared" si="106"/>
        <v>0</v>
      </c>
      <c r="BN509" s="342">
        <f>IF(AZ509&lt;&gt;"",W$79,"")</f>
        <v>0</v>
      </c>
      <c r="BO509" s="127" t="str">
        <f>IF(COUNTIF($AZ509,"=*Elaborare proiect de diplom?*"),$V$79,"0")</f>
        <v>0</v>
      </c>
      <c r="BP509" s="126">
        <f t="shared" si="107"/>
        <v>0</v>
      </c>
      <c r="BQ509" s="342">
        <f t="shared" si="108"/>
        <v>1.6</v>
      </c>
      <c r="BR509" s="271">
        <f>IF(COUNTIFS($N$77,"&lt;&gt;"&amp;"",$N$77,"&lt;&gt;practic?*",$N$77,"&lt;&gt;*op?ional*",$N$77,"&lt;&gt;*Disciplin? facultativ?*", $N$77,"&lt;&gt;*Examen de diplom?*"),IF($Y$79&lt;&gt;"",ROUND($Y$79,1),""),"")</f>
        <v>22</v>
      </c>
      <c r="BS509" s="271">
        <f>IF($AZ509="","",$Q$79)</f>
        <v>2</v>
      </c>
      <c r="BT509" s="271" t="str">
        <f>IF(COUNTIFS($N$77,"&lt;&gt;"&amp;"",$N$77,"&lt;&gt;practic?*",$N$77,"&lt;&gt;*op?ional*",$N$77,"&lt;&gt;*Disciplin? facultativ?*", $N$77,"&lt;&gt;*Examen de diplom?*"),$X$79,"")</f>
        <v>DC</v>
      </c>
      <c r="BU509" s="126">
        <f t="shared" ref="BU509:BU517" si="115">IF($AZ509="","",IF($BG509&lt;&gt;"",$BG509,0)+IF($BM509&lt;&gt;"",$BM509,0)+IF($BQ509&lt;&gt;"",$BQ509,0))</f>
        <v>3.6</v>
      </c>
      <c r="BV509" s="127">
        <f t="shared" si="109"/>
        <v>50</v>
      </c>
      <c r="BW509" s="419" t="str">
        <f t="shared" ref="BW509:BW572" si="116">IF($AZ509="","",CONCATENATE("20",G$12+BA509-1))</f>
        <v>2022</v>
      </c>
      <c r="BX509" s="124"/>
      <c r="BY509" s="270"/>
      <c r="BZ509" s="270"/>
      <c r="CA509" s="270"/>
      <c r="CB509" s="270"/>
      <c r="CC509" s="270"/>
      <c r="CD509" s="270"/>
      <c r="CE509" s="270"/>
      <c r="CF509" s="270"/>
      <c r="CG509" s="51"/>
      <c r="CH509" s="51"/>
      <c r="CI509" s="51"/>
      <c r="CJ509" s="270"/>
      <c r="CK509" s="270"/>
      <c r="CL509" s="270"/>
      <c r="CM509" s="270"/>
      <c r="CN509" s="270"/>
      <c r="CO509" s="270"/>
      <c r="CP509" s="270"/>
      <c r="CQ509" s="270"/>
      <c r="CR509" s="270"/>
      <c r="CS509" s="51"/>
      <c r="CT509" s="51"/>
    </row>
    <row r="510" spans="2:98" ht="21" hidden="1" customHeight="1" x14ac:dyDescent="0.2">
      <c r="B510" s="270"/>
      <c r="C510" s="270"/>
      <c r="D510" s="396">
        <f t="shared" si="110"/>
        <v>1</v>
      </c>
      <c r="E510" s="270"/>
      <c r="F510" s="369">
        <f>$Q$79</f>
        <v>2</v>
      </c>
      <c r="G510" s="270"/>
      <c r="H510" s="369">
        <f>$S$79</f>
        <v>14</v>
      </c>
      <c r="I510" s="368">
        <f>$T$79+$U$79+$V$79</f>
        <v>14</v>
      </c>
      <c r="J510" s="126">
        <f t="shared" si="111"/>
        <v>28</v>
      </c>
      <c r="K510" s="310">
        <f>$W$79</f>
        <v>0</v>
      </c>
      <c r="L510" s="369">
        <f>$Y$79</f>
        <v>22</v>
      </c>
      <c r="N510" s="369">
        <f t="shared" si="112"/>
        <v>50</v>
      </c>
      <c r="O510" s="396" t="b">
        <f t="shared" si="113"/>
        <v>1</v>
      </c>
      <c r="P510" s="421">
        <f t="shared" si="82"/>
        <v>25</v>
      </c>
      <c r="Q510" s="270"/>
      <c r="R510" s="270"/>
      <c r="S510" s="270"/>
      <c r="T510" s="270"/>
      <c r="U510" s="270"/>
      <c r="V510" s="270"/>
      <c r="Z510" s="270"/>
      <c r="AA510" s="270"/>
      <c r="AB510" s="270"/>
      <c r="AC510" s="270"/>
      <c r="AD510" s="270"/>
      <c r="AE510" s="270"/>
      <c r="AF510" s="270"/>
      <c r="AG510" s="270"/>
      <c r="AH510" s="270"/>
      <c r="AL510" s="270"/>
      <c r="AM510" s="270"/>
      <c r="AN510" s="270"/>
      <c r="AO510" s="270"/>
      <c r="AP510" s="270"/>
      <c r="AQ510" s="270"/>
      <c r="AR510" s="270"/>
      <c r="AS510" s="270"/>
      <c r="AT510" s="270"/>
      <c r="AX510" s="124" t="str">
        <f>$N$82</f>
        <v>L450.20.06.S4-ij</v>
      </c>
      <c r="AY510" s="127">
        <v>4</v>
      </c>
      <c r="AZ510" s="271" t="str">
        <f>IF(COUNTIFS($N$80,"&lt;&gt;"&amp;"",$N$80,"&lt;&gt;practic?*",$N$80,"&lt;&gt;*op?ional*",$N$80,"&lt;&gt;*Disciplin? facultativ?*", $N$80,"&lt;&gt;*Examen de diplom?*"),$N$80,"")</f>
        <v/>
      </c>
      <c r="BA510" s="271" t="str">
        <f t="shared" si="99"/>
        <v/>
      </c>
      <c r="BB510" s="271" t="str">
        <f t="shared" si="100"/>
        <v/>
      </c>
      <c r="BC510" s="271" t="str">
        <f>IF($AZ510="","",$R$82)</f>
        <v/>
      </c>
      <c r="BD510" s="271" t="str">
        <f t="shared" si="114"/>
        <v/>
      </c>
      <c r="BE510" s="126" t="str">
        <f t="shared" si="101"/>
        <v/>
      </c>
      <c r="BF510" s="126" t="str">
        <f t="shared" si="102"/>
        <v/>
      </c>
      <c r="BG510" s="126" t="str">
        <f t="shared" si="85"/>
        <v/>
      </c>
      <c r="BH510" s="271" t="str">
        <f>IF(COUNTIFS($N$80,"&lt;&gt;"&amp;"",$N$80,"&lt;&gt;practic?*",$N$80,"&lt;&gt;*Elaborare proiect de diplom?*",$N$80,"&lt;&gt;*op?ional*",$N$80,"&lt;&gt;*Disciplin? facultativ?*", $N$80,"&lt;&gt;*Examen de diplom?*"),$S$82,"")</f>
        <v/>
      </c>
      <c r="BI510" s="271" t="str">
        <f>IF(COUNTIFS($N$80,"&lt;&gt;"&amp;"",$N$80,"&lt;&gt;practic?*",$N$80,"&lt;&gt;*Elaborare proiect de diplom?*",$N$80,"&lt;&gt;*op?ional*",$N$80,"&lt;&gt;*Disciplin? facultativ?*", $N$80,"&lt;&gt;*Examen de diplom?*"),($T$82+$U$82+$V$82),"")</f>
        <v/>
      </c>
      <c r="BJ510" s="126" t="str">
        <f t="shared" si="103"/>
        <v/>
      </c>
      <c r="BK510" s="342" t="str">
        <f t="shared" si="104"/>
        <v/>
      </c>
      <c r="BL510" s="342" t="str">
        <f t="shared" si="105"/>
        <v/>
      </c>
      <c r="BM510" s="126" t="str">
        <f t="shared" si="106"/>
        <v/>
      </c>
      <c r="BN510" s="342" t="str">
        <f>IF(AZ510&lt;&gt;"",W$82,"")</f>
        <v/>
      </c>
      <c r="BO510" s="127" t="str">
        <f>IF(COUNTIF($AZ510,"=*Elaborare proiect de diplom?*"),$V$82,"0")</f>
        <v>0</v>
      </c>
      <c r="BP510" s="126" t="str">
        <f t="shared" si="107"/>
        <v/>
      </c>
      <c r="BQ510" s="342" t="str">
        <f t="shared" si="108"/>
        <v/>
      </c>
      <c r="BR510" s="271" t="str">
        <f>IF(COUNTIFS($N$80,"&lt;&gt;"&amp;"",$N$80,"&lt;&gt;practic?*",$N$80,"&lt;&gt;*op?ional*",$N$80,"&lt;&gt;*Disciplin? facultativ?*", $N$80,"&lt;&gt;*Examen de diplom?*"),IF($Y$82&lt;&gt;"",ROUND($Y$82,1),""),"")</f>
        <v/>
      </c>
      <c r="BS510" s="127" t="str">
        <f>IF($AZ510="","",$Q$82)</f>
        <v/>
      </c>
      <c r="BT510" s="271" t="str">
        <f>IF(COUNTIFS($N$80,"&lt;&gt;"&amp;"",$N$80,"&lt;&gt;practic?*",$N$80,"&lt;&gt;*op?ional*",$N$80,"&lt;&gt;*Disciplin? facultativ?*", $N$80,"&lt;&gt;*Examen de diplom?*"),$X$82,"")</f>
        <v/>
      </c>
      <c r="BU510" s="126" t="str">
        <f t="shared" si="115"/>
        <v/>
      </c>
      <c r="BV510" s="127" t="str">
        <f t="shared" si="109"/>
        <v/>
      </c>
      <c r="BW510" s="419" t="str">
        <f t="shared" si="116"/>
        <v/>
      </c>
      <c r="BX510" s="124"/>
      <c r="BY510" s="270"/>
      <c r="BZ510" s="270"/>
      <c r="CA510" s="270"/>
      <c r="CB510" s="270"/>
      <c r="CC510" s="270"/>
      <c r="CD510" s="270"/>
      <c r="CE510" s="270"/>
      <c r="CF510" s="270"/>
      <c r="CG510" s="51"/>
      <c r="CH510" s="51"/>
      <c r="CI510" s="51"/>
      <c r="CJ510" s="270"/>
      <c r="CK510" s="270"/>
      <c r="CL510" s="270"/>
      <c r="CM510" s="270"/>
      <c r="CN510" s="270"/>
      <c r="CO510" s="270"/>
      <c r="CP510" s="270"/>
      <c r="CQ510" s="270"/>
      <c r="CR510" s="270"/>
      <c r="CS510" s="51"/>
      <c r="CT510" s="51"/>
    </row>
    <row r="511" spans="2:98" ht="21" hidden="1" customHeight="1" x14ac:dyDescent="0.2">
      <c r="B511" s="270"/>
      <c r="C511" s="270"/>
      <c r="D511" s="396">
        <f t="shared" si="110"/>
        <v>1</v>
      </c>
      <c r="E511" s="270"/>
      <c r="F511" s="127">
        <f>$Q$82</f>
        <v>4</v>
      </c>
      <c r="G511" s="270"/>
      <c r="H511" s="127">
        <f>$S$82</f>
        <v>28</v>
      </c>
      <c r="I511" s="368">
        <f>$T$82+$U$82+$V$82</f>
        <v>28</v>
      </c>
      <c r="J511" s="126">
        <f t="shared" si="111"/>
        <v>56</v>
      </c>
      <c r="K511" s="310">
        <f>$W$82</f>
        <v>0</v>
      </c>
      <c r="L511" s="127">
        <f>$Y$82</f>
        <v>44</v>
      </c>
      <c r="N511" s="369">
        <f t="shared" si="112"/>
        <v>100</v>
      </c>
      <c r="O511" s="396" t="b">
        <f t="shared" si="113"/>
        <v>1</v>
      </c>
      <c r="P511" s="421">
        <f t="shared" si="82"/>
        <v>25</v>
      </c>
      <c r="Q511" s="270"/>
      <c r="R511" s="270"/>
      <c r="S511" s="270"/>
      <c r="T511" s="270"/>
      <c r="U511" s="270"/>
      <c r="V511" s="270"/>
      <c r="Z511" s="270"/>
      <c r="AA511" s="270"/>
      <c r="AB511" s="270"/>
      <c r="AC511" s="270"/>
      <c r="AD511" s="270"/>
      <c r="AE511" s="270"/>
      <c r="AF511" s="270"/>
      <c r="AG511" s="270"/>
      <c r="AH511" s="270"/>
      <c r="AL511" s="270"/>
      <c r="AM511" s="270"/>
      <c r="AN511" s="270"/>
      <c r="AO511" s="270"/>
      <c r="AP511" s="270"/>
      <c r="AQ511" s="270"/>
      <c r="AR511" s="270"/>
      <c r="AS511" s="270"/>
      <c r="AT511" s="270"/>
      <c r="AX511" s="124" t="str">
        <f>$N$85</f>
        <v>L450.20.06.S5-ij</v>
      </c>
      <c r="AY511" s="127">
        <v>5</v>
      </c>
      <c r="AZ511" s="271" t="str">
        <f>IF(COUNTIFS($N$83,"&lt;&gt;"&amp;"",$N$83,"&lt;&gt;practic?*",$N$83,"&lt;&gt;*op?ional*",$N$83,"&lt;&gt;*Disciplin? facultativ?*", $N$83,"&lt;&gt;*Examen de diplom?*"),$N$83,"")</f>
        <v/>
      </c>
      <c r="BA511" s="271" t="str">
        <f t="shared" si="99"/>
        <v/>
      </c>
      <c r="BB511" s="271" t="str">
        <f t="shared" si="100"/>
        <v/>
      </c>
      <c r="BC511" s="271" t="str">
        <f>IF($AZ511="","",$R$85)</f>
        <v/>
      </c>
      <c r="BD511" s="127" t="str">
        <f t="shared" si="114"/>
        <v/>
      </c>
      <c r="BE511" s="126" t="str">
        <f t="shared" si="101"/>
        <v/>
      </c>
      <c r="BF511" s="126" t="str">
        <f t="shared" si="102"/>
        <v/>
      </c>
      <c r="BG511" s="126" t="str">
        <f t="shared" si="85"/>
        <v/>
      </c>
      <c r="BH511" s="271" t="str">
        <f>IF(COUNTIFS($N$83,"&lt;&gt;"&amp;"",$N$83,"&lt;&gt;practic?*",$N$83,"&lt;&gt;*Elaborare proiect de diplom?*",$N$83,"&lt;&gt;*op?ional*",$N$83,"&lt;&gt;*Disciplin? facultativ?*", $N$83,"&lt;&gt;*Examen de diplom?*"),$S$85,"")</f>
        <v/>
      </c>
      <c r="BI511" s="271" t="str">
        <f>IF(COUNTIFS($N$83,"&lt;&gt;"&amp;"",$N$83,"&lt;&gt;practic?*",$N$83,"&lt;&gt;*Elaborare proiect de diplom?*",$N$83,"&lt;&gt;*op?ional*",$N$83,"&lt;&gt;*Disciplin? facultativ?*", $N$83,"&lt;&gt;*Examen de diplom?*"),($T$85+$U$85+$V$85),"")</f>
        <v/>
      </c>
      <c r="BJ511" s="126" t="str">
        <f t="shared" si="103"/>
        <v/>
      </c>
      <c r="BK511" s="342" t="str">
        <f t="shared" si="104"/>
        <v/>
      </c>
      <c r="BL511" s="342" t="str">
        <f t="shared" si="105"/>
        <v/>
      </c>
      <c r="BM511" s="126" t="str">
        <f t="shared" si="106"/>
        <v/>
      </c>
      <c r="BN511" s="342" t="str">
        <f>IF(AZ511&lt;&gt;"",W$85,"")</f>
        <v/>
      </c>
      <c r="BO511" s="127" t="str">
        <f>IF(COUNTIF($AZ511,"=*Elaborare proiect de diplom?*"),$V$85,"0")</f>
        <v>0</v>
      </c>
      <c r="BP511" s="126" t="str">
        <f t="shared" si="107"/>
        <v/>
      </c>
      <c r="BQ511" s="342" t="str">
        <f t="shared" si="108"/>
        <v/>
      </c>
      <c r="BR511" s="271" t="str">
        <f>IF(COUNTIFS($N$83,"&lt;&gt;"&amp;"",$N$83,"&lt;&gt;practic?*",$N$83,"&lt;&gt;*op?ional*",$N$83,"&lt;&gt;*Disciplin? facultativ?*", $N$83,"&lt;&gt;*Examen de diplom?*"),IF($Y$85&lt;&gt;"",ROUND($Y$85,1),""),"")</f>
        <v/>
      </c>
      <c r="BS511" s="271" t="str">
        <f>IF($AZ511="","",$Q$85)</f>
        <v/>
      </c>
      <c r="BT511" s="271" t="str">
        <f>IF(COUNTIFS($N$83,"&lt;&gt;"&amp;"",$N$83,"&lt;&gt;practic?*",$N$83,"&lt;&gt;*op?ional*",$N$83,"&lt;&gt;*Disciplin? facultativ?*", $N$83,"&lt;&gt;*Examen de diplom?*"),$X$85,"")</f>
        <v/>
      </c>
      <c r="BU511" s="126" t="str">
        <f t="shared" si="115"/>
        <v/>
      </c>
      <c r="BV511" s="127" t="str">
        <f t="shared" si="109"/>
        <v/>
      </c>
      <c r="BW511" s="419" t="str">
        <f t="shared" si="116"/>
        <v/>
      </c>
      <c r="BX511" s="124"/>
      <c r="BY511" s="270"/>
      <c r="BZ511" s="270"/>
      <c r="CA511" s="270"/>
      <c r="CB511" s="270"/>
      <c r="CC511" s="270"/>
      <c r="CD511" s="270"/>
      <c r="CE511" s="270"/>
      <c r="CF511" s="270"/>
      <c r="CG511" s="51"/>
      <c r="CH511" s="51"/>
      <c r="CI511" s="51"/>
      <c r="CJ511" s="270"/>
      <c r="CK511" s="270"/>
      <c r="CL511" s="270"/>
      <c r="CM511" s="270"/>
      <c r="CN511" s="270"/>
      <c r="CO511" s="270"/>
      <c r="CP511" s="270"/>
      <c r="CQ511" s="270"/>
      <c r="CR511" s="270"/>
      <c r="CS511" s="51"/>
      <c r="CT511" s="51"/>
    </row>
    <row r="512" spans="2:98" ht="21" hidden="1" customHeight="1" x14ac:dyDescent="0.2">
      <c r="B512" s="270"/>
      <c r="C512" s="270"/>
      <c r="D512" s="396">
        <f t="shared" si="110"/>
        <v>1</v>
      </c>
      <c r="E512" s="270"/>
      <c r="F512" s="369">
        <f>$Q$85</f>
        <v>4</v>
      </c>
      <c r="G512" s="270"/>
      <c r="H512" s="369">
        <f>$S$85</f>
        <v>28</v>
      </c>
      <c r="I512" s="368">
        <f>$T$85+$U$85+$V$85</f>
        <v>28</v>
      </c>
      <c r="J512" s="126">
        <f t="shared" si="111"/>
        <v>56</v>
      </c>
      <c r="K512" s="310">
        <f>$W$85</f>
        <v>0</v>
      </c>
      <c r="L512" s="369">
        <f>$Y$85</f>
        <v>44</v>
      </c>
      <c r="N512" s="369">
        <f t="shared" si="112"/>
        <v>100</v>
      </c>
      <c r="O512" s="396" t="b">
        <f t="shared" si="113"/>
        <v>1</v>
      </c>
      <c r="P512" s="421">
        <f t="shared" si="82"/>
        <v>25</v>
      </c>
      <c r="Q512" s="270"/>
      <c r="R512" s="270"/>
      <c r="S512" s="270"/>
      <c r="T512" s="270"/>
      <c r="U512" s="270"/>
      <c r="V512" s="270"/>
      <c r="Z512" s="270"/>
      <c r="AA512" s="270"/>
      <c r="AB512" s="270"/>
      <c r="AC512" s="270"/>
      <c r="AD512" s="270"/>
      <c r="AE512" s="270"/>
      <c r="AF512" s="270"/>
      <c r="AG512" s="270"/>
      <c r="AH512" s="270"/>
      <c r="AL512" s="270"/>
      <c r="AM512" s="270"/>
      <c r="AN512" s="270"/>
      <c r="AO512" s="270"/>
      <c r="AP512" s="270"/>
      <c r="AQ512" s="270"/>
      <c r="AR512" s="270"/>
      <c r="AS512" s="270"/>
      <c r="AT512" s="270"/>
      <c r="AX512" s="124" t="str">
        <f>$N$88</f>
        <v>L450.20.06.S6-ij</v>
      </c>
      <c r="AY512" s="342">
        <v>6</v>
      </c>
      <c r="AZ512" s="271" t="str">
        <f>IF(COUNTIFS($N$86,"&lt;&gt;"&amp;"",$N$86,"&lt;&gt;practic?*",$N$86,"&lt;&gt;*op?ional*",$N$86,"&lt;&gt;*Disciplin? facultativ?*", $N$86,"&lt;&gt;*Examen de diplom?*"),$N$86,"")</f>
        <v/>
      </c>
      <c r="BA512" s="271" t="str">
        <f t="shared" si="99"/>
        <v/>
      </c>
      <c r="BB512" s="271" t="str">
        <f t="shared" si="100"/>
        <v/>
      </c>
      <c r="BC512" s="271" t="str">
        <f>IF($AZ512="","",$R$88)</f>
        <v/>
      </c>
      <c r="BD512" s="271" t="str">
        <f t="shared" si="114"/>
        <v/>
      </c>
      <c r="BE512" s="126" t="str">
        <f t="shared" si="101"/>
        <v/>
      </c>
      <c r="BF512" s="126" t="str">
        <f t="shared" si="102"/>
        <v/>
      </c>
      <c r="BG512" s="126" t="str">
        <f t="shared" si="85"/>
        <v/>
      </c>
      <c r="BH512" s="271" t="str">
        <f>IF(COUNTIFS($N$86,"&lt;&gt;"&amp;"",$N$86,"&lt;&gt;practic?*",$N$86,"&lt;&gt;*Elaborare proiect de diplom?*",$N$86,"&lt;&gt;*op?ional*",$N$86,"&lt;&gt;*Disciplin? facultativ?*", $N$86,"&lt;&gt;*Examen de diplom?*"),$S$88,"")</f>
        <v/>
      </c>
      <c r="BI512" s="271" t="str">
        <f>IF(COUNTIFS($N$86,"&lt;&gt;"&amp;"",$N$86,"&lt;&gt;practic?*",$N$86,"&lt;&gt;*Elaborare proiect de diplom?*",$N$86,"&lt;&gt;*op?ional*",$N$86,"&lt;&gt;*Disciplin? facultativ?*", $N$86,"&lt;&gt;*Examen de diplom?*"),($T$88+$U$88+$V$88),"")</f>
        <v/>
      </c>
      <c r="BJ512" s="126" t="str">
        <f t="shared" si="103"/>
        <v/>
      </c>
      <c r="BK512" s="342" t="str">
        <f t="shared" si="104"/>
        <v/>
      </c>
      <c r="BL512" s="342" t="str">
        <f t="shared" si="105"/>
        <v/>
      </c>
      <c r="BM512" s="126" t="str">
        <f t="shared" si="106"/>
        <v/>
      </c>
      <c r="BN512" s="342" t="str">
        <f>IF(AZ512&lt;&gt;"",W$88,"")</f>
        <v/>
      </c>
      <c r="BO512" s="127" t="str">
        <f>IF(COUNTIF($AZ512,"=*Elaborare proiect de diplom?*"),$V$88,"0")</f>
        <v>0</v>
      </c>
      <c r="BP512" s="126" t="str">
        <f t="shared" si="107"/>
        <v/>
      </c>
      <c r="BQ512" s="342" t="str">
        <f t="shared" si="108"/>
        <v/>
      </c>
      <c r="BR512" s="271" t="str">
        <f>IF(COUNTIFS($N$86,"&lt;&gt;"&amp;"",$N$86,"&lt;&gt;practic?*",$N$86,"&lt;&gt;*op?ional*",$N$86,"&lt;&gt;*Disciplin? facultativ?*", $N$86,"&lt;&gt;*Examen de diplom?*"),IF($Y$88&lt;&gt;"",ROUND($Y$88,1),""),"")</f>
        <v/>
      </c>
      <c r="BS512" s="271" t="str">
        <f>IF($AZ512="","",$Q$88)</f>
        <v/>
      </c>
      <c r="BT512" s="271" t="str">
        <f>IF(COUNTIFS($N$86,"&lt;&gt;"&amp;"",$N$86,"&lt;&gt;practic?*",$N$86,"&lt;&gt;*op?ional*",$N$86,"&lt;&gt;*Disciplin? facultativ?*", $N$86,"&lt;&gt;*Examen de diplom?*"),$X$88,"")</f>
        <v/>
      </c>
      <c r="BU512" s="126" t="str">
        <f t="shared" si="115"/>
        <v/>
      </c>
      <c r="BV512" s="127" t="str">
        <f t="shared" si="109"/>
        <v/>
      </c>
      <c r="BW512" s="419" t="str">
        <f t="shared" si="116"/>
        <v/>
      </c>
      <c r="BX512" s="124"/>
      <c r="BY512" s="270"/>
      <c r="BZ512" s="270"/>
      <c r="CA512" s="270"/>
      <c r="CB512" s="270"/>
      <c r="CC512" s="270"/>
      <c r="CD512" s="270"/>
      <c r="CE512" s="270"/>
      <c r="CF512" s="270"/>
      <c r="CG512" s="51"/>
      <c r="CH512" s="51"/>
      <c r="CI512" s="51"/>
      <c r="CJ512" s="270"/>
      <c r="CK512" s="270"/>
      <c r="CL512" s="270"/>
      <c r="CM512" s="270"/>
      <c r="CN512" s="270"/>
      <c r="CO512" s="270"/>
      <c r="CP512" s="270"/>
      <c r="CQ512" s="270"/>
      <c r="CR512" s="270"/>
      <c r="CS512" s="51"/>
      <c r="CT512" s="51"/>
    </row>
    <row r="513" spans="2:98" ht="21" hidden="1" customHeight="1" x14ac:dyDescent="0.2">
      <c r="B513" s="270"/>
      <c r="C513" s="270"/>
      <c r="D513" s="396">
        <f t="shared" si="110"/>
        <v>1</v>
      </c>
      <c r="E513" s="270"/>
      <c r="F513" s="369">
        <f>$Q$88</f>
        <v>4</v>
      </c>
      <c r="G513" s="270"/>
      <c r="H513" s="369">
        <f>$S$88</f>
        <v>28</v>
      </c>
      <c r="I513" s="368">
        <f>$T$88+$U$88+$V$88</f>
        <v>28</v>
      </c>
      <c r="J513" s="126">
        <f t="shared" si="111"/>
        <v>56</v>
      </c>
      <c r="K513" s="310">
        <f>$W$88</f>
        <v>0</v>
      </c>
      <c r="L513" s="369">
        <f>$Y$88</f>
        <v>44</v>
      </c>
      <c r="N513" s="369">
        <f t="shared" si="112"/>
        <v>100</v>
      </c>
      <c r="O513" s="396" t="b">
        <f t="shared" si="113"/>
        <v>1</v>
      </c>
      <c r="P513" s="421">
        <f t="shared" si="82"/>
        <v>25</v>
      </c>
      <c r="Q513" s="270"/>
      <c r="R513" s="270"/>
      <c r="S513" s="270"/>
      <c r="T513" s="270"/>
      <c r="U513" s="270"/>
      <c r="V513" s="270"/>
      <c r="Z513" s="270"/>
      <c r="AA513" s="270"/>
      <c r="AB513" s="270"/>
      <c r="AC513" s="270"/>
      <c r="AD513" s="270"/>
      <c r="AE513" s="270"/>
      <c r="AF513" s="270"/>
      <c r="AG513" s="270"/>
      <c r="AH513" s="270"/>
      <c r="AL513" s="270"/>
      <c r="AM513" s="270"/>
      <c r="AN513" s="270"/>
      <c r="AO513" s="270"/>
      <c r="AP513" s="270"/>
      <c r="AQ513" s="270"/>
      <c r="AR513" s="270"/>
      <c r="AS513" s="270"/>
      <c r="AT513" s="270"/>
      <c r="AX513" s="124" t="str">
        <f>$N$91</f>
        <v>L450.20.06.S7</v>
      </c>
      <c r="AY513" s="342">
        <v>7</v>
      </c>
      <c r="AZ513" s="271" t="str">
        <f>IF(COUNTIFS($N$89,"&lt;&gt;"&amp;"",$N$89,"&lt;&gt;practic?*",$N$89,"&lt;&gt;*op?ional*",$N$89,"&lt;&gt;*Disciplin? facultativ?*",$N$89,"&lt;&gt;*Examen de diplom?*"),$N$89,"")</f>
        <v>Informatică aplicată</v>
      </c>
      <c r="BA513" s="271">
        <f t="shared" si="99"/>
        <v>3</v>
      </c>
      <c r="BB513" s="127" t="str">
        <f t="shared" si="100"/>
        <v>6</v>
      </c>
      <c r="BC513" s="271" t="str">
        <f>IF($AZ513="","",$R$91)</f>
        <v>D</v>
      </c>
      <c r="BD513" s="127" t="str">
        <f t="shared" si="114"/>
        <v>DI</v>
      </c>
      <c r="BE513" s="126">
        <f t="shared" si="101"/>
        <v>2</v>
      </c>
      <c r="BF513" s="126">
        <f t="shared" si="102"/>
        <v>2</v>
      </c>
      <c r="BG513" s="126">
        <f t="shared" si="85"/>
        <v>4</v>
      </c>
      <c r="BH513" s="271">
        <f>IF(COUNTIFS($N$89,"&lt;&gt;"&amp;"",$N$89,"&lt;&gt;practic?*",$N$89,"&lt;&gt;*Elaborare proiect de diplom?*",$N$89,"&lt;&gt;*op?ional*",$N$89,"&lt;&gt;*Disciplin? facultativ?*", $N$89,"&lt;&gt;*Examen de diplom?*"),$S$91,"")</f>
        <v>28</v>
      </c>
      <c r="BI513" s="271">
        <f>IF(COUNTIFS($N$89,"&lt;&gt;"&amp;"",$N$89,"&lt;&gt;practic?*",$N$89,"&lt;&gt;*Elaborare proiect de diplom?*",$N$89,"&lt;&gt;*op?ional*",$N$89,"&lt;&gt;*Disciplin? facultativ?*", $N$89,"&lt;&gt;*Examen de diplom?*"),($T$91+$U$91+$V$91),"")</f>
        <v>28</v>
      </c>
      <c r="BJ513" s="126">
        <f t="shared" si="103"/>
        <v>56</v>
      </c>
      <c r="BK513" s="342">
        <f t="shared" si="104"/>
        <v>0</v>
      </c>
      <c r="BL513" s="342">
        <f t="shared" si="105"/>
        <v>0</v>
      </c>
      <c r="BM513" s="126">
        <f t="shared" si="106"/>
        <v>0</v>
      </c>
      <c r="BN513" s="342">
        <f>IF(AZ513&lt;&gt;"",W$91,"")</f>
        <v>0</v>
      </c>
      <c r="BO513" s="127" t="str">
        <f>IF(COUNTIF($AZ513,"=*Elaborare proiect de diplom?*"),$V$91,"0")</f>
        <v>0</v>
      </c>
      <c r="BP513" s="126">
        <f t="shared" si="107"/>
        <v>0</v>
      </c>
      <c r="BQ513" s="342">
        <f t="shared" si="108"/>
        <v>3.1</v>
      </c>
      <c r="BR513" s="271">
        <f>IF(COUNTIFS($N$89,"&lt;&gt;"&amp;"",$N$89,"&lt;&gt;practic?*",$N$89,"&lt;&gt;*op?ional*",$N$89,"&lt;&gt;*Disciplin? facultativ?*", $N$89,"&lt;&gt;*Examen de diplom?*"),IF($Y$91&lt;&gt;"",ROUND($Y$91,1),""),"")</f>
        <v>44</v>
      </c>
      <c r="BS513" s="127">
        <f>IF($AZ513="","",$Q$91)</f>
        <v>4</v>
      </c>
      <c r="BT513" s="271" t="str">
        <f>IF(COUNTIFS($N$89,"&lt;&gt;"&amp;"",$N$89,"&lt;&gt;practic?*",$N$89,"&lt;&gt;*op?ional*",$N$89,"&lt;&gt;*Disciplin? facultativ?*", $N$89,"&lt;&gt;*Examen de diplom?*"),$X$91,"")</f>
        <v>DS</v>
      </c>
      <c r="BU513" s="126">
        <f t="shared" si="115"/>
        <v>7.1</v>
      </c>
      <c r="BV513" s="127">
        <f t="shared" si="109"/>
        <v>100</v>
      </c>
      <c r="BW513" s="419" t="str">
        <f t="shared" si="116"/>
        <v>2022</v>
      </c>
      <c r="BX513" s="124"/>
      <c r="BY513" s="270"/>
      <c r="BZ513" s="270"/>
      <c r="CA513" s="270"/>
      <c r="CB513" s="270"/>
      <c r="CC513" s="270"/>
      <c r="CD513" s="270"/>
      <c r="CE513" s="270"/>
      <c r="CF513" s="270"/>
      <c r="CG513" s="51"/>
      <c r="CH513" s="51"/>
      <c r="CI513" s="51"/>
      <c r="CJ513" s="270"/>
      <c r="CK513" s="270"/>
      <c r="CL513" s="270"/>
      <c r="CM513" s="270"/>
      <c r="CN513" s="270"/>
      <c r="CO513" s="270"/>
      <c r="CP513" s="270"/>
      <c r="CQ513" s="270"/>
      <c r="CR513" s="270"/>
      <c r="CS513" s="51"/>
      <c r="CT513" s="51"/>
    </row>
    <row r="514" spans="2:98" ht="21" hidden="1" customHeight="1" x14ac:dyDescent="0.2">
      <c r="B514" s="270"/>
      <c r="C514" s="270"/>
      <c r="D514" s="396">
        <f t="shared" si="110"/>
        <v>1</v>
      </c>
      <c r="E514" s="270"/>
      <c r="F514" s="127">
        <f>$Q$91</f>
        <v>4</v>
      </c>
      <c r="G514" s="270"/>
      <c r="H514" s="127">
        <f>$S$91</f>
        <v>28</v>
      </c>
      <c r="I514" s="368">
        <f>$T$91+$U$91+$V$91</f>
        <v>28</v>
      </c>
      <c r="J514" s="126">
        <f t="shared" si="111"/>
        <v>56</v>
      </c>
      <c r="K514" s="310">
        <f>$W$91</f>
        <v>0</v>
      </c>
      <c r="L514" s="127">
        <f>$Y$91</f>
        <v>44</v>
      </c>
      <c r="N514" s="369">
        <f t="shared" si="112"/>
        <v>100</v>
      </c>
      <c r="O514" s="396" t="b">
        <f t="shared" si="113"/>
        <v>1</v>
      </c>
      <c r="P514" s="421">
        <f t="shared" si="82"/>
        <v>25</v>
      </c>
      <c r="Q514" s="270"/>
      <c r="R514" s="270"/>
      <c r="S514" s="270"/>
      <c r="T514" s="270"/>
      <c r="U514" s="270"/>
      <c r="V514" s="270"/>
      <c r="Z514" s="270"/>
      <c r="AA514" s="270"/>
      <c r="AB514" s="270"/>
      <c r="AC514" s="270"/>
      <c r="AD514" s="270"/>
      <c r="AE514" s="270"/>
      <c r="AF514" s="270"/>
      <c r="AG514" s="270"/>
      <c r="AH514" s="270"/>
      <c r="AL514" s="270"/>
      <c r="AM514" s="270"/>
      <c r="AN514" s="270"/>
      <c r="AO514" s="270"/>
      <c r="AP514" s="270"/>
      <c r="AQ514" s="270"/>
      <c r="AR514" s="270"/>
      <c r="AS514" s="270"/>
      <c r="AT514" s="270"/>
      <c r="AX514" s="124" t="str">
        <f>$N$94</f>
        <v>L450.20.06.S8</v>
      </c>
      <c r="AY514" s="127">
        <v>8</v>
      </c>
      <c r="AZ514" s="271" t="str">
        <f>IF(COUNTIFS($N$92,"&lt;&gt;"&amp;"",$N$92,"&lt;&gt;practic?*",$N$92,"&lt;&gt;*op?ional*",$N$92,"&lt;&gt;*Disciplin? facultativ?*", $N$92,"&lt;&gt;*Examen de diplom?*"),$N$92,"")</f>
        <v/>
      </c>
      <c r="BA514" s="271" t="str">
        <f t="shared" si="99"/>
        <v/>
      </c>
      <c r="BB514" s="271" t="str">
        <f t="shared" si="100"/>
        <v/>
      </c>
      <c r="BC514" s="271" t="str">
        <f>IF($AZ514="","",$R$94)</f>
        <v/>
      </c>
      <c r="BD514" s="271" t="str">
        <f t="shared" si="114"/>
        <v/>
      </c>
      <c r="BE514" s="126" t="str">
        <f t="shared" si="101"/>
        <v/>
      </c>
      <c r="BF514" s="126" t="str">
        <f t="shared" si="102"/>
        <v/>
      </c>
      <c r="BG514" s="126" t="str">
        <f t="shared" si="85"/>
        <v/>
      </c>
      <c r="BH514" s="271" t="str">
        <f>IF(COUNTIFS($N$92,"&lt;&gt;"&amp;"",$N$92,"&lt;&gt;practic?*",$N$92,"&lt;&gt;*Elaborare proiect de diplom?*",$N$92,"&lt;&gt;*op?ional*",$N$92,"&lt;&gt;*Disciplin? facultativ?*", $N$92,"&lt;&gt;*Examen de diplom?*"),$S$94,"")</f>
        <v/>
      </c>
      <c r="BI514" s="271" t="str">
        <f>IF(COUNTIFS($N$92,"&lt;&gt;"&amp;"",$N$92,"&lt;&gt;practic?*",$N$92,"&lt;&gt;*Elaborare proiect de diplom?*",$N$92,"&lt;&gt;*op?ional*",$N$92,"&lt;&gt;*Disciplin? facultativ?*", $N$92,"&lt;&gt;*Examen de diplom?*"),($T$94+$U$94+$V$94),"")</f>
        <v/>
      </c>
      <c r="BJ514" s="126" t="str">
        <f t="shared" si="103"/>
        <v/>
      </c>
      <c r="BK514" s="342" t="str">
        <f t="shared" si="104"/>
        <v/>
      </c>
      <c r="BL514" s="342" t="str">
        <f t="shared" si="105"/>
        <v/>
      </c>
      <c r="BM514" s="126" t="str">
        <f t="shared" si="106"/>
        <v/>
      </c>
      <c r="BN514" s="342" t="str">
        <f>IF(AZ514&lt;&gt;"",W$94,"")</f>
        <v/>
      </c>
      <c r="BO514" s="127" t="str">
        <f>IF(COUNTIF($AZ514,"=*Elaborare proiect de diplom?*"),$V$94,"0")</f>
        <v>0</v>
      </c>
      <c r="BP514" s="126" t="str">
        <f t="shared" si="107"/>
        <v/>
      </c>
      <c r="BQ514" s="342" t="str">
        <f t="shared" si="108"/>
        <v/>
      </c>
      <c r="BR514" s="271" t="str">
        <f>IF(COUNTIFS($N$92,"&lt;&gt;"&amp;"",$N$92,"&lt;&gt;practic?*",$N$92,"&lt;&gt;*op?ional*",$N$92,"&lt;&gt;*Disciplin? facultativ?*", $N$92,"&lt;&gt;*Examen de diplom?*"),IF($Y$94&lt;&gt;"",ROUND($Y$94,1),""),"")</f>
        <v/>
      </c>
      <c r="BS514" s="271" t="str">
        <f>IF($AZ514="","",$Q$94)</f>
        <v/>
      </c>
      <c r="BT514" s="271" t="str">
        <f>IF(COUNTIFS($N$92,"&lt;&gt;"&amp;"",$N$92,"&lt;&gt;practic?*",$N$92,"&lt;&gt;*op?ional*",$N$92,"&lt;&gt;*Disciplin? facultativ?*", $N$92,"&lt;&gt;*Examen de diplom?*"),$X$94,"")</f>
        <v/>
      </c>
      <c r="BU514" s="126" t="str">
        <f t="shared" si="115"/>
        <v/>
      </c>
      <c r="BV514" s="127" t="str">
        <f t="shared" si="109"/>
        <v/>
      </c>
      <c r="BW514" s="419" t="str">
        <f t="shared" si="116"/>
        <v/>
      </c>
      <c r="BX514" s="124"/>
      <c r="BY514" s="270"/>
      <c r="BZ514" s="270"/>
      <c r="CA514" s="270"/>
      <c r="CB514" s="270"/>
      <c r="CC514" s="270"/>
      <c r="CD514" s="270"/>
      <c r="CE514" s="270"/>
      <c r="CF514" s="270"/>
      <c r="CG514" s="51"/>
      <c r="CH514" s="51"/>
      <c r="CI514" s="51"/>
      <c r="CJ514" s="270"/>
      <c r="CK514" s="270"/>
      <c r="CL514" s="270"/>
      <c r="CM514" s="270"/>
      <c r="CN514" s="270"/>
      <c r="CO514" s="270"/>
      <c r="CP514" s="270"/>
      <c r="CQ514" s="270"/>
      <c r="CR514" s="270"/>
      <c r="CS514" s="51"/>
      <c r="CT514" s="51"/>
    </row>
    <row r="515" spans="2:98" ht="21" hidden="1" customHeight="1" x14ac:dyDescent="0.2">
      <c r="B515" s="270"/>
      <c r="C515" s="270"/>
      <c r="D515" s="396">
        <f t="shared" si="110"/>
        <v>1</v>
      </c>
      <c r="E515" s="270"/>
      <c r="F515" s="369">
        <f>$Q$94</f>
        <v>3</v>
      </c>
      <c r="G515" s="270"/>
      <c r="H515" s="369">
        <f>$S$94</f>
        <v>0</v>
      </c>
      <c r="I515" s="368">
        <f>$T$94+$U$94+$V$94</f>
        <v>0</v>
      </c>
      <c r="J515" s="126">
        <f t="shared" si="111"/>
        <v>0</v>
      </c>
      <c r="K515" s="310">
        <f>$W$94</f>
        <v>100</v>
      </c>
      <c r="L515" s="369">
        <f>$Y$94</f>
        <v>0</v>
      </c>
      <c r="N515" s="369">
        <f t="shared" si="112"/>
        <v>100</v>
      </c>
      <c r="O515" s="396" t="b">
        <f t="shared" si="113"/>
        <v>0</v>
      </c>
      <c r="P515" s="421">
        <f t="shared" si="82"/>
        <v>33.333333333333336</v>
      </c>
      <c r="Q515" s="270"/>
      <c r="R515" s="270"/>
      <c r="S515" s="270"/>
      <c r="T515" s="270"/>
      <c r="U515" s="270"/>
      <c r="V515" s="270"/>
      <c r="Z515" s="270"/>
      <c r="AA515" s="270"/>
      <c r="AB515" s="270"/>
      <c r="AC515" s="270"/>
      <c r="AD515" s="270"/>
      <c r="AE515" s="270"/>
      <c r="AF515" s="270"/>
      <c r="AG515" s="270"/>
      <c r="AH515" s="270"/>
      <c r="AL515" s="270"/>
      <c r="AM515" s="270"/>
      <c r="AN515" s="270"/>
      <c r="AO515" s="270"/>
      <c r="AP515" s="270"/>
      <c r="AQ515" s="270"/>
      <c r="AR515" s="270"/>
      <c r="AS515" s="270"/>
      <c r="AT515" s="270"/>
      <c r="AX515" s="124" t="str">
        <f>$N$97</f>
        <v/>
      </c>
      <c r="AY515" s="127">
        <v>9</v>
      </c>
      <c r="AZ515" s="342" t="str">
        <f>IF(COUNTIFS($N$95,"&lt;&gt;"&amp;"",$N$95,"&lt;&gt;practic?*",$N$95,"&lt;&gt;*op?ional*",$N$95,"&lt;&gt;*Disciplin? facultativ?*", $N$95,"&lt;&gt;*Examen de diplom?*"),$N$95,"")</f>
        <v/>
      </c>
      <c r="BA515" s="342" t="str">
        <f t="shared" si="99"/>
        <v/>
      </c>
      <c r="BB515" s="342" t="str">
        <f t="shared" si="100"/>
        <v/>
      </c>
      <c r="BC515" s="342" t="str">
        <f>IF($AZ515="","",$R$97)</f>
        <v/>
      </c>
      <c r="BD515" s="342" t="str">
        <f t="shared" si="114"/>
        <v/>
      </c>
      <c r="BE515" s="126" t="str">
        <f t="shared" si="101"/>
        <v/>
      </c>
      <c r="BF515" s="126" t="str">
        <f t="shared" si="102"/>
        <v/>
      </c>
      <c r="BG515" s="126" t="str">
        <f t="shared" si="85"/>
        <v/>
      </c>
      <c r="BH515" s="342" t="str">
        <f>IF(COUNTIFS($N$95,"&lt;&gt;"&amp;"",$N$95,"&lt;&gt;practic?*",$N$95,"&lt;&gt;*Elaborare proiect de diplom?*",$N$95,"&lt;&gt;*op?ional*",$N$95,"&lt;&gt;*Disciplin? facultativ?*", $N$95,"&lt;&gt;*Examen de diplom?*"),$S$97,"")</f>
        <v/>
      </c>
      <c r="BI515" s="342" t="str">
        <f>IF(COUNTIFS($N$95,"&lt;&gt;"&amp;"",$N$95,"&lt;&gt;practic?*",$N$95,"&lt;&gt;*Elaborare proiect de diplom?*",$N$95,"&lt;&gt;*op?ional*",$N$95,"&lt;&gt;*Disciplin? facultativ?*", $N$95,"&lt;&gt;*Examen de diplom?*"),($T$97+$U$97+$V$97),"")</f>
        <v/>
      </c>
      <c r="BJ515" s="126" t="str">
        <f t="shared" si="103"/>
        <v/>
      </c>
      <c r="BK515" s="342" t="str">
        <f t="shared" si="104"/>
        <v/>
      </c>
      <c r="BL515" s="342" t="str">
        <f t="shared" si="105"/>
        <v/>
      </c>
      <c r="BM515" s="126" t="str">
        <f t="shared" si="106"/>
        <v/>
      </c>
      <c r="BN515" s="342" t="str">
        <f>IF(AZ515&lt;&gt;"",W$97,"")</f>
        <v/>
      </c>
      <c r="BO515" s="127" t="str">
        <f>IF(COUNTIF($AZ515,"=*Elaborare proiect de diplom?*"),$V$97,"0")</f>
        <v>0</v>
      </c>
      <c r="BP515" s="126" t="str">
        <f t="shared" si="107"/>
        <v/>
      </c>
      <c r="BQ515" s="342" t="str">
        <f t="shared" si="108"/>
        <v/>
      </c>
      <c r="BR515" s="342" t="str">
        <f>IF(COUNTIFS($N$95,"&lt;&gt;"&amp;"",$N$95,"&lt;&gt;practic?*",$N$95,"&lt;&gt;*op?ional*",$N$95,"&lt;&gt;*Disciplin? facultativ?*", $N$95,"&lt;&gt;*Examen de diplom?*"),IF($Y$97&lt;&gt;"",ROUND($Y$97,1),""),"")</f>
        <v/>
      </c>
      <c r="BS515" s="342" t="str">
        <f>IF($AZ515="","",$Q$97)</f>
        <v/>
      </c>
      <c r="BT515" s="342" t="str">
        <f>IF(COUNTIFS($N$95,"&lt;&gt;"&amp;"",$N$95,"&lt;&gt;practic?*",$N$95,"&lt;&gt;*op?ional*",$N$95,"&lt;&gt;*Disciplin? facultativ?*", $N$95,"&lt;&gt;*Examen de diplom?*"),$X$97,"")</f>
        <v/>
      </c>
      <c r="BU515" s="126" t="str">
        <f t="shared" si="115"/>
        <v/>
      </c>
      <c r="BV515" s="127" t="str">
        <f t="shared" si="109"/>
        <v/>
      </c>
      <c r="BW515" s="419" t="str">
        <f t="shared" si="116"/>
        <v/>
      </c>
      <c r="BX515" s="124"/>
      <c r="BY515" s="343"/>
      <c r="BZ515" s="343"/>
      <c r="CA515" s="343"/>
      <c r="CB515" s="343"/>
      <c r="CC515" s="343"/>
      <c r="CD515" s="343"/>
      <c r="CE515" s="343"/>
      <c r="CF515" s="343"/>
      <c r="CG515" s="51"/>
      <c r="CH515" s="51"/>
      <c r="CI515" s="51"/>
      <c r="CJ515" s="343"/>
      <c r="CK515" s="343"/>
      <c r="CL515" s="343"/>
      <c r="CM515" s="343"/>
      <c r="CN515" s="343"/>
      <c r="CO515" s="343"/>
      <c r="CP515" s="343"/>
      <c r="CQ515" s="343"/>
      <c r="CR515" s="343"/>
      <c r="CS515" s="51"/>
      <c r="CT515" s="51"/>
    </row>
    <row r="516" spans="2:98" ht="21" hidden="1" customHeight="1" x14ac:dyDescent="0.2">
      <c r="B516" s="343"/>
      <c r="C516" s="343"/>
      <c r="D516" s="396">
        <f t="shared" si="110"/>
        <v>0</v>
      </c>
      <c r="E516" s="343"/>
      <c r="F516" s="369">
        <f>$Q$97</f>
        <v>0</v>
      </c>
      <c r="G516" s="343"/>
      <c r="H516" s="369">
        <f>$S$97</f>
        <v>0</v>
      </c>
      <c r="I516" s="368">
        <f>$T$97+$U$97+$V$97</f>
        <v>0</v>
      </c>
      <c r="J516" s="126">
        <f t="shared" si="111"/>
        <v>0</v>
      </c>
      <c r="K516" s="343">
        <f>$W$97</f>
        <v>0</v>
      </c>
      <c r="L516" s="369">
        <f>$Y$97</f>
        <v>0</v>
      </c>
      <c r="N516" s="369">
        <f t="shared" si="112"/>
        <v>0</v>
      </c>
      <c r="O516" s="396" t="b">
        <f t="shared" si="113"/>
        <v>1</v>
      </c>
      <c r="P516" s="421" t="e">
        <f t="shared" si="82"/>
        <v>#DIV/0!</v>
      </c>
      <c r="Q516" s="343"/>
      <c r="R516" s="343"/>
      <c r="S516" s="343"/>
      <c r="T516" s="343"/>
      <c r="U516" s="343"/>
      <c r="V516" s="343"/>
      <c r="W516" s="343"/>
      <c r="Z516" s="343"/>
      <c r="AA516" s="343"/>
      <c r="AB516" s="343"/>
      <c r="AC516" s="343"/>
      <c r="AD516" s="343"/>
      <c r="AE516" s="343"/>
      <c r="AF516" s="343"/>
      <c r="AG516" s="343"/>
      <c r="AH516" s="343"/>
      <c r="AI516" s="343"/>
      <c r="AL516" s="343"/>
      <c r="AM516" s="343"/>
      <c r="AN516" s="343"/>
      <c r="AO516" s="343"/>
      <c r="AP516" s="343"/>
      <c r="AQ516" s="343"/>
      <c r="AR516" s="343"/>
      <c r="AS516" s="343"/>
      <c r="AT516" s="343"/>
      <c r="AU516" s="343"/>
      <c r="AX516" s="124" t="str">
        <f>$N$100</f>
        <v/>
      </c>
      <c r="AY516" s="342">
        <v>10</v>
      </c>
      <c r="AZ516" s="271" t="str">
        <f>IF(COUNTIFS($N$98,"&lt;&gt;"&amp;"",$N$98,"&lt;&gt;practic?*",$N$98,"&lt;&gt;*op?ional*",$N$98,"&lt;&gt;*Disciplin? facultativ?*",$N$98,"&lt;&gt;*Examen de diplom?*"),$N$98,"")</f>
        <v/>
      </c>
      <c r="BA516" s="271" t="str">
        <f t="shared" si="99"/>
        <v/>
      </c>
      <c r="BB516" s="271" t="str">
        <f t="shared" si="100"/>
        <v/>
      </c>
      <c r="BC516" s="271" t="str">
        <f>IF($AZ516="","",$R$100)</f>
        <v/>
      </c>
      <c r="BD516" s="127" t="str">
        <f t="shared" si="114"/>
        <v/>
      </c>
      <c r="BE516" s="126" t="str">
        <f t="shared" si="101"/>
        <v/>
      </c>
      <c r="BF516" s="126" t="str">
        <f t="shared" si="102"/>
        <v/>
      </c>
      <c r="BG516" s="126" t="str">
        <f t="shared" si="85"/>
        <v/>
      </c>
      <c r="BH516" s="271" t="str">
        <f>IF(COUNTIFS($N$98,"&lt;&gt;"&amp;"",$N$98,"&lt;&gt;practic?*",$N$98,"&lt;&gt;*Elaborare proiect de diplom?*",$N$98,"&lt;&gt;*op?ional*",$N$98,"&lt;&gt;*Disciplin? facultativ?*", $N$98,"&lt;&gt;*Examen de diplom?*"),$S$100,"")</f>
        <v/>
      </c>
      <c r="BI516" s="271" t="str">
        <f>IF(COUNTIFS($N$98,"&lt;&gt;"&amp;"",$N$98,"&lt;&gt;practic?*",$N$98,"&lt;&gt;*Elaborare proiect de diplom?*",$N$98,"&lt;&gt;*op?ional*",$N$98,"&lt;&gt;*Disciplin? facultativ?*", $N$98,"&lt;&gt;*Examen de diplom?*"),($T$100+$U$100+$V$100),"")</f>
        <v/>
      </c>
      <c r="BJ516" s="126" t="str">
        <f t="shared" si="103"/>
        <v/>
      </c>
      <c r="BK516" s="342" t="str">
        <f t="shared" si="104"/>
        <v/>
      </c>
      <c r="BL516" s="342" t="str">
        <f t="shared" si="105"/>
        <v/>
      </c>
      <c r="BM516" s="126" t="str">
        <f t="shared" si="106"/>
        <v/>
      </c>
      <c r="BN516" s="342" t="str">
        <f>IF(AZ516&lt;&gt;"",W$100,"")</f>
        <v/>
      </c>
      <c r="BO516" s="127" t="str">
        <f>IF(COUNTIF($AZ516,"=*Elaborare proiect de diplom?*"),$V$100,"0")</f>
        <v>0</v>
      </c>
      <c r="BP516" s="126" t="str">
        <f t="shared" si="107"/>
        <v/>
      </c>
      <c r="BQ516" s="342" t="str">
        <f t="shared" si="108"/>
        <v/>
      </c>
      <c r="BR516" s="271" t="str">
        <f>IF(COUNTIFS($N$98,"&lt;&gt;"&amp;"",$N$98,"&lt;&gt;practic?*",$N$98,"&lt;&gt;*op?ional*",$N$98,"&lt;&gt;*Disciplin? facultativ?*", $N$98,"&lt;&gt;*Examen de diplom?*"),IF($Y$100&lt;&gt;"",ROUND($Y$100,1),""),"")</f>
        <v/>
      </c>
      <c r="BS516" s="271" t="str">
        <f>IF($AZ516="","",$Q$100)</f>
        <v/>
      </c>
      <c r="BT516" s="271" t="str">
        <f>IF(COUNTIFS($N$98,"&lt;&gt;"&amp;"",$N$98,"&lt;&gt;practic?*",$N$98,"&lt;&gt;*op?ional*",$N$98,"&lt;&gt;*Disciplin? facultativ?*", $N$98,"&lt;&gt;*Examen de diplom?*"),$X$100,"")</f>
        <v/>
      </c>
      <c r="BU516" s="126" t="str">
        <f t="shared" si="115"/>
        <v/>
      </c>
      <c r="BV516" s="127" t="str">
        <f t="shared" si="109"/>
        <v/>
      </c>
      <c r="BW516" s="419" t="str">
        <f t="shared" si="116"/>
        <v/>
      </c>
      <c r="BX516" s="124"/>
      <c r="BY516" s="270"/>
      <c r="BZ516" s="270"/>
      <c r="CA516" s="270"/>
      <c r="CB516" s="270"/>
      <c r="CC516" s="270"/>
      <c r="CD516" s="270"/>
      <c r="CE516" s="270"/>
      <c r="CF516" s="270"/>
      <c r="CG516" s="51"/>
      <c r="CH516" s="51"/>
      <c r="CI516" s="51"/>
      <c r="CJ516" s="270"/>
      <c r="CK516" s="270"/>
      <c r="CL516" s="270"/>
      <c r="CM516" s="270"/>
      <c r="CN516" s="270"/>
      <c r="CO516" s="270"/>
      <c r="CP516" s="270"/>
      <c r="CQ516" s="270"/>
      <c r="CR516" s="270"/>
      <c r="CS516" s="51"/>
      <c r="CT516" s="51"/>
    </row>
    <row r="517" spans="2:98" ht="21" hidden="1" customHeight="1" x14ac:dyDescent="0.2">
      <c r="B517" s="270"/>
      <c r="C517" s="270"/>
      <c r="D517" s="396">
        <f t="shared" si="110"/>
        <v>0</v>
      </c>
      <c r="E517" s="270"/>
      <c r="F517" s="369">
        <f>$Q$100</f>
        <v>0</v>
      </c>
      <c r="G517" s="270"/>
      <c r="H517" s="369">
        <f>$S$100</f>
        <v>0</v>
      </c>
      <c r="I517" s="368">
        <f>$T$100+$U$100+$V$100</f>
        <v>0</v>
      </c>
      <c r="J517" s="126">
        <f t="shared" si="111"/>
        <v>0</v>
      </c>
      <c r="K517" s="310">
        <f>$W$100</f>
        <v>0</v>
      </c>
      <c r="L517" s="369">
        <f>$Y$100</f>
        <v>0</v>
      </c>
      <c r="N517" s="369">
        <f t="shared" si="112"/>
        <v>0</v>
      </c>
      <c r="O517" s="396" t="b">
        <f t="shared" si="113"/>
        <v>1</v>
      </c>
      <c r="P517" s="421" t="e">
        <f t="shared" si="82"/>
        <v>#DIV/0!</v>
      </c>
      <c r="Q517" s="270"/>
      <c r="R517" s="270"/>
      <c r="S517" s="270"/>
      <c r="T517" s="270"/>
      <c r="U517" s="270"/>
      <c r="V517" s="270"/>
      <c r="Z517" s="270"/>
      <c r="AA517" s="270"/>
      <c r="AB517" s="270"/>
      <c r="AC517" s="270"/>
      <c r="AD517" s="270"/>
      <c r="AE517" s="270"/>
      <c r="AF517" s="270"/>
      <c r="AG517" s="270"/>
      <c r="AH517" s="270"/>
      <c r="AL517" s="270"/>
      <c r="AM517" s="270"/>
      <c r="AN517" s="270"/>
      <c r="AO517" s="270"/>
      <c r="AP517" s="270"/>
      <c r="AQ517" s="270"/>
      <c r="AR517" s="270"/>
      <c r="AS517" s="270"/>
      <c r="AT517" s="270"/>
      <c r="AX517" s="124" t="str">
        <f>$N$103</f>
        <v>L450.20.06.11-ij</v>
      </c>
      <c r="AY517" s="342">
        <v>11</v>
      </c>
      <c r="AZ517" s="271" t="str">
        <f>IF(COUNTIFS($N$101,"&lt;&gt;"&amp;"",$N$101,"&lt;&gt;practic?*",$N$101,"&lt;&gt;*op?ional*",$N$101,"&lt;&gt;*Disciplin? facultativ?*", $N$101,"&lt;&gt;*Examen de diplom?*"),$N$101,"")</f>
        <v/>
      </c>
      <c r="BA517" s="271" t="str">
        <f t="shared" si="99"/>
        <v/>
      </c>
      <c r="BB517" s="271" t="str">
        <f t="shared" si="100"/>
        <v/>
      </c>
      <c r="BC517" s="271" t="str">
        <f>IF($AZ517="","",$R$103)</f>
        <v/>
      </c>
      <c r="BD517" s="271" t="str">
        <f t="shared" si="114"/>
        <v/>
      </c>
      <c r="BE517" s="126" t="str">
        <f t="shared" si="101"/>
        <v/>
      </c>
      <c r="BF517" s="126" t="str">
        <f t="shared" si="102"/>
        <v/>
      </c>
      <c r="BG517" s="126" t="str">
        <f t="shared" si="85"/>
        <v/>
      </c>
      <c r="BH517" s="271" t="str">
        <f>IF(COUNTIFS($N$101,"&lt;&gt;"&amp;"",$N$101,"&lt;&gt;practic?*",$N$101,"&lt;&gt;*Elaborare proiect de diplom?*",$N$101,"&lt;&gt;*op?ional*",$N$101,"&lt;&gt;*Disciplin? facultativ?*", $N$101,"&lt;&gt;*Examen de diplom?*"),$S$103,"")</f>
        <v/>
      </c>
      <c r="BI517" s="271" t="str">
        <f>IF(COUNTIFS($N$101,"&lt;&gt;"&amp;"",$N$101,"&lt;&gt;practic?*",$N$101,"&lt;&gt;*Elaborare proiect de diplom?*",$N$101,"&lt;&gt;*op?ional*",$N$101,"&lt;&gt;*Disciplin? facultativ?*", $N$101,"&lt;&gt;*Examen de diplom?*"),($T$103+$U$103+$V$103),"")</f>
        <v/>
      </c>
      <c r="BJ517" s="126" t="str">
        <f t="shared" si="103"/>
        <v/>
      </c>
      <c r="BK517" s="342" t="str">
        <f t="shared" si="104"/>
        <v/>
      </c>
      <c r="BL517" s="342" t="str">
        <f t="shared" si="105"/>
        <v/>
      </c>
      <c r="BM517" s="126" t="str">
        <f t="shared" si="106"/>
        <v/>
      </c>
      <c r="BN517" s="342" t="str">
        <f>IF(AZ517&lt;&gt;"",W$103,"")</f>
        <v/>
      </c>
      <c r="BO517" s="127" t="str">
        <f>IF(COUNTIF($AZ517,"=*Elaborare proiect de diplom?*"),$V$103,"0")</f>
        <v>0</v>
      </c>
      <c r="BP517" s="126" t="str">
        <f t="shared" si="107"/>
        <v/>
      </c>
      <c r="BQ517" s="342" t="str">
        <f t="shared" si="108"/>
        <v/>
      </c>
      <c r="BR517" s="271" t="str">
        <f>IF(COUNTIFS($N$101,"&lt;&gt;"&amp;"",$N$101,"&lt;&gt;practic?*",$N$101,"&lt;&gt;*op?ional*",$N$101,"&lt;&gt;*Disciplin? facultativ?*", $N$101,"&lt;&gt;*Examen de diplom?*"),IF($Y$103&lt;&gt;"",ROUND($Y$103,1),""),"")</f>
        <v/>
      </c>
      <c r="BS517" s="127" t="str">
        <f>IF($AZ517="","",$Q$103)</f>
        <v/>
      </c>
      <c r="BT517" s="271" t="str">
        <f>IF(COUNTIFS($N$101,"&lt;&gt;"&amp;"",$N$101,"&lt;&gt;practic?*",$N$101,"&lt;&gt;*op?ional*",$N$101,"&lt;&gt;*Disciplin? facultativ?*", $N$101,"&lt;&gt;*Examen de diplom?*"),$X$103,"")</f>
        <v/>
      </c>
      <c r="BU517" s="126" t="str">
        <f t="shared" si="115"/>
        <v/>
      </c>
      <c r="BV517" s="127" t="str">
        <f t="shared" si="109"/>
        <v/>
      </c>
      <c r="BW517" s="419" t="str">
        <f t="shared" si="116"/>
        <v/>
      </c>
      <c r="BX517" s="124"/>
      <c r="BY517" s="270"/>
      <c r="BZ517" s="270"/>
      <c r="CA517" s="270"/>
      <c r="CB517" s="270"/>
      <c r="CC517" s="270"/>
      <c r="CD517" s="270"/>
      <c r="CE517" s="270"/>
      <c r="CF517" s="270"/>
      <c r="CG517" s="51"/>
      <c r="CH517" s="51"/>
      <c r="CI517" s="51"/>
      <c r="CJ517" s="270"/>
      <c r="CK517" s="270"/>
      <c r="CL517" s="270"/>
      <c r="CM517" s="270"/>
      <c r="CN517" s="270"/>
      <c r="CO517" s="270"/>
      <c r="CP517" s="270"/>
      <c r="CQ517" s="270"/>
      <c r="CR517" s="270"/>
      <c r="CS517" s="51"/>
      <c r="CT517" s="51"/>
    </row>
    <row r="518" spans="2:98" ht="21" hidden="1" customHeight="1" x14ac:dyDescent="0.25">
      <c r="B518" s="270"/>
      <c r="C518" s="270"/>
      <c r="D518" s="396">
        <f t="shared" si="110"/>
        <v>0</v>
      </c>
      <c r="E518" s="270"/>
      <c r="F518" s="127">
        <f>$Q$103</f>
        <v>0</v>
      </c>
      <c r="G518" s="270"/>
      <c r="H518" s="127">
        <f>$S$103</f>
        <v>0</v>
      </c>
      <c r="I518" s="368">
        <f>$T$103+$U$103+$V$103</f>
        <v>0</v>
      </c>
      <c r="J518" s="126">
        <f t="shared" si="111"/>
        <v>0</v>
      </c>
      <c r="K518" s="310">
        <f>$W$103</f>
        <v>0</v>
      </c>
      <c r="L518" s="127">
        <f>$Y$103</f>
        <v>0</v>
      </c>
      <c r="N518" s="369">
        <f t="shared" si="112"/>
        <v>0</v>
      </c>
      <c r="O518" s="396" t="b">
        <f t="shared" si="113"/>
        <v>1</v>
      </c>
      <c r="P518" s="421" t="e">
        <f t="shared" si="82"/>
        <v>#DIV/0!</v>
      </c>
      <c r="Q518" s="270"/>
      <c r="R518" s="270"/>
      <c r="S518" s="270"/>
      <c r="T518" s="270"/>
      <c r="U518" s="270"/>
      <c r="V518" s="270"/>
      <c r="Z518" s="270"/>
      <c r="AA518" s="270"/>
      <c r="AB518" s="270"/>
      <c r="AC518" s="270"/>
      <c r="AD518" s="270"/>
      <c r="AE518" s="270"/>
      <c r="AF518" s="270"/>
      <c r="AG518" s="270"/>
      <c r="AH518" s="270"/>
      <c r="AL518" s="270"/>
      <c r="AM518" s="270"/>
      <c r="AN518" s="270"/>
      <c r="AO518" s="270"/>
      <c r="AP518" s="270"/>
      <c r="AQ518" s="270"/>
      <c r="AR518" s="270"/>
      <c r="AS518" s="270"/>
      <c r="AT518" s="270"/>
      <c r="AX518" s="345" t="s">
        <v>223</v>
      </c>
      <c r="AY518" s="346"/>
      <c r="AZ518" s="346"/>
      <c r="BA518" s="346"/>
      <c r="BB518" s="346"/>
      <c r="BC518" s="346"/>
      <c r="BD518" s="346"/>
      <c r="BE518" s="346"/>
      <c r="BF518" s="346"/>
      <c r="BG518" s="346"/>
      <c r="BH518" s="346"/>
      <c r="BI518" s="346"/>
      <c r="BJ518" s="346"/>
      <c r="BK518" s="346"/>
      <c r="BL518" s="346"/>
      <c r="BM518" s="346"/>
      <c r="BN518" s="346"/>
      <c r="BO518" s="346"/>
      <c r="BP518" s="346"/>
      <c r="BQ518" s="346"/>
      <c r="BR518" s="346"/>
      <c r="BS518" s="337">
        <f>SUM(BS507:BS517)</f>
        <v>15</v>
      </c>
      <c r="BT518" s="348"/>
      <c r="BU518" s="349"/>
      <c r="BV518" s="350"/>
      <c r="BW518" s="419" t="str">
        <f t="shared" si="116"/>
        <v/>
      </c>
      <c r="BX518" s="337"/>
      <c r="BY518" s="351"/>
      <c r="BZ518" s="270"/>
      <c r="CA518" s="270"/>
      <c r="CB518" s="270"/>
      <c r="CC518" s="270"/>
      <c r="CD518" s="270"/>
      <c r="CE518" s="270"/>
      <c r="CF518" s="270"/>
      <c r="CG518" s="51"/>
      <c r="CH518" s="51"/>
      <c r="CI518" s="51"/>
      <c r="CJ518" s="270"/>
      <c r="CK518" s="270"/>
      <c r="CL518" s="270"/>
      <c r="CM518" s="270"/>
      <c r="CN518" s="270"/>
      <c r="CO518" s="270"/>
      <c r="CP518" s="270"/>
      <c r="CQ518" s="270"/>
      <c r="CR518" s="270"/>
      <c r="CS518" s="51"/>
      <c r="CT518" s="51"/>
    </row>
    <row r="519" spans="2:98" ht="21" hidden="1" customHeight="1" x14ac:dyDescent="0.25">
      <c r="B519" s="270"/>
      <c r="C519" s="270"/>
      <c r="D519" s="270"/>
      <c r="E519" s="270"/>
      <c r="F519" s="371">
        <f>D508*F508+D509*F509+D510*F510+D511*F511+D512*F512+D513*F513+D514*F514+D515*F515+D516*F516+D517*F517+D518*F518</f>
        <v>25</v>
      </c>
      <c r="G519" s="270"/>
      <c r="H519" s="346"/>
      <c r="I519" s="346"/>
      <c r="J519" s="346"/>
      <c r="L519" s="346"/>
      <c r="N519" s="371">
        <f>D508*N508+D509*N509+D510*N510+D511*N511+D512*N512+D513*N513+D514*N514+D515*N515+D516*N516+D517*N517+D518*N518</f>
        <v>650</v>
      </c>
      <c r="O519" s="398" t="b">
        <f>AND(O508:O518)</f>
        <v>0</v>
      </c>
      <c r="P519" s="420">
        <f>N519/F519</f>
        <v>26</v>
      </c>
      <c r="Q519" s="270"/>
      <c r="R519" s="270"/>
      <c r="S519" s="270"/>
      <c r="T519" s="270"/>
      <c r="U519" s="270"/>
      <c r="V519" s="270"/>
      <c r="Z519" s="270"/>
      <c r="AA519" s="270"/>
      <c r="AB519" s="270"/>
      <c r="AC519" s="270"/>
      <c r="AD519" s="270"/>
      <c r="AE519" s="270"/>
      <c r="AF519" s="270"/>
      <c r="AG519" s="270"/>
      <c r="AH519" s="270"/>
      <c r="AL519" s="270"/>
      <c r="AM519" s="270"/>
      <c r="AN519" s="270"/>
      <c r="AO519" s="270"/>
      <c r="AP519" s="270"/>
      <c r="AQ519" s="270"/>
      <c r="AR519" s="270"/>
      <c r="AS519" s="270"/>
      <c r="AT519" s="270"/>
      <c r="AX519" s="247" t="s">
        <v>216</v>
      </c>
      <c r="AY519" s="247" t="s">
        <v>186</v>
      </c>
      <c r="AZ519" s="247" t="s">
        <v>187</v>
      </c>
      <c r="BA519" s="247" t="s">
        <v>192</v>
      </c>
      <c r="BB519" s="247" t="s">
        <v>195</v>
      </c>
      <c r="BC519" s="247" t="s">
        <v>193</v>
      </c>
      <c r="BD519" s="247" t="s">
        <v>194</v>
      </c>
      <c r="BE519" s="247" t="s">
        <v>203</v>
      </c>
      <c r="BF519" s="247" t="s">
        <v>204</v>
      </c>
      <c r="BG519" s="247" t="s">
        <v>208</v>
      </c>
      <c r="BH519" s="247" t="s">
        <v>205</v>
      </c>
      <c r="BI519" s="247" t="s">
        <v>206</v>
      </c>
      <c r="BJ519" s="247" t="s">
        <v>197</v>
      </c>
      <c r="BK519" s="261" t="s">
        <v>277</v>
      </c>
      <c r="BL519" s="336" t="s">
        <v>207</v>
      </c>
      <c r="BM519" s="247" t="s">
        <v>200</v>
      </c>
      <c r="BN519" s="335" t="s">
        <v>278</v>
      </c>
      <c r="BO519" s="261" t="s">
        <v>210</v>
      </c>
      <c r="BP519" s="247" t="s">
        <v>201</v>
      </c>
      <c r="BQ519" s="247" t="s">
        <v>198</v>
      </c>
      <c r="BR519" s="247" t="s">
        <v>199</v>
      </c>
      <c r="BS519" s="247" t="s">
        <v>196</v>
      </c>
      <c r="BT519" s="247" t="s">
        <v>226</v>
      </c>
      <c r="BU519" s="247" t="s">
        <v>211</v>
      </c>
      <c r="BV519" s="247" t="s">
        <v>212</v>
      </c>
      <c r="BW519" s="419" t="e">
        <f t="shared" si="116"/>
        <v>#VALUE!</v>
      </c>
      <c r="BX519" s="247"/>
      <c r="BY519" s="351"/>
      <c r="BZ519" s="343"/>
      <c r="CA519" s="343"/>
      <c r="CB519" s="343"/>
      <c r="CC519" s="343"/>
      <c r="CD519" s="343"/>
      <c r="CE519" s="343"/>
      <c r="CF519" s="343"/>
      <c r="CG519" s="51"/>
      <c r="CH519" s="51"/>
      <c r="CI519" s="51"/>
      <c r="CJ519" s="343"/>
      <c r="CK519" s="343"/>
      <c r="CL519" s="343"/>
      <c r="CM519" s="343"/>
      <c r="CN519" s="343"/>
      <c r="CO519" s="343"/>
      <c r="CP519" s="343"/>
      <c r="CQ519" s="343"/>
      <c r="CR519" s="343"/>
      <c r="CS519" s="51"/>
      <c r="CT519" s="51"/>
    </row>
    <row r="520" spans="2:98" ht="21" hidden="1" customHeight="1" x14ac:dyDescent="0.25">
      <c r="B520" s="343"/>
      <c r="C520" s="343"/>
      <c r="D520" s="343"/>
      <c r="E520" s="343"/>
      <c r="F520" s="247" t="s">
        <v>196</v>
      </c>
      <c r="G520" s="343"/>
      <c r="H520" s="247" t="s">
        <v>205</v>
      </c>
      <c r="I520" s="247" t="s">
        <v>206</v>
      </c>
      <c r="J520" s="247" t="s">
        <v>197</v>
      </c>
      <c r="K520" s="343"/>
      <c r="L520" s="247" t="s">
        <v>199</v>
      </c>
      <c r="N520" s="247" t="s">
        <v>279</v>
      </c>
      <c r="O520" s="395" t="s">
        <v>276</v>
      </c>
      <c r="P520" s="351"/>
      <c r="Q520" s="343"/>
      <c r="R520" s="343"/>
      <c r="S520" s="343"/>
      <c r="T520" s="343"/>
      <c r="U520" s="343"/>
      <c r="V520" s="343"/>
      <c r="W520" s="343"/>
      <c r="Z520" s="343"/>
      <c r="AA520" s="343"/>
      <c r="AB520" s="343"/>
      <c r="AC520" s="343"/>
      <c r="AD520" s="343"/>
      <c r="AE520" s="343"/>
      <c r="AF520" s="343"/>
      <c r="AG520" s="343"/>
      <c r="AH520" s="343"/>
      <c r="AI520" s="343"/>
      <c r="AL520" s="343"/>
      <c r="AM520" s="343"/>
      <c r="AN520" s="343"/>
      <c r="AO520" s="343"/>
      <c r="AP520" s="343"/>
      <c r="AQ520" s="343"/>
      <c r="AR520" s="343"/>
      <c r="AS520" s="343"/>
      <c r="AT520" s="343"/>
      <c r="AU520" s="343"/>
      <c r="AX520" s="263" t="str">
        <f>$Z$73</f>
        <v>L450.20.07.D1-ij</v>
      </c>
      <c r="AY520" s="127">
        <v>1</v>
      </c>
      <c r="AZ520" s="127" t="str">
        <f>IF(COUNTIFS($Z$71,"&lt;&gt;"&amp;"",$Z$71,"&lt;&gt;practic?*",$Z$71,"&lt;&gt;*op?ional*",$Z$71,"&lt;&gt;*Disciplin? facultativ?*", $Z$71,"&lt;&gt;*Examen de diplom?*"),$Z$71,"")</f>
        <v/>
      </c>
      <c r="BA520" s="127" t="str">
        <f t="shared" ref="BA520:BA530" si="117">IF($AZ520="","",ROUND(RIGHT($Z$70,1)/2,0))</f>
        <v/>
      </c>
      <c r="BB520" s="127" t="str">
        <f t="shared" ref="BB520:BB530" si="118">IF($AZ520="","",RIGHT($Z$70,1))</f>
        <v/>
      </c>
      <c r="BC520" s="127" t="str">
        <f>IF($AZ520="","",$AD$73)</f>
        <v/>
      </c>
      <c r="BD520" s="127" t="str">
        <f>IF($AZ520="","","DI")</f>
        <v/>
      </c>
      <c r="BE520" s="126" t="str">
        <f>IF($AZ520&lt;&gt;"",ROUND(BH520/14,1),"")</f>
        <v/>
      </c>
      <c r="BF520" s="126" t="str">
        <f>IF($AZ520&lt;&gt;"",ROUND(BI520/14,1),"")</f>
        <v/>
      </c>
      <c r="BG520" s="126" t="str">
        <f t="shared" ref="BG520:BG542" si="119">IF($AZ520&lt;&gt;"",BE520+BF520,"")</f>
        <v/>
      </c>
      <c r="BH520" s="127" t="str">
        <f>IF(COUNTIFS($Z$71,"&lt;&gt;"&amp;"",$Z$71,"&lt;&gt;practic?*",$Z$71,"&lt;&gt;*Elaborare proiect de diplom?*",$Z$71,"&lt;&gt;*op?ional*",$Z$71,"&lt;&gt;*Disciplin? facultativ?*", $Z$71,"&lt;&gt;*Examen de diplom?*"),$AE$73,"")</f>
        <v/>
      </c>
      <c r="BI520" s="127" t="str">
        <f>IF(COUNTIFS($Z$71,"&lt;&gt;"&amp;"",$Z$71,"&lt;&gt;practic?*",$Z$71,"&lt;&gt;*Elaborare proiect de diplom?*",$Z$71,"&lt;&gt;*op?ional*",$Z$71,"&lt;&gt;*Disciplin? facultativ?*", $Z$71,"&lt;&gt;*Examen de diplom?*"),($AF$73+$AG$73+$AH$73),"")</f>
        <v/>
      </c>
      <c r="BJ520" s="126" t="str">
        <f>IF($AZ520&lt;&gt;"",BH520+BI520,"")</f>
        <v/>
      </c>
      <c r="BK520" s="342" t="str">
        <f>IF($AZ520&lt;&gt;"",ROUND(BN520/14,1),"")</f>
        <v/>
      </c>
      <c r="BL520" s="342" t="str">
        <f>IF($AZ520&lt;&gt;"",ROUND(BO520/14,1),"")</f>
        <v/>
      </c>
      <c r="BM520" s="126" t="str">
        <f>IF($AZ520="","",IF($BK520&lt;&gt;"",$BK520,0)+IF($BL520&lt;&gt;"",$BL520,0))</f>
        <v/>
      </c>
      <c r="BN520" s="342" t="str">
        <f>IF(AZ520&lt;&gt;"",AI$73,"")</f>
        <v/>
      </c>
      <c r="BO520" s="127" t="str">
        <f>IF(COUNTIF($AZ520,"=*Elaborare proiect de diplom?*"),$AH$73,"0")</f>
        <v>0</v>
      </c>
      <c r="BP520" s="126" t="str">
        <f>IF($AZ520="","",IF($BN520&lt;&gt;"",$BN520,0)+IF($BO520&lt;&gt;"",$BO520,0))</f>
        <v/>
      </c>
      <c r="BQ520" s="342" t="str">
        <f>IF($AZ520&lt;&gt;"",ROUND(BR520/14,1),"")</f>
        <v/>
      </c>
      <c r="BR520" s="127" t="str">
        <f>IF(COUNTIFS($Z$71,"&lt;&gt;"&amp;"",$Z$71,"&lt;&gt;practic?*",$Z$71,"&lt;&gt;*op?ional*",$Z$71,"&lt;&gt;*Disciplin? facultativ?*", $Z$71,"&lt;&gt;*Examen de diplom?*"),IF($AK$73&lt;&gt;"",ROUND($AK$73,1),""),"")</f>
        <v/>
      </c>
      <c r="BS520" s="127" t="str">
        <f>IF($AZ520="","",$AC$73)</f>
        <v/>
      </c>
      <c r="BT520" s="127" t="str">
        <f>IF(COUNTIFS($Z$71,"&lt;&gt;"&amp;"",$Z$71,"&lt;&gt;practic?*",$Z$71,"&lt;&gt;*op?ional*",$Z$71,"&lt;&gt;*Disciplin? facultativ?*", $Z$71,"&lt;&gt;*Examen de diplom?*"),$AJ$73,"")</f>
        <v/>
      </c>
      <c r="BU520" s="126" t="str">
        <f>IF($AZ520="","",IF($BG520&lt;&gt;"",$BG520,0)+IF($BM520&lt;&gt;"",$BM520,0)+IF($BQ520&lt;&gt;"",$BQ520,0))</f>
        <v/>
      </c>
      <c r="BV520" s="127" t="str">
        <f>IF($AZ520="","",IF($BJ520&lt;&gt;"",$BJ520,0)+IF($BP520&lt;&gt;"",$BP520,0)+IF($BR520&lt;&gt;"",$BR520,0))</f>
        <v/>
      </c>
      <c r="BW520" s="419" t="str">
        <f t="shared" si="116"/>
        <v/>
      </c>
      <c r="BX520" s="124"/>
      <c r="BY520" s="270"/>
      <c r="BZ520" s="270"/>
      <c r="CA520" s="270"/>
      <c r="CB520" s="270"/>
      <c r="CC520" s="270"/>
      <c r="CD520" s="270"/>
      <c r="CE520" s="270"/>
      <c r="CF520" s="270"/>
      <c r="CG520" s="51"/>
      <c r="CH520" s="51"/>
      <c r="CI520" s="51"/>
      <c r="CJ520" s="270"/>
      <c r="CK520" s="270"/>
      <c r="CL520" s="270"/>
      <c r="CM520" s="270"/>
      <c r="CN520" s="270"/>
      <c r="CO520" s="270"/>
      <c r="CP520" s="270"/>
      <c r="CQ520" s="270"/>
      <c r="CR520" s="270"/>
      <c r="CS520" s="51"/>
      <c r="CT520" s="51"/>
    </row>
    <row r="521" spans="2:98" ht="21" hidden="1" customHeight="1" x14ac:dyDescent="0.2">
      <c r="B521" s="270"/>
      <c r="C521" s="270"/>
      <c r="D521" s="396">
        <f>IF(AND((F521&gt;0), (N521&gt;0)),1,0)</f>
        <v>1</v>
      </c>
      <c r="E521" s="270"/>
      <c r="F521" s="127">
        <f>$AC$73</f>
        <v>4</v>
      </c>
      <c r="G521" s="270"/>
      <c r="H521" s="127">
        <f>$AE$73</f>
        <v>28</v>
      </c>
      <c r="I521" s="127">
        <f>$AF$73+$AG$73+$AH$73</f>
        <v>28</v>
      </c>
      <c r="J521" s="126">
        <f>H521+I521</f>
        <v>56</v>
      </c>
      <c r="K521" s="310">
        <f>$AI$73</f>
        <v>0</v>
      </c>
      <c r="L521" s="127">
        <f>$AK$73</f>
        <v>44</v>
      </c>
      <c r="N521" s="369">
        <f>IF(ISNUMBER(L521+K521+J521), L521+K521+J521,0)</f>
        <v>100</v>
      </c>
      <c r="O521" s="396" t="b">
        <f>IF(D521=0,TRUE, IF(N521/25=F521,TRUE,FALSE))</f>
        <v>1</v>
      </c>
      <c r="P521" s="404">
        <f t="shared" ref="P521:P543" si="120">N521/F521</f>
        <v>25</v>
      </c>
      <c r="Q521" s="270"/>
      <c r="R521" s="270"/>
      <c r="S521" s="270"/>
      <c r="T521" s="270"/>
      <c r="U521" s="270"/>
      <c r="V521" s="270"/>
      <c r="Z521" s="270"/>
      <c r="AA521" s="270"/>
      <c r="AB521" s="270"/>
      <c r="AC521" s="270"/>
      <c r="AD521" s="270"/>
      <c r="AE521" s="270"/>
      <c r="AF521" s="270"/>
      <c r="AG521" s="270"/>
      <c r="AH521" s="270"/>
      <c r="AL521" s="270"/>
      <c r="AM521" s="270"/>
      <c r="AN521" s="270"/>
      <c r="AO521" s="270"/>
      <c r="AP521" s="270"/>
      <c r="AQ521" s="270"/>
      <c r="AR521" s="270"/>
      <c r="AS521" s="270"/>
      <c r="AT521" s="270"/>
      <c r="AX521" s="124" t="str">
        <f>$Z$76</f>
        <v>L450.20.07.D2-ij</v>
      </c>
      <c r="AY521" s="271">
        <v>2</v>
      </c>
      <c r="AZ521" s="271" t="str">
        <f>IF(COUNTIFS($Z$74,"&lt;&gt;"&amp;"",$Z$74,"&lt;&gt;practic?*",$Z$74,"&lt;&gt;*op?ional*",$Z$74,"&lt;&gt;*Disciplin? facultativ?*", $Z$74,"&lt;&gt;*Examen de diplom?*"),$Z$74,"")</f>
        <v/>
      </c>
      <c r="BA521" s="271" t="str">
        <f t="shared" si="117"/>
        <v/>
      </c>
      <c r="BB521" s="271" t="str">
        <f t="shared" si="118"/>
        <v/>
      </c>
      <c r="BC521" s="271" t="str">
        <f>IF($AZ521="","",$AD$76)</f>
        <v/>
      </c>
      <c r="BD521" s="271" t="str">
        <f>IF($AZ521="","","DI")</f>
        <v/>
      </c>
      <c r="BE521" s="126" t="str">
        <f t="shared" ref="BE521:BE530" si="121">IF($AZ521&lt;&gt;"",ROUND(BH521/14,1),"")</f>
        <v/>
      </c>
      <c r="BF521" s="126" t="str">
        <f t="shared" ref="BF521:BF530" si="122">IF($AZ521&lt;&gt;"",ROUND(BI521/14,1),"")</f>
        <v/>
      </c>
      <c r="BG521" s="126" t="str">
        <f t="shared" si="119"/>
        <v/>
      </c>
      <c r="BH521" s="271" t="str">
        <f>IF(COUNTIFS($Z$74,"&lt;&gt;"&amp;"",$Z$74,"&lt;&gt;practic?*",$Z$74,"&lt;&gt;*Elaborare proiect de diplom?*",$Z$74,"&lt;&gt;*op?ional*",$Z$74,"&lt;&gt;*Disciplin? facultativ?*", $Z$74,"&lt;&gt;*Examen de diplom?*"),$AE$76,"")</f>
        <v/>
      </c>
      <c r="BI521" s="271" t="str">
        <f>IF(COUNTIFS($Z$74,"&lt;&gt;"&amp;"",$Z$74,"&lt;&gt;practic?*",$Z$74,"&lt;&gt;*Elaborare proiect de diplom?*",$Z$74,"&lt;&gt;*op?ional*",$Z$74,"&lt;&gt;*Disciplin? facultativ?*", $Z$74,"&lt;&gt;*Examen de diplom?*"),($AF$76+$AG$76+$AH$76),"")</f>
        <v/>
      </c>
      <c r="BJ521" s="126" t="str">
        <f t="shared" ref="BJ521:BJ530" si="123">IF($AZ521&lt;&gt;"",BH521+BI521,"")</f>
        <v/>
      </c>
      <c r="BK521" s="342" t="str">
        <f t="shared" ref="BK521:BK530" si="124">IF($AZ521&lt;&gt;"",ROUND(BN521/14,1),"")</f>
        <v/>
      </c>
      <c r="BL521" s="342" t="str">
        <f t="shared" ref="BL521:BL530" si="125">IF($AZ521&lt;&gt;"",ROUND(BO521/14,1),"")</f>
        <v/>
      </c>
      <c r="BM521" s="126" t="str">
        <f t="shared" ref="BM521:BM530" si="126">IF($AZ521="","",IF($BK521&lt;&gt;"",$BK521,0)+IF($BL521&lt;&gt;"",$BL521,0))</f>
        <v/>
      </c>
      <c r="BN521" s="342" t="str">
        <f>IF(AZ521&lt;&gt;"",AI$76,"")</f>
        <v/>
      </c>
      <c r="BO521" s="127" t="str">
        <f>IF(COUNTIF($AZ521,"=*Elaborare proiect de diplom?*"),$AH$76,"0")</f>
        <v>0</v>
      </c>
      <c r="BP521" s="126" t="str">
        <f t="shared" ref="BP521:BP530" si="127">IF($AZ521="","",IF($BN521&lt;&gt;"",$BN521,0)+IF($BO521&lt;&gt;"",$BO521,0))</f>
        <v/>
      </c>
      <c r="BQ521" s="342" t="str">
        <f t="shared" ref="BQ521:BQ530" si="128">IF($AZ521&lt;&gt;"",ROUND(BR521/14,1),"")</f>
        <v/>
      </c>
      <c r="BR521" s="271" t="str">
        <f>IF(COUNTIFS($Z$74,"&lt;&gt;"&amp;"",$Z$74,"&lt;&gt;practic?*",$Z$74,"&lt;&gt;*op?ional*",$Z$74,"&lt;&gt;*Disciplin? facultativ?*", $Z$74,"&lt;&gt;*Examen de diplom?*"),IF($AK$76&lt;&gt;"",ROUND($AK$76,1),""),"")</f>
        <v/>
      </c>
      <c r="BS521" s="271" t="str">
        <f>IF($AZ521="","",$AC$76)</f>
        <v/>
      </c>
      <c r="BT521" s="271" t="str">
        <f>IF(COUNTIFS($Z$74,"&lt;&gt;"&amp;"",$Z$74,"&lt;&gt;practic?*",$Z$74,"&lt;&gt;*op?ional*",$Z$74,"&lt;&gt;*Disciplin? facultativ?*", $Z$74,"&lt;&gt;*Examen de diplom?*"),$AJ$76,"")</f>
        <v/>
      </c>
      <c r="BU521" s="126" t="str">
        <f>IF($AZ521="","",IF($BG521&lt;&gt;"",$BG521,0)+IF($BM521&lt;&gt;"",$BM521,0)+IF($BQ521&lt;&gt;"",$BQ521,0))</f>
        <v/>
      </c>
      <c r="BV521" s="127" t="str">
        <f t="shared" ref="BV521:BV530" si="129">IF($AZ521="","",IF($BJ521&lt;&gt;"",$BJ521,0)+IF($BP521&lt;&gt;"",$BP521,0)+IF($BR521&lt;&gt;"",$BR521,0))</f>
        <v/>
      </c>
      <c r="BW521" s="419" t="str">
        <f t="shared" si="116"/>
        <v/>
      </c>
      <c r="BX521" s="124"/>
      <c r="BY521" s="270"/>
      <c r="BZ521" s="270"/>
      <c r="CA521" s="270"/>
      <c r="CB521" s="270"/>
      <c r="CC521" s="270"/>
      <c r="CD521" s="270"/>
      <c r="CE521" s="270"/>
      <c r="CF521" s="270"/>
      <c r="CG521" s="51"/>
      <c r="CH521" s="51"/>
      <c r="CI521" s="51"/>
      <c r="CJ521" s="270"/>
      <c r="CK521" s="270"/>
      <c r="CL521" s="270"/>
      <c r="CM521" s="270"/>
      <c r="CN521" s="270"/>
      <c r="CO521" s="270"/>
      <c r="CP521" s="270"/>
      <c r="CQ521" s="270"/>
      <c r="CR521" s="270"/>
      <c r="CS521" s="51"/>
      <c r="CT521" s="51"/>
    </row>
    <row r="522" spans="2:98" ht="21" hidden="1" customHeight="1" x14ac:dyDescent="0.2">
      <c r="B522" s="270"/>
      <c r="C522" s="270"/>
      <c r="D522" s="396">
        <f t="shared" ref="D522:D531" si="130">IF(AND((F522&gt;0), (N522&gt;0)),1,0)</f>
        <v>1</v>
      </c>
      <c r="E522" s="270"/>
      <c r="F522" s="369">
        <f>$AC$76</f>
        <v>4</v>
      </c>
      <c r="G522" s="270"/>
      <c r="H522" s="369">
        <f>$AE$76</f>
        <v>28</v>
      </c>
      <c r="I522" s="368">
        <f>$AF$76+$AG$76+$AH$76</f>
        <v>28</v>
      </c>
      <c r="J522" s="126">
        <f t="shared" ref="J522:J531" si="131">H522+I522</f>
        <v>56</v>
      </c>
      <c r="K522" s="310">
        <f>$AI$76</f>
        <v>0</v>
      </c>
      <c r="L522" s="369">
        <f>$AK$76</f>
        <v>44</v>
      </c>
      <c r="N522" s="369">
        <f t="shared" ref="N522:N531" si="132">IF(ISNUMBER(L522+K522+J522), L522+K522+J522,0)</f>
        <v>100</v>
      </c>
      <c r="O522" s="396" t="b">
        <f t="shared" ref="O522:O531" si="133">IF(D522=0,TRUE, IF(N522/25=F522,TRUE,FALSE))</f>
        <v>1</v>
      </c>
      <c r="P522" s="404">
        <f t="shared" si="120"/>
        <v>25</v>
      </c>
      <c r="Q522" s="270"/>
      <c r="R522" s="270"/>
      <c r="S522" s="270"/>
      <c r="T522" s="270"/>
      <c r="U522" s="270"/>
      <c r="V522" s="270"/>
      <c r="Z522" s="270"/>
      <c r="AA522" s="270"/>
      <c r="AB522" s="270"/>
      <c r="AC522" s="270"/>
      <c r="AD522" s="270"/>
      <c r="AE522" s="270"/>
      <c r="AF522" s="270"/>
      <c r="AG522" s="270"/>
      <c r="AH522" s="270"/>
      <c r="AL522" s="270"/>
      <c r="AM522" s="270"/>
      <c r="AN522" s="270"/>
      <c r="AO522" s="270"/>
      <c r="AP522" s="270"/>
      <c r="AQ522" s="270"/>
      <c r="AR522" s="270"/>
      <c r="AS522" s="270"/>
      <c r="AT522" s="270"/>
      <c r="AX522" s="124" t="str">
        <f>$Z$79</f>
        <v>L450.20.07.S3-ij</v>
      </c>
      <c r="AY522" s="271">
        <v>3</v>
      </c>
      <c r="AZ522" s="271" t="str">
        <f>IF(COUNTIFS($Z$77,"&lt;&gt;"&amp;"",$Z$77,"&lt;&gt;practic?*",$Z$77,"&lt;&gt;*op?ional*",$Z$77,"&lt;&gt;*Disciplin? facultativ?*", $Z$77,"&lt;&gt;*Examen de diplom?*"),$Z$77,"")</f>
        <v/>
      </c>
      <c r="BA522" s="271" t="str">
        <f t="shared" si="117"/>
        <v/>
      </c>
      <c r="BB522" s="271" t="str">
        <f t="shared" si="118"/>
        <v/>
      </c>
      <c r="BC522" s="271" t="str">
        <f>IF($AZ522="","",$AD$79)</f>
        <v/>
      </c>
      <c r="BD522" s="127" t="str">
        <f t="shared" ref="BD522:BD530" si="134">IF($AZ522="","","DI")</f>
        <v/>
      </c>
      <c r="BE522" s="126" t="str">
        <f t="shared" si="121"/>
        <v/>
      </c>
      <c r="BF522" s="126" t="str">
        <f t="shared" si="122"/>
        <v/>
      </c>
      <c r="BG522" s="126" t="str">
        <f t="shared" si="119"/>
        <v/>
      </c>
      <c r="BH522" s="271" t="str">
        <f>IF(COUNTIFS($Z$77,"&lt;&gt;"&amp;"",$Z$77,"&lt;&gt;practic?*",$Z$77,"&lt;&gt;*Elaborare proiect de diplom?*",$Z$77,"&lt;&gt;*op?ional*",$Z$77,"&lt;&gt;*Disciplin? facultativ?*", $Z$77,"&lt;&gt;*Examen de diplom?*"),$AE$79,"")</f>
        <v/>
      </c>
      <c r="BI522" s="271" t="str">
        <f>IF(COUNTIFS($Z$77,"&lt;&gt;"&amp;"",$Z$77,"&lt;&gt;practic?*",$Z$77,"&lt;&gt;*Elaborare proiect de diplom?*",$Z$77,"&lt;&gt;*op?ional*",$Z$77,"&lt;&gt;*Disciplin? facultativ?*", $Z$77,"&lt;&gt;*Examen de diplom?*"),($AF$79+$AG$79+$AH$79),"")</f>
        <v/>
      </c>
      <c r="BJ522" s="126" t="str">
        <f t="shared" si="123"/>
        <v/>
      </c>
      <c r="BK522" s="342" t="str">
        <f t="shared" si="124"/>
        <v/>
      </c>
      <c r="BL522" s="342" t="str">
        <f t="shared" si="125"/>
        <v/>
      </c>
      <c r="BM522" s="126" t="str">
        <f t="shared" si="126"/>
        <v/>
      </c>
      <c r="BN522" s="342" t="str">
        <f>IF(AZ522&lt;&gt;"",AI$79,"")</f>
        <v/>
      </c>
      <c r="BO522" s="127" t="str">
        <f>IF(COUNTIF($AZ522,"=*Elaborare proiect de diplom?*"),$AH$79,"0")</f>
        <v>0</v>
      </c>
      <c r="BP522" s="126" t="str">
        <f t="shared" si="127"/>
        <v/>
      </c>
      <c r="BQ522" s="342" t="str">
        <f t="shared" si="128"/>
        <v/>
      </c>
      <c r="BR522" s="271" t="str">
        <f>IF(COUNTIFS($Z$77,"&lt;&gt;"&amp;"",$Z$77,"&lt;&gt;practic?*",$Z$77,"&lt;&gt;*op?ional*",$Z$77,"&lt;&gt;*Disciplin? facultativ?*", $Z$77,"&lt;&gt;*Examen de diplom?*"),IF($AK$79&lt;&gt;"",ROUND($AK$79,1),""),"")</f>
        <v/>
      </c>
      <c r="BS522" s="271" t="str">
        <f>IF($AZ522="","",$AC$79)</f>
        <v/>
      </c>
      <c r="BT522" s="271" t="str">
        <f>IF(COUNTIFS($Z$77,"&lt;&gt;"&amp;"",$Z$77,"&lt;&gt;practic?*",$Z$77,"&lt;&gt;*op?ional*",$Z$77,"&lt;&gt;*Disciplin? facultativ?*", $Z$77,"&lt;&gt;*Examen de diplom?*"),$AJ$79,"")</f>
        <v/>
      </c>
      <c r="BU522" s="126" t="str">
        <f t="shared" ref="BU522:BU530" si="135">IF($AZ522="","",IF($BG522&lt;&gt;"",$BG522,0)+IF($BM522&lt;&gt;"",$BM522,0)+IF($BQ522&lt;&gt;"",$BQ522,0))</f>
        <v/>
      </c>
      <c r="BV522" s="127" t="str">
        <f t="shared" si="129"/>
        <v/>
      </c>
      <c r="BW522" s="419" t="str">
        <f t="shared" si="116"/>
        <v/>
      </c>
      <c r="BX522" s="124"/>
      <c r="BY522" s="270"/>
      <c r="BZ522" s="270"/>
      <c r="CA522" s="270"/>
      <c r="CB522" s="270"/>
      <c r="CC522" s="270"/>
      <c r="CD522" s="270"/>
      <c r="CE522" s="270"/>
      <c r="CF522" s="270"/>
      <c r="CG522" s="51"/>
      <c r="CH522" s="51"/>
      <c r="CI522" s="51"/>
      <c r="CJ522" s="270"/>
      <c r="CK522" s="270"/>
      <c r="CL522" s="270"/>
      <c r="CM522" s="270"/>
      <c r="CN522" s="270"/>
      <c r="CO522" s="270"/>
      <c r="CP522" s="270"/>
      <c r="CQ522" s="270"/>
      <c r="CR522" s="270"/>
      <c r="CS522" s="51"/>
      <c r="CT522" s="51"/>
    </row>
    <row r="523" spans="2:98" ht="21" hidden="1" customHeight="1" x14ac:dyDescent="0.2">
      <c r="B523" s="270"/>
      <c r="C523" s="270"/>
      <c r="D523" s="396">
        <f t="shared" si="130"/>
        <v>1</v>
      </c>
      <c r="E523" s="270"/>
      <c r="F523" s="369">
        <f>$AC$79</f>
        <v>4</v>
      </c>
      <c r="G523" s="270"/>
      <c r="H523" s="369">
        <f>$AE$79</f>
        <v>28</v>
      </c>
      <c r="I523" s="368">
        <f>$AF$79+$AG$79+$AH$79</f>
        <v>14</v>
      </c>
      <c r="J523" s="126">
        <f t="shared" si="131"/>
        <v>42</v>
      </c>
      <c r="K523" s="310">
        <f>$AI$79</f>
        <v>0</v>
      </c>
      <c r="L523" s="369">
        <f>$AK$79</f>
        <v>58</v>
      </c>
      <c r="N523" s="369">
        <f t="shared" si="132"/>
        <v>100</v>
      </c>
      <c r="O523" s="396" t="b">
        <f t="shared" si="133"/>
        <v>1</v>
      </c>
      <c r="P523" s="404">
        <f t="shared" si="120"/>
        <v>25</v>
      </c>
      <c r="Q523" s="270"/>
      <c r="R523" s="270"/>
      <c r="S523" s="270"/>
      <c r="T523" s="270"/>
      <c r="U523" s="270"/>
      <c r="V523" s="270"/>
      <c r="Z523" s="270"/>
      <c r="AA523" s="270"/>
      <c r="AB523" s="270"/>
      <c r="AC523" s="270"/>
      <c r="AD523" s="270"/>
      <c r="AE523" s="270"/>
      <c r="AF523" s="270"/>
      <c r="AG523" s="270"/>
      <c r="AH523" s="270"/>
      <c r="AL523" s="270"/>
      <c r="AM523" s="270"/>
      <c r="AN523" s="270"/>
      <c r="AO523" s="270"/>
      <c r="AP523" s="270"/>
      <c r="AQ523" s="270"/>
      <c r="AR523" s="270"/>
      <c r="AS523" s="270"/>
      <c r="AT523" s="270"/>
      <c r="AX523" s="124" t="str">
        <f>$Z$82</f>
        <v>L450.20.07.S4</v>
      </c>
      <c r="AY523" s="127">
        <v>4</v>
      </c>
      <c r="AZ523" s="271" t="str">
        <f>IF(COUNTIFS($Z$80,"&lt;&gt;"&amp;"",$Z$80,"&lt;&gt;practic?*",$Z$80,"&lt;&gt;*op?ional*",$Z$80,"&lt;&gt;*Disciplin? facultativ?*", $Z$80,"&lt;&gt;*Examen de diplom?*"),$Z$80,"")</f>
        <v>Statistică aplicată în ingineria medicală</v>
      </c>
      <c r="BA523" s="271">
        <f t="shared" si="117"/>
        <v>4</v>
      </c>
      <c r="BB523" s="271" t="str">
        <f t="shared" si="118"/>
        <v>7</v>
      </c>
      <c r="BC523" s="271" t="str">
        <f>IF($AZ523="","",$AD$82)</f>
        <v>D</v>
      </c>
      <c r="BD523" s="271" t="str">
        <f t="shared" si="134"/>
        <v>DI</v>
      </c>
      <c r="BE523" s="126">
        <f t="shared" si="121"/>
        <v>2</v>
      </c>
      <c r="BF523" s="126">
        <f t="shared" si="122"/>
        <v>2</v>
      </c>
      <c r="BG523" s="126">
        <f t="shared" si="119"/>
        <v>4</v>
      </c>
      <c r="BH523" s="271">
        <f>IF(COUNTIFS($Z$80,"&lt;&gt;"&amp;"",$Z$80,"&lt;&gt;practic?*",$Z$80,"&lt;&gt;*Elaborare proiect de diplom?*",$Z$80,"&lt;&gt;*op?ional*",$Z$80,"&lt;&gt;*Disciplin? facultativ?*", $Z$80,"&lt;&gt;*Examen de diplom?*"),$AE$82,"")</f>
        <v>28</v>
      </c>
      <c r="BI523" s="271">
        <f>IF(COUNTIFS($Z$80,"&lt;&gt;"&amp;"",$Z$80,"&lt;&gt;practic?*",$Z$80,"&lt;&gt;*Elaborare proiect de diplom?*",$Z$80,"&lt;&gt;*op?ional*",$Z$80,"&lt;&gt;*Disciplin? facultativ?*", $Z$80,"&lt;&gt;*Examen de diplom?*"),($AF$82+$AG$82+$AH$82),"")</f>
        <v>28</v>
      </c>
      <c r="BJ523" s="126">
        <f t="shared" si="123"/>
        <v>56</v>
      </c>
      <c r="BK523" s="342">
        <f t="shared" si="124"/>
        <v>0</v>
      </c>
      <c r="BL523" s="342">
        <f t="shared" si="125"/>
        <v>0</v>
      </c>
      <c r="BM523" s="126">
        <f t="shared" si="126"/>
        <v>0</v>
      </c>
      <c r="BN523" s="342">
        <f>IF(AZ523&lt;&gt;"",AI$82,"")</f>
        <v>0</v>
      </c>
      <c r="BO523" s="127" t="str">
        <f>IF(COUNTIF($AZ523,"=*Elaborare proiect de diplom?*"),$AH$82,"0")</f>
        <v>0</v>
      </c>
      <c r="BP523" s="126">
        <f t="shared" si="127"/>
        <v>0</v>
      </c>
      <c r="BQ523" s="342">
        <f t="shared" si="128"/>
        <v>3.1</v>
      </c>
      <c r="BR523" s="271">
        <f>IF(COUNTIFS($Z$80,"&lt;&gt;"&amp;"",$Z$80,"&lt;&gt;practic?*",$Z$80,"&lt;&gt;*op?ional*",$Z$80,"&lt;&gt;*Disciplin? facultativ?*", $Z$80,"&lt;&gt;*Examen de diplom?*"),IF($AK$82&lt;&gt;"",ROUND($AK$82,1),""),"")</f>
        <v>44</v>
      </c>
      <c r="BS523" s="127">
        <f>IF($AZ523="","",$AC$82)</f>
        <v>4</v>
      </c>
      <c r="BT523" s="271" t="str">
        <f>IF(COUNTIFS($Z$80,"&lt;&gt;"&amp;"",$Z$80,"&lt;&gt;practic?*",$Z$80,"&lt;&gt;*op?ional*",$Z$80,"&lt;&gt;*Disciplin? facultativ?*", $Z$80,"&lt;&gt;*Examen de diplom?*"),$AJ$82,"")</f>
        <v>DS</v>
      </c>
      <c r="BU523" s="126">
        <f t="shared" si="135"/>
        <v>7.1</v>
      </c>
      <c r="BV523" s="127">
        <f t="shared" si="129"/>
        <v>100</v>
      </c>
      <c r="BW523" s="419" t="str">
        <f t="shared" si="116"/>
        <v>2023</v>
      </c>
      <c r="BX523" s="124"/>
      <c r="BY523" s="270"/>
      <c r="BZ523" s="270"/>
      <c r="CA523" s="270"/>
      <c r="CB523" s="270"/>
      <c r="CC523" s="270"/>
      <c r="CD523" s="270"/>
      <c r="CE523" s="270"/>
      <c r="CF523" s="270"/>
      <c r="CG523" s="51"/>
      <c r="CH523" s="51"/>
      <c r="CI523" s="51"/>
      <c r="CJ523" s="270"/>
      <c r="CK523" s="270"/>
      <c r="CL523" s="270"/>
      <c r="CM523" s="270"/>
      <c r="CN523" s="270"/>
      <c r="CO523" s="270"/>
      <c r="CP523" s="270"/>
      <c r="CQ523" s="270"/>
      <c r="CR523" s="270"/>
      <c r="CS523" s="51"/>
      <c r="CT523" s="51"/>
    </row>
    <row r="524" spans="2:98" ht="21" hidden="1" customHeight="1" x14ac:dyDescent="0.2">
      <c r="B524" s="270"/>
      <c r="C524" s="270"/>
      <c r="D524" s="396">
        <f t="shared" si="130"/>
        <v>1</v>
      </c>
      <c r="E524" s="270"/>
      <c r="F524" s="127">
        <f>$AC$82</f>
        <v>4</v>
      </c>
      <c r="G524" s="270"/>
      <c r="H524" s="127">
        <f>$AE$82</f>
        <v>28</v>
      </c>
      <c r="I524" s="368">
        <f>$AF$82+$AG$82+$AH$82</f>
        <v>28</v>
      </c>
      <c r="J524" s="126">
        <f t="shared" si="131"/>
        <v>56</v>
      </c>
      <c r="K524" s="310">
        <f>$AI$82</f>
        <v>0</v>
      </c>
      <c r="L524" s="127">
        <f>$AK$82</f>
        <v>44</v>
      </c>
      <c r="N524" s="369">
        <f t="shared" si="132"/>
        <v>100</v>
      </c>
      <c r="O524" s="396" t="b">
        <f t="shared" si="133"/>
        <v>1</v>
      </c>
      <c r="P524" s="404">
        <f t="shared" si="120"/>
        <v>25</v>
      </c>
      <c r="Q524" s="270"/>
      <c r="R524" s="270"/>
      <c r="S524" s="270"/>
      <c r="T524" s="270"/>
      <c r="U524" s="270"/>
      <c r="V524" s="270"/>
      <c r="Z524" s="270"/>
      <c r="AA524" s="270"/>
      <c r="AB524" s="270"/>
      <c r="AC524" s="270"/>
      <c r="AD524" s="270"/>
      <c r="AE524" s="270"/>
      <c r="AF524" s="270"/>
      <c r="AG524" s="270"/>
      <c r="AH524" s="270"/>
      <c r="AL524" s="270"/>
      <c r="AM524" s="270"/>
      <c r="AN524" s="270"/>
      <c r="AO524" s="270"/>
      <c r="AP524" s="270"/>
      <c r="AQ524" s="270"/>
      <c r="AR524" s="270"/>
      <c r="AS524" s="270"/>
      <c r="AT524" s="270"/>
      <c r="AX524" s="124" t="str">
        <f>$Z$85</f>
        <v>L450.20.07.S5</v>
      </c>
      <c r="AY524" s="271">
        <v>5</v>
      </c>
      <c r="AZ524" s="271" t="str">
        <f>IF(COUNTIFS($Z$83,"&lt;&gt;"&amp;"",$Z$83,"&lt;&gt;practic?*",$Z$83,"&lt;&gt;*op?ional*",$Z$83,"&lt;&gt;*Disciplin? facultativ?*", $Z$83,"&lt;&gt;*Examen de diplom?*"),$Z$83,"")</f>
        <v>Implantologie și protetică dentară</v>
      </c>
      <c r="BA524" s="271">
        <f t="shared" si="117"/>
        <v>4</v>
      </c>
      <c r="BB524" s="271" t="str">
        <f t="shared" si="118"/>
        <v>7</v>
      </c>
      <c r="BC524" s="271" t="str">
        <f>IF($AZ524="","",$AD$85)</f>
        <v>D</v>
      </c>
      <c r="BD524" s="127" t="str">
        <f t="shared" si="134"/>
        <v>DI</v>
      </c>
      <c r="BE524" s="126">
        <f t="shared" si="121"/>
        <v>2</v>
      </c>
      <c r="BF524" s="126">
        <f t="shared" si="122"/>
        <v>1</v>
      </c>
      <c r="BG524" s="126">
        <f t="shared" si="119"/>
        <v>3</v>
      </c>
      <c r="BH524" s="271">
        <f>IF(COUNTIFS($Z$83,"&lt;&gt;"&amp;"",$Z$83,"&lt;&gt;practic?*",$Z$83,"&lt;&gt;*Elaborare proiect de diplom?*",$Z$83,"&lt;&gt;*op?ional*",$Z$83,"&lt;&gt;*Disciplin? facultativ?*", $Z$83,"&lt;&gt;*Examen de diplom?*"),$AE$85,"")</f>
        <v>28</v>
      </c>
      <c r="BI524" s="271">
        <f>IF(COUNTIFS($Z$83,"&lt;&gt;"&amp;"",$Z$83,"&lt;&gt;practic?*",$Z$83,"&lt;&gt;*Elaborare proiect de diplom?*",$Z$83,"&lt;&gt;*op?ional*",$Z$83,"&lt;&gt;*Disciplin? facultativ?*", $Z$83,"&lt;&gt;*Examen de diplom?*"),($AF$85+$AG$85+$AH$85),"")</f>
        <v>14</v>
      </c>
      <c r="BJ524" s="126">
        <f t="shared" si="123"/>
        <v>42</v>
      </c>
      <c r="BK524" s="342">
        <f t="shared" si="124"/>
        <v>0</v>
      </c>
      <c r="BL524" s="342">
        <f t="shared" si="125"/>
        <v>0</v>
      </c>
      <c r="BM524" s="126">
        <f t="shared" si="126"/>
        <v>0</v>
      </c>
      <c r="BN524" s="342">
        <f>IF(AZ524&lt;&gt;"",AI$85,"")</f>
        <v>0</v>
      </c>
      <c r="BO524" s="127" t="str">
        <f>IF(COUNTIF($AZ524,"=*Elaborare proiect de diplom?*"),$AH$85,"0")</f>
        <v>0</v>
      </c>
      <c r="BP524" s="126">
        <f t="shared" si="127"/>
        <v>0</v>
      </c>
      <c r="BQ524" s="342">
        <f t="shared" si="128"/>
        <v>4.0999999999999996</v>
      </c>
      <c r="BR524" s="271">
        <f>IF(COUNTIFS($Z$83,"&lt;&gt;"&amp;"",$Z$83,"&lt;&gt;practic?*",$Z$83,"&lt;&gt;*op?ional*",$Z$83,"&lt;&gt;*Disciplin? facultativ?*", $Z$83,"&lt;&gt;*Examen de diplom?*"),IF($AK$85&lt;&gt;"",ROUND($AK$85,1),""),"")</f>
        <v>58</v>
      </c>
      <c r="BS524" s="271">
        <f>IF($AZ524="","",$AC$85)</f>
        <v>4</v>
      </c>
      <c r="BT524" s="271" t="str">
        <f>IF(COUNTIFS($Z$83,"&lt;&gt;"&amp;"",$Z$83,"&lt;&gt;practic?*",$Z$83,"&lt;&gt;*op?ional*",$Z$83,"&lt;&gt;*Disciplin? facultativ?*", $Z$83,"&lt;&gt;*Examen de diplom?*"),$AJ$85,"")</f>
        <v>DS</v>
      </c>
      <c r="BU524" s="126">
        <f t="shared" si="135"/>
        <v>7.1</v>
      </c>
      <c r="BV524" s="127">
        <f t="shared" si="129"/>
        <v>100</v>
      </c>
      <c r="BW524" s="419" t="str">
        <f t="shared" si="116"/>
        <v>2023</v>
      </c>
      <c r="BX524" s="124"/>
      <c r="BY524" s="270"/>
      <c r="BZ524" s="270"/>
      <c r="CA524" s="270"/>
      <c r="CB524" s="270"/>
      <c r="CC524" s="270"/>
      <c r="CD524" s="270"/>
      <c r="CE524" s="270"/>
      <c r="CF524" s="270"/>
      <c r="CG524" s="51"/>
      <c r="CH524" s="51"/>
      <c r="CI524" s="51"/>
      <c r="CJ524" s="270"/>
      <c r="CK524" s="270"/>
      <c r="CL524" s="270"/>
      <c r="CM524" s="270"/>
      <c r="CN524" s="270"/>
      <c r="CO524" s="270"/>
      <c r="CP524" s="270"/>
      <c r="CQ524" s="270"/>
      <c r="CR524" s="270"/>
      <c r="CS524" s="51"/>
      <c r="CT524" s="51"/>
    </row>
    <row r="525" spans="2:98" ht="21" hidden="1" customHeight="1" x14ac:dyDescent="0.2">
      <c r="B525" s="270"/>
      <c r="C525" s="270"/>
      <c r="D525" s="396">
        <f t="shared" si="130"/>
        <v>1</v>
      </c>
      <c r="E525" s="270"/>
      <c r="F525" s="369">
        <f>$AC$85</f>
        <v>4</v>
      </c>
      <c r="G525" s="270"/>
      <c r="H525" s="369">
        <f>$AE$85</f>
        <v>28</v>
      </c>
      <c r="I525" s="368">
        <f>$AF$85+$AG$85+$AH$85</f>
        <v>14</v>
      </c>
      <c r="J525" s="126">
        <f t="shared" si="131"/>
        <v>42</v>
      </c>
      <c r="K525" s="310">
        <f>$AI$85</f>
        <v>0</v>
      </c>
      <c r="L525" s="369">
        <f>$AK$85</f>
        <v>58</v>
      </c>
      <c r="N525" s="369">
        <f t="shared" si="132"/>
        <v>100</v>
      </c>
      <c r="O525" s="396" t="b">
        <f t="shared" si="133"/>
        <v>1</v>
      </c>
      <c r="P525" s="404">
        <f t="shared" si="120"/>
        <v>25</v>
      </c>
      <c r="Q525" s="270"/>
      <c r="R525" s="270"/>
      <c r="S525" s="270"/>
      <c r="T525" s="270"/>
      <c r="U525" s="270"/>
      <c r="V525" s="270"/>
      <c r="Z525" s="270"/>
      <c r="AA525" s="270"/>
      <c r="AB525" s="270"/>
      <c r="AC525" s="270"/>
      <c r="AD525" s="270"/>
      <c r="AE525" s="270"/>
      <c r="AF525" s="270"/>
      <c r="AG525" s="270"/>
      <c r="AH525" s="270"/>
      <c r="AL525" s="270"/>
      <c r="AM525" s="270"/>
      <c r="AN525" s="270"/>
      <c r="AO525" s="270"/>
      <c r="AP525" s="270"/>
      <c r="AQ525" s="270"/>
      <c r="AR525" s="270"/>
      <c r="AS525" s="270"/>
      <c r="AT525" s="270"/>
      <c r="AX525" s="124" t="str">
        <f>$Z$88</f>
        <v>L450.20.07.S6</v>
      </c>
      <c r="AY525" s="271">
        <v>6</v>
      </c>
      <c r="AZ525" s="271" t="str">
        <f>IF(COUNTIFS($Z$86,"&lt;&gt;"&amp;"",$Z$86,"&lt;&gt;practic?*",$Z$86,"&lt;&gt;*op?ional*",$Z$86,"&lt;&gt;*Disciplin? facultativ?*", $Z$86,"&lt;&gt;*Examen de diplom?*"),$Z$86,"")</f>
        <v>Modelarea și simularea aplicată în bioinginerie</v>
      </c>
      <c r="BA525" s="271">
        <f t="shared" si="117"/>
        <v>4</v>
      </c>
      <c r="BB525" s="271" t="str">
        <f t="shared" si="118"/>
        <v>7</v>
      </c>
      <c r="BC525" s="271" t="str">
        <f>IF($AZ525="","",$AD$88)</f>
        <v>D</v>
      </c>
      <c r="BD525" s="271" t="str">
        <f t="shared" si="134"/>
        <v>DI</v>
      </c>
      <c r="BE525" s="126">
        <f t="shared" si="121"/>
        <v>2</v>
      </c>
      <c r="BF525" s="126">
        <f t="shared" si="122"/>
        <v>2</v>
      </c>
      <c r="BG525" s="126">
        <f t="shared" si="119"/>
        <v>4</v>
      </c>
      <c r="BH525" s="271">
        <f>IF(COUNTIFS($Z$86,"&lt;&gt;"&amp;"",$Z$86,"&lt;&gt;practic?*",$Z$86,"&lt;&gt;*Elaborare proiect de diplom?*",$Z$86,"&lt;&gt;*op?ional*",$Z$86,"&lt;&gt;*Disciplin? facultativ?*", $Z$86,"&lt;&gt;*Examen de diplom?*"),$AE$88,"")</f>
        <v>28</v>
      </c>
      <c r="BI525" s="271">
        <f>IF(COUNTIFS($Z$86,"&lt;&gt;"&amp;"",$Z$86,"&lt;&gt;practic?*",$Z$86,"&lt;&gt;*Elaborare proiect de diplom?*",$Z$86,"&lt;&gt;*op?ional*",$Z$86,"&lt;&gt;*Disciplin? facultativ?*", $Z$86,"&lt;&gt;*Examen de diplom?*"),($AF$88+$AG$88+$AH$88),"")</f>
        <v>28</v>
      </c>
      <c r="BJ525" s="126">
        <f t="shared" si="123"/>
        <v>56</v>
      </c>
      <c r="BK525" s="342">
        <f t="shared" si="124"/>
        <v>0</v>
      </c>
      <c r="BL525" s="342">
        <f t="shared" si="125"/>
        <v>0</v>
      </c>
      <c r="BM525" s="126">
        <f t="shared" si="126"/>
        <v>0</v>
      </c>
      <c r="BN525" s="342">
        <f>IF(AZ525&lt;&gt;"",AI$88,"")</f>
        <v>0</v>
      </c>
      <c r="BO525" s="127" t="str">
        <f>IF(COUNTIF($AZ525,"=*Elaborare proiect de diplom?*"),$AH$88,"0")</f>
        <v>0</v>
      </c>
      <c r="BP525" s="126">
        <f t="shared" si="127"/>
        <v>0</v>
      </c>
      <c r="BQ525" s="342">
        <f t="shared" si="128"/>
        <v>3.1</v>
      </c>
      <c r="BR525" s="271">
        <f>IF(COUNTIFS($Z$86,"&lt;&gt;"&amp;"",$Z$86,"&lt;&gt;practic?*",$Z$86,"&lt;&gt;*op?ional*",$Z$86,"&lt;&gt;*Disciplin? facultativ?*", $Z$86,"&lt;&gt;*Examen de diplom?*"),IF($AK$88&lt;&gt;"",ROUND($AK$88,1),""),"")</f>
        <v>44</v>
      </c>
      <c r="BS525" s="271">
        <f>IF($AZ525="","",$AC$88)</f>
        <v>4</v>
      </c>
      <c r="BT525" s="271" t="str">
        <f>IF(COUNTIFS($Z$86,"&lt;&gt;"&amp;"",$Z$86,"&lt;&gt;practic?*",$Z$86,"&lt;&gt;*op?ional*",$Z$86,"&lt;&gt;*Disciplin? facultativ?*", $Z$86,"&lt;&gt;*Examen de diplom?*"),$AJ$88,"")</f>
        <v>DS</v>
      </c>
      <c r="BU525" s="126">
        <f t="shared" si="135"/>
        <v>7.1</v>
      </c>
      <c r="BV525" s="127">
        <f t="shared" si="129"/>
        <v>100</v>
      </c>
      <c r="BW525" s="419" t="str">
        <f t="shared" si="116"/>
        <v>2023</v>
      </c>
      <c r="BX525" s="124"/>
      <c r="BY525" s="270"/>
      <c r="BZ525" s="270"/>
      <c r="CA525" s="270"/>
      <c r="CB525" s="270"/>
      <c r="CC525" s="270"/>
      <c r="CD525" s="270"/>
      <c r="CE525" s="270"/>
      <c r="CF525" s="270"/>
      <c r="CG525" s="51"/>
      <c r="CH525" s="51"/>
      <c r="CI525" s="51"/>
      <c r="CJ525" s="270"/>
      <c r="CK525" s="270"/>
      <c r="CL525" s="270"/>
      <c r="CM525" s="270"/>
      <c r="CN525" s="270"/>
      <c r="CO525" s="270"/>
      <c r="CP525" s="270"/>
      <c r="CQ525" s="270"/>
      <c r="CR525" s="270"/>
      <c r="CS525" s="51"/>
      <c r="CT525" s="51"/>
    </row>
    <row r="526" spans="2:98" ht="21" hidden="1" customHeight="1" x14ac:dyDescent="0.2">
      <c r="B526" s="270"/>
      <c r="C526" s="270"/>
      <c r="D526" s="396">
        <f t="shared" si="130"/>
        <v>1</v>
      </c>
      <c r="E526" s="270"/>
      <c r="F526" s="369">
        <f>$AC$88</f>
        <v>4</v>
      </c>
      <c r="G526" s="270"/>
      <c r="H526" s="369">
        <f>$AE$88</f>
        <v>28</v>
      </c>
      <c r="I526" s="368">
        <f>$AF$88+$AG$88+$AH$88</f>
        <v>28</v>
      </c>
      <c r="J526" s="126">
        <f t="shared" si="131"/>
        <v>56</v>
      </c>
      <c r="K526" s="310">
        <f>$AI$88</f>
        <v>0</v>
      </c>
      <c r="L526" s="369">
        <f>$AK$88</f>
        <v>44</v>
      </c>
      <c r="N526" s="369">
        <f t="shared" si="132"/>
        <v>100</v>
      </c>
      <c r="O526" s="396" t="b">
        <f t="shared" si="133"/>
        <v>1</v>
      </c>
      <c r="P526" s="404">
        <f t="shared" si="120"/>
        <v>25</v>
      </c>
      <c r="Q526" s="270"/>
      <c r="R526" s="270"/>
      <c r="S526" s="270"/>
      <c r="T526" s="270"/>
      <c r="U526" s="270"/>
      <c r="V526" s="270"/>
      <c r="Z526" s="270"/>
      <c r="AA526" s="270"/>
      <c r="AB526" s="270"/>
      <c r="AC526" s="270"/>
      <c r="AD526" s="270"/>
      <c r="AE526" s="270"/>
      <c r="AF526" s="270"/>
      <c r="AG526" s="270"/>
      <c r="AH526" s="270"/>
      <c r="AL526" s="270"/>
      <c r="AM526" s="270"/>
      <c r="AN526" s="270"/>
      <c r="AO526" s="270"/>
      <c r="AP526" s="270"/>
      <c r="AQ526" s="270"/>
      <c r="AR526" s="270"/>
      <c r="AS526" s="270"/>
      <c r="AT526" s="270"/>
      <c r="AX526" s="124" t="str">
        <f>$Z$91</f>
        <v>L450.20.07.D7</v>
      </c>
      <c r="AY526" s="127">
        <v>7</v>
      </c>
      <c r="AZ526" s="271" t="str">
        <f>IF(COUNTIFS($Z$89,"&lt;&gt;"&amp;"",$Z$89,"&lt;&gt;practic?*",$Z$89,"&lt;&gt;*op?ional*",$Z$89,"&lt;&gt;*Disciplin? facultativ?*",$Z$89,"&lt;&gt;*Examen de diplom?*"),$Z$89,"")</f>
        <v>Ingineria protezării și reabilitării</v>
      </c>
      <c r="BA526" s="271">
        <f t="shared" si="117"/>
        <v>4</v>
      </c>
      <c r="BB526" s="127" t="str">
        <f t="shared" si="118"/>
        <v>7</v>
      </c>
      <c r="BC526" s="271" t="str">
        <f>IF($AZ526="","",$AD$91)</f>
        <v>E</v>
      </c>
      <c r="BD526" s="127" t="str">
        <f t="shared" si="134"/>
        <v>DI</v>
      </c>
      <c r="BE526" s="126">
        <f t="shared" si="121"/>
        <v>2</v>
      </c>
      <c r="BF526" s="126">
        <f t="shared" si="122"/>
        <v>2</v>
      </c>
      <c r="BG526" s="126">
        <f t="shared" si="119"/>
        <v>4</v>
      </c>
      <c r="BH526" s="271">
        <f>IF(COUNTIFS($Z$89,"&lt;&gt;"&amp;"",$Z$89,"&lt;&gt;practic?*",$Z$89,"&lt;&gt;*Elaborare proiect de diplom?*",$Z$89,"&lt;&gt;*op?ional*",$Z$89,"&lt;&gt;*Disciplin? facultativ?*", $Z$89,"&lt;&gt;*Examen de diplom?*"),$AE$91,"")</f>
        <v>28</v>
      </c>
      <c r="BI526" s="271">
        <f>IF(COUNTIFS($Z$89,"&lt;&gt;"&amp;"",$Z$89,"&lt;&gt;practic?*",$Z$89,"&lt;&gt;*Elaborare proiect de diplom?*",$Z$89,"&lt;&gt;*op?ional*",$Z$89,"&lt;&gt;*Disciplin? facultativ?*", $Z$89,"&lt;&gt;*Examen de diplom?*"),($AF$91+$AG$91+$AH$91),"")</f>
        <v>28</v>
      </c>
      <c r="BJ526" s="126">
        <f t="shared" si="123"/>
        <v>56</v>
      </c>
      <c r="BK526" s="342">
        <f t="shared" si="124"/>
        <v>0</v>
      </c>
      <c r="BL526" s="342">
        <f t="shared" si="125"/>
        <v>0</v>
      </c>
      <c r="BM526" s="126">
        <f t="shared" si="126"/>
        <v>0</v>
      </c>
      <c r="BN526" s="342">
        <f>IF(AZ526&lt;&gt;"",AI$91,"")</f>
        <v>0</v>
      </c>
      <c r="BO526" s="127" t="str">
        <f>IF(COUNTIF($AZ526,"=*Elaborare proiect de diplom?*"),$AH$91,"0")</f>
        <v>0</v>
      </c>
      <c r="BP526" s="126">
        <f t="shared" si="127"/>
        <v>0</v>
      </c>
      <c r="BQ526" s="342">
        <f t="shared" si="128"/>
        <v>3.1</v>
      </c>
      <c r="BR526" s="271">
        <f>IF(COUNTIFS($Z$89,"&lt;&gt;"&amp;"",$Z$89,"&lt;&gt;practic?*",$Z$89,"&lt;&gt;*op?ional*",$Z$89,"&lt;&gt;*Disciplin? facultativ?*", $Z$89,"&lt;&gt;*Examen de diplom?*"),IF($AK$91&lt;&gt;"",ROUND($AK$91,1),""),"")</f>
        <v>44</v>
      </c>
      <c r="BS526" s="127">
        <f>IF($AZ526="","",$AC$91)</f>
        <v>4</v>
      </c>
      <c r="BT526" s="271" t="str">
        <f>IF(COUNTIFS($Z$89,"&lt;&gt;"&amp;"",$Z$89,"&lt;&gt;practic?*",$Z$89,"&lt;&gt;*op?ional*",$Z$89,"&lt;&gt;*Disciplin? facultativ?*", $Z$89,"&lt;&gt;*Examen de diplom?*"),$AJ$91,"")</f>
        <v>DD</v>
      </c>
      <c r="BU526" s="126">
        <f t="shared" si="135"/>
        <v>7.1</v>
      </c>
      <c r="BV526" s="127">
        <f t="shared" si="129"/>
        <v>100</v>
      </c>
      <c r="BW526" s="419" t="str">
        <f t="shared" si="116"/>
        <v>2023</v>
      </c>
      <c r="BX526" s="124"/>
      <c r="BY526" s="270"/>
      <c r="BZ526" s="270"/>
      <c r="CA526" s="270"/>
      <c r="CB526" s="270"/>
      <c r="CC526" s="270"/>
      <c r="CD526" s="270"/>
      <c r="CE526" s="270"/>
      <c r="CF526" s="270"/>
      <c r="CG526" s="51"/>
      <c r="CH526" s="51"/>
      <c r="CI526" s="51"/>
      <c r="CJ526" s="270"/>
      <c r="CK526" s="270"/>
      <c r="CL526" s="270"/>
      <c r="CM526" s="270"/>
      <c r="CN526" s="270"/>
      <c r="CO526" s="270"/>
      <c r="CP526" s="270"/>
      <c r="CQ526" s="270"/>
      <c r="CR526" s="270"/>
      <c r="CS526" s="51"/>
      <c r="CT526" s="51"/>
    </row>
    <row r="527" spans="2:98" ht="21" hidden="1" customHeight="1" x14ac:dyDescent="0.2">
      <c r="B527" s="270"/>
      <c r="C527" s="270"/>
      <c r="D527" s="396">
        <f t="shared" si="130"/>
        <v>1</v>
      </c>
      <c r="E527" s="270"/>
      <c r="F527" s="127">
        <f>$AC$91</f>
        <v>4</v>
      </c>
      <c r="G527" s="270"/>
      <c r="H527" s="127">
        <f>$AE$91</f>
        <v>28</v>
      </c>
      <c r="I527" s="368">
        <f>$AF$91+$AG$91+$AH$91</f>
        <v>28</v>
      </c>
      <c r="J527" s="126">
        <f t="shared" si="131"/>
        <v>56</v>
      </c>
      <c r="K527" s="310">
        <f>$AI$91</f>
        <v>0</v>
      </c>
      <c r="L527" s="127">
        <f>$AK$91</f>
        <v>44</v>
      </c>
      <c r="N527" s="369">
        <f t="shared" si="132"/>
        <v>100</v>
      </c>
      <c r="O527" s="396" t="b">
        <f t="shared" si="133"/>
        <v>1</v>
      </c>
      <c r="P527" s="404">
        <f t="shared" si="120"/>
        <v>25</v>
      </c>
      <c r="Q527" s="270"/>
      <c r="R527" s="270"/>
      <c r="S527" s="270"/>
      <c r="T527" s="270"/>
      <c r="U527" s="270"/>
      <c r="V527" s="270"/>
      <c r="Z527" s="270"/>
      <c r="AA527" s="270"/>
      <c r="AB527" s="270"/>
      <c r="AC527" s="270"/>
      <c r="AD527" s="270"/>
      <c r="AE527" s="270"/>
      <c r="AF527" s="270"/>
      <c r="AG527" s="270"/>
      <c r="AH527" s="270"/>
      <c r="AL527" s="270"/>
      <c r="AM527" s="270"/>
      <c r="AN527" s="270"/>
      <c r="AO527" s="270"/>
      <c r="AP527" s="270"/>
      <c r="AQ527" s="270"/>
      <c r="AR527" s="270"/>
      <c r="AS527" s="270"/>
      <c r="AT527" s="270"/>
      <c r="AX527" s="124" t="str">
        <f>$Z$94</f>
        <v>L450.20.07.C8</v>
      </c>
      <c r="AY527" s="271">
        <v>8</v>
      </c>
      <c r="AZ527" s="271" t="str">
        <f>IF(COUNTIFS($Z$92,"&lt;&gt;"&amp;"",$Z$92,"&lt;&gt;practic?*",$Z$92,"&lt;&gt;*op?ional*",$Z$92,"&lt;&gt;*Disciplin? facultativ?*", $Z$92,"&lt;&gt;*Examen de diplom?*"),$Z$92,"")</f>
        <v>Comunicare</v>
      </c>
      <c r="BA527" s="271">
        <f t="shared" si="117"/>
        <v>4</v>
      </c>
      <c r="BB527" s="271" t="str">
        <f t="shared" si="118"/>
        <v>7</v>
      </c>
      <c r="BC527" s="271" t="str">
        <f>IF($AZ527="","",$AD$94)</f>
        <v>D</v>
      </c>
      <c r="BD527" s="271" t="str">
        <f t="shared" si="134"/>
        <v>DI</v>
      </c>
      <c r="BE527" s="126">
        <f t="shared" si="121"/>
        <v>0</v>
      </c>
      <c r="BF527" s="126">
        <f t="shared" si="122"/>
        <v>1</v>
      </c>
      <c r="BG527" s="126">
        <f t="shared" si="119"/>
        <v>1</v>
      </c>
      <c r="BH527" s="271">
        <f>IF(COUNTIFS($Z$92,"&lt;&gt;"&amp;"",$Z$92,"&lt;&gt;practic?*",$Z$92,"&lt;&gt;*Elaborare proiect de diplom?*",$Z$92,"&lt;&gt;*op?ional*",$Z$92,"&lt;&gt;*Disciplin? facultativ?*", $Z$92,"&lt;&gt;*Examen de diplom?*"),$AE$94,"")</f>
        <v>0</v>
      </c>
      <c r="BI527" s="271">
        <f>IF(COUNTIFS($Z$92,"&lt;&gt;"&amp;"",$Z$92,"&lt;&gt;practic?*",$Z$92,"&lt;&gt;*Elaborare proiect de diplom?*",$Z$92,"&lt;&gt;*op?ional*",$Z$92,"&lt;&gt;*Disciplin? facultativ?*", $Z$92,"&lt;&gt;*Examen de diplom?*"),($AF$94+$AG$94+$AH$94),"")</f>
        <v>14</v>
      </c>
      <c r="BJ527" s="126">
        <f t="shared" si="123"/>
        <v>14</v>
      </c>
      <c r="BK527" s="342">
        <f t="shared" si="124"/>
        <v>0</v>
      </c>
      <c r="BL527" s="342">
        <f t="shared" si="125"/>
        <v>0</v>
      </c>
      <c r="BM527" s="126">
        <f t="shared" si="126"/>
        <v>0</v>
      </c>
      <c r="BN527" s="342">
        <f>IF(AZ527&lt;&gt;"",AI$94,"")</f>
        <v>0</v>
      </c>
      <c r="BO527" s="127" t="str">
        <f>IF(COUNTIF($AZ527,"=*Elaborare proiect de diplom?*"),$AH$94,"0")</f>
        <v>0</v>
      </c>
      <c r="BP527" s="126">
        <f t="shared" si="127"/>
        <v>0</v>
      </c>
      <c r="BQ527" s="342">
        <f t="shared" si="128"/>
        <v>2.6</v>
      </c>
      <c r="BR527" s="271">
        <f>IF(COUNTIFS($Z$92,"&lt;&gt;"&amp;"",$Z$92,"&lt;&gt;practic?*",$Z$92,"&lt;&gt;*op?ional*",$Z$92,"&lt;&gt;*Disciplin? facultativ?*", $Z$92,"&lt;&gt;*Examen de diplom?*"),IF($AK$94&lt;&gt;"",ROUND($AK$94,1),""),"")</f>
        <v>36</v>
      </c>
      <c r="BS527" s="271">
        <f>IF($AZ527="","",$AC$94)</f>
        <v>2</v>
      </c>
      <c r="BT527" s="271" t="str">
        <f>IF(COUNTIFS($Z$92,"&lt;&gt;"&amp;"",$Z$92,"&lt;&gt;practic?*",$Z$92,"&lt;&gt;*op?ional*",$Z$92,"&lt;&gt;*Disciplin? facultativ?*", $Z$92,"&lt;&gt;*Examen de diplom?*"),$AJ$94,"")</f>
        <v>DC</v>
      </c>
      <c r="BU527" s="126">
        <f t="shared" si="135"/>
        <v>3.6</v>
      </c>
      <c r="BV527" s="127">
        <f t="shared" si="129"/>
        <v>50</v>
      </c>
      <c r="BW527" s="419" t="str">
        <f t="shared" si="116"/>
        <v>2023</v>
      </c>
      <c r="BX527" s="124"/>
      <c r="BY527" s="270"/>
      <c r="BZ527" s="270"/>
      <c r="CA527" s="270"/>
      <c r="CB527" s="270"/>
      <c r="CC527" s="270"/>
      <c r="CD527" s="270"/>
      <c r="CE527" s="270"/>
      <c r="CF527" s="270"/>
      <c r="CG527" s="51"/>
      <c r="CH527" s="51"/>
      <c r="CI527" s="51"/>
      <c r="CJ527" s="270"/>
      <c r="CK527" s="270"/>
      <c r="CL527" s="270"/>
      <c r="CM527" s="270"/>
      <c r="CN527" s="270"/>
      <c r="CO527" s="270"/>
      <c r="CP527" s="270"/>
      <c r="CQ527" s="270"/>
      <c r="CR527" s="270"/>
      <c r="CS527" s="51"/>
      <c r="CT527" s="51"/>
    </row>
    <row r="528" spans="2:98" ht="21" hidden="1" customHeight="1" x14ac:dyDescent="0.2">
      <c r="B528" s="270"/>
      <c r="C528" s="270"/>
      <c r="D528" s="396">
        <f t="shared" si="130"/>
        <v>1</v>
      </c>
      <c r="E528" s="270"/>
      <c r="F528" s="369">
        <f>$AC$94</f>
        <v>2</v>
      </c>
      <c r="G528" s="270"/>
      <c r="H528" s="369">
        <f>$AE$94</f>
        <v>0</v>
      </c>
      <c r="I528" s="368">
        <f>$AF$94+$AG$94+$AH$94</f>
        <v>14</v>
      </c>
      <c r="J528" s="126">
        <f t="shared" si="131"/>
        <v>14</v>
      </c>
      <c r="K528" s="310">
        <f>$AI$94</f>
        <v>0</v>
      </c>
      <c r="L528" s="369">
        <f>$AK$94</f>
        <v>36</v>
      </c>
      <c r="N528" s="369">
        <f t="shared" si="132"/>
        <v>50</v>
      </c>
      <c r="O528" s="396" t="b">
        <f t="shared" si="133"/>
        <v>1</v>
      </c>
      <c r="P528" s="404">
        <f t="shared" si="120"/>
        <v>25</v>
      </c>
      <c r="Q528" s="270"/>
      <c r="R528" s="270"/>
      <c r="S528" s="270"/>
      <c r="T528" s="270"/>
      <c r="U528" s="270"/>
      <c r="V528" s="270"/>
      <c r="Z528" s="270"/>
      <c r="AA528" s="270"/>
      <c r="AB528" s="270"/>
      <c r="AC528" s="270"/>
      <c r="AD528" s="270"/>
      <c r="AE528" s="270"/>
      <c r="AF528" s="270"/>
      <c r="AG528" s="270"/>
      <c r="AH528" s="270"/>
      <c r="AL528" s="270"/>
      <c r="AM528" s="270"/>
      <c r="AN528" s="270"/>
      <c r="AO528" s="270"/>
      <c r="AP528" s="270"/>
      <c r="AQ528" s="270"/>
      <c r="AR528" s="270"/>
      <c r="AS528" s="270"/>
      <c r="AT528" s="270"/>
      <c r="AX528" s="124" t="str">
        <f>$Z$97</f>
        <v/>
      </c>
      <c r="AY528" s="271">
        <v>9</v>
      </c>
      <c r="AZ528" s="271" t="str">
        <f>IF(COUNTIFS($Z$95,"&lt;&gt;"&amp;"",$Z$95,"&lt;&gt;practic?*",$Z$95,"&lt;&gt;*op?ional*",$Z$95,"&lt;&gt;*Disciplin? facultativ?*",$Z$95,"&lt;&gt;*Examen de diplom?*"),$Z$95,"")</f>
        <v/>
      </c>
      <c r="BA528" s="271" t="str">
        <f t="shared" si="117"/>
        <v/>
      </c>
      <c r="BB528" s="271" t="str">
        <f t="shared" si="118"/>
        <v/>
      </c>
      <c r="BC528" s="271" t="str">
        <f>IF($AZ528="","",$AD$97)</f>
        <v/>
      </c>
      <c r="BD528" s="127" t="str">
        <f t="shared" si="134"/>
        <v/>
      </c>
      <c r="BE528" s="126" t="str">
        <f t="shared" si="121"/>
        <v/>
      </c>
      <c r="BF528" s="126" t="str">
        <f t="shared" si="122"/>
        <v/>
      </c>
      <c r="BG528" s="126" t="str">
        <f t="shared" si="119"/>
        <v/>
      </c>
      <c r="BH528" s="271" t="str">
        <f>IF(COUNTIFS($Z$95,"&lt;&gt;"&amp;"",$Z$95,"&lt;&gt;practic?*",$Z$95,"&lt;&gt;*Elaborare proiect de diplom?*",$Z$95,"&lt;&gt;*op?ional*",$Z$95,"&lt;&gt;*Disciplin? facultativ?*", $Z$95,"&lt;&gt;*Examen de diplom?*"),$AE$97,"")</f>
        <v/>
      </c>
      <c r="BI528" s="271" t="str">
        <f>IF(COUNTIFS($Z$95,"&lt;&gt;"&amp;"",$Z$95,"&lt;&gt;practic?*",$Z$95,"&lt;&gt;*Elaborare proiect de diplom?*",$Z$95,"&lt;&gt;*op?ional*",$Z$95,"&lt;&gt;*Disciplin? facultativ?*", $Z$95,"&lt;&gt;*Examen de diplom?*"),($AF$97+$AG$97+$AH$97),"")</f>
        <v/>
      </c>
      <c r="BJ528" s="126" t="str">
        <f t="shared" si="123"/>
        <v/>
      </c>
      <c r="BK528" s="342" t="str">
        <f t="shared" si="124"/>
        <v/>
      </c>
      <c r="BL528" s="342" t="str">
        <f t="shared" si="125"/>
        <v/>
      </c>
      <c r="BM528" s="126" t="str">
        <f t="shared" si="126"/>
        <v/>
      </c>
      <c r="BN528" s="342" t="str">
        <f>IF(AZ528&lt;&gt;"",AI$97,"")</f>
        <v/>
      </c>
      <c r="BO528" s="127" t="str">
        <f>IF(COUNTIF($AZ528,"=*Elaborare proiect de diplom?*"),$AH$97,"0")</f>
        <v>0</v>
      </c>
      <c r="BP528" s="126" t="str">
        <f t="shared" si="127"/>
        <v/>
      </c>
      <c r="BQ528" s="342" t="str">
        <f t="shared" si="128"/>
        <v/>
      </c>
      <c r="BR528" s="271" t="str">
        <f>IF(COUNTIFS($Z$95,"&lt;&gt;"&amp;"",$Z$95,"&lt;&gt;practic?*",$Z$95,"&lt;&gt;*op?ional*",$Z$95,"&lt;&gt;*Disciplin? facultativ?*", $Z$95,"&lt;&gt;*Examen de diplom?*"),IF($AK$97&lt;&gt;"",ROUND($AK$97,1),""),"")</f>
        <v/>
      </c>
      <c r="BS528" s="271" t="str">
        <f>IF($AZ528="","",$AC$97)</f>
        <v/>
      </c>
      <c r="BT528" s="271" t="str">
        <f>IF(COUNTIFS($Z$95,"&lt;&gt;"&amp;"",$Z$95,"&lt;&gt;practic?*",$Z$95,"&lt;&gt;*op?ional*",$Z$95,"&lt;&gt;*Disciplin? facultativ?*", $Z$95,"&lt;&gt;*Examen de diplom?*"),$AJ$97,"")</f>
        <v/>
      </c>
      <c r="BU528" s="126" t="str">
        <f t="shared" si="135"/>
        <v/>
      </c>
      <c r="BV528" s="127" t="str">
        <f t="shared" si="129"/>
        <v/>
      </c>
      <c r="BW528" s="419" t="str">
        <f t="shared" si="116"/>
        <v/>
      </c>
      <c r="BX528" s="124"/>
      <c r="BY528" s="270"/>
      <c r="BZ528" s="270"/>
      <c r="CA528" s="270"/>
      <c r="CB528" s="270"/>
      <c r="CC528" s="270"/>
      <c r="CD528" s="270"/>
      <c r="CE528" s="270"/>
      <c r="CF528" s="270"/>
      <c r="CG528" s="51"/>
      <c r="CH528" s="51"/>
      <c r="CI528" s="51"/>
      <c r="CJ528" s="270"/>
      <c r="CK528" s="270"/>
      <c r="CL528" s="270"/>
      <c r="CM528" s="270"/>
      <c r="CN528" s="270"/>
      <c r="CO528" s="270"/>
      <c r="CP528" s="270"/>
      <c r="CQ528" s="270"/>
      <c r="CR528" s="270"/>
      <c r="CS528" s="51"/>
      <c r="CT528" s="51"/>
    </row>
    <row r="529" spans="2:98" ht="21" hidden="1" customHeight="1" x14ac:dyDescent="0.2">
      <c r="B529" s="270"/>
      <c r="C529" s="270"/>
      <c r="D529" s="396">
        <f t="shared" si="130"/>
        <v>0</v>
      </c>
      <c r="E529" s="270"/>
      <c r="F529" s="369">
        <f>$AC$97</f>
        <v>0</v>
      </c>
      <c r="G529" s="270"/>
      <c r="H529" s="369">
        <f>$AE$97</f>
        <v>0</v>
      </c>
      <c r="I529" s="368">
        <f>$AF$97+$AG$97+$AH$97</f>
        <v>0</v>
      </c>
      <c r="J529" s="126">
        <f t="shared" si="131"/>
        <v>0</v>
      </c>
      <c r="K529" s="310">
        <f>$AI$97</f>
        <v>0</v>
      </c>
      <c r="L529" s="369">
        <f>$AK$97</f>
        <v>0</v>
      </c>
      <c r="N529" s="369">
        <f t="shared" si="132"/>
        <v>0</v>
      </c>
      <c r="O529" s="396" t="b">
        <f t="shared" si="133"/>
        <v>1</v>
      </c>
      <c r="P529" s="404" t="e">
        <f t="shared" si="120"/>
        <v>#DIV/0!</v>
      </c>
      <c r="Q529" s="270"/>
      <c r="R529" s="270"/>
      <c r="S529" s="270"/>
      <c r="T529" s="270"/>
      <c r="U529" s="270"/>
      <c r="V529" s="270"/>
      <c r="Z529" s="270"/>
      <c r="AA529" s="270"/>
      <c r="AB529" s="270"/>
      <c r="AC529" s="270"/>
      <c r="AD529" s="270"/>
      <c r="AE529" s="270"/>
      <c r="AF529" s="270"/>
      <c r="AG529" s="270"/>
      <c r="AH529" s="270"/>
      <c r="AL529" s="270"/>
      <c r="AM529" s="270"/>
      <c r="AN529" s="270"/>
      <c r="AO529" s="270"/>
      <c r="AP529" s="270"/>
      <c r="AQ529" s="270"/>
      <c r="AR529" s="270"/>
      <c r="AS529" s="270"/>
      <c r="AT529" s="270"/>
      <c r="AX529" s="124" t="str">
        <f>$Z$100</f>
        <v/>
      </c>
      <c r="AY529" s="342">
        <v>10</v>
      </c>
      <c r="AZ529" s="342" t="str">
        <f>IF(COUNTIFS($Z$98,"&lt;&gt;"&amp;"",$Z$98,"&lt;&gt;practic?*",$Z$98,"&lt;&gt;*op?ional*",$Z$98,"&lt;&gt;*Disciplin? facultativ?*",$Z$98,"&lt;&gt;*Examen de diplom?*"),$Z$98,"")</f>
        <v/>
      </c>
      <c r="BA529" s="342" t="str">
        <f t="shared" si="117"/>
        <v/>
      </c>
      <c r="BB529" s="342" t="str">
        <f t="shared" si="118"/>
        <v/>
      </c>
      <c r="BC529" s="342" t="str">
        <f>IF($AZ529="","",$AD$100)</f>
        <v/>
      </c>
      <c r="BD529" s="127" t="str">
        <f t="shared" si="134"/>
        <v/>
      </c>
      <c r="BE529" s="126" t="str">
        <f t="shared" si="121"/>
        <v/>
      </c>
      <c r="BF529" s="126" t="str">
        <f t="shared" si="122"/>
        <v/>
      </c>
      <c r="BG529" s="126" t="str">
        <f t="shared" si="119"/>
        <v/>
      </c>
      <c r="BH529" s="342" t="str">
        <f>IF(COUNTIFS($Z$98,"&lt;&gt;"&amp;"",$Z$98,"&lt;&gt;practic?*",$Z$98,"&lt;&gt;*Elaborare proiect de diplom?*",$Z$98,"&lt;&gt;*op?ional*",$Z$98,"&lt;&gt;*Disciplin? facultativ?*", $Z$98,"&lt;&gt;*Examen de diplom?*"),$AE$100,"")</f>
        <v/>
      </c>
      <c r="BI529" s="342" t="str">
        <f>IF(COUNTIFS($Z$98,"&lt;&gt;"&amp;"",$Z$98,"&lt;&gt;practic?*",$Z$98,"&lt;&gt;*Elaborare proiect de diplom?*",$Z$98,"&lt;&gt;*op?ional*",$Z$98,"&lt;&gt;*Disciplin? facultativ?*", $Z$98,"&lt;&gt;*Examen de diplom?*"),($AF$100+$AG$100+$AH$100),"")</f>
        <v/>
      </c>
      <c r="BJ529" s="126" t="str">
        <f t="shared" si="123"/>
        <v/>
      </c>
      <c r="BK529" s="342" t="str">
        <f t="shared" si="124"/>
        <v/>
      </c>
      <c r="BL529" s="342" t="str">
        <f t="shared" si="125"/>
        <v/>
      </c>
      <c r="BM529" s="126" t="str">
        <f t="shared" si="126"/>
        <v/>
      </c>
      <c r="BN529" s="342" t="str">
        <f>IF(AZ529&lt;&gt;"",AI$100,"")</f>
        <v/>
      </c>
      <c r="BO529" s="127" t="str">
        <f>IF(COUNTIF($AZ529,"=*Elaborare proiect de diplom?*"),$AH$100,"0")</f>
        <v>0</v>
      </c>
      <c r="BP529" s="126" t="str">
        <f t="shared" si="127"/>
        <v/>
      </c>
      <c r="BQ529" s="342" t="str">
        <f t="shared" si="128"/>
        <v/>
      </c>
      <c r="BR529" s="342" t="str">
        <f>IF(COUNTIFS($Z$98,"&lt;&gt;"&amp;"",$Z$98,"&lt;&gt;practic?*",$Z$98,"&lt;&gt;*op?ional*",$Z$98,"&lt;&gt;*Disciplin? facultativ?*", $Z$98,"&lt;&gt;*Examen de diplom?*"),IF($AK$100&lt;&gt;"",ROUND($AK$100,1),""),"")</f>
        <v/>
      </c>
      <c r="BS529" s="342" t="str">
        <f>IF($AZ529="","",$AC$100)</f>
        <v/>
      </c>
      <c r="BT529" s="342" t="str">
        <f>IF(COUNTIFS($Z$98,"&lt;&gt;"&amp;"",$Z$98,"&lt;&gt;practic?*",$Z$98,"&lt;&gt;*op?ional*",$Z$98,"&lt;&gt;*Disciplin? facultativ?*", $Z$98,"&lt;&gt;*Examen de diplom?*"),$AJ$100,"")</f>
        <v/>
      </c>
      <c r="BU529" s="126" t="str">
        <f t="shared" si="135"/>
        <v/>
      </c>
      <c r="BV529" s="127" t="str">
        <f t="shared" si="129"/>
        <v/>
      </c>
      <c r="BW529" s="419" t="str">
        <f t="shared" si="116"/>
        <v/>
      </c>
      <c r="BX529" s="124"/>
      <c r="BY529" s="343"/>
      <c r="BZ529" s="343"/>
      <c r="CA529" s="343"/>
      <c r="CB529" s="343"/>
      <c r="CC529" s="343"/>
      <c r="CD529" s="343"/>
      <c r="CE529" s="343"/>
      <c r="CF529" s="343"/>
      <c r="CG529" s="51"/>
      <c r="CH529" s="51"/>
      <c r="CI529" s="51"/>
      <c r="CJ529" s="343"/>
      <c r="CK529" s="343"/>
      <c r="CL529" s="343"/>
      <c r="CM529" s="343"/>
      <c r="CN529" s="343"/>
      <c r="CO529" s="343"/>
      <c r="CP529" s="343"/>
      <c r="CQ529" s="343"/>
      <c r="CR529" s="343"/>
      <c r="CS529" s="51"/>
      <c r="CT529" s="51"/>
    </row>
    <row r="530" spans="2:98" ht="21" hidden="1" customHeight="1" x14ac:dyDescent="0.2">
      <c r="B530" s="343"/>
      <c r="C530" s="343"/>
      <c r="D530" s="396">
        <f t="shared" si="130"/>
        <v>0</v>
      </c>
      <c r="E530" s="343"/>
      <c r="F530" s="369">
        <f>$AC$100</f>
        <v>0</v>
      </c>
      <c r="G530" s="343"/>
      <c r="H530" s="369">
        <f>$AE$100</f>
        <v>0</v>
      </c>
      <c r="I530" s="368">
        <f>$AF$100+$AG$100+$AH$100</f>
        <v>0</v>
      </c>
      <c r="J530" s="126">
        <f t="shared" si="131"/>
        <v>0</v>
      </c>
      <c r="K530" s="343">
        <f>$AI$100</f>
        <v>0</v>
      </c>
      <c r="L530" s="369">
        <f>$AK$100</f>
        <v>0</v>
      </c>
      <c r="N530" s="369">
        <f t="shared" si="132"/>
        <v>0</v>
      </c>
      <c r="O530" s="396" t="b">
        <f t="shared" si="133"/>
        <v>1</v>
      </c>
      <c r="P530" s="404" t="e">
        <f t="shared" si="120"/>
        <v>#DIV/0!</v>
      </c>
      <c r="Q530" s="343"/>
      <c r="R530" s="343"/>
      <c r="S530" s="343"/>
      <c r="T530" s="343"/>
      <c r="U530" s="343"/>
      <c r="V530" s="343"/>
      <c r="W530" s="343"/>
      <c r="Z530" s="343"/>
      <c r="AA530" s="343"/>
      <c r="AB530" s="343"/>
      <c r="AC530" s="343"/>
      <c r="AD530" s="343"/>
      <c r="AE530" s="343"/>
      <c r="AF530" s="343"/>
      <c r="AG530" s="343"/>
      <c r="AH530" s="343"/>
      <c r="AI530" s="343"/>
      <c r="AL530" s="343"/>
      <c r="AM530" s="343"/>
      <c r="AN530" s="343"/>
      <c r="AO530" s="343"/>
      <c r="AP530" s="343"/>
      <c r="AQ530" s="343"/>
      <c r="AR530" s="343"/>
      <c r="AS530" s="343"/>
      <c r="AT530" s="343"/>
      <c r="AU530" s="343"/>
      <c r="AX530" s="124" t="str">
        <f>$Z$103</f>
        <v>L450.20.07.11-ij</v>
      </c>
      <c r="AY530" s="271">
        <v>11</v>
      </c>
      <c r="AZ530" s="271" t="str">
        <f>IF(COUNTIFS($Z$101,"&lt;&gt;"&amp;"",$Z$101,"&lt;&gt;practic?*",$Z$101,"&lt;&gt;*op?ional*",$Z$101,"&lt;&gt;*Disciplin? facultativ?*", $Z$101,"&lt;&gt;*Examen de diplom?*"),$Z$101,"")</f>
        <v/>
      </c>
      <c r="BA530" s="271" t="str">
        <f t="shared" si="117"/>
        <v/>
      </c>
      <c r="BB530" s="271" t="str">
        <f t="shared" si="118"/>
        <v/>
      </c>
      <c r="BC530" s="271" t="str">
        <f>IF($AZ530="","",$AD$103)</f>
        <v/>
      </c>
      <c r="BD530" s="271" t="str">
        <f t="shared" si="134"/>
        <v/>
      </c>
      <c r="BE530" s="126" t="str">
        <f t="shared" si="121"/>
        <v/>
      </c>
      <c r="BF530" s="126" t="str">
        <f t="shared" si="122"/>
        <v/>
      </c>
      <c r="BG530" s="126" t="str">
        <f t="shared" si="119"/>
        <v/>
      </c>
      <c r="BH530" s="271" t="str">
        <f>IF(COUNTIFS($Z$101,"&lt;&gt;"&amp;"",$Z$101,"&lt;&gt;practic?*",$Z$101,"&lt;&gt;*Elaborare proiect de diplom?*",$Z$101,"&lt;&gt;*op?ional*",$Z$101,"&lt;&gt;*Disciplin? facultativ?*", $Z$101,"&lt;&gt;*Examen de diplom?*"),$AE$103,"")</f>
        <v/>
      </c>
      <c r="BI530" s="271" t="str">
        <f>IF(COUNTIFS($Z$101,"&lt;&gt;"&amp;"",$Z$101,"&lt;&gt;practic?*",$Z$101,"&lt;&gt;*Elaborare proiect de diplom?*",$Z$101,"&lt;&gt;*op?ional*",$Z$101,"&lt;&gt;*Disciplin? facultativ?*", $Z$101,"&lt;&gt;*Examen de diplom?*"),($AF$103+$AG$103+$AH$103),"")</f>
        <v/>
      </c>
      <c r="BJ530" s="126" t="str">
        <f t="shared" si="123"/>
        <v/>
      </c>
      <c r="BK530" s="342" t="str">
        <f t="shared" si="124"/>
        <v/>
      </c>
      <c r="BL530" s="342" t="str">
        <f t="shared" si="125"/>
        <v/>
      </c>
      <c r="BM530" s="126" t="str">
        <f t="shared" si="126"/>
        <v/>
      </c>
      <c r="BN530" s="342" t="str">
        <f>IF(AZ530&lt;&gt;"",AI$103,"")</f>
        <v/>
      </c>
      <c r="BO530" s="127" t="str">
        <f>IF(COUNTIF($AZ530,"=*Elaborare proiect de diplom?*"),$AH$103,"")</f>
        <v/>
      </c>
      <c r="BP530" s="126" t="str">
        <f t="shared" si="127"/>
        <v/>
      </c>
      <c r="BQ530" s="342" t="str">
        <f t="shared" si="128"/>
        <v/>
      </c>
      <c r="BR530" s="271" t="str">
        <f>IF(COUNTIFS($Z$101,"&lt;&gt;"&amp;"",$Z$101,"&lt;&gt;practic?*",$Z$101,"&lt;&gt;*op?ional*",$Z$101,"&lt;&gt;*Disciplin? facultativ?*", $Z$101,"&lt;&gt;*Examen de diplom?*"),IF($AK$103&lt;&gt;"",ROUND($AK$103,1),""),"")</f>
        <v/>
      </c>
      <c r="BS530" s="127" t="str">
        <f>IF($AZ530="","",$AC$103)</f>
        <v/>
      </c>
      <c r="BT530" s="271" t="str">
        <f>IF(COUNTIFS($Z$101,"&lt;&gt;"&amp;"",$Z$101,"&lt;&gt;practic?*",$Z$101,"&lt;&gt;*op?ional*",$Z$101,"&lt;&gt;*Disciplin? facultativ?*", $Z$101,"&lt;&gt;*Examen de diplom?*"),$AJ$103,"")</f>
        <v/>
      </c>
      <c r="BU530" s="126" t="str">
        <f t="shared" si="135"/>
        <v/>
      </c>
      <c r="BV530" s="127" t="str">
        <f t="shared" si="129"/>
        <v/>
      </c>
      <c r="BW530" s="419" t="str">
        <f t="shared" si="116"/>
        <v/>
      </c>
      <c r="BX530" s="124"/>
      <c r="BY530" s="270"/>
      <c r="BZ530" s="270"/>
      <c r="CA530" s="270"/>
      <c r="CB530" s="270"/>
      <c r="CC530" s="270"/>
      <c r="CD530" s="270"/>
      <c r="CE530" s="270"/>
      <c r="CF530" s="270"/>
      <c r="CG530" s="51"/>
      <c r="CH530" s="51"/>
      <c r="CI530" s="51"/>
      <c r="CJ530" s="270"/>
      <c r="CK530" s="270"/>
      <c r="CL530" s="270"/>
      <c r="CM530" s="270"/>
      <c r="CN530" s="270"/>
      <c r="CO530" s="270"/>
      <c r="CP530" s="270"/>
      <c r="CQ530" s="270"/>
      <c r="CR530" s="270"/>
      <c r="CS530" s="51"/>
      <c r="CT530" s="51"/>
    </row>
    <row r="531" spans="2:98" ht="21" hidden="1" customHeight="1" x14ac:dyDescent="0.25">
      <c r="B531" s="270"/>
      <c r="C531" s="270"/>
      <c r="D531" s="396">
        <f t="shared" si="130"/>
        <v>0</v>
      </c>
      <c r="E531" s="270"/>
      <c r="F531" s="127">
        <f>$AC$103</f>
        <v>0</v>
      </c>
      <c r="G531" s="270"/>
      <c r="H531" s="127">
        <f>$AE$103</f>
        <v>0</v>
      </c>
      <c r="I531" s="368">
        <f>$AF$103+$AG$103+$AH$103</f>
        <v>0</v>
      </c>
      <c r="J531" s="126">
        <f t="shared" si="131"/>
        <v>0</v>
      </c>
      <c r="K531" s="310">
        <f>$AI$103</f>
        <v>0</v>
      </c>
      <c r="L531" s="127">
        <f>$AK$103</f>
        <v>0</v>
      </c>
      <c r="N531" s="369">
        <f t="shared" si="132"/>
        <v>0</v>
      </c>
      <c r="O531" s="396" t="b">
        <f t="shared" si="133"/>
        <v>1</v>
      </c>
      <c r="P531" s="404" t="e">
        <f t="shared" si="120"/>
        <v>#DIV/0!</v>
      </c>
      <c r="Q531" s="270"/>
      <c r="R531" s="270"/>
      <c r="S531" s="270"/>
      <c r="T531" s="270"/>
      <c r="U531" s="270"/>
      <c r="V531" s="270"/>
      <c r="Z531" s="270"/>
      <c r="AA531" s="270"/>
      <c r="AB531" s="270"/>
      <c r="AC531" s="270"/>
      <c r="AD531" s="270"/>
      <c r="AE531" s="270"/>
      <c r="AF531" s="270"/>
      <c r="AG531" s="270"/>
      <c r="AH531" s="270"/>
      <c r="AL531" s="270"/>
      <c r="AM531" s="270"/>
      <c r="AN531" s="270"/>
      <c r="AO531" s="270"/>
      <c r="AP531" s="270"/>
      <c r="AQ531" s="270"/>
      <c r="AR531" s="270"/>
      <c r="AS531" s="270"/>
      <c r="AT531" s="270"/>
      <c r="AX531" s="345" t="s">
        <v>224</v>
      </c>
      <c r="AY531" s="346"/>
      <c r="AZ531" s="346"/>
      <c r="BA531" s="346"/>
      <c r="BB531" s="346"/>
      <c r="BC531" s="346"/>
      <c r="BD531" s="346"/>
      <c r="BE531" s="346"/>
      <c r="BF531" s="346"/>
      <c r="BG531" s="346"/>
      <c r="BH531" s="346"/>
      <c r="BI531" s="346"/>
      <c r="BJ531" s="346"/>
      <c r="BK531" s="346"/>
      <c r="BL531" s="346"/>
      <c r="BM531" s="346"/>
      <c r="BN531" s="346"/>
      <c r="BO531" s="346"/>
      <c r="BP531" s="346"/>
      <c r="BQ531" s="346"/>
      <c r="BR531" s="346"/>
      <c r="BS531" s="337">
        <f>SUM(BS520:BS530)</f>
        <v>18</v>
      </c>
      <c r="BT531" s="348"/>
      <c r="BU531" s="349"/>
      <c r="BV531" s="350"/>
      <c r="BW531" s="419" t="str">
        <f t="shared" si="116"/>
        <v/>
      </c>
      <c r="BX531" s="337"/>
      <c r="BY531" s="351"/>
      <c r="BZ531" s="270"/>
      <c r="CA531" s="270"/>
      <c r="CB531" s="270"/>
      <c r="CC531" s="270"/>
      <c r="CD531" s="270"/>
      <c r="CE531" s="270"/>
      <c r="CF531" s="270"/>
      <c r="CG531" s="51"/>
      <c r="CH531" s="51"/>
      <c r="CI531" s="51"/>
      <c r="CJ531" s="270"/>
      <c r="CK531" s="270"/>
      <c r="CL531" s="270"/>
      <c r="CM531" s="270"/>
      <c r="CN531" s="270"/>
      <c r="CO531" s="270"/>
      <c r="CP531" s="270"/>
      <c r="CQ531" s="270"/>
      <c r="CR531" s="270"/>
      <c r="CS531" s="51"/>
      <c r="CT531" s="51"/>
    </row>
    <row r="532" spans="2:98" ht="21" hidden="1" customHeight="1" x14ac:dyDescent="0.25">
      <c r="B532" s="270"/>
      <c r="C532" s="270"/>
      <c r="D532" s="270"/>
      <c r="E532" s="270"/>
      <c r="F532" s="371">
        <f>D521*F521+D522*F522+D523*F523+D524*F524+D525*F525+D526*F526+D527*F527+D528*F528+D529*F529+D530*F530+D531*F531</f>
        <v>30</v>
      </c>
      <c r="G532" s="270"/>
      <c r="H532" s="346"/>
      <c r="I532" s="346"/>
      <c r="J532" s="346"/>
      <c r="L532" s="346"/>
      <c r="N532" s="371">
        <f>D521*N521+D522*N522+D523*N523+D524*N524+D525*N525+D526*N526+D527*N527+D528*N528+D529*N529+D530*N530+D531*N531</f>
        <v>750</v>
      </c>
      <c r="O532" s="398" t="b">
        <f>AND(O521:O531)</f>
        <v>1</v>
      </c>
      <c r="P532" s="374">
        <f>N532/F532</f>
        <v>25</v>
      </c>
      <c r="Q532" s="270"/>
      <c r="R532" s="270"/>
      <c r="S532" s="270"/>
      <c r="T532" s="270"/>
      <c r="U532" s="270"/>
      <c r="V532" s="270"/>
      <c r="Z532" s="270"/>
      <c r="AA532" s="270"/>
      <c r="AB532" s="270"/>
      <c r="AC532" s="270"/>
      <c r="AD532" s="270"/>
      <c r="AE532" s="270"/>
      <c r="AF532" s="270"/>
      <c r="AG532" s="270"/>
      <c r="AH532" s="270"/>
      <c r="AL532" s="270"/>
      <c r="AM532" s="270"/>
      <c r="AN532" s="270"/>
      <c r="AO532" s="270"/>
      <c r="AP532" s="270"/>
      <c r="AQ532" s="270"/>
      <c r="AR532" s="270"/>
      <c r="AS532" s="270"/>
      <c r="AT532" s="270"/>
      <c r="AX532" s="263" t="str">
        <f>$AL$73</f>
        <v>L450.20.08.S1-ij</v>
      </c>
      <c r="AY532" s="127">
        <v>1</v>
      </c>
      <c r="AZ532" s="127" t="str">
        <f>IF(COUNTIFS($AL$71,"&lt;&gt;"&amp;"",$AL$71,"&lt;&gt;practic?*",$AL$71,"&lt;&gt;*op?ional*",$AL$71,"&lt;&gt;*Disciplin? facultativ?*", $AL$71,"&lt;&gt;*Examen de diplom?*"),$AL$71,"")</f>
        <v/>
      </c>
      <c r="BA532" s="127" t="str">
        <f t="shared" ref="BA532:BA542" si="136">IF($AZ532="","",ROUND(RIGHT($AL$70,1)/2,0))</f>
        <v/>
      </c>
      <c r="BB532" s="127" t="str">
        <f t="shared" ref="BB532:BB542" si="137">IF($AZ532="","",RIGHT($AL$70,1))</f>
        <v/>
      </c>
      <c r="BC532" s="127" t="str">
        <f>IF($AZ532="","",$AP$73)</f>
        <v/>
      </c>
      <c r="BD532" s="127" t="str">
        <f>IF($AZ532="","","DI")</f>
        <v/>
      </c>
      <c r="BE532" s="126" t="str">
        <f>IF($AZ532&lt;&gt;"",ROUND(BH532/14,1),"")</f>
        <v/>
      </c>
      <c r="BF532" s="126" t="str">
        <f>IF($AZ532&lt;&gt;"",ROUND(BI532/14,1),"")</f>
        <v/>
      </c>
      <c r="BG532" s="126" t="str">
        <f t="shared" si="119"/>
        <v/>
      </c>
      <c r="BH532" s="127" t="str">
        <f>IF(COUNTIFS($AL$71,"&lt;&gt;"&amp;"",$AL$71,"&lt;&gt;practic?*",$AL$71,"&lt;&gt;*Elaborare proiect de diplom?*",$AL$71,"&lt;&gt;*op?ional*",$AL$71,"&lt;&gt;*Disciplin? facultativ?*", $AL$71,"&lt;&gt;*Examen de diplom?*"),$AQ$73,"")</f>
        <v/>
      </c>
      <c r="BI532" s="127" t="str">
        <f>IF(COUNTIFS($AL$71,"&lt;&gt;"&amp;"",$AL$71,"&lt;&gt;practic?*",$AL$71,"&lt;&gt;*Elaborare proiect de diplom?*",$AL$71,"&lt;&gt;*op?ional*",$AL$71,"&lt;&gt;*Disciplin? facultativ?*", $AL$71,"&lt;&gt;*Examen de diplom?*"),($AR$73+$AS$73+$AT$73),"")</f>
        <v/>
      </c>
      <c r="BJ532" s="126" t="str">
        <f>IF($AZ532&lt;&gt;"",BH532+BI532,"")</f>
        <v/>
      </c>
      <c r="BK532" s="342" t="str">
        <f>IF($AZ532&lt;&gt;"",ROUND(BN532/14,1),"")</f>
        <v/>
      </c>
      <c r="BL532" s="342" t="str">
        <f>IF($AZ532&lt;&gt;"",ROUND(BO532/14,1),"")</f>
        <v/>
      </c>
      <c r="BM532" s="126" t="str">
        <f>IF($AZ532="","",IF($BK532&lt;&gt;"",$BK532,0)+IF($BL532&lt;&gt;"",$BL532,0))</f>
        <v/>
      </c>
      <c r="BN532" s="342" t="str">
        <f>IF(AZ532&lt;&gt;"",AU$73,"")</f>
        <v/>
      </c>
      <c r="BO532" s="127" t="str">
        <f>IF(COUNTIF($AZ532,"=*Elaborare proiect de diplom?*"),$AT$73,"0")</f>
        <v>0</v>
      </c>
      <c r="BP532" s="126" t="str">
        <f>IF($AZ532="","",IF($BN532&lt;&gt;"",$BN532,0)+IF($BO532&lt;&gt;"",$BO532,0))</f>
        <v/>
      </c>
      <c r="BQ532" s="342" t="str">
        <f>IF($AZ532&lt;&gt;"",ROUND(BR532/14,1),"")</f>
        <v/>
      </c>
      <c r="BR532" s="127" t="str">
        <f>IF(COUNTIFS($AL$71,"&lt;&gt;"&amp;"",$AL$71,"&lt;&gt;practic?*",$AL$71,"&lt;&gt;*op?ional*",$AL$71,"&lt;&gt;*Disciplin? facultativ?*", $AL$71,"&lt;&gt;*Examen de diplom?*"),IF($AW$73&lt;&gt;"",ROUND($AW$73,1),""),"")</f>
        <v/>
      </c>
      <c r="BS532" s="127" t="str">
        <f>IF($AZ532="","",$AO$73)</f>
        <v/>
      </c>
      <c r="BT532" s="127" t="str">
        <f>IF(COUNTIFS($AL$71,"&lt;&gt;"&amp;"",$AL$71,"&lt;&gt;practic?*",$AL$71,"&lt;&gt;*op?ional*",$AL$71,"&lt;&gt;*Disciplin? facultativ?*", $AL$71,"&lt;&gt;*Examen de diplom?*"),$AV$73,"")</f>
        <v/>
      </c>
      <c r="BU532" s="126" t="str">
        <f>IF($AZ532="","",IF($BG532&lt;&gt;"",$BG532,0)+IF($BM532&lt;&gt;"",$BM532,0)+IF($BQ532&lt;&gt;"",$BQ532,0))</f>
        <v/>
      </c>
      <c r="BV532" s="127" t="str">
        <f>IF($AZ532="","",IF($BJ532&lt;&gt;"",$BJ532,0)+IF($BP532&lt;&gt;"",$BP532,0)+IF($BR532&lt;&gt;"",$BR532,0))</f>
        <v/>
      </c>
      <c r="BW532" s="419" t="str">
        <f t="shared" si="116"/>
        <v/>
      </c>
      <c r="BX532" s="124"/>
    </row>
    <row r="533" spans="2:98" ht="21" hidden="1" customHeight="1" x14ac:dyDescent="0.2">
      <c r="D533" s="396">
        <f>IF(AND((F533&gt;0), (N533&gt;0)),1,0)</f>
        <v>1</v>
      </c>
      <c r="F533" s="127">
        <f>$AO$73</f>
        <v>4</v>
      </c>
      <c r="H533" s="127">
        <f>$AQ$73</f>
        <v>28</v>
      </c>
      <c r="I533" s="127">
        <f>$AR$73+$AS$73+$AT$73</f>
        <v>28</v>
      </c>
      <c r="J533" s="126">
        <f>H533+I533</f>
        <v>56</v>
      </c>
      <c r="K533" s="310">
        <f>$AU$73</f>
        <v>0</v>
      </c>
      <c r="L533" s="127">
        <f>$AW$73</f>
        <v>44</v>
      </c>
      <c r="N533" s="369">
        <f>IF(ISNUMBER(L533+K533+J533), L533+K533+J533,0)</f>
        <v>100</v>
      </c>
      <c r="O533" s="396" t="b">
        <f>IF(D533=0,TRUE, IF(N533/25=F533,TRUE,FALSE))</f>
        <v>1</v>
      </c>
      <c r="P533" s="404">
        <f t="shared" si="120"/>
        <v>25</v>
      </c>
      <c r="AX533" s="124" t="str">
        <f>$AL$76</f>
        <v>L450.20.08.S2-ij</v>
      </c>
      <c r="AY533" s="271">
        <v>2</v>
      </c>
      <c r="AZ533" s="271" t="str">
        <f>IF(COUNTIFS($AL$74,"&lt;&gt;"&amp;"",$AL$74,"&lt;&gt;practic?*",$AL$74,"&lt;&gt;*op?ional*",$AL$74,"&lt;&gt;*Disciplin? facultativ?*", $AL$74,"&lt;&gt;*Examen de diplom?*"),$AL$74,"")</f>
        <v/>
      </c>
      <c r="BA533" s="271" t="str">
        <f t="shared" si="136"/>
        <v/>
      </c>
      <c r="BB533" s="271" t="str">
        <f t="shared" si="137"/>
        <v/>
      </c>
      <c r="BC533" s="271" t="str">
        <f>IF($AZ533="","",$AP$76)</f>
        <v/>
      </c>
      <c r="BD533" s="271" t="str">
        <f>IF($AZ533="","","DI")</f>
        <v/>
      </c>
      <c r="BE533" s="126" t="str">
        <f t="shared" ref="BE533:BE542" si="138">IF($AZ533&lt;&gt;"",ROUND(BH533/14,1),"")</f>
        <v/>
      </c>
      <c r="BF533" s="126" t="str">
        <f t="shared" ref="BF533:BF542" si="139">IF($AZ533&lt;&gt;"",ROUND(BI533/14,1),"")</f>
        <v/>
      </c>
      <c r="BG533" s="126" t="str">
        <f t="shared" si="119"/>
        <v/>
      </c>
      <c r="BH533" s="271" t="str">
        <f>IF(COUNTIFS($AL$74,"&lt;&gt;"&amp;"",$AL$74,"&lt;&gt;practic?*",$AL$74,"&lt;&gt;*Elaborare proiect de diplom?*",$AL$74,"&lt;&gt;*op?ional*",$AL$74,"&lt;&gt;*Disciplin? facultativ?*", $AL$74,"&lt;&gt;*Examen de diplom?*"),$AQ$76,"")</f>
        <v/>
      </c>
      <c r="BI533" s="271" t="str">
        <f>IF(COUNTIFS($AL$74,"&lt;&gt;"&amp;"",$AL$74,"&lt;&gt;practic?*",$AL$74,"&lt;&gt;*Elaborare proiect de diplom?*",$AL$74,"&lt;&gt;*op?ional*",$AL$74,"&lt;&gt;*Disciplin? facultativ?*", $AL$74,"&lt;&gt;*Examen de diplom?*"),($AR$76+$AS$76+$AT$76),"")</f>
        <v/>
      </c>
      <c r="BJ533" s="126" t="str">
        <f t="shared" ref="BJ533:BJ542" si="140">IF($AZ533&lt;&gt;"",BH533+BI533,"")</f>
        <v/>
      </c>
      <c r="BK533" s="342" t="str">
        <f t="shared" ref="BK533:BK542" si="141">IF($AZ533&lt;&gt;"",ROUND(BN533/14,1),"")</f>
        <v/>
      </c>
      <c r="BL533" s="342" t="str">
        <f t="shared" ref="BL533:BL542" si="142">IF($AZ533&lt;&gt;"",ROUND(BO533/14,1),"")</f>
        <v/>
      </c>
      <c r="BM533" s="126" t="str">
        <f t="shared" ref="BM533:BM542" si="143">IF($AZ533="","",IF($BK533&lt;&gt;"",$BK533,0)+IF($BL533&lt;&gt;"",$BL533,0))</f>
        <v/>
      </c>
      <c r="BN533" s="342" t="str">
        <f>IF(AZ533&lt;&gt;"",AU$76,"")</f>
        <v/>
      </c>
      <c r="BO533" s="127" t="str">
        <f>IF(COUNTIF($AZ533,"=*Elaborare proiect de diplom?*"),$AT$76,"0")</f>
        <v>0</v>
      </c>
      <c r="BP533" s="126" t="str">
        <f t="shared" ref="BP533:BP542" si="144">IF($AZ533="","",IF($BN533&lt;&gt;"",$BN533,0)+IF($BO533&lt;&gt;"",$BO533,0))</f>
        <v/>
      </c>
      <c r="BQ533" s="342" t="str">
        <f t="shared" ref="BQ533:BQ542" si="145">IF($AZ533&lt;&gt;"",ROUND(BR533/14,1),"")</f>
        <v/>
      </c>
      <c r="BR533" s="271" t="str">
        <f>IF(COUNTIFS($AL$74,"&lt;&gt;"&amp;"",$AL$74,"&lt;&gt;practic?*",$AL$74,"&lt;&gt;*op?ional*",$AL$74,"&lt;&gt;*Disciplin? facultativ?*", $AL$74,"&lt;&gt;*Examen de diplom?*"),IF($AW$76&lt;&gt;"",ROUND($AW$76,1),""),"")</f>
        <v/>
      </c>
      <c r="BS533" s="271" t="str">
        <f>IF($AZ533="","",$AO$76)</f>
        <v/>
      </c>
      <c r="BT533" s="271" t="str">
        <f>IF(COUNTIFS($AL$74,"&lt;&gt;"&amp;"",$AL$74,"&lt;&gt;practic?*",$AL$74,"&lt;&gt;*op?ional*",$AL$74,"&lt;&gt;*Disciplin? facultativ?*", $AL$74,"&lt;&gt;*Examen de diplom?*"),$AV$76,"")</f>
        <v/>
      </c>
      <c r="BU533" s="126" t="str">
        <f>IF($AZ533="","",IF($BG533&lt;&gt;"",$BG533,0)+IF($BM533&lt;&gt;"",$BM533,0)+IF($BQ533&lt;&gt;"",$BQ533,0))</f>
        <v/>
      </c>
      <c r="BV533" s="127" t="str">
        <f t="shared" ref="BV533:BV542" si="146">IF($AZ533="","",IF($BJ533&lt;&gt;"",$BJ533,0)+IF($BP533&lt;&gt;"",$BP533,0)+IF($BR533&lt;&gt;"",$BR533,0))</f>
        <v/>
      </c>
      <c r="BW533" s="419" t="str">
        <f t="shared" si="116"/>
        <v/>
      </c>
      <c r="BX533" s="124"/>
    </row>
    <row r="534" spans="2:98" ht="21" hidden="1" customHeight="1" x14ac:dyDescent="0.2">
      <c r="D534" s="396">
        <f t="shared" ref="D534:D543" si="147">IF(AND((F534&gt;0), (N534&gt;0)),1,0)</f>
        <v>1</v>
      </c>
      <c r="F534" s="369">
        <f>$AO$76</f>
        <v>4</v>
      </c>
      <c r="H534" s="369">
        <f>$AQ$76</f>
        <v>28</v>
      </c>
      <c r="I534" s="368">
        <f>$AR$76+$AS$76+$AT$76</f>
        <v>28</v>
      </c>
      <c r="J534" s="126">
        <f t="shared" ref="J534:J543" si="148">H534+I534</f>
        <v>56</v>
      </c>
      <c r="K534" s="310">
        <f>$AU$76</f>
        <v>0</v>
      </c>
      <c r="L534" s="369">
        <f>$AW$76</f>
        <v>44</v>
      </c>
      <c r="N534" s="369">
        <f t="shared" ref="N534:N543" si="149">IF(ISNUMBER(L534+K534+J534), L534+K534+J534,0)</f>
        <v>100</v>
      </c>
      <c r="O534" s="396" t="b">
        <f t="shared" ref="O534:O543" si="150">IF(D534=0,TRUE, IF(N534/25=F534,TRUE,FALSE))</f>
        <v>1</v>
      </c>
      <c r="P534" s="404">
        <f t="shared" si="120"/>
        <v>25</v>
      </c>
      <c r="AX534" s="124" t="str">
        <f>$AL$79</f>
        <v>L450.20.08.S3-ij</v>
      </c>
      <c r="AY534" s="271">
        <v>3</v>
      </c>
      <c r="AZ534" s="271" t="str">
        <f>IF(COUNTIFS($AL$77,"&lt;&gt;"&amp;"",$AL$77,"&lt;&gt;practic?*",$AL$77,"&lt;&gt;*op?ional*",$AL$77,"&lt;&gt;*Disciplin? facultativ?*", $AL$77,"&lt;&gt;*Examen de diplom?*"),$AL$77,"")</f>
        <v/>
      </c>
      <c r="BA534" s="271" t="str">
        <f t="shared" si="136"/>
        <v/>
      </c>
      <c r="BB534" s="271" t="str">
        <f t="shared" si="137"/>
        <v/>
      </c>
      <c r="BC534" s="271" t="str">
        <f>IF($AZ534="","",$AP$79)</f>
        <v/>
      </c>
      <c r="BD534" s="127" t="str">
        <f t="shared" ref="BD534:BD542" si="151">IF($AZ534="","","DI")</f>
        <v/>
      </c>
      <c r="BE534" s="126" t="str">
        <f t="shared" si="138"/>
        <v/>
      </c>
      <c r="BF534" s="126" t="str">
        <f t="shared" si="139"/>
        <v/>
      </c>
      <c r="BG534" s="126" t="str">
        <f t="shared" si="119"/>
        <v/>
      </c>
      <c r="BH534" s="271" t="str">
        <f>IF(COUNTIFS($AL$77,"&lt;&gt;"&amp;"",$AL$77,"&lt;&gt;practic?*",$AL$77,"&lt;&gt;*Elaborare proiect de diplom?*",$AL$77,"&lt;&gt;*op?ional*",$AL$77,"&lt;&gt;*Disciplin? facultativ?*", $AL$77,"&lt;&gt;*Examen de diplom?*"),$AQ$79,"")</f>
        <v/>
      </c>
      <c r="BI534" s="271" t="str">
        <f>IF(COUNTIFS($AL$77,"&lt;&gt;"&amp;"",$AL$77,"&lt;&gt;practic?*",$AL$77,"&lt;&gt;*Elaborare proiect de diplom?*",$AL$77,"&lt;&gt;*op?ional*",$AL$77,"&lt;&gt;*Disciplin? facultativ?*", $AL$77,"&lt;&gt;*Examen de diplom?*"),($AR$79+$AS$79+$AT$79),"")</f>
        <v/>
      </c>
      <c r="BJ534" s="126" t="str">
        <f t="shared" si="140"/>
        <v/>
      </c>
      <c r="BK534" s="342" t="str">
        <f t="shared" si="141"/>
        <v/>
      </c>
      <c r="BL534" s="342" t="str">
        <f t="shared" si="142"/>
        <v/>
      </c>
      <c r="BM534" s="126" t="str">
        <f t="shared" si="143"/>
        <v/>
      </c>
      <c r="BN534" s="342" t="str">
        <f>IF(AZ534&lt;&gt;"",AU$79,"")</f>
        <v/>
      </c>
      <c r="BO534" s="127" t="str">
        <f>IF(COUNTIF($AZ534,"=*Elaborare proiect de diplom?*"),$AT$79,"0")</f>
        <v>0</v>
      </c>
      <c r="BP534" s="126" t="str">
        <f t="shared" si="144"/>
        <v/>
      </c>
      <c r="BQ534" s="342" t="str">
        <f t="shared" si="145"/>
        <v/>
      </c>
      <c r="BR534" s="271" t="str">
        <f>IF(COUNTIFS($AL$77,"&lt;&gt;"&amp;"",$AL$77,"&lt;&gt;practic?*",$AL$77,"&lt;&gt;*op?ional*",$AL$77,"&lt;&gt;*Disciplin? facultativ?*", $AL$77,"&lt;&gt;*Examen de diplom?*"),IF($AW$79&lt;&gt;"",ROUND($AW$79,1),""),"")</f>
        <v/>
      </c>
      <c r="BS534" s="271" t="str">
        <f>IF($AZ534="","",$AO$79)</f>
        <v/>
      </c>
      <c r="BT534" s="271" t="str">
        <f>IF(COUNTIFS($AL$77,"&lt;&gt;"&amp;"",$AL$77,"&lt;&gt;practic?*",$AL$77,"&lt;&gt;*op?ional*",$AL$77,"&lt;&gt;*Disciplin? facultativ?*", $AL$77,"&lt;&gt;*Examen de diplom?*"),$AV$79,"")</f>
        <v/>
      </c>
      <c r="BU534" s="126" t="str">
        <f t="shared" ref="BU534:BU542" si="152">IF($AZ534="","",IF($BG534&lt;&gt;"",$BG534,0)+IF($BM534&lt;&gt;"",$BM534,0)+IF($BQ534&lt;&gt;"",$BQ534,0))</f>
        <v/>
      </c>
      <c r="BV534" s="127" t="str">
        <f t="shared" si="146"/>
        <v/>
      </c>
      <c r="BW534" s="419" t="str">
        <f t="shared" si="116"/>
        <v/>
      </c>
      <c r="BX534" s="124"/>
    </row>
    <row r="535" spans="2:98" ht="21" hidden="1" customHeight="1" x14ac:dyDescent="0.2">
      <c r="D535" s="396">
        <f t="shared" si="147"/>
        <v>1</v>
      </c>
      <c r="F535" s="369">
        <f>$AO$79</f>
        <v>4</v>
      </c>
      <c r="H535" s="369">
        <f>$AQ$79</f>
        <v>28</v>
      </c>
      <c r="I535" s="368">
        <f>$AR$79+$AS$79+$AT$79</f>
        <v>28</v>
      </c>
      <c r="J535" s="126">
        <f t="shared" si="148"/>
        <v>56</v>
      </c>
      <c r="K535" s="310">
        <f>$AU$79</f>
        <v>0</v>
      </c>
      <c r="L535" s="369">
        <f>$AW$79</f>
        <v>44</v>
      </c>
      <c r="N535" s="369">
        <f t="shared" si="149"/>
        <v>100</v>
      </c>
      <c r="O535" s="396" t="b">
        <f t="shared" si="150"/>
        <v>1</v>
      </c>
      <c r="P535" s="404">
        <f t="shared" si="120"/>
        <v>25</v>
      </c>
      <c r="AX535" s="124" t="str">
        <f>$AL$82</f>
        <v>L450.20.08.D4-ij</v>
      </c>
      <c r="AY535" s="127">
        <v>4</v>
      </c>
      <c r="AZ535" s="271" t="str">
        <f>IF(COUNTIFS($AL$80,"&lt;&gt;"&amp;"",$AL$80,"&lt;&gt;practic?*",$AL$80,"&lt;&gt;*op?ional*",$AL$80,"&lt;&gt;*Disciplin? facultativ?*", $AL$80,"&lt;&gt;*Examen de diplom?*"),$AL$80,"")</f>
        <v/>
      </c>
      <c r="BA535" s="271" t="str">
        <f t="shared" si="136"/>
        <v/>
      </c>
      <c r="BB535" s="271" t="str">
        <f t="shared" si="137"/>
        <v/>
      </c>
      <c r="BC535" s="271" t="str">
        <f>IF($AZ535="","",$AP$82)</f>
        <v/>
      </c>
      <c r="BD535" s="271" t="str">
        <f t="shared" si="151"/>
        <v/>
      </c>
      <c r="BE535" s="126" t="str">
        <f t="shared" si="138"/>
        <v/>
      </c>
      <c r="BF535" s="126" t="str">
        <f t="shared" si="139"/>
        <v/>
      </c>
      <c r="BG535" s="126" t="str">
        <f t="shared" si="119"/>
        <v/>
      </c>
      <c r="BH535" s="271" t="str">
        <f>IF(COUNTIFS($AL$80,"&lt;&gt;"&amp;"",$AL$80,"&lt;&gt;practic?*",$AL$80,"&lt;&gt;*Elaborare proiect de diplom?*",$AL$80,"&lt;&gt;*op?ional*",$AL$80,"&lt;&gt;*Disciplin? facultativ?*", $AL$80,"&lt;&gt;*Examen de diplom?*"),$AQ$82,"")</f>
        <v/>
      </c>
      <c r="BI535" s="271" t="str">
        <f>IF(COUNTIFS($AL$80,"&lt;&gt;"&amp;"",$AL$80,"&lt;&gt;practic?*",$AL$80,"&lt;&gt;*Elaborare proiect de diplom?*",$AL$80,"&lt;&gt;*op?ional*",$AL$80,"&lt;&gt;*Disciplin? facultativ?*", $AL$80,"&lt;&gt;*Examen de diplom?*"),($AR$82+$AS$82+$AT$82),"")</f>
        <v/>
      </c>
      <c r="BJ535" s="126" t="str">
        <f t="shared" si="140"/>
        <v/>
      </c>
      <c r="BK535" s="342" t="str">
        <f t="shared" si="141"/>
        <v/>
      </c>
      <c r="BL535" s="342" t="str">
        <f t="shared" si="142"/>
        <v/>
      </c>
      <c r="BM535" s="126" t="str">
        <f t="shared" si="143"/>
        <v/>
      </c>
      <c r="BN535" s="342" t="str">
        <f>IF(AZ535&lt;&gt;"",AU$82,"")</f>
        <v/>
      </c>
      <c r="BO535" s="127" t="str">
        <f>IF(COUNTIF($AZ535,"=*Elaborare proiect de diplom?*"),$AT$82,"0")</f>
        <v>0</v>
      </c>
      <c r="BP535" s="126" t="str">
        <f t="shared" si="144"/>
        <v/>
      </c>
      <c r="BQ535" s="342" t="str">
        <f t="shared" si="145"/>
        <v/>
      </c>
      <c r="BR535" s="271" t="str">
        <f>IF(COUNTIFS($AL$80,"&lt;&gt;"&amp;"",$AL$80,"&lt;&gt;practic?*",$AL$80,"&lt;&gt;*op?ional*",$AL$80,"&lt;&gt;*Disciplin? facultativ?*", $AL$80,"&lt;&gt;*Examen de diplom?*"),IF($AW$82&lt;&gt;"",ROUND($AW$82,1),""),"")</f>
        <v/>
      </c>
      <c r="BS535" s="127" t="str">
        <f>IF($AZ535="","",$AO$82)</f>
        <v/>
      </c>
      <c r="BT535" s="271" t="str">
        <f>IF(COUNTIFS($AL$80,"&lt;&gt;"&amp;"",$AL$80,"&lt;&gt;practic?*",$AL$80,"&lt;&gt;*op?ional*",$AL$80,"&lt;&gt;*Disciplin? facultativ?*", $AL$80,"&lt;&gt;*Examen de diplom?*"),$AV$82,"")</f>
        <v/>
      </c>
      <c r="BU535" s="126" t="str">
        <f t="shared" si="152"/>
        <v/>
      </c>
      <c r="BV535" s="127" t="str">
        <f t="shared" si="146"/>
        <v/>
      </c>
      <c r="BW535" s="419" t="str">
        <f t="shared" si="116"/>
        <v/>
      </c>
      <c r="BX535" s="124"/>
    </row>
    <row r="536" spans="2:98" ht="21" hidden="1" customHeight="1" x14ac:dyDescent="0.2">
      <c r="D536" s="396">
        <f t="shared" si="147"/>
        <v>1</v>
      </c>
      <c r="F536" s="127">
        <f>$AO$82</f>
        <v>3</v>
      </c>
      <c r="H536" s="127">
        <f>$AQ$82</f>
        <v>28</v>
      </c>
      <c r="I536" s="368">
        <f>$AR$82+$AS$82+$AT$82</f>
        <v>14</v>
      </c>
      <c r="J536" s="126">
        <f t="shared" si="148"/>
        <v>42</v>
      </c>
      <c r="K536" s="310">
        <f>$AU$82</f>
        <v>0</v>
      </c>
      <c r="L536" s="127">
        <f>$AW$82</f>
        <v>33</v>
      </c>
      <c r="N536" s="369">
        <f t="shared" si="149"/>
        <v>75</v>
      </c>
      <c r="O536" s="396" t="b">
        <f t="shared" si="150"/>
        <v>1</v>
      </c>
      <c r="P536" s="404">
        <f t="shared" si="120"/>
        <v>25</v>
      </c>
      <c r="AX536" s="124" t="str">
        <f>$AL$85</f>
        <v>L450.20.08.S5</v>
      </c>
      <c r="AY536" s="127">
        <v>5</v>
      </c>
      <c r="AZ536" s="271" t="str">
        <f>IF(COUNTIFS($AL$83,"&lt;&gt;"&amp;"",$AL$83,"&lt;&gt;practic?*",$AL$83,"&lt;&gt;*op?ional*",$AL$83,"&lt;&gt;*Disciplin? facultativ?*", $AL$83,"&lt;&gt;*Examen de diplom?*"),$AL$83,"")</f>
        <v>Elaborare proiect de diplomă*</v>
      </c>
      <c r="BA536" s="271">
        <f t="shared" si="136"/>
        <v>4</v>
      </c>
      <c r="BB536" s="271" t="str">
        <f t="shared" si="137"/>
        <v>8</v>
      </c>
      <c r="BC536" s="271" t="str">
        <f>IF($AZ536="","",$AP$85)</f>
        <v>D</v>
      </c>
      <c r="BD536" s="127" t="str">
        <f t="shared" si="151"/>
        <v>DI</v>
      </c>
      <c r="BE536" s="126" t="e">
        <f t="shared" si="138"/>
        <v>#VALUE!</v>
      </c>
      <c r="BF536" s="126" t="e">
        <f t="shared" si="139"/>
        <v>#VALUE!</v>
      </c>
      <c r="BG536" s="126" t="e">
        <f t="shared" si="119"/>
        <v>#VALUE!</v>
      </c>
      <c r="BH536" s="271" t="str">
        <f>IF(COUNTIFS($AL$83,"&lt;&gt;"&amp;"",$AL$83,"&lt;&gt;practic?*",$AL$83,"&lt;&gt;*Elaborare proiect de diplom?*",$AL$83,"&lt;&gt;*op?ional*",$AL$83,"&lt;&gt;*Disciplin? facultativ?*", $AL$83,"&lt;&gt;*Examen de diplom?*"),$AQ$85,"")</f>
        <v/>
      </c>
      <c r="BI536" s="271" t="str">
        <f>IF(COUNTIFS($AL$83,"&lt;&gt;"&amp;"",$AL$83,"&lt;&gt;practic?*",$AL$83,"&lt;&gt;*Elaborare proiect de diplom?*",$AL$83,"&lt;&gt;*op?ional*",$AL$83,"&lt;&gt;*Disciplin? facultativ?*", $AL$83,"&lt;&gt;*Examen de diplom?*"),($AR$85+$AS$85+$AT$85),"")</f>
        <v/>
      </c>
      <c r="BJ536" s="126" t="e">
        <f t="shared" si="140"/>
        <v>#VALUE!</v>
      </c>
      <c r="BK536" s="342">
        <f t="shared" si="141"/>
        <v>0</v>
      </c>
      <c r="BL536" s="342">
        <f t="shared" si="142"/>
        <v>13</v>
      </c>
      <c r="BM536" s="126">
        <f t="shared" si="143"/>
        <v>13</v>
      </c>
      <c r="BN536" s="342">
        <f>IF(AZ536&lt;&gt;"",AU$85,"")</f>
        <v>0</v>
      </c>
      <c r="BO536" s="127">
        <f>IF(COUNTIF($AZ536,"=*Elaborare proiect de diplom?*"),$AT$85,"0")</f>
        <v>182</v>
      </c>
      <c r="BP536" s="126">
        <f t="shared" si="144"/>
        <v>182</v>
      </c>
      <c r="BQ536" s="342" t="e">
        <f t="shared" si="145"/>
        <v>#VALUE!</v>
      </c>
      <c r="BR536" s="271" t="str">
        <f>IF(COUNTIFS($AL$83,"&lt;&gt;"&amp;"",$AL$83,"&lt;&gt;practic?*",$AL$83,"&lt;&gt;*op?ional*",$AL$83,"&lt;&gt;*Disciplin? facultativ?*", $AL$83,"&lt;&gt;*Examen de diplom?*"),IF($AW$85&lt;&gt;"",ROUND($AW$85,1),""),"")</f>
        <v/>
      </c>
      <c r="BS536" s="271">
        <f>IF($AZ536="","",$AO$85)</f>
        <v>5</v>
      </c>
      <c r="BT536" s="271" t="str">
        <f>IF(COUNTIFS($AL$83,"&lt;&gt;"&amp;"",$AL$83,"&lt;&gt;practic?*",$AL$83,"&lt;&gt;*op?ional*",$AL$83,"&lt;&gt;*Disciplin? facultativ?*", $AL$83,"&lt;&gt;*Examen de diplom?*"),$AV$85,"")</f>
        <v>DS</v>
      </c>
      <c r="BU536" s="126" t="e">
        <f t="shared" si="152"/>
        <v>#VALUE!</v>
      </c>
      <c r="BV536" s="127" t="e">
        <f t="shared" si="146"/>
        <v>#VALUE!</v>
      </c>
      <c r="BW536" s="419" t="str">
        <f t="shared" si="116"/>
        <v>2023</v>
      </c>
      <c r="BX536" s="124"/>
    </row>
    <row r="537" spans="2:98" ht="21" hidden="1" customHeight="1" x14ac:dyDescent="0.2">
      <c r="D537" s="396">
        <f t="shared" si="147"/>
        <v>1</v>
      </c>
      <c r="F537" s="369">
        <f>$AO$85</f>
        <v>5</v>
      </c>
      <c r="H537" s="369">
        <f>$AQ$85</f>
        <v>0</v>
      </c>
      <c r="I537" s="368">
        <f>$AR$85+$AS$85+$AT$85</f>
        <v>182</v>
      </c>
      <c r="J537" s="126">
        <f t="shared" si="148"/>
        <v>182</v>
      </c>
      <c r="K537" s="310">
        <f>$AU$85</f>
        <v>0</v>
      </c>
      <c r="L537" s="369">
        <f>$AW$85</f>
        <v>0</v>
      </c>
      <c r="N537" s="369">
        <f t="shared" si="149"/>
        <v>182</v>
      </c>
      <c r="O537" s="396" t="b">
        <f t="shared" si="150"/>
        <v>0</v>
      </c>
      <c r="P537" s="404">
        <f t="shared" si="120"/>
        <v>36.4</v>
      </c>
      <c r="AX537" s="124" t="str">
        <f>$AL$88</f>
        <v>L450.20.08.6</v>
      </c>
      <c r="AY537" s="342">
        <v>6</v>
      </c>
      <c r="AZ537" s="271" t="str">
        <f>IF(COUNTIFS($AL$86,"&lt;&gt;"&amp;"",$AL$86,"&lt;&gt;practic?*",$AL$86,"&lt;&gt;*op?ional*",$AL$86,"&lt;&gt;*Disciplin? facultativ?*", $AL$86,"&lt;&gt;*Examen de diplom?*"),$AL$86,"")</f>
        <v/>
      </c>
      <c r="BA537" s="271" t="str">
        <f t="shared" si="136"/>
        <v/>
      </c>
      <c r="BB537" s="271" t="str">
        <f t="shared" si="137"/>
        <v/>
      </c>
      <c r="BC537" s="271" t="str">
        <f>IF($AZ537="","",$AP$88)</f>
        <v/>
      </c>
      <c r="BD537" s="271" t="str">
        <f t="shared" si="151"/>
        <v/>
      </c>
      <c r="BE537" s="126" t="str">
        <f t="shared" si="138"/>
        <v/>
      </c>
      <c r="BF537" s="126" t="str">
        <f t="shared" si="139"/>
        <v/>
      </c>
      <c r="BG537" s="126" t="str">
        <f t="shared" si="119"/>
        <v/>
      </c>
      <c r="BH537" s="271" t="str">
        <f>IF(COUNTIFS($AL$86,"&lt;&gt;"&amp;"",$AL$86,"&lt;&gt;practic?*",$AL$86,"&lt;&gt;*Elaborare proiect de diplom?*",$AL$86,"&lt;&gt;*op?ional*",$AL$86,"&lt;&gt;*Disciplin? facultativ?*", $AL$86,"&lt;&gt;*Examen de diplom?*"),$AQ$88,"")</f>
        <v/>
      </c>
      <c r="BI537" s="271" t="str">
        <f>IF(COUNTIFS($AL$86,"&lt;&gt;"&amp;"",$AL$86,"&lt;&gt;practic?*",$AL$86,"&lt;&gt;*Elaborare proiect de diplom?*",$AL$86,"&lt;&gt;*op?ional*",$AL$86,"&lt;&gt;*Disciplin? facultativ?*", $AL$86,"&lt;&gt;*Examen de diplom?*"),($AR$88+$AS$88+$AT$88),"")</f>
        <v/>
      </c>
      <c r="BJ537" s="126" t="str">
        <f t="shared" si="140"/>
        <v/>
      </c>
      <c r="BK537" s="342" t="str">
        <f t="shared" si="141"/>
        <v/>
      </c>
      <c r="BL537" s="342" t="str">
        <f t="shared" si="142"/>
        <v/>
      </c>
      <c r="BM537" s="126" t="str">
        <f t="shared" si="143"/>
        <v/>
      </c>
      <c r="BN537" s="342" t="str">
        <f>IF(AZ537&lt;&gt;"",AU$88,"")</f>
        <v/>
      </c>
      <c r="BO537" s="127" t="str">
        <f>IF(COUNTIF($AZ537,"=*Elaborare proiect de diplom?*"),$AT$88,"0")</f>
        <v>0</v>
      </c>
      <c r="BP537" s="126" t="str">
        <f t="shared" si="144"/>
        <v/>
      </c>
      <c r="BQ537" s="342" t="str">
        <f t="shared" si="145"/>
        <v/>
      </c>
      <c r="BR537" s="271" t="str">
        <f>IF(COUNTIFS($AL$86,"&lt;&gt;"&amp;"",$AL$86,"&lt;&gt;practic?*",$AL$86,"&lt;&gt;*op?ional*",$AL$86,"&lt;&gt;*Disciplin? facultativ?*", $AL$86,"&lt;&gt;*Examen de diplom?*"),IF($AW$88&lt;&gt;"",ROUND($AW$88,1),""),"")</f>
        <v/>
      </c>
      <c r="BS537" s="271" t="str">
        <f>IF($AZ537="","",$AO$88)</f>
        <v/>
      </c>
      <c r="BT537" s="271" t="str">
        <f>IF(COUNTIFS($AL$86,"&lt;&gt;"&amp;"",$AL$86,"&lt;&gt;practic?*",$AL$86,"&lt;&gt;*op?ional*",$AL$86,"&lt;&gt;*Disciplin? facultativ?*", $AL$86,"&lt;&gt;*Examen de diplom?*"),$AV$88,"")</f>
        <v/>
      </c>
      <c r="BU537" s="126" t="str">
        <f t="shared" si="152"/>
        <v/>
      </c>
      <c r="BV537" s="127" t="str">
        <f t="shared" si="146"/>
        <v/>
      </c>
      <c r="BW537" s="419" t="str">
        <f t="shared" si="116"/>
        <v/>
      </c>
      <c r="BX537" s="124"/>
    </row>
    <row r="538" spans="2:98" ht="21" hidden="1" customHeight="1" x14ac:dyDescent="0.2">
      <c r="D538" s="396">
        <f t="shared" si="147"/>
        <v>0</v>
      </c>
      <c r="F538" s="369">
        <f>$AO$88</f>
        <v>10</v>
      </c>
      <c r="H538" s="369">
        <f>$AQ$88</f>
        <v>0</v>
      </c>
      <c r="I538" s="368">
        <f>$AR$88+$AS$88+$AT$88</f>
        <v>0</v>
      </c>
      <c r="J538" s="126">
        <f t="shared" si="148"/>
        <v>0</v>
      </c>
      <c r="K538" s="310">
        <f>$AU$88</f>
        <v>0</v>
      </c>
      <c r="L538" s="369">
        <f>$AW$88</f>
        <v>0</v>
      </c>
      <c r="N538" s="369">
        <f t="shared" si="149"/>
        <v>0</v>
      </c>
      <c r="O538" s="396" t="b">
        <f t="shared" si="150"/>
        <v>1</v>
      </c>
      <c r="P538" s="404">
        <f t="shared" si="120"/>
        <v>0</v>
      </c>
      <c r="AX538" s="124" t="str">
        <f>$AL$91</f>
        <v/>
      </c>
      <c r="AY538" s="342">
        <v>7</v>
      </c>
      <c r="AZ538" s="271" t="str">
        <f>IF(COUNTIFS($AL$89,"&lt;&gt;"&amp;"",$AL$89,"&lt;&gt;practic?*",$AL$89,"&lt;&gt;*op?ional*",$AL$89,"&lt;&gt;*Disciplin? facultativ?*",$AL$89,"&lt;&gt;*Examen de diplom?*"),$AL$89,"")</f>
        <v/>
      </c>
      <c r="BA538" s="271" t="str">
        <f t="shared" si="136"/>
        <v/>
      </c>
      <c r="BB538" s="127" t="str">
        <f t="shared" si="137"/>
        <v/>
      </c>
      <c r="BC538" s="271" t="str">
        <f>IF($AZ538="","",$AP$91)</f>
        <v/>
      </c>
      <c r="BD538" s="127" t="str">
        <f t="shared" si="151"/>
        <v/>
      </c>
      <c r="BE538" s="126" t="str">
        <f t="shared" si="138"/>
        <v/>
      </c>
      <c r="BF538" s="126" t="str">
        <f t="shared" si="139"/>
        <v/>
      </c>
      <c r="BG538" s="126" t="str">
        <f t="shared" si="119"/>
        <v/>
      </c>
      <c r="BH538" s="271" t="str">
        <f>IF(COUNTIFS($AL$89,"&lt;&gt;"&amp;"",$AL$89,"&lt;&gt;practic?*",$AL$89,"&lt;&gt;*Elaborare proiect de diplom?*",$AL$89,"&lt;&gt;*op?ional*",$AL$89,"&lt;&gt;*Disciplin? facultativ?*", $AL$89,"&lt;&gt;*Examen de diplom?*"),$AQ$91,"")</f>
        <v/>
      </c>
      <c r="BI538" s="271" t="str">
        <f>IF(COUNTIFS($AL$89,"&lt;&gt;"&amp;"",$AL$89,"&lt;&gt;practic?*",$AL$89,"&lt;&gt;*Elaborare proiect de diplom?*",$AL$89,"&lt;&gt;*op?ional*",$AL$89,"&lt;&gt;*Disciplin? facultativ?*", $AL$89,"&lt;&gt;*Examen de diplom?*"),($AR$91+$AS$91+$AT$91),"")</f>
        <v/>
      </c>
      <c r="BJ538" s="126" t="str">
        <f t="shared" si="140"/>
        <v/>
      </c>
      <c r="BK538" s="342" t="str">
        <f t="shared" si="141"/>
        <v/>
      </c>
      <c r="BL538" s="342" t="str">
        <f t="shared" si="142"/>
        <v/>
      </c>
      <c r="BM538" s="126" t="str">
        <f t="shared" si="143"/>
        <v/>
      </c>
      <c r="BN538" s="342" t="str">
        <f>IF(AZ538&lt;&gt;"",AU$91,"")</f>
        <v/>
      </c>
      <c r="BO538" s="127" t="str">
        <f>IF(COUNTIF($AZ538,"=*Elaborare proiect de diplom?*"),$AT$91,"0")</f>
        <v>0</v>
      </c>
      <c r="BP538" s="126" t="str">
        <f t="shared" si="144"/>
        <v/>
      </c>
      <c r="BQ538" s="342" t="str">
        <f t="shared" si="145"/>
        <v/>
      </c>
      <c r="BR538" s="271" t="str">
        <f>IF(COUNTIFS($AL$89,"&lt;&gt;"&amp;"",$AL$89,"&lt;&gt;practic?*",$AL$89,"&lt;&gt;*op?ional*",$AL$89,"&lt;&gt;*Disciplin? facultativ?*", $AL$89,"&lt;&gt;*Examen de diplom?*"),IF($AW$91&lt;&gt;"",ROUND($AW$91,1),""),"")</f>
        <v/>
      </c>
      <c r="BS538" s="127" t="str">
        <f>IF($AZ538="","",$AO$91)</f>
        <v/>
      </c>
      <c r="BT538" s="271" t="str">
        <f>IF(COUNTIFS($AL$89,"&lt;&gt;"&amp;"",$AL$89,"&lt;&gt;practic?*",$AL$89,"&lt;&gt;*op?ional*",$AL$89,"&lt;&gt;*Disciplin? facultativ?*", $AL$89,"&lt;&gt;*Examen de diplom?*"),$AV$91,"")</f>
        <v/>
      </c>
      <c r="BU538" s="126" t="str">
        <f t="shared" si="152"/>
        <v/>
      </c>
      <c r="BV538" s="127" t="str">
        <f t="shared" si="146"/>
        <v/>
      </c>
      <c r="BW538" s="419" t="str">
        <f t="shared" si="116"/>
        <v/>
      </c>
      <c r="BX538" s="124"/>
    </row>
    <row r="539" spans="2:98" ht="21" hidden="1" customHeight="1" x14ac:dyDescent="0.2">
      <c r="D539" s="396">
        <f t="shared" si="147"/>
        <v>0</v>
      </c>
      <c r="F539" s="127">
        <f>$AO$91</f>
        <v>0</v>
      </c>
      <c r="H539" s="127">
        <f>$AQ$91</f>
        <v>0</v>
      </c>
      <c r="I539" s="368">
        <f>$AR$91+$AS$91+$AT$91</f>
        <v>0</v>
      </c>
      <c r="J539" s="126">
        <f t="shared" si="148"/>
        <v>0</v>
      </c>
      <c r="K539" s="310">
        <f>$AU$91</f>
        <v>0</v>
      </c>
      <c r="L539" s="127">
        <f>$AW$91</f>
        <v>0</v>
      </c>
      <c r="N539" s="369">
        <f t="shared" si="149"/>
        <v>0</v>
      </c>
      <c r="O539" s="396" t="b">
        <f t="shared" si="150"/>
        <v>1</v>
      </c>
      <c r="P539" s="404" t="e">
        <f t="shared" si="120"/>
        <v>#DIV/0!</v>
      </c>
      <c r="AX539" s="124" t="str">
        <f>$AL$94</f>
        <v/>
      </c>
      <c r="AY539" s="127">
        <v>8</v>
      </c>
      <c r="AZ539" s="271" t="str">
        <f>IF(COUNTIFS($AL$92,"&lt;&gt;"&amp;"",$AL$92,"&lt;&gt;practic?*",$AL$92,"&lt;&gt;*op?ional*",$AL$92,"&lt;&gt;*Disciplin? facultativ?*", $AL$92,"&lt;&gt;*Examen de diplom?*"),$AL$92,"")</f>
        <v/>
      </c>
      <c r="BA539" s="271" t="str">
        <f t="shared" si="136"/>
        <v/>
      </c>
      <c r="BB539" s="271" t="str">
        <f t="shared" si="137"/>
        <v/>
      </c>
      <c r="BC539" s="271" t="str">
        <f>IF($AZ539="","",$AP$94)</f>
        <v/>
      </c>
      <c r="BD539" s="271" t="str">
        <f t="shared" si="151"/>
        <v/>
      </c>
      <c r="BE539" s="126" t="str">
        <f t="shared" si="138"/>
        <v/>
      </c>
      <c r="BF539" s="126" t="str">
        <f t="shared" si="139"/>
        <v/>
      </c>
      <c r="BG539" s="126" t="str">
        <f t="shared" si="119"/>
        <v/>
      </c>
      <c r="BH539" s="271" t="str">
        <f>IF(COUNTIFS($AL$92,"&lt;&gt;"&amp;"",$AL$92,"&lt;&gt;practic?*",$AL$92,"&lt;&gt;*Elaborare proiect de diplom?*",$AL$92,"&lt;&gt;*op?ional*",$AL$92,"&lt;&gt;*Disciplin? facultativ?*", $AL$92,"&lt;&gt;*Examen de diplom?*"),$AQ$94,"")</f>
        <v/>
      </c>
      <c r="BI539" s="271" t="str">
        <f>IF(COUNTIFS($AL$92,"&lt;&gt;"&amp;"",$AL$92,"&lt;&gt;practic?*",$AL$92,"&lt;&gt;*Elaborare proiect de diplom?*",$AL$92,"&lt;&gt;*op?ional*",$AL$92,"&lt;&gt;*Disciplin? facultativ?*", $AL$92,"&lt;&gt;*Examen de diplom?*"),($AR$94+$AS$94+$AT$94),"")</f>
        <v/>
      </c>
      <c r="BJ539" s="126" t="str">
        <f t="shared" si="140"/>
        <v/>
      </c>
      <c r="BK539" s="342" t="str">
        <f t="shared" si="141"/>
        <v/>
      </c>
      <c r="BL539" s="342" t="str">
        <f t="shared" si="142"/>
        <v/>
      </c>
      <c r="BM539" s="126" t="str">
        <f t="shared" si="143"/>
        <v/>
      </c>
      <c r="BN539" s="342" t="str">
        <f>IF(AZ539&lt;&gt;"",AU$94,"")</f>
        <v/>
      </c>
      <c r="BO539" s="127" t="str">
        <f>IF(COUNTIF($AZ539,"=*Elaborare proiect de diplom?*"),$AT$94,"0")</f>
        <v>0</v>
      </c>
      <c r="BP539" s="126" t="str">
        <f t="shared" si="144"/>
        <v/>
      </c>
      <c r="BQ539" s="342" t="str">
        <f t="shared" si="145"/>
        <v/>
      </c>
      <c r="BR539" s="271" t="str">
        <f>IF(COUNTIFS($AL$92,"&lt;&gt;"&amp;"",$AL$92,"&lt;&gt;practic?*",$AL$92,"&lt;&gt;*op?ional*",$AL$92,"&lt;&gt;*Disciplin? facultativ?*", $AL$92,"&lt;&gt;*Examen de diplom?*"),IF($AW$94&lt;&gt;"",ROUND($AW$94,1),""),"")</f>
        <v/>
      </c>
      <c r="BS539" s="271" t="str">
        <f>IF($AZ539="","",$AO$94)</f>
        <v/>
      </c>
      <c r="BT539" s="271" t="str">
        <f>IF(COUNTIFS($AL$92,"&lt;&gt;"&amp;"",$AL$92,"&lt;&gt;practic?*",$AL$92,"&lt;&gt;*op?ional*",$AL$92,"&lt;&gt;*Disciplin? facultativ?*", $AL$92,"&lt;&gt;*Examen de diplom?*"),$AV$94,"")</f>
        <v/>
      </c>
      <c r="BU539" s="126" t="str">
        <f t="shared" si="152"/>
        <v/>
      </c>
      <c r="BV539" s="127" t="str">
        <f t="shared" si="146"/>
        <v/>
      </c>
      <c r="BW539" s="419" t="str">
        <f t="shared" si="116"/>
        <v/>
      </c>
      <c r="BX539" s="124"/>
    </row>
    <row r="540" spans="2:98" ht="21" hidden="1" customHeight="1" x14ac:dyDescent="0.2">
      <c r="D540" s="396">
        <f t="shared" si="147"/>
        <v>0</v>
      </c>
      <c r="F540" s="369">
        <f>$AO$94</f>
        <v>0</v>
      </c>
      <c r="H540" s="369">
        <f>$AQ$94</f>
        <v>0</v>
      </c>
      <c r="I540" s="368">
        <f>$AR$94+$AS$94+$AT$94</f>
        <v>0</v>
      </c>
      <c r="J540" s="126">
        <f t="shared" si="148"/>
        <v>0</v>
      </c>
      <c r="K540" s="310">
        <f>$AU$94</f>
        <v>0</v>
      </c>
      <c r="L540" s="369">
        <f>$AW$94</f>
        <v>0</v>
      </c>
      <c r="N540" s="369">
        <f t="shared" si="149"/>
        <v>0</v>
      </c>
      <c r="O540" s="396" t="b">
        <f t="shared" si="150"/>
        <v>1</v>
      </c>
      <c r="P540" s="404" t="e">
        <f t="shared" si="120"/>
        <v>#DIV/0!</v>
      </c>
      <c r="AX540" s="124" t="str">
        <f>$AL$97</f>
        <v/>
      </c>
      <c r="AY540" s="127">
        <v>9</v>
      </c>
      <c r="AZ540" s="342" t="str">
        <f>IF(COUNTIFS($AL$95,"&lt;&gt;"&amp;"",$AL$95,"&lt;&gt;practic?*",$AL$95,"&lt;&gt;*op?ional*",$AL$95,"&lt;&gt;*Disciplin? facultativ?*", $AL$95,"&lt;&gt;*Examen de diplom?*"),$AL$95,"")</f>
        <v/>
      </c>
      <c r="BA540" s="342" t="str">
        <f t="shared" si="136"/>
        <v/>
      </c>
      <c r="BB540" s="342" t="str">
        <f t="shared" si="137"/>
        <v/>
      </c>
      <c r="BC540" s="342" t="str">
        <f>IF($AZ540="","",$AP$97)</f>
        <v/>
      </c>
      <c r="BD540" s="342" t="str">
        <f t="shared" si="151"/>
        <v/>
      </c>
      <c r="BE540" s="126" t="str">
        <f t="shared" si="138"/>
        <v/>
      </c>
      <c r="BF540" s="126" t="str">
        <f t="shared" si="139"/>
        <v/>
      </c>
      <c r="BG540" s="126" t="str">
        <f t="shared" si="119"/>
        <v/>
      </c>
      <c r="BH540" s="342" t="str">
        <f>IF(COUNTIFS($AL$95,"&lt;&gt;"&amp;"",$AL$95,"&lt;&gt;practic?*",$AL$95,"&lt;&gt;*Elaborare proiect de diplom?*",$AL$95,"&lt;&gt;*op?ional*",$AL$95,"&lt;&gt;*Disciplin? facultativ?*", $AL$95,"&lt;&gt;*Examen de diplom?*"),$AQ$97,"")</f>
        <v/>
      </c>
      <c r="BI540" s="342" t="str">
        <f>IF(COUNTIFS($AL$95,"&lt;&gt;"&amp;"",$AL$95,"&lt;&gt;practic?*",$AL$95,"&lt;&gt;*Elaborare proiect de diplom?*",$AL$95,"&lt;&gt;*op?ional*",$AL$95,"&lt;&gt;*Disciplin? facultativ?*", $AL$95,"&lt;&gt;*Examen de diplom?*"),($AR$97+$AS$97+$AT$97),"")</f>
        <v/>
      </c>
      <c r="BJ540" s="126" t="str">
        <f t="shared" si="140"/>
        <v/>
      </c>
      <c r="BK540" s="342" t="str">
        <f t="shared" si="141"/>
        <v/>
      </c>
      <c r="BL540" s="342" t="str">
        <f t="shared" si="142"/>
        <v/>
      </c>
      <c r="BM540" s="126" t="str">
        <f t="shared" si="143"/>
        <v/>
      </c>
      <c r="BN540" s="342" t="str">
        <f>IF(AZ540&lt;&gt;"",AU$97,"")</f>
        <v/>
      </c>
      <c r="BO540" s="127" t="str">
        <f>IF(COUNTIF($AZ540,"=*Elaborare proiect de diplom?*"),$AT$97,"0")</f>
        <v>0</v>
      </c>
      <c r="BP540" s="126" t="str">
        <f t="shared" si="144"/>
        <v/>
      </c>
      <c r="BQ540" s="342" t="str">
        <f t="shared" si="145"/>
        <v/>
      </c>
      <c r="BR540" s="342" t="str">
        <f>IF(COUNTIFS($AL$95,"&lt;&gt;"&amp;"",$AL$95,"&lt;&gt;practic?*",$AL$95,"&lt;&gt;*op?ional*",$AL$95,"&lt;&gt;*Disciplin? facultativ?*", $AL$95,"&lt;&gt;*Examen de diplom?*"),IF($AW$97&lt;&gt;"",ROUND($AW$97,1),""),"")</f>
        <v/>
      </c>
      <c r="BS540" s="342" t="str">
        <f>IF($AZ540="","",$AO$97)</f>
        <v/>
      </c>
      <c r="BT540" s="342" t="str">
        <f>IF(COUNTIFS($AL$95,"&lt;&gt;"&amp;"",$AL$95,"&lt;&gt;practic?*",$AL$95,"&lt;&gt;*op?ional*",$AL$95,"&lt;&gt;*Disciplin? facultativ?*", $AL$95,"&lt;&gt;*Examen de diplom?*"),$AV$97,"")</f>
        <v/>
      </c>
      <c r="BU540" s="126" t="str">
        <f t="shared" si="152"/>
        <v/>
      </c>
      <c r="BV540" s="127" t="str">
        <f t="shared" si="146"/>
        <v/>
      </c>
      <c r="BW540" s="419" t="str">
        <f t="shared" si="116"/>
        <v/>
      </c>
      <c r="BX540" s="124"/>
    </row>
    <row r="541" spans="2:98" ht="21" hidden="1" customHeight="1" x14ac:dyDescent="0.2">
      <c r="B541" s="343"/>
      <c r="C541" s="343"/>
      <c r="D541" s="396">
        <f t="shared" si="147"/>
        <v>0</v>
      </c>
      <c r="E541" s="343"/>
      <c r="F541" s="369">
        <f>$AO$97</f>
        <v>0</v>
      </c>
      <c r="G541" s="343"/>
      <c r="H541" s="369">
        <f>$AQ$97</f>
        <v>0</v>
      </c>
      <c r="I541" s="368">
        <f>$AR$97+$AS$97+$AT$97</f>
        <v>0</v>
      </c>
      <c r="J541" s="126">
        <f t="shared" si="148"/>
        <v>0</v>
      </c>
      <c r="K541" s="343">
        <f>$AU$97</f>
        <v>0</v>
      </c>
      <c r="L541" s="369">
        <f>$AW$97</f>
        <v>0</v>
      </c>
      <c r="N541" s="369">
        <f t="shared" si="149"/>
        <v>0</v>
      </c>
      <c r="O541" s="396" t="b">
        <f t="shared" si="150"/>
        <v>1</v>
      </c>
      <c r="P541" s="404" t="e">
        <f t="shared" si="120"/>
        <v>#DIV/0!</v>
      </c>
      <c r="Q541" s="343"/>
      <c r="R541" s="343"/>
      <c r="S541" s="343"/>
      <c r="T541" s="343"/>
      <c r="U541" s="343"/>
      <c r="V541" s="343"/>
      <c r="W541" s="343"/>
      <c r="Z541" s="343"/>
      <c r="AA541" s="343"/>
      <c r="AB541" s="343"/>
      <c r="AC541" s="343"/>
      <c r="AD541" s="343"/>
      <c r="AE541" s="343"/>
      <c r="AF541" s="343"/>
      <c r="AG541" s="343"/>
      <c r="AH541" s="343"/>
      <c r="AI541" s="343"/>
      <c r="AL541" s="343"/>
      <c r="AM541" s="343"/>
      <c r="AN541" s="343"/>
      <c r="AO541" s="343"/>
      <c r="AP541" s="343"/>
      <c r="AQ541" s="343"/>
      <c r="AR541" s="343"/>
      <c r="AS541" s="343"/>
      <c r="AT541" s="343"/>
      <c r="AU541" s="343"/>
      <c r="AX541" s="124" t="str">
        <f>$AL$100</f>
        <v/>
      </c>
      <c r="AY541" s="342">
        <v>10</v>
      </c>
      <c r="AZ541" s="271" t="str">
        <f>IF(COUNTIFS($AL$98,"&lt;&gt;"&amp;"",$AL$98,"&lt;&gt;practic?*",$AL$98,"&lt;&gt;*op?ional*",$AL$98,"&lt;&gt;*Disciplin? facultativ?*",$AL$98,"&lt;&gt;*Examen de diplom?*"),$AL$98,"")</f>
        <v/>
      </c>
      <c r="BA541" s="271" t="str">
        <f t="shared" si="136"/>
        <v/>
      </c>
      <c r="BB541" s="271" t="str">
        <f t="shared" si="137"/>
        <v/>
      </c>
      <c r="BC541" s="271" t="str">
        <f>IF($AZ541="","",$AP$100)</f>
        <v/>
      </c>
      <c r="BD541" s="127" t="str">
        <f t="shared" si="151"/>
        <v/>
      </c>
      <c r="BE541" s="126" t="str">
        <f t="shared" si="138"/>
        <v/>
      </c>
      <c r="BF541" s="126" t="str">
        <f t="shared" si="139"/>
        <v/>
      </c>
      <c r="BG541" s="126" t="str">
        <f t="shared" si="119"/>
        <v/>
      </c>
      <c r="BH541" s="271" t="str">
        <f>IF(COUNTIFS($AL$98,"&lt;&gt;"&amp;"",$AL$98,"&lt;&gt;practic?*",$AL$98,"&lt;&gt;*Elaborare proiect de diplom?*",$AL$98,"&lt;&gt;*op?ional*",$AL$98,"&lt;&gt;*Disciplin? facultativ?*", $AL$98,"&lt;&gt;*Examen de diplom?*"),$AQ$100,"")</f>
        <v/>
      </c>
      <c r="BI541" s="271" t="str">
        <f>IF(COUNTIFS($AL$98,"&lt;&gt;"&amp;"",$AL$98,"&lt;&gt;practic?*",$AL$98,"&lt;&gt;*Elaborare proiect de diplom?*",$AL$98,"&lt;&gt;*op?ional*",$AL$98,"&lt;&gt;*Disciplin? facultativ?*", $AL$98,"&lt;&gt;*Examen de diplom?*"),($AR$100+$AS$100+$AT$100),"")</f>
        <v/>
      </c>
      <c r="BJ541" s="126" t="str">
        <f t="shared" si="140"/>
        <v/>
      </c>
      <c r="BK541" s="342" t="str">
        <f t="shared" si="141"/>
        <v/>
      </c>
      <c r="BL541" s="342" t="str">
        <f t="shared" si="142"/>
        <v/>
      </c>
      <c r="BM541" s="126" t="str">
        <f t="shared" si="143"/>
        <v/>
      </c>
      <c r="BN541" s="342" t="str">
        <f>IF(AZ541&lt;&gt;"",AU$100,"")</f>
        <v/>
      </c>
      <c r="BO541" s="127" t="str">
        <f>IF(COUNTIF($AZ541,"=*Elaborare proiect de diplom?*"),$AT$100,"0")</f>
        <v>0</v>
      </c>
      <c r="BP541" s="126" t="str">
        <f t="shared" si="144"/>
        <v/>
      </c>
      <c r="BQ541" s="342" t="str">
        <f t="shared" si="145"/>
        <v/>
      </c>
      <c r="BR541" s="271" t="str">
        <f>IF(COUNTIFS($AL$98,"&lt;&gt;"&amp;"",$AL$98,"&lt;&gt;practic?*",$AL$98,"&lt;&gt;*op?ional*",$AL$98,"&lt;&gt;*Disciplin? facultativ?*", $AL$98,"&lt;&gt;*Examen de diplom?*"),IF($AW$100&lt;&gt;"",ROUND($AW$100,1),""),"")</f>
        <v/>
      </c>
      <c r="BS541" s="271" t="str">
        <f>IF($AZ541="","",$AO$100)</f>
        <v/>
      </c>
      <c r="BT541" s="271" t="str">
        <f>IF(COUNTIFS($AL$98,"&lt;&gt;"&amp;"",$AL$98,"&lt;&gt;practic?*",$AL$98,"&lt;&gt;*op?ional*",$AL$98,"&lt;&gt;*Disciplin? facultativ?*", $AL$98,"&lt;&gt;*Examen de diplom?*"),$AV$100,"")</f>
        <v/>
      </c>
      <c r="BU541" s="126" t="str">
        <f t="shared" si="152"/>
        <v/>
      </c>
      <c r="BV541" s="127" t="str">
        <f t="shared" si="146"/>
        <v/>
      </c>
      <c r="BW541" s="419" t="str">
        <f t="shared" si="116"/>
        <v/>
      </c>
      <c r="BX541" s="124"/>
    </row>
    <row r="542" spans="2:98" ht="21" hidden="1" customHeight="1" x14ac:dyDescent="0.2">
      <c r="D542" s="396">
        <f t="shared" si="147"/>
        <v>0</v>
      </c>
      <c r="F542" s="369">
        <f>$AO$100</f>
        <v>0</v>
      </c>
      <c r="H542" s="369">
        <f>$AQ$100</f>
        <v>0</v>
      </c>
      <c r="I542" s="368">
        <f>$AR$100+$AS$100+$AT$100</f>
        <v>0</v>
      </c>
      <c r="J542" s="126">
        <f t="shared" si="148"/>
        <v>0</v>
      </c>
      <c r="K542" s="310">
        <f>$AU$100</f>
        <v>0</v>
      </c>
      <c r="L542" s="369">
        <f>$AW$100</f>
        <v>0</v>
      </c>
      <c r="N542" s="369">
        <f t="shared" si="149"/>
        <v>0</v>
      </c>
      <c r="O542" s="396" t="b">
        <f t="shared" si="150"/>
        <v>1</v>
      </c>
      <c r="P542" s="404" t="e">
        <f t="shared" si="120"/>
        <v>#DIV/0!</v>
      </c>
      <c r="AX542" s="124" t="str">
        <f>$AL$103</f>
        <v>L450.20.08.11-ij</v>
      </c>
      <c r="AY542" s="342">
        <v>11</v>
      </c>
      <c r="AZ542" s="271" t="str">
        <f>IF(COUNTIFS($AL$101,"&lt;&gt;"&amp;"",$AL$101,"&lt;&gt;practic?*",$AL$101,"&lt;&gt;*op?ional*",$AL$101,"&lt;&gt;*Disciplin? facultativ?*", $AL$101,"&lt;&gt;*Examen de diplom?*"),$AL$101,"")</f>
        <v/>
      </c>
      <c r="BA542" s="271" t="str">
        <f t="shared" si="136"/>
        <v/>
      </c>
      <c r="BB542" s="271" t="str">
        <f t="shared" si="137"/>
        <v/>
      </c>
      <c r="BC542" s="271" t="str">
        <f>IF($AZ542="","",$AP$103)</f>
        <v/>
      </c>
      <c r="BD542" s="271" t="str">
        <f t="shared" si="151"/>
        <v/>
      </c>
      <c r="BE542" s="126" t="str">
        <f t="shared" si="138"/>
        <v/>
      </c>
      <c r="BF542" s="126" t="str">
        <f t="shared" si="139"/>
        <v/>
      </c>
      <c r="BG542" s="126" t="str">
        <f t="shared" si="119"/>
        <v/>
      </c>
      <c r="BH542" s="271" t="str">
        <f>IF(COUNTIFS($AL$101,"&lt;&gt;"&amp;"",$AL$101,"&lt;&gt;practic?*",$AL$101,"&lt;&gt;*Elaborare proiect de diplom?*",$AL$101,"&lt;&gt;*op?ional*",$AL$101,"&lt;&gt;*Disciplin? facultativ?*", $AL$101,"&lt;&gt;*Examen de diplom?*"),$AQ$103,"")</f>
        <v/>
      </c>
      <c r="BI542" s="271" t="str">
        <f>IF(COUNTIFS($AL$101,"&lt;&gt;"&amp;"",$AL$101,"&lt;&gt;practic?*",$AL$101,"&lt;&gt;*Elaborare proiect de diplom?*",$AL$101,"&lt;&gt;*op?ional*",$AL$101,"&lt;&gt;*Disciplin? facultativ?*", $AL$101,"&lt;&gt;*Examen de diplom?*"),($AR$103+$AS$103+$AT$103),"")</f>
        <v/>
      </c>
      <c r="BJ542" s="126" t="str">
        <f t="shared" si="140"/>
        <v/>
      </c>
      <c r="BK542" s="342" t="str">
        <f t="shared" si="141"/>
        <v/>
      </c>
      <c r="BL542" s="342" t="str">
        <f t="shared" si="142"/>
        <v/>
      </c>
      <c r="BM542" s="126" t="str">
        <f t="shared" si="143"/>
        <v/>
      </c>
      <c r="BN542" s="342" t="str">
        <f>IF(AZ542&lt;&gt;"",AU$103,"")</f>
        <v/>
      </c>
      <c r="BO542" s="127" t="str">
        <f>IF(COUNTIF($AZ542,"=*Elaborare proiect de diplom?*"),$AT$103,"0")</f>
        <v>0</v>
      </c>
      <c r="BP542" s="126" t="str">
        <f t="shared" si="144"/>
        <v/>
      </c>
      <c r="BQ542" s="342" t="str">
        <f t="shared" si="145"/>
        <v/>
      </c>
      <c r="BR542" s="271" t="str">
        <f>IF(COUNTIFS($AL$101,"&lt;&gt;"&amp;"",$AL$101,"&lt;&gt;practic?*",$AL$101,"&lt;&gt;*op?ional*",$AL$101,"&lt;&gt;*Disciplin? facultativ?*", $AL$101,"&lt;&gt;*Examen de diplom?*"),IF($AW$103&lt;&gt;"",ROUND($AW$103,1),""),"")</f>
        <v/>
      </c>
      <c r="BS542" s="127" t="str">
        <f>IF($AZ542="","",$AO$103)</f>
        <v/>
      </c>
      <c r="BT542" s="271" t="str">
        <f>IF(COUNTIFS($AL$101,"&lt;&gt;"&amp;"",$AL$101,"&lt;&gt;practic?*",$AL$101,"&lt;&gt;*op?ional*",$AL$101,"&lt;&gt;*Disciplin? facultativ?*", $AL$101,"&lt;&gt;*Examen de diplom?*"),$AV$103,"")</f>
        <v/>
      </c>
      <c r="BU542" s="126" t="str">
        <f t="shared" si="152"/>
        <v/>
      </c>
      <c r="BV542" s="127" t="str">
        <f t="shared" si="146"/>
        <v/>
      </c>
      <c r="BW542" s="419" t="str">
        <f t="shared" si="116"/>
        <v/>
      </c>
      <c r="BX542" s="124"/>
    </row>
    <row r="543" spans="2:98" ht="21" hidden="1" customHeight="1" x14ac:dyDescent="0.25">
      <c r="D543" s="396">
        <f t="shared" si="147"/>
        <v>0</v>
      </c>
      <c r="F543" s="127">
        <f>$AO$103</f>
        <v>0</v>
      </c>
      <c r="H543" s="127">
        <f>$AQ$103</f>
        <v>0</v>
      </c>
      <c r="I543" s="368">
        <f>$AR$103+$AS$103+$AT$103</f>
        <v>0</v>
      </c>
      <c r="J543" s="126">
        <f t="shared" si="148"/>
        <v>0</v>
      </c>
      <c r="K543" s="310">
        <f>$AU$103</f>
        <v>0</v>
      </c>
      <c r="L543" s="127">
        <f>$AW$103</f>
        <v>0</v>
      </c>
      <c r="N543" s="369">
        <f t="shared" si="149"/>
        <v>0</v>
      </c>
      <c r="O543" s="396" t="b">
        <f t="shared" si="150"/>
        <v>1</v>
      </c>
      <c r="P543" s="404" t="e">
        <f t="shared" si="120"/>
        <v>#DIV/0!</v>
      </c>
      <c r="BS543" s="337">
        <f>SUM(BS532:BS542)</f>
        <v>5</v>
      </c>
      <c r="BT543" s="348"/>
      <c r="BU543" s="349"/>
      <c r="BV543" s="350"/>
      <c r="BW543" s="419" t="str">
        <f t="shared" si="116"/>
        <v/>
      </c>
      <c r="BX543" s="337"/>
      <c r="BY543" s="351"/>
    </row>
    <row r="544" spans="2:98" ht="21" hidden="1" customHeight="1" x14ac:dyDescent="0.25">
      <c r="F544" s="371">
        <f>D533*F533+D534*F534+D535*F535+D536*F536+D537*F537+D538*F538+D539*F539+D540*F540+D541*F541+D542*F542+D543*F543</f>
        <v>20</v>
      </c>
      <c r="L544" s="49"/>
      <c r="N544" s="371">
        <f>D533*N533+D534*N534+D535*N535+D536*N536+D537*N537+D538*N538+D539*N539+D540*N540+D541*N541+D542*N542+D543*N543</f>
        <v>557</v>
      </c>
      <c r="O544" s="398" t="b">
        <f>AND(O533:O543)</f>
        <v>0</v>
      </c>
      <c r="P544" s="374">
        <f>N544/F544</f>
        <v>27.85</v>
      </c>
      <c r="AX544" s="345" t="s">
        <v>227</v>
      </c>
      <c r="AY544" s="346"/>
      <c r="AZ544" s="346"/>
      <c r="BA544" s="346"/>
      <c r="BB544" s="346"/>
      <c r="BC544" s="346"/>
      <c r="BD544" s="346"/>
      <c r="BE544" s="346"/>
      <c r="BF544" s="346"/>
      <c r="BG544" s="346"/>
      <c r="BH544" s="346"/>
      <c r="BI544" s="346"/>
      <c r="BJ544" s="346"/>
      <c r="BK544" s="346"/>
      <c r="BL544" s="346"/>
      <c r="BM544" s="346"/>
      <c r="BN544" s="346"/>
      <c r="BO544" s="346"/>
      <c r="BP544" s="346"/>
      <c r="BQ544" s="346"/>
      <c r="BR544" s="346"/>
      <c r="BS544" s="346"/>
      <c r="BT544" s="346"/>
      <c r="BU544" s="346"/>
      <c r="BV544" s="347"/>
      <c r="BW544" s="419" t="str">
        <f t="shared" si="116"/>
        <v/>
      </c>
    </row>
    <row r="545" spans="1:98" ht="21" hidden="1" customHeight="1" x14ac:dyDescent="0.25">
      <c r="B545" s="274"/>
      <c r="C545" s="274"/>
      <c r="D545" s="274"/>
      <c r="E545" s="274"/>
      <c r="F545" s="274"/>
      <c r="G545" s="274"/>
      <c r="H545" s="274"/>
      <c r="I545" s="274"/>
      <c r="J545" s="274"/>
      <c r="N545" s="274"/>
      <c r="P545" s="274"/>
      <c r="Q545" s="274"/>
      <c r="R545" s="274"/>
      <c r="S545" s="274"/>
      <c r="T545" s="274"/>
      <c r="U545" s="274"/>
      <c r="V545" s="274"/>
      <c r="Z545" s="274"/>
      <c r="AA545" s="274"/>
      <c r="AB545" s="274"/>
      <c r="AC545" s="274"/>
      <c r="AD545" s="274"/>
      <c r="AE545" s="274"/>
      <c r="AF545" s="274"/>
      <c r="AG545" s="274"/>
      <c r="AH545" s="274"/>
      <c r="AL545" s="274"/>
      <c r="AM545" s="274"/>
      <c r="AN545" s="274"/>
      <c r="AO545" s="274"/>
      <c r="AP545" s="274"/>
      <c r="AQ545" s="274"/>
      <c r="AR545" s="274"/>
      <c r="AS545" s="274"/>
      <c r="AT545" s="274"/>
      <c r="AX545" s="556" t="s">
        <v>217</v>
      </c>
      <c r="AY545" s="557"/>
      <c r="AZ545" s="557"/>
      <c r="BA545" s="557"/>
      <c r="BB545" s="557"/>
      <c r="BC545" s="557"/>
      <c r="BD545" s="557"/>
      <c r="BE545" s="557"/>
      <c r="BF545" s="557"/>
      <c r="BG545" s="557"/>
      <c r="BH545" s="557"/>
      <c r="BI545" s="557"/>
      <c r="BJ545" s="557"/>
      <c r="BK545" s="557"/>
      <c r="BL545" s="557"/>
      <c r="BM545" s="557"/>
      <c r="BN545" s="557"/>
      <c r="BO545" s="557"/>
      <c r="BP545" s="557"/>
      <c r="BQ545" s="557"/>
      <c r="BR545" s="557"/>
      <c r="BS545" s="557"/>
      <c r="BT545" s="557"/>
      <c r="BU545" s="557"/>
      <c r="BV545" s="558"/>
      <c r="BW545" s="419" t="str">
        <f t="shared" si="116"/>
        <v/>
      </c>
      <c r="BY545" s="274"/>
      <c r="BZ545" s="274"/>
      <c r="CA545" s="274"/>
      <c r="CB545" s="274"/>
      <c r="CC545" s="274"/>
      <c r="CD545" s="274"/>
      <c r="CE545" s="274"/>
      <c r="CF545" s="274"/>
      <c r="CG545" s="51"/>
      <c r="CH545" s="51"/>
      <c r="CI545" s="51"/>
      <c r="CJ545" s="274"/>
      <c r="CK545" s="274"/>
      <c r="CL545" s="274"/>
      <c r="CM545" s="274"/>
      <c r="CN545" s="274"/>
      <c r="CO545" s="274"/>
      <c r="CP545" s="274"/>
      <c r="CQ545" s="274"/>
      <c r="CR545" s="274"/>
      <c r="CS545" s="51"/>
      <c r="CT545" s="51"/>
    </row>
    <row r="546" spans="1:98" s="260" customFormat="1" ht="21" hidden="1" customHeight="1" x14ac:dyDescent="0.25">
      <c r="A546" s="49"/>
      <c r="B546" s="274"/>
      <c r="C546" s="274"/>
      <c r="D546" s="274"/>
      <c r="E546" s="274"/>
      <c r="F546" s="274"/>
      <c r="G546" s="274"/>
      <c r="H546" s="274"/>
      <c r="I546" s="274"/>
      <c r="J546" s="274"/>
      <c r="K546" s="310"/>
      <c r="L546" s="51"/>
      <c r="M546" s="51"/>
      <c r="N546" s="274"/>
      <c r="O546" s="376"/>
      <c r="P546" s="274"/>
      <c r="Q546" s="274"/>
      <c r="R546" s="274"/>
      <c r="S546" s="274"/>
      <c r="T546" s="274"/>
      <c r="U546" s="274"/>
      <c r="V546" s="274"/>
      <c r="W546" s="310"/>
      <c r="X546" s="51"/>
      <c r="Y546" s="51"/>
      <c r="Z546" s="274"/>
      <c r="AA546" s="274"/>
      <c r="AB546" s="274"/>
      <c r="AC546" s="274"/>
      <c r="AD546" s="274"/>
      <c r="AE546" s="274"/>
      <c r="AF546" s="274"/>
      <c r="AG546" s="274"/>
      <c r="AH546" s="274"/>
      <c r="AI546" s="310"/>
      <c r="AJ546" s="51"/>
      <c r="AK546" s="51"/>
      <c r="AL546" s="274"/>
      <c r="AM546" s="274"/>
      <c r="AN546" s="274"/>
      <c r="AO546" s="274"/>
      <c r="AP546" s="274"/>
      <c r="AQ546" s="274"/>
      <c r="AR546" s="274"/>
      <c r="AS546" s="274"/>
      <c r="AT546" s="274"/>
      <c r="AU546" s="310"/>
      <c r="AV546" s="51"/>
      <c r="AW546" s="51"/>
      <c r="AX546" s="247" t="s">
        <v>216</v>
      </c>
      <c r="AY546" s="247" t="s">
        <v>186</v>
      </c>
      <c r="AZ546" s="247" t="s">
        <v>187</v>
      </c>
      <c r="BA546" s="247" t="s">
        <v>192</v>
      </c>
      <c r="BB546" s="247" t="s">
        <v>195</v>
      </c>
      <c r="BC546" s="247" t="s">
        <v>193</v>
      </c>
      <c r="BD546" s="247" t="s">
        <v>194</v>
      </c>
      <c r="BE546" s="247" t="s">
        <v>203</v>
      </c>
      <c r="BF546" s="247" t="s">
        <v>204</v>
      </c>
      <c r="BG546" s="247" t="s">
        <v>208</v>
      </c>
      <c r="BH546" s="247" t="s">
        <v>205</v>
      </c>
      <c r="BI546" s="247" t="s">
        <v>206</v>
      </c>
      <c r="BJ546" s="247" t="s">
        <v>197</v>
      </c>
      <c r="BK546" s="261" t="s">
        <v>202</v>
      </c>
      <c r="BL546" s="261" t="s">
        <v>207</v>
      </c>
      <c r="BM546" s="247" t="s">
        <v>200</v>
      </c>
      <c r="BN546" s="261" t="s">
        <v>209</v>
      </c>
      <c r="BO546" s="261" t="s">
        <v>210</v>
      </c>
      <c r="BP546" s="247" t="s">
        <v>201</v>
      </c>
      <c r="BQ546" s="247" t="s">
        <v>198</v>
      </c>
      <c r="BR546" s="247" t="s">
        <v>199</v>
      </c>
      <c r="BS546" s="247" t="s">
        <v>196</v>
      </c>
      <c r="BT546" s="247" t="s">
        <v>226</v>
      </c>
      <c r="BU546" s="247" t="s">
        <v>211</v>
      </c>
      <c r="BV546" s="247" t="s">
        <v>212</v>
      </c>
      <c r="BW546" s="419" t="e">
        <f t="shared" si="116"/>
        <v>#VALUE!</v>
      </c>
      <c r="BY546" s="262"/>
      <c r="BZ546" s="262"/>
      <c r="CA546" s="262"/>
      <c r="CB546" s="262"/>
      <c r="CC546" s="262"/>
      <c r="CD546" s="262"/>
      <c r="CE546" s="262"/>
      <c r="CF546" s="262"/>
      <c r="CG546" s="262"/>
      <c r="CH546" s="262"/>
      <c r="CI546" s="262"/>
      <c r="CJ546" s="262"/>
      <c r="CK546" s="262"/>
      <c r="CL546" s="262"/>
      <c r="CM546" s="262"/>
      <c r="CN546" s="262"/>
      <c r="CO546" s="262"/>
      <c r="CP546" s="262"/>
      <c r="CQ546" s="262"/>
      <c r="CR546" s="262"/>
      <c r="CS546" s="262"/>
      <c r="CT546" s="262"/>
    </row>
    <row r="547" spans="1:98" ht="21" hidden="1" customHeight="1" x14ac:dyDescent="0.25">
      <c r="A547" s="260"/>
      <c r="B547" s="260"/>
      <c r="C547" s="260"/>
      <c r="D547" s="260"/>
      <c r="E547" s="260"/>
      <c r="F547" s="260"/>
      <c r="G547" s="260"/>
      <c r="H547" s="260"/>
      <c r="I547" s="260"/>
      <c r="J547" s="260"/>
      <c r="K547" s="260"/>
      <c r="L547" s="260"/>
      <c r="M547" s="260"/>
      <c r="N547" s="260"/>
      <c r="O547" s="399"/>
      <c r="P547" s="260"/>
      <c r="Q547" s="260"/>
      <c r="R547" s="260"/>
      <c r="S547" s="260"/>
      <c r="T547" s="260"/>
      <c r="U547" s="260"/>
      <c r="V547" s="260"/>
      <c r="W547" s="260"/>
      <c r="X547" s="260"/>
      <c r="Y547" s="260"/>
      <c r="Z547" s="260"/>
      <c r="AA547" s="260"/>
      <c r="AB547" s="260"/>
      <c r="AC547" s="260"/>
      <c r="AD547" s="260"/>
      <c r="AE547" s="260"/>
      <c r="AF547" s="260"/>
      <c r="AG547" s="260"/>
      <c r="AH547" s="260"/>
      <c r="AI547" s="260"/>
      <c r="AJ547" s="260"/>
      <c r="AK547" s="260"/>
      <c r="AL547" s="260"/>
      <c r="AM547" s="260"/>
      <c r="AN547" s="260"/>
      <c r="AO547" s="260"/>
      <c r="AP547" s="260"/>
      <c r="AQ547" s="260"/>
      <c r="AR547" s="260"/>
      <c r="AS547" s="260"/>
      <c r="AT547" s="260"/>
      <c r="AU547" s="260"/>
      <c r="AV547" s="260"/>
      <c r="AW547" s="260"/>
      <c r="AX547" s="263" t="str">
        <f>$B$144</f>
        <v/>
      </c>
      <c r="AY547" s="127">
        <v>1</v>
      </c>
      <c r="AZ547" s="127" t="str">
        <f>IF(COUNTIFS($B$142,"&lt;&gt;"&amp;""),$B$142,"")</f>
        <v/>
      </c>
      <c r="BA547" s="127" t="str">
        <f t="shared" ref="BA547:BA558" si="153">IF($AZ547="","",ROUND(RIGHT($B$141,1)/2,0))</f>
        <v/>
      </c>
      <c r="BB547" s="127" t="str">
        <f t="shared" ref="BB547:BB558" si="154">IF($AZ547="","",RIGHT($B$141,1))</f>
        <v/>
      </c>
      <c r="BC547" s="127" t="str">
        <f>IF($AZ547="","",$F$144)</f>
        <v/>
      </c>
      <c r="BD547" s="127" t="str">
        <f>IF($AZ547="","","DO")</f>
        <v/>
      </c>
      <c r="BE547" s="127" t="str">
        <f>IF(COUNTIFS($B$142,"&lt;&gt;"&amp;""),ROUND($G$144/14,1),"")</f>
        <v/>
      </c>
      <c r="BF547" s="127" t="str">
        <f>IF(COUNTIFS($B$142,"&lt;&gt;"&amp;""),ROUND(($H$144+$I$144+$J$144)/14,1),"")</f>
        <v/>
      </c>
      <c r="BG547" s="127" t="str">
        <f>IF(COUNTIFS($B$142,"&lt;&gt;"&amp;""),ROUND(($G$144+$H$144+$I$144+$J$144)/14,1),"")</f>
        <v/>
      </c>
      <c r="BH547" s="127" t="str">
        <f>IF(COUNTIFS($B$142,"&lt;&gt;"&amp;""),ROUND($G$144,1),"")</f>
        <v/>
      </c>
      <c r="BI547" s="127" t="str">
        <f>IF(COUNTIFS($B$142,"&lt;&gt;"&amp;""),ROUND(($H$144+$I$144+$J$144),1),"")</f>
        <v/>
      </c>
      <c r="BJ547" s="127" t="str">
        <f>IF(COUNTIFS($B$142,"&lt;&gt;"&amp;""),ROUND(($G$144+$H$144+$I$144+$J$144),1),"")</f>
        <v/>
      </c>
      <c r="BK547" s="127"/>
      <c r="BL547" s="127"/>
      <c r="BM547" s="127"/>
      <c r="BN547" s="127"/>
      <c r="BO547" s="127"/>
      <c r="BP547" s="127"/>
      <c r="BQ547" s="127" t="str">
        <f>IF(COUNTIFS($B$142,"&lt;&gt;"&amp;""),IF($M$144&lt;&gt;"",ROUND($M$144/14,1),""),"")</f>
        <v/>
      </c>
      <c r="BR547" s="127" t="str">
        <f>IF(COUNTIFS($B$142,"&lt;&gt;"&amp;""),IF($M$144&lt;&gt;"",ROUND($M$144,1),""),"")</f>
        <v/>
      </c>
      <c r="BS547" s="127" t="str">
        <f>IF($AZ547="","",$E$144)</f>
        <v/>
      </c>
      <c r="BT547" s="126" t="str">
        <f>IF(COUNTIFS($B$142,"&lt;&gt;"&amp;""),$L$144,"")</f>
        <v/>
      </c>
      <c r="BU547" s="126" t="str">
        <f>IF($AZ547="","",IF($BG547&lt;&gt;"",$BG547,0)+IF($BM547&lt;&gt;"",$BM547,0)+IF($BQ547&lt;&gt;"",$BQ547,0))</f>
        <v/>
      </c>
      <c r="BV547" s="127" t="str">
        <f>IF($AZ547="","",IF($BJ547&lt;&gt;"",$BJ547,0)+IF($BP547&lt;&gt;"",$BP547,0)+IF($BR547&lt;&gt;"",$BR547,0))</f>
        <v/>
      </c>
      <c r="BW547" s="419" t="str">
        <f t="shared" si="116"/>
        <v/>
      </c>
      <c r="BY547" s="274"/>
      <c r="BZ547" s="274"/>
      <c r="CA547" s="274"/>
      <c r="CB547" s="274"/>
      <c r="CC547" s="274"/>
      <c r="CD547" s="274"/>
      <c r="CE547" s="274"/>
      <c r="CF547" s="274"/>
      <c r="CG547" s="51"/>
      <c r="CH547" s="51"/>
      <c r="CI547" s="51"/>
      <c r="CJ547" s="274"/>
      <c r="CK547" s="274"/>
      <c r="CL547" s="274"/>
      <c r="CM547" s="274"/>
      <c r="CN547" s="274"/>
      <c r="CO547" s="274"/>
      <c r="CP547" s="274"/>
      <c r="CQ547" s="274"/>
      <c r="CR547" s="274"/>
      <c r="CS547" s="51"/>
      <c r="CT547" s="51"/>
    </row>
    <row r="548" spans="1:98" ht="21" hidden="1" customHeight="1" x14ac:dyDescent="0.2">
      <c r="A548" s="254"/>
      <c r="B548" s="255"/>
      <c r="C548" s="255"/>
      <c r="D548" s="255"/>
      <c r="E548" s="255"/>
      <c r="F548" s="255"/>
      <c r="G548" s="255"/>
      <c r="H548" s="255"/>
      <c r="I548" s="255"/>
      <c r="J548" s="255"/>
      <c r="K548" s="255"/>
      <c r="L548" s="256"/>
      <c r="M548" s="256"/>
      <c r="N548" s="255"/>
      <c r="O548" s="394"/>
      <c r="P548" s="255"/>
      <c r="Q548" s="255"/>
      <c r="R548" s="255"/>
      <c r="S548" s="255"/>
      <c r="T548" s="255"/>
      <c r="U548" s="255"/>
      <c r="V548" s="255"/>
      <c r="W548" s="255"/>
      <c r="X548" s="256"/>
      <c r="Y548" s="256"/>
      <c r="Z548" s="255"/>
      <c r="AA548" s="255"/>
      <c r="AB548" s="255"/>
      <c r="AC548" s="255"/>
      <c r="AD548" s="255"/>
      <c r="AE548" s="255"/>
      <c r="AF548" s="255"/>
      <c r="AG548" s="255"/>
      <c r="AH548" s="255"/>
      <c r="AI548" s="255"/>
      <c r="AJ548" s="256"/>
      <c r="AK548" s="256"/>
      <c r="AL548" s="255"/>
      <c r="AM548" s="255"/>
      <c r="AN548" s="255"/>
      <c r="AO548" s="255"/>
      <c r="AP548" s="255"/>
      <c r="AQ548" s="255"/>
      <c r="AR548" s="255"/>
      <c r="AS548" s="255"/>
      <c r="AT548" s="255"/>
      <c r="AU548" s="255"/>
      <c r="AV548" s="256"/>
      <c r="AW548" s="256"/>
      <c r="AX548" s="263" t="str">
        <f>$B$147</f>
        <v/>
      </c>
      <c r="AY548" s="275">
        <v>2</v>
      </c>
      <c r="AZ548" s="127" t="str">
        <f>IF(COUNTIFS($B$145,"&lt;&gt;"&amp;""),$B$145,"")</f>
        <v/>
      </c>
      <c r="BA548" s="127" t="str">
        <f t="shared" si="153"/>
        <v/>
      </c>
      <c r="BB548" s="127" t="str">
        <f t="shared" si="154"/>
        <v/>
      </c>
      <c r="BC548" s="127" t="str">
        <f>IF($AZ548="","",$F$147)</f>
        <v/>
      </c>
      <c r="BD548" s="127" t="str">
        <f t="shared" ref="BD548:BD558" si="155">IF($AZ548="","","DO")</f>
        <v/>
      </c>
      <c r="BE548" s="127" t="str">
        <f>IF(COUNTIFS($B$145,"&lt;&gt;"&amp;""),ROUND($G$147/14,1),"")</f>
        <v/>
      </c>
      <c r="BF548" s="127" t="str">
        <f>IF(COUNTIFS($B$145,"&lt;&gt;"&amp;""),ROUND(($H$147+$I$147+$J$147)/14,1),"")</f>
        <v/>
      </c>
      <c r="BG548" s="127" t="str">
        <f>IF(COUNTIFS($B$145,"&lt;&gt;"&amp;""),ROUND(($G$147+$H$147+$I$147+$J$147)/14,1),"")</f>
        <v/>
      </c>
      <c r="BH548" s="127" t="str">
        <f>IF(COUNTIFS($B$145,"&lt;&gt;"&amp;""),ROUND($G$147,1),"")</f>
        <v/>
      </c>
      <c r="BI548" s="127" t="str">
        <f>IF(COUNTIFS($B$145,"&lt;&gt;"&amp;""),ROUND(($H$147+$I$147+$J$147),1),"")</f>
        <v/>
      </c>
      <c r="BJ548" s="127" t="str">
        <f>IF(COUNTIFS($B$145,"&lt;&gt;"&amp;""),ROUND(($G$147+$H$147+$I$147+$J$147),1),"")</f>
        <v/>
      </c>
      <c r="BK548" s="275"/>
      <c r="BL548" s="127"/>
      <c r="BM548" s="127"/>
      <c r="BN548" s="275"/>
      <c r="BO548" s="127"/>
      <c r="BP548" s="127"/>
      <c r="BQ548" s="127" t="str">
        <f>IF(COUNTIFS($B$145,"&lt;&gt;"&amp;""),IF($M$147&lt;&gt;"",ROUND($M$147/14,1),""),"")</f>
        <v/>
      </c>
      <c r="BR548" s="127" t="str">
        <f>IF(COUNTIFS($B$145,"&lt;&gt;"&amp;""),IF($M$147&lt;&gt;"",ROUND($M$147,1),""),"")</f>
        <v/>
      </c>
      <c r="BS548" s="127" t="str">
        <f>IF($AZ548="","",$E$147)</f>
        <v/>
      </c>
      <c r="BT548" s="126" t="str">
        <f>IF(COUNTIFS($B$145,"&lt;&gt;"&amp;""),$L$147,"")</f>
        <v/>
      </c>
      <c r="BU548" s="126" t="str">
        <f t="shared" ref="BU548:BU558" si="156">IF($AZ548="","",IF($BG548&lt;&gt;"",$BG548,0)+IF($BM548&lt;&gt;"",$BM548,0)+IF($BQ548&lt;&gt;"",$BQ548,0))</f>
        <v/>
      </c>
      <c r="BV548" s="127" t="str">
        <f t="shared" ref="BV548:BV558" si="157">IF($AZ548="","",IF($BJ548&lt;&gt;"",$BJ548,0)+IF($BP548&lt;&gt;"",$BP548,0)+IF($BR548&lt;&gt;"",$BR548,0))</f>
        <v/>
      </c>
      <c r="BW548" s="419" t="str">
        <f t="shared" si="116"/>
        <v/>
      </c>
      <c r="BY548" s="274"/>
      <c r="BZ548" s="274"/>
      <c r="CA548" s="274"/>
      <c r="CB548" s="274"/>
      <c r="CC548" s="274"/>
      <c r="CD548" s="274"/>
      <c r="CE548" s="274"/>
      <c r="CF548" s="274"/>
      <c r="CG548" s="51"/>
      <c r="CH548" s="51"/>
      <c r="CI548" s="51"/>
      <c r="CJ548" s="274"/>
      <c r="CK548" s="274"/>
      <c r="CL548" s="274"/>
      <c r="CM548" s="274"/>
      <c r="CN548" s="274"/>
      <c r="CO548" s="274"/>
      <c r="CP548" s="274"/>
      <c r="CQ548" s="274"/>
      <c r="CR548" s="274"/>
      <c r="CS548" s="51"/>
      <c r="CT548" s="51"/>
    </row>
    <row r="549" spans="1:98" ht="21" hidden="1" customHeight="1" x14ac:dyDescent="0.2">
      <c r="A549" s="254"/>
      <c r="B549" s="255"/>
      <c r="C549" s="255"/>
      <c r="D549" s="255"/>
      <c r="E549" s="255"/>
      <c r="F549" s="255"/>
      <c r="G549" s="255"/>
      <c r="H549" s="255"/>
      <c r="I549" s="255"/>
      <c r="J549" s="255"/>
      <c r="K549" s="255"/>
      <c r="L549" s="256"/>
      <c r="M549" s="256"/>
      <c r="N549" s="255"/>
      <c r="O549" s="394"/>
      <c r="P549" s="255"/>
      <c r="Q549" s="255"/>
      <c r="R549" s="255"/>
      <c r="S549" s="255"/>
      <c r="T549" s="255"/>
      <c r="U549" s="255"/>
      <c r="V549" s="255"/>
      <c r="W549" s="255"/>
      <c r="X549" s="256"/>
      <c r="Y549" s="256"/>
      <c r="Z549" s="255"/>
      <c r="AA549" s="255"/>
      <c r="AB549" s="255"/>
      <c r="AC549" s="255"/>
      <c r="AD549" s="255"/>
      <c r="AE549" s="255"/>
      <c r="AF549" s="255"/>
      <c r="AG549" s="255"/>
      <c r="AH549" s="255"/>
      <c r="AI549" s="255"/>
      <c r="AJ549" s="256"/>
      <c r="AK549" s="256"/>
      <c r="AL549" s="255"/>
      <c r="AM549" s="255"/>
      <c r="AN549" s="255"/>
      <c r="AO549" s="255"/>
      <c r="AP549" s="255"/>
      <c r="AQ549" s="255"/>
      <c r="AR549" s="255"/>
      <c r="AS549" s="255"/>
      <c r="AT549" s="255"/>
      <c r="AU549" s="255"/>
      <c r="AV549" s="256"/>
      <c r="AW549" s="256"/>
      <c r="AX549" s="263" t="str">
        <f>$B$150</f>
        <v/>
      </c>
      <c r="AY549" s="275">
        <v>3</v>
      </c>
      <c r="AZ549" s="127" t="str">
        <f>IF(COUNTIFS($B$148,"&lt;&gt;"&amp;""),$B$148,"")</f>
        <v/>
      </c>
      <c r="BA549" s="127" t="str">
        <f t="shared" si="153"/>
        <v/>
      </c>
      <c r="BB549" s="127" t="str">
        <f t="shared" si="154"/>
        <v/>
      </c>
      <c r="BC549" s="127" t="str">
        <f>IF($AZ549="","",$F$150)</f>
        <v/>
      </c>
      <c r="BD549" s="127" t="str">
        <f t="shared" si="155"/>
        <v/>
      </c>
      <c r="BE549" s="127" t="str">
        <f>IF(COUNTIFS($B$148,"&lt;&gt;"&amp;""),ROUND($G$150/14,1),"")</f>
        <v/>
      </c>
      <c r="BF549" s="127" t="str">
        <f>IF(COUNTIFS($B$148,"&lt;&gt;"&amp;""),ROUND(($H$150+$I$150+$J$150)/14,1),"")</f>
        <v/>
      </c>
      <c r="BG549" s="127" t="str">
        <f>IF(COUNTIFS($B$148,"&lt;&gt;"&amp;""),ROUND(($G$150+$H$150+$I$150+$J$150)/14,1),"")</f>
        <v/>
      </c>
      <c r="BH549" s="127" t="str">
        <f>IF(COUNTIFS($B$148,"&lt;&gt;"&amp;""),ROUND($G$150,1),"")</f>
        <v/>
      </c>
      <c r="BI549" s="127" t="str">
        <f>IF(COUNTIFS($B$148,"&lt;&gt;"&amp;""),ROUND(($H$150+$I$150+$J$150),1),"")</f>
        <v/>
      </c>
      <c r="BJ549" s="127" t="str">
        <f>IF(COUNTIFS($B$148,"&lt;&gt;"&amp;""),ROUND(($G$150+$H$150+$I$150+$J$150),1),"")</f>
        <v/>
      </c>
      <c r="BK549" s="275"/>
      <c r="BL549" s="127"/>
      <c r="BM549" s="127"/>
      <c r="BN549" s="275"/>
      <c r="BO549" s="127"/>
      <c r="BP549" s="127"/>
      <c r="BQ549" s="127" t="str">
        <f>IF(COUNTIFS($B$148,"&lt;&gt;"&amp;""),IF($M$150&lt;&gt;"",ROUND($M$150/14,1),""),"")</f>
        <v/>
      </c>
      <c r="BR549" s="127" t="str">
        <f>IF(COUNTIFS($B$148,"&lt;&gt;"&amp;""),IF($M$150&lt;&gt;"",ROUND($M$150,1),""),"")</f>
        <v/>
      </c>
      <c r="BS549" s="127" t="str">
        <f>IF($AZ549="","",$E$150)</f>
        <v/>
      </c>
      <c r="BT549" s="126" t="str">
        <f>IF(COUNTIFS($B$148,"&lt;&gt;"&amp;""),$L$150,"")</f>
        <v/>
      </c>
      <c r="BU549" s="126" t="str">
        <f t="shared" si="156"/>
        <v/>
      </c>
      <c r="BV549" s="127" t="str">
        <f t="shared" si="157"/>
        <v/>
      </c>
      <c r="BW549" s="419" t="str">
        <f t="shared" si="116"/>
        <v/>
      </c>
      <c r="BY549" s="274"/>
      <c r="BZ549" s="274"/>
      <c r="CA549" s="274"/>
      <c r="CB549" s="274"/>
      <c r="CC549" s="274"/>
      <c r="CD549" s="274"/>
      <c r="CE549" s="274"/>
      <c r="CF549" s="274"/>
      <c r="CG549" s="51"/>
      <c r="CH549" s="51"/>
      <c r="CI549" s="51"/>
      <c r="CJ549" s="274"/>
      <c r="CK549" s="274"/>
      <c r="CL549" s="274"/>
      <c r="CM549" s="274"/>
      <c r="CN549" s="274"/>
      <c r="CO549" s="274"/>
      <c r="CP549" s="274"/>
      <c r="CQ549" s="274"/>
      <c r="CR549" s="274"/>
      <c r="CS549" s="51"/>
      <c r="CT549" s="51"/>
    </row>
    <row r="550" spans="1:98" ht="21" hidden="1" customHeight="1" x14ac:dyDescent="0.2">
      <c r="A550" s="254"/>
      <c r="B550" s="255"/>
      <c r="C550" s="255"/>
      <c r="D550" s="255"/>
      <c r="E550" s="255"/>
      <c r="F550" s="255"/>
      <c r="G550" s="255"/>
      <c r="H550" s="255"/>
      <c r="I550" s="255"/>
      <c r="J550" s="255"/>
      <c r="K550" s="255"/>
      <c r="L550" s="256"/>
      <c r="M550" s="256"/>
      <c r="N550" s="255"/>
      <c r="O550" s="394"/>
      <c r="P550" s="255"/>
      <c r="Q550" s="255"/>
      <c r="R550" s="255"/>
      <c r="S550" s="255"/>
      <c r="T550" s="255"/>
      <c r="U550" s="255"/>
      <c r="V550" s="255"/>
      <c r="W550" s="255"/>
      <c r="X550" s="256"/>
      <c r="Y550" s="256"/>
      <c r="Z550" s="255"/>
      <c r="AA550" s="255"/>
      <c r="AB550" s="255"/>
      <c r="AC550" s="255"/>
      <c r="AD550" s="255"/>
      <c r="AE550" s="255"/>
      <c r="AF550" s="255"/>
      <c r="AG550" s="255"/>
      <c r="AH550" s="255"/>
      <c r="AI550" s="255"/>
      <c r="AJ550" s="256"/>
      <c r="AK550" s="256"/>
      <c r="AL550" s="255"/>
      <c r="AM550" s="255"/>
      <c r="AN550" s="255"/>
      <c r="AO550" s="255"/>
      <c r="AP550" s="255"/>
      <c r="AQ550" s="255"/>
      <c r="AR550" s="255"/>
      <c r="AS550" s="255"/>
      <c r="AT550" s="255"/>
      <c r="AU550" s="255"/>
      <c r="AV550" s="256"/>
      <c r="AW550" s="256"/>
      <c r="AX550" s="263" t="str">
        <f>$B$153</f>
        <v/>
      </c>
      <c r="AY550" s="275">
        <v>4</v>
      </c>
      <c r="AZ550" s="127" t="str">
        <f>IF(COUNTIFS($B$151,"&lt;&gt;"&amp;""),$B$151,"")</f>
        <v/>
      </c>
      <c r="BA550" s="127" t="str">
        <f t="shared" si="153"/>
        <v/>
      </c>
      <c r="BB550" s="127" t="str">
        <f t="shared" si="154"/>
        <v/>
      </c>
      <c r="BC550" s="127" t="str">
        <f>IF($AZ550="","",$F$153)</f>
        <v/>
      </c>
      <c r="BD550" s="127" t="str">
        <f t="shared" si="155"/>
        <v/>
      </c>
      <c r="BE550" s="127" t="str">
        <f>IF(COUNTIFS($B$151,"&lt;&gt;"&amp;""),ROUND($G$153/14,1),"")</f>
        <v/>
      </c>
      <c r="BF550" s="127" t="str">
        <f>IF(COUNTIFS($B$151,"&lt;&gt;"&amp;""),ROUND(($H$153+$I$153+$J$153)/14,1),"")</f>
        <v/>
      </c>
      <c r="BG550" s="127" t="str">
        <f>IF(COUNTIFS($B$151,"&lt;&gt;"&amp;""),ROUND(($G$153+$H$153+$I$153+$J$153)/14,1),"")</f>
        <v/>
      </c>
      <c r="BH550" s="127" t="str">
        <f>IF(COUNTIFS($B$151,"&lt;&gt;"&amp;""),ROUND($G$153,1),"")</f>
        <v/>
      </c>
      <c r="BI550" s="127" t="str">
        <f>IF(COUNTIFS($B$151,"&lt;&gt;"&amp;""),ROUND(($H$153+$I$153+$J$153),1),"")</f>
        <v/>
      </c>
      <c r="BJ550" s="127" t="str">
        <f>IF(COUNTIFS($B$151,"&lt;&gt;"&amp;""),ROUND(($G$153+$H$153+$I$153+$J$153),1),"")</f>
        <v/>
      </c>
      <c r="BK550" s="275"/>
      <c r="BL550" s="127"/>
      <c r="BM550" s="127"/>
      <c r="BN550" s="275"/>
      <c r="BO550" s="127"/>
      <c r="BP550" s="127"/>
      <c r="BQ550" s="127" t="str">
        <f>IF(COUNTIFS($B$151,"&lt;&gt;"&amp;""),IF($M$153&lt;&gt;"",ROUND($M$153/14,1),""),"")</f>
        <v/>
      </c>
      <c r="BR550" s="127" t="str">
        <f>IF(COUNTIFS($B$151,"&lt;&gt;"&amp;""),IF($M$153&lt;&gt;"",ROUND($M$153,1),""),"")</f>
        <v/>
      </c>
      <c r="BS550" s="127" t="str">
        <f>IF($AZ550="","",$E$153)</f>
        <v/>
      </c>
      <c r="BT550" s="126" t="str">
        <f>IF(COUNTIFS($B$151,"&lt;&gt;"&amp;""),$L$153,"")</f>
        <v/>
      </c>
      <c r="BU550" s="126" t="str">
        <f t="shared" si="156"/>
        <v/>
      </c>
      <c r="BV550" s="127" t="str">
        <f t="shared" si="157"/>
        <v/>
      </c>
      <c r="BW550" s="419" t="str">
        <f t="shared" si="116"/>
        <v/>
      </c>
      <c r="BY550" s="274"/>
      <c r="BZ550" s="274"/>
      <c r="CA550" s="274"/>
      <c r="CB550" s="274"/>
      <c r="CC550" s="274"/>
      <c r="CD550" s="274"/>
      <c r="CE550" s="274"/>
      <c r="CF550" s="274"/>
      <c r="CG550" s="51"/>
      <c r="CH550" s="51"/>
      <c r="CI550" s="51"/>
      <c r="CJ550" s="274"/>
      <c r="CK550" s="274"/>
      <c r="CL550" s="274"/>
      <c r="CM550" s="274"/>
      <c r="CN550" s="274"/>
      <c r="CO550" s="274"/>
      <c r="CP550" s="274"/>
      <c r="CQ550" s="274"/>
      <c r="CR550" s="274"/>
      <c r="CS550" s="51"/>
      <c r="CT550" s="51"/>
    </row>
    <row r="551" spans="1:98" ht="21" hidden="1" customHeight="1" x14ac:dyDescent="0.2">
      <c r="A551" s="254"/>
      <c r="B551" s="255"/>
      <c r="C551" s="255"/>
      <c r="D551" s="255"/>
      <c r="E551" s="255"/>
      <c r="F551" s="255"/>
      <c r="G551" s="255"/>
      <c r="H551" s="255"/>
      <c r="I551" s="255"/>
      <c r="J551" s="255"/>
      <c r="K551" s="255"/>
      <c r="L551" s="256"/>
      <c r="M551" s="256"/>
      <c r="N551" s="255"/>
      <c r="O551" s="394"/>
      <c r="P551" s="255"/>
      <c r="Q551" s="255"/>
      <c r="R551" s="255"/>
      <c r="S551" s="255"/>
      <c r="T551" s="255"/>
      <c r="U551" s="255"/>
      <c r="V551" s="255"/>
      <c r="W551" s="255"/>
      <c r="X551" s="256"/>
      <c r="Y551" s="256"/>
      <c r="Z551" s="255"/>
      <c r="AA551" s="255"/>
      <c r="AB551" s="255"/>
      <c r="AC551" s="255"/>
      <c r="AD551" s="255"/>
      <c r="AE551" s="255"/>
      <c r="AF551" s="255"/>
      <c r="AG551" s="255"/>
      <c r="AH551" s="255"/>
      <c r="AI551" s="255"/>
      <c r="AJ551" s="256"/>
      <c r="AK551" s="256"/>
      <c r="AL551" s="255"/>
      <c r="AM551" s="255"/>
      <c r="AN551" s="255"/>
      <c r="AO551" s="255"/>
      <c r="AP551" s="255"/>
      <c r="AQ551" s="255"/>
      <c r="AR551" s="255"/>
      <c r="AS551" s="255"/>
      <c r="AT551" s="255"/>
      <c r="AU551" s="255"/>
      <c r="AV551" s="256"/>
      <c r="AW551" s="256"/>
      <c r="AX551" s="263" t="str">
        <f>$B$156</f>
        <v/>
      </c>
      <c r="AY551" s="275">
        <v>5</v>
      </c>
      <c r="AZ551" s="127" t="str">
        <f>IF(COUNTIFS($B$154,"&lt;&gt;"&amp;""),$B$154,"")</f>
        <v/>
      </c>
      <c r="BA551" s="127" t="str">
        <f t="shared" si="153"/>
        <v/>
      </c>
      <c r="BB551" s="127" t="str">
        <f t="shared" si="154"/>
        <v/>
      </c>
      <c r="BC551" s="127" t="str">
        <f>IF($AZ551="","",$F$156)</f>
        <v/>
      </c>
      <c r="BD551" s="127" t="str">
        <f t="shared" si="155"/>
        <v/>
      </c>
      <c r="BE551" s="127" t="str">
        <f>IF(COUNTIFS($B$154,"&lt;&gt;"&amp;""),ROUND($G$156/14,1),"")</f>
        <v/>
      </c>
      <c r="BF551" s="127" t="str">
        <f>IF(COUNTIFS($B$154,"&lt;&gt;"&amp;""),ROUND(($H$156+$I$156+$J$156)/14,1),"")</f>
        <v/>
      </c>
      <c r="BG551" s="127" t="str">
        <f>IF(COUNTIFS($B$154,"&lt;&gt;"&amp;""),ROUND(($G$156+$H$156+$I$156+$J$156)/14,1),"")</f>
        <v/>
      </c>
      <c r="BH551" s="127" t="str">
        <f>IF(COUNTIFS($B$154,"&lt;&gt;"&amp;""),ROUND($G$156,1),"")</f>
        <v/>
      </c>
      <c r="BI551" s="127" t="str">
        <f>IF(COUNTIFS($B$154,"&lt;&gt;"&amp;""),ROUND(($H$156+$I$156+$J$156),1),"")</f>
        <v/>
      </c>
      <c r="BJ551" s="127" t="str">
        <f>IF(COUNTIFS($B$154,"&lt;&gt;"&amp;""),ROUND(($G$156+$H$156+$I$156+$J$156),1),"")</f>
        <v/>
      </c>
      <c r="BK551" s="275"/>
      <c r="BL551" s="127"/>
      <c r="BM551" s="127"/>
      <c r="BN551" s="275"/>
      <c r="BO551" s="127"/>
      <c r="BP551" s="127"/>
      <c r="BQ551" s="127" t="str">
        <f>IF(COUNTIFS($B$154,"&lt;&gt;"&amp;""),IF($M$156&lt;&gt;"",ROUND($M$156/14,1),""),"")</f>
        <v/>
      </c>
      <c r="BR551" s="127" t="str">
        <f>IF(COUNTIFS($B$154,"&lt;&gt;"&amp;""),IF($M$156&lt;&gt;"",ROUND($M$156,1),""),"")</f>
        <v/>
      </c>
      <c r="BS551" s="127" t="str">
        <f>IF($AZ551="","",$E$156)</f>
        <v/>
      </c>
      <c r="BT551" s="126" t="str">
        <f>IF(COUNTIFS($B$154,"&lt;&gt;"&amp;""),$L$156,"")</f>
        <v/>
      </c>
      <c r="BU551" s="126" t="str">
        <f t="shared" si="156"/>
        <v/>
      </c>
      <c r="BV551" s="127" t="str">
        <f t="shared" si="157"/>
        <v/>
      </c>
      <c r="BW551" s="419" t="str">
        <f t="shared" si="116"/>
        <v/>
      </c>
      <c r="BY551" s="274"/>
      <c r="BZ551" s="274"/>
      <c r="CA551" s="274"/>
      <c r="CB551" s="274"/>
      <c r="CC551" s="274"/>
      <c r="CD551" s="274"/>
      <c r="CE551" s="274"/>
      <c r="CF551" s="274"/>
      <c r="CG551" s="51"/>
      <c r="CH551" s="51"/>
      <c r="CI551" s="51"/>
      <c r="CJ551" s="274"/>
      <c r="CK551" s="274"/>
      <c r="CL551" s="274"/>
      <c r="CM551" s="274"/>
      <c r="CN551" s="274"/>
      <c r="CO551" s="274"/>
      <c r="CP551" s="274"/>
      <c r="CQ551" s="274"/>
      <c r="CR551" s="274"/>
      <c r="CS551" s="51"/>
      <c r="CT551" s="51"/>
    </row>
    <row r="552" spans="1:98" ht="21" hidden="1" customHeight="1" x14ac:dyDescent="0.2">
      <c r="B552" s="274"/>
      <c r="C552" s="274"/>
      <c r="D552" s="274"/>
      <c r="E552" s="274"/>
      <c r="F552" s="274"/>
      <c r="G552" s="274"/>
      <c r="H552" s="274"/>
      <c r="I552" s="274"/>
      <c r="J552" s="274"/>
      <c r="N552" s="274"/>
      <c r="P552" s="274"/>
      <c r="Q552" s="274"/>
      <c r="R552" s="274"/>
      <c r="S552" s="274"/>
      <c r="T552" s="274"/>
      <c r="U552" s="274"/>
      <c r="V552" s="274"/>
      <c r="Z552" s="274"/>
      <c r="AA552" s="274"/>
      <c r="AB552" s="274"/>
      <c r="AC552" s="274"/>
      <c r="AD552" s="274"/>
      <c r="AE552" s="274"/>
      <c r="AF552" s="274"/>
      <c r="AG552" s="274"/>
      <c r="AH552" s="274"/>
      <c r="AL552" s="274"/>
      <c r="AM552" s="274"/>
      <c r="AN552" s="274"/>
      <c r="AO552" s="274"/>
      <c r="AP552" s="274"/>
      <c r="AQ552" s="274"/>
      <c r="AR552" s="274"/>
      <c r="AS552" s="274"/>
      <c r="AT552" s="274"/>
      <c r="AX552" s="263" t="str">
        <f>$B$159</f>
        <v/>
      </c>
      <c r="AY552" s="275">
        <v>6</v>
      </c>
      <c r="AZ552" s="127" t="str">
        <f>IF(COUNTIFS($B$157,"&lt;&gt;"&amp;""),$B$157,"")</f>
        <v/>
      </c>
      <c r="BA552" s="127" t="str">
        <f t="shared" si="153"/>
        <v/>
      </c>
      <c r="BB552" s="127" t="str">
        <f t="shared" si="154"/>
        <v/>
      </c>
      <c r="BC552" s="127" t="str">
        <f>IF($AZ552="","",$F$159)</f>
        <v/>
      </c>
      <c r="BD552" s="127" t="str">
        <f t="shared" si="155"/>
        <v/>
      </c>
      <c r="BE552" s="127" t="str">
        <f>IF(COUNTIFS($B$157,"&lt;&gt;"&amp;""),ROUND($G$159/14,1),"")</f>
        <v/>
      </c>
      <c r="BF552" s="127" t="str">
        <f>IF(COUNTIFS($B$157,"&lt;&gt;"&amp;""),ROUND(($H$159+$I$159+$J$159)/14,1),"")</f>
        <v/>
      </c>
      <c r="BG552" s="127" t="str">
        <f>IF(COUNTIFS($B$157,"&lt;&gt;"&amp;""),ROUND(($G$159+$H$159+$I$159+$J$159)/14,1),"")</f>
        <v/>
      </c>
      <c r="BH552" s="127" t="str">
        <f>IF(COUNTIFS($B$157,"&lt;&gt;"&amp;""),ROUND($G$159,1),"")</f>
        <v/>
      </c>
      <c r="BI552" s="127" t="str">
        <f>IF(COUNTIFS($B$157,"&lt;&gt;"&amp;""),ROUND(($H$159+$I$159+$J$159),1),"")</f>
        <v/>
      </c>
      <c r="BJ552" s="127" t="str">
        <f>IF(COUNTIFS($B$157,"&lt;&gt;"&amp;""),ROUND(($G$159+$H$159+$I$159+$J$159),1),"")</f>
        <v/>
      </c>
      <c r="BK552" s="275"/>
      <c r="BL552" s="127"/>
      <c r="BM552" s="127"/>
      <c r="BN552" s="275"/>
      <c r="BO552" s="127"/>
      <c r="BP552" s="127"/>
      <c r="BQ552" s="127" t="str">
        <f>IF(COUNTIFS($B$157,"&lt;&gt;"&amp;""),IF($M$159&lt;&gt;"",ROUND($M$159/14,1),""),"")</f>
        <v/>
      </c>
      <c r="BR552" s="127" t="str">
        <f>IF(COUNTIFS($B$157,"&lt;&gt;"&amp;""),IF($M$159&lt;&gt;"",ROUND($M$159,1),""),"")</f>
        <v/>
      </c>
      <c r="BS552" s="127" t="str">
        <f>IF($AZ552="","",$E$159)</f>
        <v/>
      </c>
      <c r="BT552" s="126" t="str">
        <f>IF(COUNTIFS($B$157,"&lt;&gt;"&amp;""),$L$159,"")</f>
        <v/>
      </c>
      <c r="BU552" s="126" t="str">
        <f t="shared" si="156"/>
        <v/>
      </c>
      <c r="BV552" s="127" t="str">
        <f t="shared" si="157"/>
        <v/>
      </c>
      <c r="BW552" s="419" t="str">
        <f t="shared" si="116"/>
        <v/>
      </c>
      <c r="BY552" s="274"/>
      <c r="BZ552" s="274"/>
      <c r="CA552" s="274"/>
      <c r="CB552" s="274"/>
      <c r="CC552" s="274"/>
      <c r="CD552" s="274"/>
      <c r="CE552" s="274"/>
      <c r="CF552" s="274"/>
      <c r="CG552" s="51"/>
      <c r="CH552" s="51"/>
      <c r="CI552" s="51"/>
      <c r="CJ552" s="274"/>
      <c r="CK552" s="274"/>
      <c r="CL552" s="274"/>
      <c r="CM552" s="274"/>
      <c r="CN552" s="274"/>
      <c r="CO552" s="274"/>
      <c r="CP552" s="274"/>
      <c r="CQ552" s="274"/>
      <c r="CR552" s="274"/>
      <c r="CS552" s="51"/>
      <c r="CT552" s="51"/>
    </row>
    <row r="553" spans="1:98" ht="21" hidden="1" customHeight="1" x14ac:dyDescent="0.2">
      <c r="B553" s="274"/>
      <c r="C553" s="274"/>
      <c r="D553" s="274"/>
      <c r="E553" s="274"/>
      <c r="F553" s="274"/>
      <c r="G553" s="274"/>
      <c r="H553" s="274"/>
      <c r="I553" s="274"/>
      <c r="J553" s="274"/>
      <c r="N553" s="274"/>
      <c r="P553" s="274"/>
      <c r="Q553" s="274"/>
      <c r="R553" s="274"/>
      <c r="S553" s="274"/>
      <c r="T553" s="274"/>
      <c r="U553" s="274"/>
      <c r="V553" s="274"/>
      <c r="Z553" s="274"/>
      <c r="AA553" s="274"/>
      <c r="AB553" s="274"/>
      <c r="AC553" s="274"/>
      <c r="AD553" s="274"/>
      <c r="AE553" s="274"/>
      <c r="AF553" s="274"/>
      <c r="AG553" s="274"/>
      <c r="AH553" s="274"/>
      <c r="AL553" s="274"/>
      <c r="AM553" s="274"/>
      <c r="AN553" s="274"/>
      <c r="AO553" s="274"/>
      <c r="AP553" s="274"/>
      <c r="AQ553" s="274"/>
      <c r="AR553" s="274"/>
      <c r="AS553" s="274"/>
      <c r="AT553" s="274"/>
      <c r="AX553" s="263" t="str">
        <f>$B$162</f>
        <v/>
      </c>
      <c r="AY553" s="275">
        <v>7</v>
      </c>
      <c r="AZ553" s="127" t="str">
        <f>IF(COUNTIFS($B$160,"&lt;&gt;"&amp;""),$B$160,"")</f>
        <v/>
      </c>
      <c r="BA553" s="127" t="str">
        <f t="shared" si="153"/>
        <v/>
      </c>
      <c r="BB553" s="127" t="str">
        <f t="shared" si="154"/>
        <v/>
      </c>
      <c r="BC553" s="127" t="str">
        <f>IF($AZ553="","",$F$162)</f>
        <v/>
      </c>
      <c r="BD553" s="127" t="str">
        <f t="shared" si="155"/>
        <v/>
      </c>
      <c r="BE553" s="127" t="str">
        <f>IF(COUNTIFS($B$160,"&lt;&gt;"&amp;""),ROUND($G$162/14,1),"")</f>
        <v/>
      </c>
      <c r="BF553" s="127" t="str">
        <f>IF(COUNTIFS($B$160,"&lt;&gt;"&amp;""),ROUND(($H$162+$I$162+$J$162)/14,1),"")</f>
        <v/>
      </c>
      <c r="BG553" s="127" t="str">
        <f>IF(COUNTIFS($B$160,"&lt;&gt;"&amp;""),ROUND(($G$162+$H$162+$I$162+$J$162)/14,1),"")</f>
        <v/>
      </c>
      <c r="BH553" s="127" t="str">
        <f>IF(COUNTIFS($B$160,"&lt;&gt;"&amp;""),ROUND($G$162,1),"")</f>
        <v/>
      </c>
      <c r="BI553" s="127" t="str">
        <f>IF(COUNTIFS($B$160,"&lt;&gt;"&amp;""),ROUND(($H$162+$I$162+$J$162),1),"")</f>
        <v/>
      </c>
      <c r="BJ553" s="127" t="str">
        <f>IF(COUNTIFS($B$160,"&lt;&gt;"&amp;""),ROUND(($G$162+$H$162+$I$162+$J$162),1),"")</f>
        <v/>
      </c>
      <c r="BK553" s="275"/>
      <c r="BL553" s="127"/>
      <c r="BM553" s="127"/>
      <c r="BN553" s="275"/>
      <c r="BO553" s="127"/>
      <c r="BP553" s="127"/>
      <c r="BQ553" s="127" t="str">
        <f>IF(COUNTIFS($B$160,"&lt;&gt;"&amp;""),IF($M$162&lt;&gt;"",ROUND($M$162/14,1),""),"")</f>
        <v/>
      </c>
      <c r="BR553" s="127" t="str">
        <f>IF(COUNTIFS($B$160,"&lt;&gt;"&amp;""),IF($M$162&lt;&gt;"",ROUND($M$162,1),""),"")</f>
        <v/>
      </c>
      <c r="BS553" s="127" t="str">
        <f>IF($AZ553="","",$E$162)</f>
        <v/>
      </c>
      <c r="BT553" s="126" t="str">
        <f>IF(COUNTIFS($B$160,"&lt;&gt;"&amp;""),$L$162,"")</f>
        <v/>
      </c>
      <c r="BU553" s="126" t="str">
        <f t="shared" si="156"/>
        <v/>
      </c>
      <c r="BV553" s="127" t="str">
        <f t="shared" si="157"/>
        <v/>
      </c>
      <c r="BW553" s="419" t="str">
        <f t="shared" si="116"/>
        <v/>
      </c>
      <c r="BY553" s="274"/>
      <c r="BZ553" s="274"/>
      <c r="CA553" s="274"/>
      <c r="CB553" s="274"/>
      <c r="CC553" s="274"/>
      <c r="CD553" s="274"/>
      <c r="CE553" s="274"/>
      <c r="CF553" s="274"/>
      <c r="CG553" s="51"/>
      <c r="CH553" s="51"/>
      <c r="CI553" s="51"/>
      <c r="CJ553" s="274"/>
      <c r="CK553" s="274"/>
      <c r="CL553" s="274"/>
      <c r="CM553" s="274"/>
      <c r="CN553" s="274"/>
      <c r="CO553" s="274"/>
      <c r="CP553" s="274"/>
      <c r="CQ553" s="274"/>
      <c r="CR553" s="274"/>
      <c r="CS553" s="51"/>
      <c r="CT553" s="51"/>
    </row>
    <row r="554" spans="1:98" ht="21" hidden="1" customHeight="1" x14ac:dyDescent="0.2">
      <c r="B554" s="274"/>
      <c r="C554" s="274"/>
      <c r="D554" s="274"/>
      <c r="E554" s="274"/>
      <c r="F554" s="274"/>
      <c r="G554" s="274"/>
      <c r="H554" s="274"/>
      <c r="I554" s="274"/>
      <c r="J554" s="274"/>
      <c r="N554" s="274"/>
      <c r="P554" s="274"/>
      <c r="Q554" s="274"/>
      <c r="R554" s="274"/>
      <c r="S554" s="274"/>
      <c r="T554" s="274"/>
      <c r="U554" s="274"/>
      <c r="V554" s="274"/>
      <c r="Z554" s="274"/>
      <c r="AA554" s="274"/>
      <c r="AB554" s="274"/>
      <c r="AC554" s="274"/>
      <c r="AD554" s="274"/>
      <c r="AE554" s="274"/>
      <c r="AF554" s="274"/>
      <c r="AG554" s="274"/>
      <c r="AH554" s="274"/>
      <c r="AL554" s="274"/>
      <c r="AM554" s="274"/>
      <c r="AN554" s="274"/>
      <c r="AO554" s="274"/>
      <c r="AP554" s="274"/>
      <c r="AQ554" s="274"/>
      <c r="AR554" s="274"/>
      <c r="AS554" s="274"/>
      <c r="AT554" s="274"/>
      <c r="AX554" s="263" t="str">
        <f>$B$165</f>
        <v/>
      </c>
      <c r="AY554" s="275">
        <v>8</v>
      </c>
      <c r="AZ554" s="127" t="str">
        <f>IF(COUNTIFS($B$163,"&lt;&gt;"&amp;""),$B$163,"")</f>
        <v/>
      </c>
      <c r="BA554" s="127" t="str">
        <f t="shared" si="153"/>
        <v/>
      </c>
      <c r="BB554" s="127" t="str">
        <f t="shared" si="154"/>
        <v/>
      </c>
      <c r="BC554" s="127" t="str">
        <f>IF($AZ554="","",$F$165)</f>
        <v/>
      </c>
      <c r="BD554" s="127" t="str">
        <f t="shared" si="155"/>
        <v/>
      </c>
      <c r="BE554" s="127" t="str">
        <f>IF(COUNTIFS($B$163,"&lt;&gt;"&amp;""),ROUND($G$165/14,1),"")</f>
        <v/>
      </c>
      <c r="BF554" s="127" t="str">
        <f>IF(COUNTIFS($B$163,"&lt;&gt;"&amp;""),ROUND(($H$165+$I$165+$J$165)/14,1),"")</f>
        <v/>
      </c>
      <c r="BG554" s="127" t="str">
        <f>IF(COUNTIFS($B$163,"&lt;&gt;"&amp;""),ROUND(($G$165+$H$165+$I$165+$J$165)/14,1),"")</f>
        <v/>
      </c>
      <c r="BH554" s="127" t="str">
        <f>IF(COUNTIFS($B$163,"&lt;&gt;"&amp;""),ROUND($G$165,1),"")</f>
        <v/>
      </c>
      <c r="BI554" s="127" t="str">
        <f>IF(COUNTIFS($B$163,"&lt;&gt;"&amp;""),ROUND(($H$165+$I$165+$J$165),1),"")</f>
        <v/>
      </c>
      <c r="BJ554" s="127" t="str">
        <f>IF(COUNTIFS($B$163,"&lt;&gt;"&amp;""),ROUND(($G$165+$H$165+$I$165+$J$165),1),"")</f>
        <v/>
      </c>
      <c r="BK554" s="275"/>
      <c r="BL554" s="127"/>
      <c r="BM554" s="127"/>
      <c r="BN554" s="275"/>
      <c r="BO554" s="127"/>
      <c r="BP554" s="127"/>
      <c r="BQ554" s="127" t="str">
        <f>IF(COUNTIFS($B$163,"&lt;&gt;"&amp;""),IF($M$165&lt;&gt;"",ROUND($M$165/14,1),""),"")</f>
        <v/>
      </c>
      <c r="BR554" s="127" t="str">
        <f>IF(COUNTIFS($B$163,"&lt;&gt;"&amp;""),IF($M$165&lt;&gt;"",ROUND($M$165,1),""),"")</f>
        <v/>
      </c>
      <c r="BS554" s="127" t="str">
        <f>IF($AZ554="","",$E$165)</f>
        <v/>
      </c>
      <c r="BT554" s="126" t="str">
        <f>IF(COUNTIFS($B$163,"&lt;&gt;"&amp;""),$L$165,"")</f>
        <v/>
      </c>
      <c r="BU554" s="126" t="str">
        <f t="shared" si="156"/>
        <v/>
      </c>
      <c r="BV554" s="127" t="str">
        <f t="shared" si="157"/>
        <v/>
      </c>
      <c r="BW554" s="419" t="str">
        <f t="shared" si="116"/>
        <v/>
      </c>
      <c r="BY554" s="274"/>
      <c r="BZ554" s="274"/>
      <c r="CA554" s="274"/>
      <c r="CB554" s="274"/>
      <c r="CC554" s="274"/>
      <c r="CD554" s="274"/>
      <c r="CE554" s="274"/>
      <c r="CF554" s="274"/>
      <c r="CG554" s="51"/>
      <c r="CH554" s="51"/>
      <c r="CI554" s="51"/>
      <c r="CJ554" s="274"/>
      <c r="CK554" s="274"/>
      <c r="CL554" s="274"/>
      <c r="CM554" s="274"/>
      <c r="CN554" s="274"/>
      <c r="CO554" s="274"/>
      <c r="CP554" s="274"/>
      <c r="CQ554" s="274"/>
      <c r="CR554" s="274"/>
      <c r="CS554" s="51"/>
      <c r="CT554" s="51"/>
    </row>
    <row r="555" spans="1:98" ht="21" hidden="1" customHeight="1" x14ac:dyDescent="0.2">
      <c r="B555" s="274"/>
      <c r="C555" s="274"/>
      <c r="D555" s="274"/>
      <c r="E555" s="274"/>
      <c r="F555" s="274"/>
      <c r="G555" s="274"/>
      <c r="H555" s="274"/>
      <c r="I555" s="274"/>
      <c r="J555" s="274"/>
      <c r="N555" s="274"/>
      <c r="P555" s="274"/>
      <c r="Q555" s="274"/>
      <c r="R555" s="274"/>
      <c r="S555" s="274"/>
      <c r="T555" s="274"/>
      <c r="U555" s="274"/>
      <c r="V555" s="274"/>
      <c r="Z555" s="274"/>
      <c r="AA555" s="274"/>
      <c r="AB555" s="274"/>
      <c r="AC555" s="274"/>
      <c r="AD555" s="274"/>
      <c r="AE555" s="274"/>
      <c r="AF555" s="274"/>
      <c r="AG555" s="274"/>
      <c r="AH555" s="274"/>
      <c r="AL555" s="274"/>
      <c r="AM555" s="274"/>
      <c r="AN555" s="274"/>
      <c r="AO555" s="274"/>
      <c r="AP555" s="274"/>
      <c r="AQ555" s="274"/>
      <c r="AR555" s="274"/>
      <c r="AS555" s="274"/>
      <c r="AT555" s="274"/>
      <c r="AX555" s="263" t="str">
        <f>$B$168</f>
        <v/>
      </c>
      <c r="AY555" s="275">
        <v>9</v>
      </c>
      <c r="AZ555" s="127" t="str">
        <f>IF(COUNTIFS($B$166,"&lt;&gt;"&amp;""),$B$166,"")</f>
        <v/>
      </c>
      <c r="BA555" s="127" t="str">
        <f t="shared" si="153"/>
        <v/>
      </c>
      <c r="BB555" s="127" t="str">
        <f t="shared" si="154"/>
        <v/>
      </c>
      <c r="BC555" s="127" t="str">
        <f>IF($AZ555="","",$F$168)</f>
        <v/>
      </c>
      <c r="BD555" s="127" t="str">
        <f t="shared" si="155"/>
        <v/>
      </c>
      <c r="BE555" s="127" t="str">
        <f>IF(COUNTIFS($B$166,"&lt;&gt;"&amp;""),ROUND($G$168/14,1),"")</f>
        <v/>
      </c>
      <c r="BF555" s="127" t="str">
        <f>IF(COUNTIFS($B$166,"&lt;&gt;"&amp;""),ROUND(($H$168+$I$168+$J$168)/14,1),"")</f>
        <v/>
      </c>
      <c r="BG555" s="127" t="str">
        <f>IF(COUNTIFS($B$166,"&lt;&gt;"&amp;""),ROUND(($G$168+$H$168+$I$168+$J$168)/14,1),"")</f>
        <v/>
      </c>
      <c r="BH555" s="127" t="str">
        <f>IF(COUNTIFS($B$166,"&lt;&gt;"&amp;""),ROUND($G$168,1),"")</f>
        <v/>
      </c>
      <c r="BI555" s="127" t="str">
        <f>IF(COUNTIFS($B$166,"&lt;&gt;"&amp;""),ROUND(($H$168+$I$168+$J$168),1),"")</f>
        <v/>
      </c>
      <c r="BJ555" s="127" t="str">
        <f>IF(COUNTIFS($B$166,"&lt;&gt;"&amp;""),ROUND(($G$168+$H$168+$I$168+$J$168),1),"")</f>
        <v/>
      </c>
      <c r="BK555" s="275"/>
      <c r="BL555" s="127"/>
      <c r="BM555" s="127"/>
      <c r="BN555" s="275"/>
      <c r="BO555" s="127"/>
      <c r="BP555" s="127"/>
      <c r="BQ555" s="127" t="str">
        <f>IF(COUNTIFS($B$166,"&lt;&gt;"&amp;""),IF($M$168&lt;&gt;"",ROUND($M$168/14,1),""),"")</f>
        <v/>
      </c>
      <c r="BR555" s="127" t="str">
        <f>IF(COUNTIFS($B$166,"&lt;&gt;"&amp;""),IF($M$168&lt;&gt;"",ROUND($M$168,1),""),"")</f>
        <v/>
      </c>
      <c r="BS555" s="127" t="str">
        <f>IF($AZ555="","",$E$168)</f>
        <v/>
      </c>
      <c r="BT555" s="126" t="str">
        <f>IF(COUNTIFS($B$166,"&lt;&gt;"&amp;""),$L$168,"")</f>
        <v/>
      </c>
      <c r="BU555" s="126" t="str">
        <f t="shared" si="156"/>
        <v/>
      </c>
      <c r="BV555" s="127" t="str">
        <f t="shared" si="157"/>
        <v/>
      </c>
      <c r="BW555" s="419" t="str">
        <f t="shared" si="116"/>
        <v/>
      </c>
      <c r="BY555" s="274"/>
      <c r="BZ555" s="274"/>
      <c r="CA555" s="274"/>
      <c r="CB555" s="274"/>
      <c r="CC555" s="274"/>
      <c r="CD555" s="274"/>
      <c r="CE555" s="274"/>
      <c r="CF555" s="274"/>
      <c r="CG555" s="51"/>
      <c r="CH555" s="51"/>
      <c r="CI555" s="51"/>
      <c r="CJ555" s="274"/>
      <c r="CK555" s="274"/>
      <c r="CL555" s="274"/>
      <c r="CM555" s="274"/>
      <c r="CN555" s="274"/>
      <c r="CO555" s="274"/>
      <c r="CP555" s="274"/>
      <c r="CQ555" s="274"/>
      <c r="CR555" s="274"/>
      <c r="CS555" s="51"/>
      <c r="CT555" s="51"/>
    </row>
    <row r="556" spans="1:98" ht="21" hidden="1" customHeight="1" x14ac:dyDescent="0.2">
      <c r="B556" s="274"/>
      <c r="C556" s="274"/>
      <c r="D556" s="274"/>
      <c r="E556" s="274"/>
      <c r="F556" s="274"/>
      <c r="G556" s="274"/>
      <c r="H556" s="274"/>
      <c r="I556" s="274"/>
      <c r="J556" s="274"/>
      <c r="N556" s="274"/>
      <c r="P556" s="274"/>
      <c r="Q556" s="274"/>
      <c r="R556" s="274"/>
      <c r="S556" s="274"/>
      <c r="T556" s="274"/>
      <c r="U556" s="274"/>
      <c r="V556" s="274"/>
      <c r="Z556" s="274"/>
      <c r="AA556" s="274"/>
      <c r="AB556" s="274"/>
      <c r="AC556" s="274"/>
      <c r="AD556" s="274"/>
      <c r="AE556" s="274"/>
      <c r="AF556" s="274"/>
      <c r="AG556" s="274"/>
      <c r="AH556" s="274"/>
      <c r="AL556" s="274"/>
      <c r="AM556" s="274"/>
      <c r="AN556" s="274"/>
      <c r="AO556" s="274"/>
      <c r="AP556" s="274"/>
      <c r="AQ556" s="274"/>
      <c r="AR556" s="274"/>
      <c r="AS556" s="274"/>
      <c r="AT556" s="274"/>
      <c r="AX556" s="263" t="str">
        <f>$B$171</f>
        <v/>
      </c>
      <c r="AY556" s="275">
        <v>10</v>
      </c>
      <c r="AZ556" s="127" t="str">
        <f>IF(COUNTIFS($B$169,"&lt;&gt;"&amp;""),$B$169,"")</f>
        <v/>
      </c>
      <c r="BA556" s="127" t="str">
        <f t="shared" si="153"/>
        <v/>
      </c>
      <c r="BB556" s="127" t="str">
        <f t="shared" si="154"/>
        <v/>
      </c>
      <c r="BC556" s="127" t="str">
        <f>IF($AZ556="","",$F$171)</f>
        <v/>
      </c>
      <c r="BD556" s="127" t="str">
        <f t="shared" si="155"/>
        <v/>
      </c>
      <c r="BE556" s="127" t="str">
        <f>IF(COUNTIFS($B$169,"&lt;&gt;"&amp;""),ROUND($G$171/14,1),"")</f>
        <v/>
      </c>
      <c r="BF556" s="127" t="str">
        <f>IF(COUNTIFS($B$169,"&lt;&gt;"&amp;""),ROUND(($H$171+$I$171+$J$171)/14,1),"")</f>
        <v/>
      </c>
      <c r="BG556" s="127" t="str">
        <f>IF(COUNTIFS($B$169,"&lt;&gt;"&amp;""),ROUND(($G$171+$H$171+$I$171+$J$171)/14,1),"")</f>
        <v/>
      </c>
      <c r="BH556" s="127" t="str">
        <f>IF(COUNTIFS($B$169,"&lt;&gt;"&amp;""),ROUND($G$171,1),"")</f>
        <v/>
      </c>
      <c r="BI556" s="127" t="str">
        <f>IF(COUNTIFS($B$169,"&lt;&gt;"&amp;""),ROUND(($H$171+$I$171+$J$171),1),"")</f>
        <v/>
      </c>
      <c r="BJ556" s="127" t="str">
        <f>IF(COUNTIFS($B$169,"&lt;&gt;"&amp;""),ROUND(($G$171+$H$171+$I$171+$J$171),1),"")</f>
        <v/>
      </c>
      <c r="BK556" s="275"/>
      <c r="BL556" s="127"/>
      <c r="BM556" s="127"/>
      <c r="BN556" s="275"/>
      <c r="BO556" s="127"/>
      <c r="BP556" s="127"/>
      <c r="BQ556" s="127" t="str">
        <f>IF(COUNTIFS($B$169,"&lt;&gt;"&amp;""),IF($M$171&lt;&gt;"",ROUND($M$171/14,1),""),"")</f>
        <v/>
      </c>
      <c r="BR556" s="127" t="str">
        <f>IF(COUNTIFS($B$169,"&lt;&gt;"&amp;""),IF($M$171&lt;&gt;"",ROUND($M$171,1),""),"")</f>
        <v/>
      </c>
      <c r="BS556" s="127" t="str">
        <f>IF($AZ556="","",$E$171)</f>
        <v/>
      </c>
      <c r="BT556" s="126" t="str">
        <f>IF(COUNTIFS($B$169,"&lt;&gt;"&amp;""),$L$171,"")</f>
        <v/>
      </c>
      <c r="BU556" s="126" t="str">
        <f t="shared" si="156"/>
        <v/>
      </c>
      <c r="BV556" s="127" t="str">
        <f t="shared" si="157"/>
        <v/>
      </c>
      <c r="BW556" s="419" t="str">
        <f t="shared" si="116"/>
        <v/>
      </c>
      <c r="BY556" s="274"/>
      <c r="BZ556" s="274"/>
      <c r="CA556" s="274"/>
      <c r="CB556" s="274"/>
      <c r="CC556" s="274"/>
      <c r="CD556" s="274"/>
      <c r="CE556" s="274"/>
      <c r="CF556" s="274"/>
      <c r="CG556" s="51"/>
      <c r="CH556" s="51"/>
      <c r="CI556" s="51"/>
      <c r="CJ556" s="274"/>
      <c r="CK556" s="274"/>
      <c r="CL556" s="274"/>
      <c r="CM556" s="274"/>
      <c r="CN556" s="274"/>
      <c r="CO556" s="274"/>
      <c r="CP556" s="274"/>
      <c r="CQ556" s="274"/>
      <c r="CR556" s="274"/>
      <c r="CS556" s="51"/>
      <c r="CT556" s="51"/>
    </row>
    <row r="557" spans="1:98" ht="21" hidden="1" customHeight="1" x14ac:dyDescent="0.2">
      <c r="B557" s="274"/>
      <c r="C557" s="274"/>
      <c r="D557" s="274"/>
      <c r="E557" s="274"/>
      <c r="F557" s="274"/>
      <c r="G557" s="274"/>
      <c r="H557" s="274"/>
      <c r="I557" s="274"/>
      <c r="J557" s="274"/>
      <c r="N557" s="274"/>
      <c r="P557" s="274"/>
      <c r="Q557" s="274"/>
      <c r="R557" s="274"/>
      <c r="S557" s="274"/>
      <c r="T557" s="274"/>
      <c r="U557" s="274"/>
      <c r="V557" s="274"/>
      <c r="Z557" s="274"/>
      <c r="AA557" s="274"/>
      <c r="AB557" s="274"/>
      <c r="AC557" s="274"/>
      <c r="AD557" s="274"/>
      <c r="AE557" s="274"/>
      <c r="AF557" s="274"/>
      <c r="AG557" s="274"/>
      <c r="AH557" s="274"/>
      <c r="AL557" s="274"/>
      <c r="AM557" s="274"/>
      <c r="AN557" s="274"/>
      <c r="AO557" s="274"/>
      <c r="AP557" s="274"/>
      <c r="AQ557" s="274"/>
      <c r="AR557" s="274"/>
      <c r="AS557" s="274"/>
      <c r="AT557" s="274"/>
      <c r="AX557" s="263" t="str">
        <f>$B$174</f>
        <v/>
      </c>
      <c r="AY557" s="275">
        <v>11</v>
      </c>
      <c r="AZ557" s="127" t="str">
        <f>IF(COUNTIFS($B$172,"&lt;&gt;"&amp;""),$B$172,"")</f>
        <v/>
      </c>
      <c r="BA557" s="127" t="str">
        <f t="shared" si="153"/>
        <v/>
      </c>
      <c r="BB557" s="127" t="str">
        <f t="shared" si="154"/>
        <v/>
      </c>
      <c r="BC557" s="127" t="str">
        <f>IF($AZ557="","",$F$174)</f>
        <v/>
      </c>
      <c r="BD557" s="127" t="str">
        <f t="shared" si="155"/>
        <v/>
      </c>
      <c r="BE557" s="127" t="str">
        <f>IF(COUNTIFS($B$172,"&lt;&gt;"&amp;""),ROUND($G$174/14,1),"")</f>
        <v/>
      </c>
      <c r="BF557" s="127" t="str">
        <f>IF(COUNTIFS($B$172,"&lt;&gt;"&amp;""),ROUND(($H$174+$I$174+$J$174)/14,1),"")</f>
        <v/>
      </c>
      <c r="BG557" s="127" t="str">
        <f>IF(COUNTIFS($B$172,"&lt;&gt;"&amp;""),ROUND(($G$174+$H$174+$I$174+$J$174)/14,1),"")</f>
        <v/>
      </c>
      <c r="BH557" s="127" t="str">
        <f>IF(COUNTIFS($B$172,"&lt;&gt;"&amp;""),ROUND($G$174,1),"")</f>
        <v/>
      </c>
      <c r="BI557" s="127" t="str">
        <f>IF(COUNTIFS($B$172,"&lt;&gt;"&amp;""),ROUND(($H$174+$I$174+$J$174),1),"")</f>
        <v/>
      </c>
      <c r="BJ557" s="127" t="str">
        <f>IF(COUNTIFS($B$172,"&lt;&gt;"&amp;""),ROUND(($G$174+$H$174+$I$174+$J$174),1),"")</f>
        <v/>
      </c>
      <c r="BK557" s="275"/>
      <c r="BL557" s="127"/>
      <c r="BM557" s="127"/>
      <c r="BN557" s="275"/>
      <c r="BO557" s="127"/>
      <c r="BP557" s="127"/>
      <c r="BQ557" s="127" t="str">
        <f>IF(COUNTIFS($B$172,"&lt;&gt;"&amp;""),IF($M$174&lt;&gt;"",ROUND($M$174/14,1),""),"")</f>
        <v/>
      </c>
      <c r="BR557" s="127" t="str">
        <f>IF(COUNTIFS($B$172,"&lt;&gt;"&amp;""),IF($M$174&lt;&gt;"",ROUND($M$174,1),""),"")</f>
        <v/>
      </c>
      <c r="BS557" s="127" t="str">
        <f>IF($AZ557="","",$E$174)</f>
        <v/>
      </c>
      <c r="BT557" s="126" t="str">
        <f>IF(COUNTIFS($B$172,"&lt;&gt;"&amp;""),$L$174,"")</f>
        <v/>
      </c>
      <c r="BU557" s="126" t="str">
        <f t="shared" si="156"/>
        <v/>
      </c>
      <c r="BV557" s="127" t="str">
        <f t="shared" si="157"/>
        <v/>
      </c>
      <c r="BW557" s="419" t="str">
        <f t="shared" si="116"/>
        <v/>
      </c>
      <c r="BY557" s="274"/>
      <c r="BZ557" s="274"/>
      <c r="CA557" s="274"/>
      <c r="CB557" s="274"/>
      <c r="CC557" s="274"/>
      <c r="CD557" s="274"/>
      <c r="CE557" s="274"/>
      <c r="CF557" s="274"/>
      <c r="CG557" s="51"/>
      <c r="CH557" s="51"/>
      <c r="CI557" s="51"/>
      <c r="CJ557" s="274"/>
      <c r="CK557" s="274"/>
      <c r="CL557" s="274"/>
      <c r="CM557" s="274"/>
      <c r="CN557" s="274"/>
      <c r="CO557" s="274"/>
      <c r="CP557" s="274"/>
      <c r="CQ557" s="274"/>
      <c r="CR557" s="274"/>
      <c r="CS557" s="51"/>
      <c r="CT557" s="51"/>
    </row>
    <row r="558" spans="1:98" ht="21" hidden="1" customHeight="1" x14ac:dyDescent="0.2">
      <c r="B558" s="274"/>
      <c r="C558" s="274"/>
      <c r="D558" s="274"/>
      <c r="E558" s="274"/>
      <c r="F558" s="274"/>
      <c r="G558" s="274"/>
      <c r="H558" s="274"/>
      <c r="I558" s="274"/>
      <c r="J558" s="274"/>
      <c r="N558" s="274"/>
      <c r="P558" s="274"/>
      <c r="Q558" s="274"/>
      <c r="R558" s="274"/>
      <c r="S558" s="274"/>
      <c r="T558" s="274"/>
      <c r="U558" s="274"/>
      <c r="V558" s="274"/>
      <c r="Z558" s="274"/>
      <c r="AA558" s="274"/>
      <c r="AB558" s="274"/>
      <c r="AC558" s="274"/>
      <c r="AD558" s="274"/>
      <c r="AE558" s="274"/>
      <c r="AF558" s="274"/>
      <c r="AG558" s="274"/>
      <c r="AH558" s="274"/>
      <c r="AL558" s="274"/>
      <c r="AM558" s="274"/>
      <c r="AN558" s="274"/>
      <c r="AO558" s="274"/>
      <c r="AP558" s="274"/>
      <c r="AQ558" s="274"/>
      <c r="AR558" s="274"/>
      <c r="AS558" s="274"/>
      <c r="AT558" s="274"/>
      <c r="AX558" s="263" t="str">
        <f>$B$177</f>
        <v/>
      </c>
      <c r="AY558" s="275">
        <v>12</v>
      </c>
      <c r="AZ558" s="127" t="str">
        <f>IF(COUNTIFS($B$175,"&lt;&gt;"&amp;""),$B$175,"")</f>
        <v/>
      </c>
      <c r="BA558" s="127" t="str">
        <f t="shared" si="153"/>
        <v/>
      </c>
      <c r="BB558" s="127" t="str">
        <f t="shared" si="154"/>
        <v/>
      </c>
      <c r="BC558" s="127" t="str">
        <f>IF($AZ558="","",$F$177)</f>
        <v/>
      </c>
      <c r="BD558" s="127" t="str">
        <f t="shared" si="155"/>
        <v/>
      </c>
      <c r="BE558" s="127" t="str">
        <f>IF(COUNTIFS($B$175,"&lt;&gt;"&amp;""),ROUND($G$177/14,1),"")</f>
        <v/>
      </c>
      <c r="BF558" s="127" t="str">
        <f>IF(COUNTIFS($B$175,"&lt;&gt;"&amp;""),ROUND(($H$177+$I$177+$J$177)/14,1),"")</f>
        <v/>
      </c>
      <c r="BG558" s="127" t="str">
        <f>IF(COUNTIFS($B$175,"&lt;&gt;"&amp;""),ROUND(($G$177+$H$177+$I$177+$J$177)/14,1),"")</f>
        <v/>
      </c>
      <c r="BH558" s="127" t="str">
        <f>IF(COUNTIFS($B$175,"&lt;&gt;"&amp;""),ROUND($G$177,1),"")</f>
        <v/>
      </c>
      <c r="BI558" s="127" t="str">
        <f>IF(COUNTIFS($B$175,"&lt;&gt;"&amp;""),ROUND(($H$177+$I$177+$J$177),1),"")</f>
        <v/>
      </c>
      <c r="BJ558" s="127" t="str">
        <f>IF(COUNTIFS($B$175,"&lt;&gt;"&amp;""),ROUND(($G$177+$H$177+$I$177+$J$177),1),"")</f>
        <v/>
      </c>
      <c r="BK558" s="275"/>
      <c r="BL558" s="127"/>
      <c r="BM558" s="127"/>
      <c r="BN558" s="275"/>
      <c r="BO558" s="127"/>
      <c r="BP558" s="127"/>
      <c r="BQ558" s="127" t="str">
        <f>IF(COUNTIFS($B$175,"&lt;&gt;"&amp;""),IF($M$177&lt;&gt;"",ROUND($M$177/14,1),""),"")</f>
        <v/>
      </c>
      <c r="BR558" s="127" t="str">
        <f>IF(COUNTIFS($B$175,"&lt;&gt;"&amp;""),IF($M$177&lt;&gt;"",ROUND($M$177,1),""),"")</f>
        <v/>
      </c>
      <c r="BS558" s="127" t="str">
        <f>IF($AZ558="","",$E$177)</f>
        <v/>
      </c>
      <c r="BT558" s="126" t="str">
        <f>IF(COUNTIFS($B$175,"&lt;&gt;"&amp;""),$L$177,"")</f>
        <v/>
      </c>
      <c r="BU558" s="126" t="str">
        <f t="shared" si="156"/>
        <v/>
      </c>
      <c r="BV558" s="127" t="str">
        <f t="shared" si="157"/>
        <v/>
      </c>
      <c r="BW558" s="419" t="str">
        <f t="shared" si="116"/>
        <v/>
      </c>
      <c r="BY558" s="274"/>
      <c r="BZ558" s="274"/>
      <c r="CA558" s="274"/>
      <c r="CB558" s="274"/>
      <c r="CC558" s="274"/>
      <c r="CD558" s="274"/>
      <c r="CE558" s="274"/>
      <c r="CF558" s="274"/>
      <c r="CG558" s="51"/>
      <c r="CH558" s="51"/>
      <c r="CI558" s="51"/>
      <c r="CJ558" s="274"/>
      <c r="CK558" s="274"/>
      <c r="CL558" s="274"/>
      <c r="CM558" s="274"/>
      <c r="CN558" s="274"/>
      <c r="CO558" s="274"/>
      <c r="CP558" s="274"/>
      <c r="CQ558" s="274"/>
      <c r="CR558" s="274"/>
      <c r="CS558" s="51"/>
      <c r="CT558" s="51"/>
    </row>
    <row r="559" spans="1:98" ht="21" hidden="1" customHeight="1" x14ac:dyDescent="0.25">
      <c r="B559" s="274"/>
      <c r="C559" s="274"/>
      <c r="D559" s="274"/>
      <c r="E559" s="274"/>
      <c r="F559" s="274"/>
      <c r="G559" s="274"/>
      <c r="H559" s="274"/>
      <c r="I559" s="274"/>
      <c r="J559" s="274"/>
      <c r="N559" s="274"/>
      <c r="P559" s="274"/>
      <c r="Q559" s="274"/>
      <c r="R559" s="274"/>
      <c r="S559" s="274"/>
      <c r="T559" s="274"/>
      <c r="U559" s="274"/>
      <c r="V559" s="274"/>
      <c r="Z559" s="274"/>
      <c r="AA559" s="274"/>
      <c r="AB559" s="274"/>
      <c r="AC559" s="274"/>
      <c r="AD559" s="274"/>
      <c r="AE559" s="274"/>
      <c r="AF559" s="274"/>
      <c r="AG559" s="274"/>
      <c r="AH559" s="274"/>
      <c r="AL559" s="274"/>
      <c r="AM559" s="274"/>
      <c r="AN559" s="274"/>
      <c r="AO559" s="274"/>
      <c r="AP559" s="274"/>
      <c r="AQ559" s="274"/>
      <c r="AR559" s="274"/>
      <c r="AS559" s="274"/>
      <c r="AT559" s="274"/>
      <c r="AX559" s="556" t="s">
        <v>218</v>
      </c>
      <c r="AY559" s="557"/>
      <c r="AZ559" s="557"/>
      <c r="BA559" s="557"/>
      <c r="BB559" s="557"/>
      <c r="BC559" s="557"/>
      <c r="BD559" s="557"/>
      <c r="BE559" s="557"/>
      <c r="BF559" s="557"/>
      <c r="BG559" s="557"/>
      <c r="BH559" s="557"/>
      <c r="BI559" s="557"/>
      <c r="BJ559" s="557"/>
      <c r="BK559" s="557"/>
      <c r="BL559" s="557"/>
      <c r="BM559" s="557"/>
      <c r="BN559" s="557"/>
      <c r="BO559" s="557"/>
      <c r="BP559" s="557"/>
      <c r="BQ559" s="557"/>
      <c r="BR559" s="557"/>
      <c r="BS559" s="557"/>
      <c r="BT559" s="557"/>
      <c r="BU559" s="557"/>
      <c r="BV559" s="558"/>
      <c r="BW559" s="419" t="str">
        <f t="shared" si="116"/>
        <v/>
      </c>
      <c r="BY559" s="274"/>
      <c r="BZ559" s="274"/>
      <c r="CA559" s="274"/>
      <c r="CB559" s="274"/>
      <c r="CC559" s="274"/>
      <c r="CD559" s="274"/>
      <c r="CE559" s="274"/>
      <c r="CF559" s="274"/>
      <c r="CG559" s="51"/>
      <c r="CH559" s="51"/>
      <c r="CI559" s="51"/>
      <c r="CJ559" s="274"/>
      <c r="CK559" s="274"/>
      <c r="CL559" s="274"/>
      <c r="CM559" s="274"/>
      <c r="CN559" s="274"/>
      <c r="CO559" s="274"/>
      <c r="CP559" s="274"/>
      <c r="CQ559" s="274"/>
      <c r="CR559" s="274"/>
      <c r="CS559" s="51"/>
      <c r="CT559" s="51"/>
    </row>
    <row r="560" spans="1:98" ht="21" hidden="1" customHeight="1" x14ac:dyDescent="0.2">
      <c r="B560" s="274"/>
      <c r="C560" s="274"/>
      <c r="D560" s="274"/>
      <c r="E560" s="274"/>
      <c r="F560" s="274"/>
      <c r="G560" s="274"/>
      <c r="H560" s="274"/>
      <c r="I560" s="274"/>
      <c r="J560" s="274"/>
      <c r="N560" s="274"/>
      <c r="P560" s="274"/>
      <c r="Q560" s="274"/>
      <c r="R560" s="274"/>
      <c r="S560" s="274"/>
      <c r="T560" s="274"/>
      <c r="U560" s="274"/>
      <c r="V560" s="274"/>
      <c r="Z560" s="274"/>
      <c r="AA560" s="274"/>
      <c r="AB560" s="274"/>
      <c r="AC560" s="274"/>
      <c r="AD560" s="274"/>
      <c r="AE560" s="274"/>
      <c r="AF560" s="274"/>
      <c r="AG560" s="274"/>
      <c r="AH560" s="274"/>
      <c r="AL560" s="274"/>
      <c r="AM560" s="274"/>
      <c r="AN560" s="274"/>
      <c r="AO560" s="274"/>
      <c r="AP560" s="274"/>
      <c r="AQ560" s="274"/>
      <c r="AR560" s="274"/>
      <c r="AS560" s="274"/>
      <c r="AT560" s="274"/>
      <c r="AX560" s="263" t="str">
        <f>$N$144</f>
        <v/>
      </c>
      <c r="AY560" s="127">
        <v>1</v>
      </c>
      <c r="AZ560" s="127" t="str">
        <f>IF(COUNTIFS($N$142,"&lt;&gt;"&amp;""),$N$142,"")</f>
        <v/>
      </c>
      <c r="BA560" s="127" t="str">
        <f t="shared" ref="BA560:BA571" si="158">IF($AZ560="","",ROUND(RIGHT($N$141,1)/2,0))</f>
        <v/>
      </c>
      <c r="BB560" s="127" t="str">
        <f t="shared" ref="BB560:BB571" si="159">IF($AZ560="","",RIGHT($N$141,1))</f>
        <v/>
      </c>
      <c r="BC560" s="127" t="str">
        <f>IF($AZ560="","",$R$144)</f>
        <v/>
      </c>
      <c r="BD560" s="127" t="str">
        <f>IF($AZ560="","","DO")</f>
        <v/>
      </c>
      <c r="BE560" s="127" t="str">
        <f>IF(COUNTIFS($N$142,"&lt;&gt;"&amp;""),ROUND($S$144/14,1),"")</f>
        <v/>
      </c>
      <c r="BF560" s="127" t="str">
        <f>IF(COUNTIFS($N$142,"&lt;&gt;"&amp;""),ROUND(($T$144+$U$144+$V$144)/14,1),"")</f>
        <v/>
      </c>
      <c r="BG560" s="127" t="str">
        <f>IF(COUNTIFS($N$142,"&lt;&gt;"&amp;""),ROUND(($S$144+$T$144+$U$144+$V$144)/14,1),"")</f>
        <v/>
      </c>
      <c r="BH560" s="127" t="str">
        <f>IF(COUNTIFS($N$142,"&lt;&gt;"&amp;""),ROUND($S$144,1),"")</f>
        <v/>
      </c>
      <c r="BI560" s="127" t="str">
        <f>IF(COUNTIFS($N$142,"&lt;&gt;"&amp;""),ROUND(($T$144+$U$144+$V$144),1),"")</f>
        <v/>
      </c>
      <c r="BJ560" s="127" t="str">
        <f>IF(COUNTIFS($N$142,"&lt;&gt;"&amp;""),ROUND(($S$144+$T$144+$U$144+$V$144),1),"")</f>
        <v/>
      </c>
      <c r="BK560" s="127"/>
      <c r="BL560" s="127"/>
      <c r="BM560" s="127"/>
      <c r="BN560" s="127"/>
      <c r="BO560" s="127"/>
      <c r="BP560" s="127"/>
      <c r="BQ560" s="127" t="str">
        <f>IF(COUNTIFS($N$142,"&lt;&gt;"&amp;""),IF($Y$144&lt;&gt;"",ROUND($Y$144/14,1),""),"")</f>
        <v/>
      </c>
      <c r="BR560" s="127" t="str">
        <f>IF(COUNTIFS($N$142,"&lt;&gt;"&amp;""),IF($Y$144&lt;&gt;"",ROUND($Y$144,1),""),"")</f>
        <v/>
      </c>
      <c r="BS560" s="127" t="str">
        <f>IF($AZ560="","",$Q$144)</f>
        <v/>
      </c>
      <c r="BT560" s="126" t="str">
        <f>IF(COUNTIFS($N$142,"&lt;&gt;"&amp;""),$X$144,"")</f>
        <v/>
      </c>
      <c r="BU560" s="126" t="str">
        <f>IF($AZ560="","",IF($BG560&lt;&gt;"",$BG560,0)+IF($BM560&lt;&gt;"",$BM560,0)+IF($BQ560&lt;&gt;"",$BQ560,0))</f>
        <v/>
      </c>
      <c r="BV560" s="127" t="str">
        <f>IF($AZ560="","",IF($BJ560&lt;&gt;"",$BJ560,0)+IF($BP560&lt;&gt;"",$BP560,0)+IF($BR560&lt;&gt;"",$BR560,0))</f>
        <v/>
      </c>
      <c r="BW560" s="419" t="str">
        <f t="shared" si="116"/>
        <v/>
      </c>
      <c r="BY560" s="274"/>
      <c r="BZ560" s="274"/>
      <c r="CA560" s="274"/>
      <c r="CB560" s="274"/>
      <c r="CC560" s="274"/>
      <c r="CD560" s="274"/>
      <c r="CE560" s="274"/>
      <c r="CF560" s="274"/>
      <c r="CG560" s="51"/>
      <c r="CH560" s="51"/>
      <c r="CI560" s="51"/>
      <c r="CJ560" s="274"/>
      <c r="CK560" s="274"/>
      <c r="CL560" s="274"/>
      <c r="CM560" s="274"/>
      <c r="CN560" s="274"/>
      <c r="CO560" s="274"/>
      <c r="CP560" s="274"/>
      <c r="CQ560" s="274"/>
      <c r="CR560" s="274"/>
      <c r="CS560" s="51"/>
      <c r="CT560" s="51"/>
    </row>
    <row r="561" spans="1:98" ht="21" hidden="1" customHeight="1" x14ac:dyDescent="0.2">
      <c r="A561" s="254"/>
      <c r="B561" s="255"/>
      <c r="C561" s="255"/>
      <c r="D561" s="255"/>
      <c r="E561" s="255"/>
      <c r="F561" s="255"/>
      <c r="G561" s="255"/>
      <c r="H561" s="255"/>
      <c r="I561" s="255"/>
      <c r="J561" s="255"/>
      <c r="K561" s="255"/>
      <c r="L561" s="256"/>
      <c r="M561" s="256"/>
      <c r="N561" s="255"/>
      <c r="O561" s="394"/>
      <c r="P561" s="255"/>
      <c r="Q561" s="255"/>
      <c r="R561" s="255"/>
      <c r="S561" s="255"/>
      <c r="T561" s="255"/>
      <c r="U561" s="255"/>
      <c r="V561" s="255"/>
      <c r="W561" s="255"/>
      <c r="X561" s="256"/>
      <c r="Y561" s="256"/>
      <c r="Z561" s="255"/>
      <c r="AA561" s="255"/>
      <c r="AB561" s="255"/>
      <c r="AC561" s="255"/>
      <c r="AD561" s="255"/>
      <c r="AE561" s="255"/>
      <c r="AF561" s="255"/>
      <c r="AG561" s="255"/>
      <c r="AH561" s="255"/>
      <c r="AI561" s="255"/>
      <c r="AJ561" s="256"/>
      <c r="AK561" s="256"/>
      <c r="AL561" s="255"/>
      <c r="AM561" s="255"/>
      <c r="AN561" s="255"/>
      <c r="AO561" s="255"/>
      <c r="AP561" s="255"/>
      <c r="AQ561" s="255"/>
      <c r="AR561" s="255"/>
      <c r="AS561" s="255"/>
      <c r="AT561" s="255"/>
      <c r="AU561" s="255"/>
      <c r="AV561" s="256"/>
      <c r="AW561" s="256"/>
      <c r="AX561" s="263" t="str">
        <f>$N$147</f>
        <v/>
      </c>
      <c r="AY561" s="275">
        <v>2</v>
      </c>
      <c r="AZ561" s="127" t="str">
        <f>IF(COUNTIFS($N$145,"&lt;&gt;"&amp;""),$N$145,"")</f>
        <v/>
      </c>
      <c r="BA561" s="127" t="str">
        <f t="shared" si="158"/>
        <v/>
      </c>
      <c r="BB561" s="127" t="str">
        <f t="shared" si="159"/>
        <v/>
      </c>
      <c r="BC561" s="127" t="str">
        <f>IF($AZ561="","",$R$147)</f>
        <v/>
      </c>
      <c r="BD561" s="127" t="str">
        <f t="shared" ref="BD561:BD571" si="160">IF($AZ561="","","DO")</f>
        <v/>
      </c>
      <c r="BE561" s="127" t="str">
        <f>IF(COUNTIFS($N$145,"&lt;&gt;"&amp;""),ROUND($S$147/14,1),"")</f>
        <v/>
      </c>
      <c r="BF561" s="127" t="str">
        <f>IF(COUNTIFS($N$145,"&lt;&gt;"&amp;""),ROUND(($T$147+$U$147+$V$147)/14,1),"")</f>
        <v/>
      </c>
      <c r="BG561" s="127" t="str">
        <f>IF(COUNTIFS($N$145,"&lt;&gt;"&amp;""),ROUND(($S$147+$T$147+$U$147+$V$147)/14,1),"")</f>
        <v/>
      </c>
      <c r="BH561" s="127" t="str">
        <f>IF(COUNTIFS($N$145,"&lt;&gt;"&amp;""),ROUND($S$147,1),"")</f>
        <v/>
      </c>
      <c r="BI561" s="127" t="str">
        <f>IF(COUNTIFS($N$145,"&lt;&gt;"&amp;""),ROUND(($T$147+$U$147+$V$147),1),"")</f>
        <v/>
      </c>
      <c r="BJ561" s="127" t="str">
        <f>IF(COUNTIFS($N$145,"&lt;&gt;"&amp;""),ROUND(($S$147+$T$147+$U$147+$V$147),1),"")</f>
        <v/>
      </c>
      <c r="BK561" s="275"/>
      <c r="BL561" s="127"/>
      <c r="BM561" s="127"/>
      <c r="BN561" s="275"/>
      <c r="BO561" s="127"/>
      <c r="BP561" s="127"/>
      <c r="BQ561" s="127" t="str">
        <f>IF(COUNTIFS($N$145,"&lt;&gt;"&amp;""),IF($Y$147&lt;&gt;"",ROUND($Y$147/14,1),""),"")</f>
        <v/>
      </c>
      <c r="BR561" s="127" t="str">
        <f>IF(COUNTIFS($N$145,"&lt;&gt;"&amp;""),IF($Y$147&lt;&gt;"",ROUND($Y$147,1),""),"")</f>
        <v/>
      </c>
      <c r="BS561" s="127" t="str">
        <f>IF($AZ561="","",$Q$147)</f>
        <v/>
      </c>
      <c r="BT561" s="126" t="str">
        <f>IF(COUNTIFS($N$145,"&lt;&gt;"&amp;""),$X$147,"")</f>
        <v/>
      </c>
      <c r="BU561" s="126" t="str">
        <f t="shared" ref="BU561:BU571" si="161">IF($AZ561="","",IF($BG561&lt;&gt;"",$BG561,0)+IF($BM561&lt;&gt;"",$BM561,0)+IF($BQ561&lt;&gt;"",$BQ561,0))</f>
        <v/>
      </c>
      <c r="BV561" s="127" t="str">
        <f t="shared" ref="BV561:BV571" si="162">IF($AZ561="","",IF($BJ561&lt;&gt;"",$BJ561,0)+IF($BP561&lt;&gt;"",$BP561,0)+IF($BR561&lt;&gt;"",$BR561,0))</f>
        <v/>
      </c>
      <c r="BW561" s="419" t="str">
        <f t="shared" si="116"/>
        <v/>
      </c>
      <c r="BY561" s="274"/>
      <c r="BZ561" s="274"/>
      <c r="CA561" s="274"/>
      <c r="CB561" s="274"/>
      <c r="CC561" s="274"/>
      <c r="CD561" s="274"/>
      <c r="CE561" s="274"/>
      <c r="CF561" s="274"/>
      <c r="CG561" s="51"/>
      <c r="CH561" s="51"/>
      <c r="CI561" s="51"/>
      <c r="CJ561" s="274"/>
      <c r="CK561" s="274"/>
      <c r="CL561" s="274"/>
      <c r="CM561" s="274"/>
      <c r="CN561" s="274"/>
      <c r="CO561" s="274"/>
      <c r="CP561" s="274"/>
      <c r="CQ561" s="274"/>
      <c r="CR561" s="274"/>
      <c r="CS561" s="51"/>
      <c r="CT561" s="51"/>
    </row>
    <row r="562" spans="1:98" ht="21" hidden="1" customHeight="1" x14ac:dyDescent="0.2">
      <c r="A562" s="254"/>
      <c r="B562" s="255"/>
      <c r="C562" s="255"/>
      <c r="D562" s="255"/>
      <c r="E562" s="255"/>
      <c r="F562" s="255"/>
      <c r="G562" s="255"/>
      <c r="H562" s="255"/>
      <c r="I562" s="255"/>
      <c r="J562" s="255"/>
      <c r="K562" s="255"/>
      <c r="L562" s="256"/>
      <c r="M562" s="256"/>
      <c r="N562" s="255"/>
      <c r="O562" s="394"/>
      <c r="P562" s="255"/>
      <c r="Q562" s="255"/>
      <c r="R562" s="255"/>
      <c r="S562" s="255"/>
      <c r="T562" s="255"/>
      <c r="U562" s="255"/>
      <c r="V562" s="255"/>
      <c r="W562" s="255"/>
      <c r="X562" s="256"/>
      <c r="Y562" s="256"/>
      <c r="Z562" s="255"/>
      <c r="AA562" s="255"/>
      <c r="AB562" s="255"/>
      <c r="AC562" s="255"/>
      <c r="AD562" s="255"/>
      <c r="AE562" s="255"/>
      <c r="AF562" s="255"/>
      <c r="AG562" s="255"/>
      <c r="AH562" s="255"/>
      <c r="AI562" s="255"/>
      <c r="AJ562" s="256"/>
      <c r="AK562" s="256"/>
      <c r="AL562" s="255"/>
      <c r="AM562" s="255"/>
      <c r="AN562" s="255"/>
      <c r="AO562" s="255"/>
      <c r="AP562" s="255"/>
      <c r="AQ562" s="255"/>
      <c r="AR562" s="255"/>
      <c r="AS562" s="255"/>
      <c r="AT562" s="255"/>
      <c r="AU562" s="255"/>
      <c r="AV562" s="256"/>
      <c r="AW562" s="256"/>
      <c r="AX562" s="263" t="str">
        <f>$N$150</f>
        <v/>
      </c>
      <c r="AY562" s="275">
        <v>3</v>
      </c>
      <c r="AZ562" s="127" t="str">
        <f>IF(COUNTIFS($N$148,"&lt;&gt;"&amp;""),$N$148,"")</f>
        <v/>
      </c>
      <c r="BA562" s="127" t="str">
        <f t="shared" si="158"/>
        <v/>
      </c>
      <c r="BB562" s="127" t="str">
        <f t="shared" si="159"/>
        <v/>
      </c>
      <c r="BC562" s="127" t="str">
        <f>IF($AZ562="","",$R$150)</f>
        <v/>
      </c>
      <c r="BD562" s="127" t="str">
        <f t="shared" si="160"/>
        <v/>
      </c>
      <c r="BE562" s="127" t="str">
        <f>IF(COUNTIFS($N$148,"&lt;&gt;"&amp;""),ROUND($S$150/14,1),"")</f>
        <v/>
      </c>
      <c r="BF562" s="127" t="str">
        <f>IF(COUNTIFS($N$148,"&lt;&gt;"&amp;""),ROUND(($T$150+$U$150+$V$150)/14,1),"")</f>
        <v/>
      </c>
      <c r="BG562" s="127" t="str">
        <f>IF(COUNTIFS($N$148,"&lt;&gt;"&amp;""),ROUND(($S$150+$T$150+$U$150+$V$150)/14,1),"")</f>
        <v/>
      </c>
      <c r="BH562" s="127" t="str">
        <f>IF(COUNTIFS($N$148,"&lt;&gt;"&amp;""),ROUND($S$150,1),"")</f>
        <v/>
      </c>
      <c r="BI562" s="127" t="str">
        <f>IF(COUNTIFS($N$148,"&lt;&gt;"&amp;""),ROUND(($T$150+$U$150+$V$150),1),"")</f>
        <v/>
      </c>
      <c r="BJ562" s="127" t="str">
        <f>IF(COUNTIFS($N$148,"&lt;&gt;"&amp;""),ROUND(($S$150+$T$150+$U$150+$V$150),1),"")</f>
        <v/>
      </c>
      <c r="BK562" s="275"/>
      <c r="BL562" s="127"/>
      <c r="BM562" s="127"/>
      <c r="BN562" s="275"/>
      <c r="BO562" s="127"/>
      <c r="BP562" s="127"/>
      <c r="BQ562" s="127" t="str">
        <f>IF(COUNTIFS($N$148,"&lt;&gt;"&amp;""),IF($Y$150&lt;&gt;"",ROUND($Y$150/14,1),""),"")</f>
        <v/>
      </c>
      <c r="BR562" s="127" t="str">
        <f>IF(COUNTIFS($N$148,"&lt;&gt;"&amp;""),IF($Y$150&lt;&gt;"",ROUND($Y$150,1),""),"")</f>
        <v/>
      </c>
      <c r="BS562" s="127" t="str">
        <f>IF($AZ562="","",$Q$150)</f>
        <v/>
      </c>
      <c r="BT562" s="126" t="str">
        <f>IF(COUNTIFS($N$148,"&lt;&gt;"&amp;""),$X$150,"")</f>
        <v/>
      </c>
      <c r="BU562" s="126" t="str">
        <f t="shared" si="161"/>
        <v/>
      </c>
      <c r="BV562" s="127" t="str">
        <f t="shared" si="162"/>
        <v/>
      </c>
      <c r="BW562" s="419" t="str">
        <f t="shared" si="116"/>
        <v/>
      </c>
      <c r="BY562" s="274"/>
      <c r="BZ562" s="274"/>
      <c r="CA562" s="274"/>
      <c r="CB562" s="274"/>
      <c r="CC562" s="274"/>
      <c r="CD562" s="274"/>
      <c r="CE562" s="274"/>
      <c r="CF562" s="274"/>
      <c r="CG562" s="51"/>
      <c r="CH562" s="51"/>
      <c r="CI562" s="51"/>
      <c r="CJ562" s="274"/>
      <c r="CK562" s="274"/>
      <c r="CL562" s="274"/>
      <c r="CM562" s="274"/>
      <c r="CN562" s="274"/>
      <c r="CO562" s="274"/>
      <c r="CP562" s="274"/>
      <c r="CQ562" s="274"/>
      <c r="CR562" s="274"/>
      <c r="CS562" s="51"/>
      <c r="CT562" s="51"/>
    </row>
    <row r="563" spans="1:98" ht="21" hidden="1" customHeight="1" x14ac:dyDescent="0.2">
      <c r="A563" s="254"/>
      <c r="B563" s="255"/>
      <c r="C563" s="255"/>
      <c r="D563" s="255"/>
      <c r="E563" s="255"/>
      <c r="F563" s="255"/>
      <c r="G563" s="255"/>
      <c r="H563" s="255"/>
      <c r="I563" s="255"/>
      <c r="J563" s="255"/>
      <c r="K563" s="255"/>
      <c r="L563" s="256"/>
      <c r="M563" s="256"/>
      <c r="N563" s="255"/>
      <c r="O563" s="394"/>
      <c r="P563" s="255"/>
      <c r="Q563" s="255"/>
      <c r="R563" s="255"/>
      <c r="S563" s="255"/>
      <c r="T563" s="255"/>
      <c r="U563" s="255"/>
      <c r="V563" s="255"/>
      <c r="W563" s="255"/>
      <c r="X563" s="256"/>
      <c r="Y563" s="256"/>
      <c r="Z563" s="255"/>
      <c r="AA563" s="255"/>
      <c r="AB563" s="255"/>
      <c r="AC563" s="255"/>
      <c r="AD563" s="255"/>
      <c r="AE563" s="255"/>
      <c r="AF563" s="255"/>
      <c r="AG563" s="255"/>
      <c r="AH563" s="255"/>
      <c r="AI563" s="255"/>
      <c r="AJ563" s="256"/>
      <c r="AK563" s="256"/>
      <c r="AL563" s="255"/>
      <c r="AM563" s="255"/>
      <c r="AN563" s="255"/>
      <c r="AO563" s="255"/>
      <c r="AP563" s="255"/>
      <c r="AQ563" s="255"/>
      <c r="AR563" s="255"/>
      <c r="AS563" s="255"/>
      <c r="AT563" s="255"/>
      <c r="AU563" s="255"/>
      <c r="AV563" s="256"/>
      <c r="AW563" s="256"/>
      <c r="AX563" s="263" t="str">
        <f>$N$153</f>
        <v/>
      </c>
      <c r="AY563" s="275">
        <v>4</v>
      </c>
      <c r="AZ563" s="127" t="str">
        <f>IF(COUNTIFS($N$151,"&lt;&gt;"&amp;""),$N$151,"")</f>
        <v/>
      </c>
      <c r="BA563" s="127" t="str">
        <f t="shared" si="158"/>
        <v/>
      </c>
      <c r="BB563" s="127" t="str">
        <f t="shared" si="159"/>
        <v/>
      </c>
      <c r="BC563" s="127" t="str">
        <f>IF($AZ563="","",$R$153)</f>
        <v/>
      </c>
      <c r="BD563" s="127" t="str">
        <f t="shared" si="160"/>
        <v/>
      </c>
      <c r="BE563" s="127" t="str">
        <f>IF(COUNTIFS($N$151,"&lt;&gt;"&amp;""),ROUND($S$153/14,1),"")</f>
        <v/>
      </c>
      <c r="BF563" s="127" t="str">
        <f>IF(COUNTIFS($N$151,"&lt;&gt;"&amp;""),ROUND(($T$153+$U$153+$V$153)/14,1),"")</f>
        <v/>
      </c>
      <c r="BG563" s="127" t="str">
        <f>IF(COUNTIFS($N$151,"&lt;&gt;"&amp;""),ROUND(($S$153+$T$153+$U$153+$V$153)/14,1),"")</f>
        <v/>
      </c>
      <c r="BH563" s="127" t="str">
        <f>IF(COUNTIFS($N$151,"&lt;&gt;"&amp;""),ROUND($S$153,1),"")</f>
        <v/>
      </c>
      <c r="BI563" s="127" t="str">
        <f>IF(COUNTIFS($N$151,"&lt;&gt;"&amp;""),ROUND(($T$153+$U$153+$V$153),1),"")</f>
        <v/>
      </c>
      <c r="BJ563" s="127" t="str">
        <f>IF(COUNTIFS($N$151,"&lt;&gt;"&amp;""),ROUND(($S$153+$T$153+$U$153+$V$153),1),"")</f>
        <v/>
      </c>
      <c r="BK563" s="275"/>
      <c r="BL563" s="127"/>
      <c r="BM563" s="127"/>
      <c r="BN563" s="275"/>
      <c r="BO563" s="127"/>
      <c r="BP563" s="127"/>
      <c r="BQ563" s="127" t="str">
        <f>IF(COUNTIFS($N$151,"&lt;&gt;"&amp;""),IF($Y$153&lt;&gt;"",ROUND($Y$153/14,1),""),"")</f>
        <v/>
      </c>
      <c r="BR563" s="127" t="str">
        <f>IF(COUNTIFS($N$151,"&lt;&gt;"&amp;""),IF($Y$153&lt;&gt;"",ROUND($Y$153,1),""),"")</f>
        <v/>
      </c>
      <c r="BS563" s="127" t="str">
        <f>IF($AZ563="","",$Q$153)</f>
        <v/>
      </c>
      <c r="BT563" s="126" t="str">
        <f>IF(COUNTIFS($N$151,"&lt;&gt;"&amp;""),$X$153,"")</f>
        <v/>
      </c>
      <c r="BU563" s="126" t="str">
        <f t="shared" si="161"/>
        <v/>
      </c>
      <c r="BV563" s="127" t="str">
        <f t="shared" si="162"/>
        <v/>
      </c>
      <c r="BW563" s="419" t="str">
        <f t="shared" si="116"/>
        <v/>
      </c>
      <c r="BY563" s="274"/>
      <c r="BZ563" s="274"/>
      <c r="CA563" s="274"/>
      <c r="CB563" s="274"/>
      <c r="CC563" s="274"/>
      <c r="CD563" s="274"/>
      <c r="CE563" s="274"/>
      <c r="CF563" s="274"/>
      <c r="CG563" s="51"/>
      <c r="CH563" s="51"/>
      <c r="CI563" s="51"/>
      <c r="CJ563" s="274"/>
      <c r="CK563" s="274"/>
      <c r="CL563" s="274"/>
      <c r="CM563" s="274"/>
      <c r="CN563" s="274"/>
      <c r="CO563" s="274"/>
      <c r="CP563" s="274"/>
      <c r="CQ563" s="274"/>
      <c r="CR563" s="274"/>
      <c r="CS563" s="51"/>
      <c r="CT563" s="51"/>
    </row>
    <row r="564" spans="1:98" ht="21" hidden="1" customHeight="1" x14ac:dyDescent="0.2">
      <c r="A564" s="254"/>
      <c r="B564" s="255"/>
      <c r="C564" s="255"/>
      <c r="D564" s="255"/>
      <c r="E564" s="255"/>
      <c r="F564" s="255"/>
      <c r="G564" s="255"/>
      <c r="H564" s="255"/>
      <c r="I564" s="255"/>
      <c r="J564" s="255"/>
      <c r="K564" s="255"/>
      <c r="L564" s="256"/>
      <c r="M564" s="256"/>
      <c r="N564" s="255"/>
      <c r="O564" s="394"/>
      <c r="P564" s="255"/>
      <c r="Q564" s="255"/>
      <c r="R564" s="255"/>
      <c r="S564" s="255"/>
      <c r="T564" s="255"/>
      <c r="U564" s="255"/>
      <c r="V564" s="255"/>
      <c r="W564" s="255"/>
      <c r="X564" s="256"/>
      <c r="Y564" s="256"/>
      <c r="Z564" s="255"/>
      <c r="AA564" s="255"/>
      <c r="AB564" s="255"/>
      <c r="AC564" s="255"/>
      <c r="AD564" s="255"/>
      <c r="AE564" s="255"/>
      <c r="AF564" s="255"/>
      <c r="AG564" s="255"/>
      <c r="AH564" s="255"/>
      <c r="AI564" s="255"/>
      <c r="AJ564" s="256"/>
      <c r="AK564" s="256"/>
      <c r="AL564" s="255"/>
      <c r="AM564" s="255"/>
      <c r="AN564" s="255"/>
      <c r="AO564" s="255"/>
      <c r="AP564" s="255"/>
      <c r="AQ564" s="255"/>
      <c r="AR564" s="255"/>
      <c r="AS564" s="255"/>
      <c r="AT564" s="255"/>
      <c r="AU564" s="255"/>
      <c r="AV564" s="256"/>
      <c r="AW564" s="256"/>
      <c r="AX564" s="263" t="str">
        <f>$N$156</f>
        <v/>
      </c>
      <c r="AY564" s="275">
        <v>5</v>
      </c>
      <c r="AZ564" s="127" t="str">
        <f>IF(COUNTIFS($N$154,"&lt;&gt;"&amp;""),$N$154,"")</f>
        <v/>
      </c>
      <c r="BA564" s="127" t="str">
        <f t="shared" si="158"/>
        <v/>
      </c>
      <c r="BB564" s="127" t="str">
        <f t="shared" si="159"/>
        <v/>
      </c>
      <c r="BC564" s="127" t="str">
        <f>IF($AZ564="","",$R$156)</f>
        <v/>
      </c>
      <c r="BD564" s="127" t="str">
        <f t="shared" si="160"/>
        <v/>
      </c>
      <c r="BE564" s="127" t="str">
        <f>IF(COUNTIFS($N$154,"&lt;&gt;"&amp;""),ROUND($S$156/14,1),"")</f>
        <v/>
      </c>
      <c r="BF564" s="127" t="str">
        <f>IF(COUNTIFS($N$154,"&lt;&gt;"&amp;""),ROUND(($T$156+$U$156+$V$156)/14,1),"")</f>
        <v/>
      </c>
      <c r="BG564" s="127" t="str">
        <f>IF(COUNTIFS($N$154,"&lt;&gt;"&amp;""),ROUND(($S$156+$T$156+$U$156+$V$156)/14,1),"")</f>
        <v/>
      </c>
      <c r="BH564" s="127" t="str">
        <f>IF(COUNTIFS($N$154,"&lt;&gt;"&amp;""),ROUND($S$156,1),"")</f>
        <v/>
      </c>
      <c r="BI564" s="127" t="str">
        <f>IF(COUNTIFS($N$154,"&lt;&gt;"&amp;""),ROUND(($T$156+$U$156+$V$156),1),"")</f>
        <v/>
      </c>
      <c r="BJ564" s="127" t="str">
        <f>IF(COUNTIFS($N$154,"&lt;&gt;"&amp;""),ROUND(($S$156+$T$156+$U$156+$V$156),1),"")</f>
        <v/>
      </c>
      <c r="BK564" s="275"/>
      <c r="BL564" s="127"/>
      <c r="BM564" s="127"/>
      <c r="BN564" s="275"/>
      <c r="BO564" s="127"/>
      <c r="BP564" s="127"/>
      <c r="BQ564" s="127" t="str">
        <f>IF(COUNTIFS($N$154,"&lt;&gt;"&amp;""),IF($Y$156&lt;&gt;"",ROUND($Y$156/14,1),""),"")</f>
        <v/>
      </c>
      <c r="BR564" s="127" t="str">
        <f>IF(COUNTIFS($N$154,"&lt;&gt;"&amp;""),IF($Y$156&lt;&gt;"",ROUND($Y$156,1),""),"")</f>
        <v/>
      </c>
      <c r="BS564" s="127" t="str">
        <f>IF($AZ564="","",$Q$156)</f>
        <v/>
      </c>
      <c r="BT564" s="126" t="str">
        <f>IF(COUNTIFS($N$154,"&lt;&gt;"&amp;""),$X$156,"")</f>
        <v/>
      </c>
      <c r="BU564" s="126" t="str">
        <f t="shared" si="161"/>
        <v/>
      </c>
      <c r="BV564" s="127" t="str">
        <f t="shared" si="162"/>
        <v/>
      </c>
      <c r="BW564" s="419" t="str">
        <f t="shared" si="116"/>
        <v/>
      </c>
      <c r="BY564" s="274"/>
      <c r="BZ564" s="274"/>
      <c r="CA564" s="274"/>
      <c r="CB564" s="274"/>
      <c r="CC564" s="274"/>
      <c r="CD564" s="274"/>
      <c r="CE564" s="274"/>
      <c r="CF564" s="274"/>
      <c r="CG564" s="51"/>
      <c r="CH564" s="51"/>
      <c r="CI564" s="51"/>
      <c r="CJ564" s="274"/>
      <c r="CK564" s="274"/>
      <c r="CL564" s="274"/>
      <c r="CM564" s="274"/>
      <c r="CN564" s="274"/>
      <c r="CO564" s="274"/>
      <c r="CP564" s="274"/>
      <c r="CQ564" s="274"/>
      <c r="CR564" s="274"/>
      <c r="CS564" s="51"/>
      <c r="CT564" s="51"/>
    </row>
    <row r="565" spans="1:98" ht="21" hidden="1" customHeight="1" x14ac:dyDescent="0.2">
      <c r="B565" s="274"/>
      <c r="C565" s="274"/>
      <c r="D565" s="274"/>
      <c r="E565" s="274"/>
      <c r="F565" s="274"/>
      <c r="G565" s="274"/>
      <c r="H565" s="274"/>
      <c r="I565" s="274"/>
      <c r="J565" s="274"/>
      <c r="N565" s="274"/>
      <c r="P565" s="274"/>
      <c r="Q565" s="274"/>
      <c r="R565" s="274"/>
      <c r="S565" s="274"/>
      <c r="T565" s="274"/>
      <c r="U565" s="274"/>
      <c r="V565" s="274"/>
      <c r="Z565" s="274"/>
      <c r="AA565" s="274"/>
      <c r="AB565" s="274"/>
      <c r="AC565" s="274"/>
      <c r="AD565" s="274"/>
      <c r="AE565" s="274"/>
      <c r="AF565" s="274"/>
      <c r="AG565" s="274"/>
      <c r="AH565" s="274"/>
      <c r="AL565" s="274"/>
      <c r="AM565" s="274"/>
      <c r="AN565" s="274"/>
      <c r="AO565" s="274"/>
      <c r="AP565" s="274"/>
      <c r="AQ565" s="274"/>
      <c r="AR565" s="274"/>
      <c r="AS565" s="274"/>
      <c r="AT565" s="274"/>
      <c r="AX565" s="263" t="str">
        <f>$N$159</f>
        <v/>
      </c>
      <c r="AY565" s="275">
        <v>6</v>
      </c>
      <c r="AZ565" s="127" t="str">
        <f>IF(COUNTIFS($N$157,"&lt;&gt;"&amp;""),$N$157,"")</f>
        <v/>
      </c>
      <c r="BA565" s="127" t="str">
        <f t="shared" si="158"/>
        <v/>
      </c>
      <c r="BB565" s="127" t="str">
        <f t="shared" si="159"/>
        <v/>
      </c>
      <c r="BC565" s="127" t="str">
        <f>IF($AZ565="","",$R$159)</f>
        <v/>
      </c>
      <c r="BD565" s="127" t="str">
        <f t="shared" si="160"/>
        <v/>
      </c>
      <c r="BE565" s="127" t="str">
        <f>IF(COUNTIFS($N$157,"&lt;&gt;"&amp;""),ROUND($S$159/14,1),"")</f>
        <v/>
      </c>
      <c r="BF565" s="127" t="str">
        <f>IF(COUNTIFS($N$157,"&lt;&gt;"&amp;""),ROUND(($T$159+$U$159+$V$159)/14,1),"")</f>
        <v/>
      </c>
      <c r="BG565" s="127" t="str">
        <f>IF(COUNTIFS($N$157,"&lt;&gt;"&amp;""),ROUND(($S$159+$T$159+$U$159+$V$159)/14,1),"")</f>
        <v/>
      </c>
      <c r="BH565" s="127" t="str">
        <f>IF(COUNTIFS($N$157,"&lt;&gt;"&amp;""),ROUND($S$159,1),"")</f>
        <v/>
      </c>
      <c r="BI565" s="127" t="str">
        <f>IF(COUNTIFS($N$157,"&lt;&gt;"&amp;""),ROUND(($T$159+$U$159+$V$159),1),"")</f>
        <v/>
      </c>
      <c r="BJ565" s="127" t="str">
        <f>IF(COUNTIFS($N$157,"&lt;&gt;"&amp;""),ROUND(($S$159+$T$159+$U$159+$V$159),1),"")</f>
        <v/>
      </c>
      <c r="BK565" s="275"/>
      <c r="BL565" s="127"/>
      <c r="BM565" s="127"/>
      <c r="BN565" s="275"/>
      <c r="BO565" s="127"/>
      <c r="BP565" s="127"/>
      <c r="BQ565" s="127" t="str">
        <f>IF(COUNTIFS($N$157,"&lt;&gt;"&amp;""),IF($Y$159&lt;&gt;"",ROUND($Y$159/14,1),""),"")</f>
        <v/>
      </c>
      <c r="BR565" s="127" t="str">
        <f>IF(COUNTIFS($N$157,"&lt;&gt;"&amp;""),IF($Y$159&lt;&gt;"",ROUND($Y$159,1),""),"")</f>
        <v/>
      </c>
      <c r="BS565" s="127" t="str">
        <f>IF($AZ565="","",$Q$159)</f>
        <v/>
      </c>
      <c r="BT565" s="126" t="str">
        <f>IF(COUNTIFS($N$157,"&lt;&gt;"&amp;""),$X$159,"")</f>
        <v/>
      </c>
      <c r="BU565" s="126" t="str">
        <f t="shared" si="161"/>
        <v/>
      </c>
      <c r="BV565" s="127" t="str">
        <f t="shared" si="162"/>
        <v/>
      </c>
      <c r="BW565" s="419" t="str">
        <f t="shared" si="116"/>
        <v/>
      </c>
      <c r="BY565" s="274"/>
      <c r="BZ565" s="274"/>
      <c r="CA565" s="274"/>
      <c r="CB565" s="274"/>
      <c r="CC565" s="274"/>
      <c r="CD565" s="274"/>
      <c r="CE565" s="274"/>
      <c r="CF565" s="274"/>
      <c r="CG565" s="51"/>
      <c r="CH565" s="51"/>
      <c r="CI565" s="51"/>
      <c r="CJ565" s="274"/>
      <c r="CK565" s="274"/>
      <c r="CL565" s="274"/>
      <c r="CM565" s="274"/>
      <c r="CN565" s="274"/>
      <c r="CO565" s="274"/>
      <c r="CP565" s="274"/>
      <c r="CQ565" s="274"/>
      <c r="CR565" s="274"/>
      <c r="CS565" s="51"/>
      <c r="CT565" s="51"/>
    </row>
    <row r="566" spans="1:98" ht="21" hidden="1" customHeight="1" x14ac:dyDescent="0.2">
      <c r="B566" s="274"/>
      <c r="C566" s="274"/>
      <c r="D566" s="274"/>
      <c r="E566" s="274"/>
      <c r="F566" s="274"/>
      <c r="G566" s="274"/>
      <c r="H566" s="274"/>
      <c r="I566" s="274"/>
      <c r="J566" s="274"/>
      <c r="N566" s="274"/>
      <c r="P566" s="274"/>
      <c r="Q566" s="274"/>
      <c r="R566" s="274"/>
      <c r="S566" s="274"/>
      <c r="T566" s="274"/>
      <c r="U566" s="274"/>
      <c r="V566" s="274"/>
      <c r="Z566" s="274"/>
      <c r="AA566" s="274"/>
      <c r="AB566" s="274"/>
      <c r="AC566" s="274"/>
      <c r="AD566" s="274"/>
      <c r="AE566" s="274"/>
      <c r="AF566" s="274"/>
      <c r="AG566" s="274"/>
      <c r="AH566" s="274"/>
      <c r="AL566" s="274"/>
      <c r="AM566" s="274"/>
      <c r="AN566" s="274"/>
      <c r="AO566" s="274"/>
      <c r="AP566" s="274"/>
      <c r="AQ566" s="274"/>
      <c r="AR566" s="274"/>
      <c r="AS566" s="274"/>
      <c r="AT566" s="274"/>
      <c r="AX566" s="263" t="str">
        <f>$N$162</f>
        <v/>
      </c>
      <c r="AY566" s="275">
        <v>7</v>
      </c>
      <c r="AZ566" s="127" t="str">
        <f>IF(COUNTIFS($N$160,"&lt;&gt;"&amp;""),$N$160,"")</f>
        <v/>
      </c>
      <c r="BA566" s="127" t="str">
        <f t="shared" si="158"/>
        <v/>
      </c>
      <c r="BB566" s="127" t="str">
        <f t="shared" si="159"/>
        <v/>
      </c>
      <c r="BC566" s="127" t="str">
        <f>IF($AZ566="","",$R$162)</f>
        <v/>
      </c>
      <c r="BD566" s="127" t="str">
        <f t="shared" si="160"/>
        <v/>
      </c>
      <c r="BE566" s="127" t="str">
        <f>IF(COUNTIFS($N$160,"&lt;&gt;"&amp;""),ROUND($S$162/14,1),"")</f>
        <v/>
      </c>
      <c r="BF566" s="127" t="str">
        <f>IF(COUNTIFS($N$160,"&lt;&gt;"&amp;""),ROUND(($T$162+$U$162+$V$162)/14,1),"")</f>
        <v/>
      </c>
      <c r="BG566" s="127" t="str">
        <f>IF(COUNTIFS($N$160,"&lt;&gt;"&amp;""),ROUND(($S$162+$T$162+$U$162+$V$162)/14,1),"")</f>
        <v/>
      </c>
      <c r="BH566" s="127" t="str">
        <f>IF(COUNTIFS($N$160,"&lt;&gt;"&amp;""),ROUND($S$162,1),"")</f>
        <v/>
      </c>
      <c r="BI566" s="127" t="str">
        <f>IF(COUNTIFS($N$160,"&lt;&gt;"&amp;""),ROUND(($T$162+$U$162+$V$162),1),"")</f>
        <v/>
      </c>
      <c r="BJ566" s="127" t="str">
        <f>IF(COUNTIFS($N$160,"&lt;&gt;"&amp;""),ROUND(($S$162+$T$162+$U$162+$V$162),1),"")</f>
        <v/>
      </c>
      <c r="BK566" s="275"/>
      <c r="BL566" s="127"/>
      <c r="BM566" s="127"/>
      <c r="BN566" s="275"/>
      <c r="BO566" s="127"/>
      <c r="BP566" s="127"/>
      <c r="BQ566" s="127" t="str">
        <f>IF(COUNTIFS($N$160,"&lt;&gt;"&amp;""),IF($Y$162&lt;&gt;"",ROUND($Y$162/14,1),""),"")</f>
        <v/>
      </c>
      <c r="BR566" s="127" t="str">
        <f>IF(COUNTIFS($N$160,"&lt;&gt;"&amp;""),IF($Y$162&lt;&gt;"",ROUND($Y$162,1),""),"")</f>
        <v/>
      </c>
      <c r="BS566" s="127" t="str">
        <f>IF($AZ566="","",$Q$162)</f>
        <v/>
      </c>
      <c r="BT566" s="126" t="str">
        <f>IF(COUNTIFS($N$160,"&lt;&gt;"&amp;""),$X$162,"")</f>
        <v/>
      </c>
      <c r="BU566" s="126" t="str">
        <f t="shared" si="161"/>
        <v/>
      </c>
      <c r="BV566" s="127" t="str">
        <f t="shared" si="162"/>
        <v/>
      </c>
      <c r="BW566" s="419" t="str">
        <f t="shared" si="116"/>
        <v/>
      </c>
      <c r="BY566" s="274"/>
      <c r="BZ566" s="274"/>
      <c r="CA566" s="274"/>
      <c r="CB566" s="274"/>
      <c r="CC566" s="274"/>
      <c r="CD566" s="274"/>
      <c r="CE566" s="274"/>
      <c r="CF566" s="274"/>
      <c r="CG566" s="51"/>
      <c r="CH566" s="51"/>
      <c r="CI566" s="51"/>
      <c r="CJ566" s="274"/>
      <c r="CK566" s="274"/>
      <c r="CL566" s="274"/>
      <c r="CM566" s="274"/>
      <c r="CN566" s="274"/>
      <c r="CO566" s="274"/>
      <c r="CP566" s="274"/>
      <c r="CQ566" s="274"/>
      <c r="CR566" s="274"/>
      <c r="CS566" s="51"/>
      <c r="CT566" s="51"/>
    </row>
    <row r="567" spans="1:98" ht="21" hidden="1" customHeight="1" x14ac:dyDescent="0.2">
      <c r="B567" s="274"/>
      <c r="C567" s="274"/>
      <c r="D567" s="274"/>
      <c r="E567" s="274"/>
      <c r="F567" s="274"/>
      <c r="G567" s="274"/>
      <c r="H567" s="274"/>
      <c r="I567" s="274"/>
      <c r="J567" s="274"/>
      <c r="N567" s="274"/>
      <c r="P567" s="274"/>
      <c r="Q567" s="274"/>
      <c r="R567" s="274"/>
      <c r="S567" s="274"/>
      <c r="T567" s="274"/>
      <c r="U567" s="274"/>
      <c r="V567" s="274"/>
      <c r="Z567" s="274"/>
      <c r="AA567" s="274"/>
      <c r="AB567" s="274"/>
      <c r="AC567" s="274"/>
      <c r="AD567" s="274"/>
      <c r="AE567" s="274"/>
      <c r="AF567" s="274"/>
      <c r="AG567" s="274"/>
      <c r="AH567" s="274"/>
      <c r="AL567" s="274"/>
      <c r="AM567" s="274"/>
      <c r="AN567" s="274"/>
      <c r="AO567" s="274"/>
      <c r="AP567" s="274"/>
      <c r="AQ567" s="274"/>
      <c r="AR567" s="274"/>
      <c r="AS567" s="274"/>
      <c r="AT567" s="274"/>
      <c r="AX567" s="263" t="str">
        <f>$N$165</f>
        <v/>
      </c>
      <c r="AY567" s="275">
        <v>8</v>
      </c>
      <c r="AZ567" s="127" t="str">
        <f>IF(COUNTIFS($N$163,"&lt;&gt;"&amp;""),$N$163,"")</f>
        <v/>
      </c>
      <c r="BA567" s="127" t="str">
        <f t="shared" si="158"/>
        <v/>
      </c>
      <c r="BB567" s="127" t="str">
        <f t="shared" si="159"/>
        <v/>
      </c>
      <c r="BC567" s="127" t="str">
        <f>IF($AZ567="","",$R$165)</f>
        <v/>
      </c>
      <c r="BD567" s="127" t="str">
        <f t="shared" si="160"/>
        <v/>
      </c>
      <c r="BE567" s="127" t="str">
        <f>IF(COUNTIFS($N$163,"&lt;&gt;"&amp;""),ROUND($S$165/14,1),"")</f>
        <v/>
      </c>
      <c r="BF567" s="127" t="str">
        <f>IF(COUNTIFS($N$163,"&lt;&gt;"&amp;""),ROUND(($T$165+$U$165+$V$165)/14,1),"")</f>
        <v/>
      </c>
      <c r="BG567" s="127" t="str">
        <f>IF(COUNTIFS($N$163,"&lt;&gt;"&amp;""),ROUND(($S$165+$T$165+$U$165+$V$165)/14,1),"")</f>
        <v/>
      </c>
      <c r="BH567" s="127" t="str">
        <f>IF(COUNTIFS($N$163,"&lt;&gt;"&amp;""),ROUND($S$165,1),"")</f>
        <v/>
      </c>
      <c r="BI567" s="127" t="str">
        <f>IF(COUNTIFS($N$163,"&lt;&gt;"&amp;""),ROUND(($T$165+$U$165+$V$165),1),"")</f>
        <v/>
      </c>
      <c r="BJ567" s="127" t="str">
        <f>IF(COUNTIFS($N$163,"&lt;&gt;"&amp;""),ROUND(($S$165+$T$165+$U$165+$V$165),1),"")</f>
        <v/>
      </c>
      <c r="BK567" s="275"/>
      <c r="BL567" s="127"/>
      <c r="BM567" s="127"/>
      <c r="BN567" s="275"/>
      <c r="BO567" s="127"/>
      <c r="BP567" s="127"/>
      <c r="BQ567" s="127" t="str">
        <f>IF(COUNTIFS($N$163,"&lt;&gt;"&amp;""),IF($Y$165&lt;&gt;"",ROUND($Y$165/14,1),""),"")</f>
        <v/>
      </c>
      <c r="BR567" s="127" t="str">
        <f>IF(COUNTIFS($N$163,"&lt;&gt;"&amp;""),IF($Y$165&lt;&gt;"",ROUND($Y$165,1),""),"")</f>
        <v/>
      </c>
      <c r="BS567" s="127" t="str">
        <f>IF($AZ567="","",$Q$165)</f>
        <v/>
      </c>
      <c r="BT567" s="126" t="str">
        <f>IF(COUNTIFS($N$163,"&lt;&gt;"&amp;""),$X$165,"")</f>
        <v/>
      </c>
      <c r="BU567" s="126" t="str">
        <f t="shared" si="161"/>
        <v/>
      </c>
      <c r="BV567" s="127" t="str">
        <f t="shared" si="162"/>
        <v/>
      </c>
      <c r="BW567" s="419" t="str">
        <f t="shared" si="116"/>
        <v/>
      </c>
      <c r="BY567" s="274"/>
      <c r="BZ567" s="274"/>
      <c r="CA567" s="274"/>
      <c r="CB567" s="274"/>
      <c r="CC567" s="274"/>
      <c r="CD567" s="274"/>
      <c r="CE567" s="274"/>
      <c r="CF567" s="274"/>
      <c r="CG567" s="51"/>
      <c r="CH567" s="51"/>
      <c r="CI567" s="51"/>
      <c r="CJ567" s="274"/>
      <c r="CK567" s="274"/>
      <c r="CL567" s="274"/>
      <c r="CM567" s="274"/>
      <c r="CN567" s="274"/>
      <c r="CO567" s="274"/>
      <c r="CP567" s="274"/>
      <c r="CQ567" s="274"/>
      <c r="CR567" s="274"/>
      <c r="CS567" s="51"/>
      <c r="CT567" s="51"/>
    </row>
    <row r="568" spans="1:98" ht="21" hidden="1" customHeight="1" x14ac:dyDescent="0.2">
      <c r="B568" s="274"/>
      <c r="C568" s="274"/>
      <c r="D568" s="274"/>
      <c r="E568" s="274"/>
      <c r="F568" s="274"/>
      <c r="G568" s="274"/>
      <c r="H568" s="274"/>
      <c r="I568" s="274"/>
      <c r="J568" s="274"/>
      <c r="N568" s="274"/>
      <c r="P568" s="274"/>
      <c r="Q568" s="274"/>
      <c r="R568" s="274"/>
      <c r="S568" s="274"/>
      <c r="T568" s="274"/>
      <c r="U568" s="274"/>
      <c r="V568" s="274"/>
      <c r="Z568" s="274"/>
      <c r="AA568" s="274"/>
      <c r="AB568" s="274"/>
      <c r="AC568" s="274"/>
      <c r="AD568" s="274"/>
      <c r="AE568" s="274"/>
      <c r="AF568" s="274"/>
      <c r="AG568" s="274"/>
      <c r="AH568" s="274"/>
      <c r="AL568" s="274"/>
      <c r="AM568" s="274"/>
      <c r="AN568" s="274"/>
      <c r="AO568" s="274"/>
      <c r="AP568" s="274"/>
      <c r="AQ568" s="274"/>
      <c r="AR568" s="274"/>
      <c r="AS568" s="274"/>
      <c r="AT568" s="274"/>
      <c r="AX568" s="263" t="str">
        <f>$N$168</f>
        <v/>
      </c>
      <c r="AY568" s="275">
        <v>9</v>
      </c>
      <c r="AZ568" s="127" t="str">
        <f>IF(COUNTIFS($N$166,"&lt;&gt;"&amp;""),$N$166,"")</f>
        <v/>
      </c>
      <c r="BA568" s="127" t="str">
        <f t="shared" si="158"/>
        <v/>
      </c>
      <c r="BB568" s="127" t="str">
        <f t="shared" si="159"/>
        <v/>
      </c>
      <c r="BC568" s="127" t="str">
        <f>IF($AZ568="","",$R$168)</f>
        <v/>
      </c>
      <c r="BD568" s="127" t="str">
        <f t="shared" si="160"/>
        <v/>
      </c>
      <c r="BE568" s="127" t="str">
        <f>IF(COUNTIFS($N$166,"&lt;&gt;"&amp;""),ROUND($S$168/14,1),"")</f>
        <v/>
      </c>
      <c r="BF568" s="127" t="str">
        <f>IF(COUNTIFS($N$166,"&lt;&gt;"&amp;""),ROUND(($T$168+$U$168+$V$168)/14,1),"")</f>
        <v/>
      </c>
      <c r="BG568" s="127" t="str">
        <f>IF(COUNTIFS($N$166,"&lt;&gt;"&amp;""),ROUND(($S$168+$T$168+$U$168+$V$168)/14,1),"")</f>
        <v/>
      </c>
      <c r="BH568" s="127" t="str">
        <f>IF(COUNTIFS($N$166,"&lt;&gt;"&amp;""),ROUND($S$168,1),"")</f>
        <v/>
      </c>
      <c r="BI568" s="127" t="str">
        <f>IF(COUNTIFS($N$166,"&lt;&gt;"&amp;""),ROUND(($T$168+$U$168+$V$168),1),"")</f>
        <v/>
      </c>
      <c r="BJ568" s="127" t="str">
        <f>IF(COUNTIFS($N$166,"&lt;&gt;"&amp;""),ROUND(($S$168+$T$168+$U$168+$V$168),1),"")</f>
        <v/>
      </c>
      <c r="BK568" s="275"/>
      <c r="BL568" s="127"/>
      <c r="BM568" s="127"/>
      <c r="BN568" s="275"/>
      <c r="BO568" s="127"/>
      <c r="BP568" s="127"/>
      <c r="BQ568" s="127" t="str">
        <f>IF(COUNTIFS($N$166,"&lt;&gt;"&amp;""),IF($Y$168&lt;&gt;"",ROUND($Y$168/14,1),""),"")</f>
        <v/>
      </c>
      <c r="BR568" s="127" t="str">
        <f>IF(COUNTIFS($N$166,"&lt;&gt;"&amp;""),IF($Y$168&lt;&gt;"",ROUND($Y$168,1),""),"")</f>
        <v/>
      </c>
      <c r="BS568" s="127" t="str">
        <f>IF($AZ568="","",$Q$168)</f>
        <v/>
      </c>
      <c r="BT568" s="126" t="str">
        <f>IF(COUNTIFS($N$166,"&lt;&gt;"&amp;""),$X$168,"")</f>
        <v/>
      </c>
      <c r="BU568" s="126" t="str">
        <f t="shared" si="161"/>
        <v/>
      </c>
      <c r="BV568" s="127" t="str">
        <f t="shared" si="162"/>
        <v/>
      </c>
      <c r="BW568" s="419" t="str">
        <f t="shared" si="116"/>
        <v/>
      </c>
      <c r="BY568" s="274"/>
      <c r="BZ568" s="274"/>
      <c r="CA568" s="274"/>
      <c r="CB568" s="274"/>
      <c r="CC568" s="274"/>
      <c r="CD568" s="274"/>
      <c r="CE568" s="274"/>
      <c r="CF568" s="274"/>
      <c r="CG568" s="51"/>
      <c r="CH568" s="51"/>
      <c r="CI568" s="51"/>
      <c r="CJ568" s="274"/>
      <c r="CK568" s="274"/>
      <c r="CL568" s="274"/>
      <c r="CM568" s="274"/>
      <c r="CN568" s="274"/>
      <c r="CO568" s="274"/>
      <c r="CP568" s="274"/>
      <c r="CQ568" s="274"/>
      <c r="CR568" s="274"/>
      <c r="CS568" s="51"/>
      <c r="CT568" s="51"/>
    </row>
    <row r="569" spans="1:98" ht="21" hidden="1" customHeight="1" x14ac:dyDescent="0.2">
      <c r="B569" s="274"/>
      <c r="C569" s="274"/>
      <c r="D569" s="274"/>
      <c r="E569" s="274"/>
      <c r="F569" s="274"/>
      <c r="G569" s="274"/>
      <c r="H569" s="274"/>
      <c r="I569" s="274"/>
      <c r="J569" s="274"/>
      <c r="N569" s="274"/>
      <c r="P569" s="274"/>
      <c r="Q569" s="274"/>
      <c r="R569" s="274"/>
      <c r="S569" s="274"/>
      <c r="T569" s="274"/>
      <c r="U569" s="274"/>
      <c r="V569" s="274"/>
      <c r="Z569" s="274"/>
      <c r="AA569" s="274"/>
      <c r="AB569" s="274"/>
      <c r="AC569" s="274"/>
      <c r="AD569" s="274"/>
      <c r="AE569" s="274"/>
      <c r="AF569" s="274"/>
      <c r="AG569" s="274"/>
      <c r="AH569" s="274"/>
      <c r="AL569" s="274"/>
      <c r="AM569" s="274"/>
      <c r="AN569" s="274"/>
      <c r="AO569" s="274"/>
      <c r="AP569" s="274"/>
      <c r="AQ569" s="274"/>
      <c r="AR569" s="274"/>
      <c r="AS569" s="274"/>
      <c r="AT569" s="274"/>
      <c r="AX569" s="263" t="str">
        <f>$N$171</f>
        <v/>
      </c>
      <c r="AY569" s="275">
        <v>10</v>
      </c>
      <c r="AZ569" s="127" t="str">
        <f>IF(COUNTIFS($N$169,"&lt;&gt;"&amp;""),$N$169,"")</f>
        <v/>
      </c>
      <c r="BA569" s="127" t="str">
        <f t="shared" si="158"/>
        <v/>
      </c>
      <c r="BB569" s="127" t="str">
        <f t="shared" si="159"/>
        <v/>
      </c>
      <c r="BC569" s="127" t="str">
        <f>IF($AZ569="","",$R$171)</f>
        <v/>
      </c>
      <c r="BD569" s="127" t="str">
        <f t="shared" si="160"/>
        <v/>
      </c>
      <c r="BE569" s="127" t="str">
        <f>IF(COUNTIFS($N$169,"&lt;&gt;"&amp;""),ROUND($S$171/14,1),"")</f>
        <v/>
      </c>
      <c r="BF569" s="127" t="str">
        <f>IF(COUNTIFS($N$169,"&lt;&gt;"&amp;""),ROUND(($T$171+$U$171+$V$171)/14,1),"")</f>
        <v/>
      </c>
      <c r="BG569" s="127" t="str">
        <f>IF(COUNTIFS($N$169,"&lt;&gt;"&amp;""),ROUND(($S$171+$T$171+$U$171+$V$171)/14,1),"")</f>
        <v/>
      </c>
      <c r="BH569" s="127" t="str">
        <f>IF(COUNTIFS($N$169,"&lt;&gt;"&amp;""),ROUND($S$171,1),"")</f>
        <v/>
      </c>
      <c r="BI569" s="127" t="str">
        <f>IF(COUNTIFS($N$169,"&lt;&gt;"&amp;""),ROUND(($T$171+$U$171+$V$171),1),"")</f>
        <v/>
      </c>
      <c r="BJ569" s="127" t="str">
        <f>IF(COUNTIFS($N$169,"&lt;&gt;"&amp;""),ROUND(($S$171+$T$171+$U$171+$V$171),1),"")</f>
        <v/>
      </c>
      <c r="BK569" s="275"/>
      <c r="BL569" s="127"/>
      <c r="BM569" s="127"/>
      <c r="BN569" s="275"/>
      <c r="BO569" s="127"/>
      <c r="BP569" s="127"/>
      <c r="BQ569" s="127" t="str">
        <f>IF(COUNTIFS($N$169,"&lt;&gt;"&amp;""),IF($Y$171&lt;&gt;"",ROUND($Y$171/14,1),""),"")</f>
        <v/>
      </c>
      <c r="BR569" s="127" t="str">
        <f>IF(COUNTIFS($N$169,"&lt;&gt;"&amp;""),IF($Y$171&lt;&gt;"",ROUND($Y$171,1),""),"")</f>
        <v/>
      </c>
      <c r="BS569" s="127" t="str">
        <f>IF($AZ569="","",$Q$171)</f>
        <v/>
      </c>
      <c r="BT569" s="126" t="str">
        <f>IF(COUNTIFS($N$169,"&lt;&gt;"&amp;""),$X$171,"")</f>
        <v/>
      </c>
      <c r="BU569" s="126" t="str">
        <f t="shared" si="161"/>
        <v/>
      </c>
      <c r="BV569" s="127" t="str">
        <f t="shared" si="162"/>
        <v/>
      </c>
      <c r="BW569" s="419" t="str">
        <f t="shared" si="116"/>
        <v/>
      </c>
      <c r="BY569" s="274"/>
      <c r="BZ569" s="274"/>
      <c r="CA569" s="274"/>
      <c r="CB569" s="274"/>
      <c r="CC569" s="274"/>
      <c r="CD569" s="274"/>
      <c r="CE569" s="274"/>
      <c r="CF569" s="274"/>
      <c r="CG569" s="51"/>
      <c r="CH569" s="51"/>
      <c r="CI569" s="51"/>
      <c r="CJ569" s="274"/>
      <c r="CK569" s="274"/>
      <c r="CL569" s="274"/>
      <c r="CM569" s="274"/>
      <c r="CN569" s="274"/>
      <c r="CO569" s="274"/>
      <c r="CP569" s="274"/>
      <c r="CQ569" s="274"/>
      <c r="CR569" s="274"/>
      <c r="CS569" s="51"/>
      <c r="CT569" s="51"/>
    </row>
    <row r="570" spans="1:98" ht="21" hidden="1" customHeight="1" x14ac:dyDescent="0.2">
      <c r="B570" s="274"/>
      <c r="C570" s="274"/>
      <c r="D570" s="274"/>
      <c r="E570" s="274"/>
      <c r="F570" s="274"/>
      <c r="G570" s="274"/>
      <c r="H570" s="274"/>
      <c r="I570" s="274"/>
      <c r="J570" s="274"/>
      <c r="N570" s="274"/>
      <c r="P570" s="274"/>
      <c r="Q570" s="274"/>
      <c r="R570" s="274"/>
      <c r="S570" s="274"/>
      <c r="T570" s="274"/>
      <c r="U570" s="274"/>
      <c r="V570" s="274"/>
      <c r="Z570" s="274"/>
      <c r="AA570" s="274"/>
      <c r="AB570" s="274"/>
      <c r="AC570" s="274"/>
      <c r="AD570" s="274"/>
      <c r="AE570" s="274"/>
      <c r="AF570" s="274"/>
      <c r="AG570" s="274"/>
      <c r="AH570" s="274"/>
      <c r="AL570" s="274"/>
      <c r="AM570" s="274"/>
      <c r="AN570" s="274"/>
      <c r="AO570" s="274"/>
      <c r="AP570" s="274"/>
      <c r="AQ570" s="274"/>
      <c r="AR570" s="274"/>
      <c r="AS570" s="274"/>
      <c r="AT570" s="274"/>
      <c r="AX570" s="263" t="str">
        <f>$N$174</f>
        <v/>
      </c>
      <c r="AY570" s="275">
        <v>11</v>
      </c>
      <c r="AZ570" s="127" t="str">
        <f>IF(COUNTIFS($N$172,"&lt;&gt;"&amp;""),$N$172,"")</f>
        <v/>
      </c>
      <c r="BA570" s="127" t="str">
        <f t="shared" si="158"/>
        <v/>
      </c>
      <c r="BB570" s="127" t="str">
        <f t="shared" si="159"/>
        <v/>
      </c>
      <c r="BC570" s="127" t="str">
        <f>IF($AZ570="","",$R$174)</f>
        <v/>
      </c>
      <c r="BD570" s="127" t="str">
        <f t="shared" si="160"/>
        <v/>
      </c>
      <c r="BE570" s="127" t="str">
        <f>IF(COUNTIFS($N$172,"&lt;&gt;"&amp;""),ROUND($S$174/14,1),"")</f>
        <v/>
      </c>
      <c r="BF570" s="127" t="str">
        <f>IF(COUNTIFS($N$172,"&lt;&gt;"&amp;""),ROUND(($T$174+$U$174+$V$174)/14,1),"")</f>
        <v/>
      </c>
      <c r="BG570" s="127" t="str">
        <f>IF(COUNTIFS($N$172,"&lt;&gt;"&amp;""),ROUND(($S$174+$T$174+$U$174+$V$174)/14,1),"")</f>
        <v/>
      </c>
      <c r="BH570" s="127" t="str">
        <f>IF(COUNTIFS($N$172,"&lt;&gt;"&amp;""),ROUND($S$174,1),"")</f>
        <v/>
      </c>
      <c r="BI570" s="127" t="str">
        <f>IF(COUNTIFS($N$172,"&lt;&gt;"&amp;""),ROUND(($T$174+$U$174+$V$174),1),"")</f>
        <v/>
      </c>
      <c r="BJ570" s="127" t="str">
        <f>IF(COUNTIFS($N$172,"&lt;&gt;"&amp;""),ROUND(($S$174+$T$174+$U$174+$V$174),1),"")</f>
        <v/>
      </c>
      <c r="BK570" s="275"/>
      <c r="BL570" s="127"/>
      <c r="BM570" s="127"/>
      <c r="BN570" s="275"/>
      <c r="BO570" s="127"/>
      <c r="BP570" s="127"/>
      <c r="BQ570" s="127" t="str">
        <f>IF(COUNTIFS($N$172,"&lt;&gt;"&amp;""),IF($Y$174&lt;&gt;"",ROUND($Y$174/14,1),""),"")</f>
        <v/>
      </c>
      <c r="BR570" s="127" t="str">
        <f>IF(COUNTIFS($N$172,"&lt;&gt;"&amp;""),IF($Y$174&lt;&gt;"",ROUND($Y$174,1),""),"")</f>
        <v/>
      </c>
      <c r="BS570" s="127" t="str">
        <f>IF($AZ570="","",$Q$174)</f>
        <v/>
      </c>
      <c r="BT570" s="126" t="str">
        <f>IF(COUNTIFS($N$172,"&lt;&gt;"&amp;""),$X$174,"")</f>
        <v/>
      </c>
      <c r="BU570" s="126" t="str">
        <f t="shared" si="161"/>
        <v/>
      </c>
      <c r="BV570" s="127" t="str">
        <f t="shared" si="162"/>
        <v/>
      </c>
      <c r="BW570" s="419" t="str">
        <f t="shared" si="116"/>
        <v/>
      </c>
      <c r="BY570" s="274"/>
      <c r="BZ570" s="274"/>
      <c r="CA570" s="274"/>
      <c r="CB570" s="274"/>
      <c r="CC570" s="274"/>
      <c r="CD570" s="274"/>
      <c r="CE570" s="274"/>
      <c r="CF570" s="274"/>
      <c r="CG570" s="51"/>
      <c r="CH570" s="51"/>
      <c r="CI570" s="51"/>
      <c r="CJ570" s="274"/>
      <c r="CK570" s="274"/>
      <c r="CL570" s="274"/>
      <c r="CM570" s="274"/>
      <c r="CN570" s="274"/>
      <c r="CO570" s="274"/>
      <c r="CP570" s="274"/>
      <c r="CQ570" s="274"/>
      <c r="CR570" s="274"/>
      <c r="CS570" s="51"/>
      <c r="CT570" s="51"/>
    </row>
    <row r="571" spans="1:98" ht="21" hidden="1" customHeight="1" x14ac:dyDescent="0.2">
      <c r="B571" s="274"/>
      <c r="C571" s="274"/>
      <c r="D571" s="274"/>
      <c r="E571" s="274"/>
      <c r="F571" s="274"/>
      <c r="G571" s="274"/>
      <c r="H571" s="274"/>
      <c r="I571" s="274"/>
      <c r="J571" s="274"/>
      <c r="N571" s="274"/>
      <c r="P571" s="274"/>
      <c r="Q571" s="274"/>
      <c r="R571" s="274"/>
      <c r="S571" s="274"/>
      <c r="T571" s="274"/>
      <c r="U571" s="274"/>
      <c r="V571" s="274"/>
      <c r="Z571" s="274"/>
      <c r="AA571" s="274"/>
      <c r="AB571" s="274"/>
      <c r="AC571" s="274"/>
      <c r="AD571" s="274"/>
      <c r="AE571" s="274"/>
      <c r="AF571" s="274"/>
      <c r="AG571" s="274"/>
      <c r="AH571" s="274"/>
      <c r="AL571" s="274"/>
      <c r="AM571" s="274"/>
      <c r="AN571" s="274"/>
      <c r="AO571" s="274"/>
      <c r="AP571" s="274"/>
      <c r="AQ571" s="274"/>
      <c r="AR571" s="274"/>
      <c r="AS571" s="274"/>
      <c r="AT571" s="274"/>
      <c r="AX571" s="263" t="str">
        <f>$N$177</f>
        <v/>
      </c>
      <c r="AY571" s="275">
        <v>12</v>
      </c>
      <c r="AZ571" s="127" t="str">
        <f>IF(COUNTIFS($N$175,"&lt;&gt;"&amp;""),$N$175,"")</f>
        <v/>
      </c>
      <c r="BA571" s="127" t="str">
        <f t="shared" si="158"/>
        <v/>
      </c>
      <c r="BB571" s="127" t="str">
        <f t="shared" si="159"/>
        <v/>
      </c>
      <c r="BC571" s="127" t="str">
        <f>IF($AZ571="","",$R$177)</f>
        <v/>
      </c>
      <c r="BD571" s="127" t="str">
        <f t="shared" si="160"/>
        <v/>
      </c>
      <c r="BE571" s="127" t="str">
        <f>IF(COUNTIFS($N$175,"&lt;&gt;"&amp;""),ROUND($S$177/14,1),"")</f>
        <v/>
      </c>
      <c r="BF571" s="127" t="str">
        <f>IF(COUNTIFS($N$175,"&lt;&gt;"&amp;""),ROUND(($T$177+$U$177+$V$177)/14,1),"")</f>
        <v/>
      </c>
      <c r="BG571" s="127" t="str">
        <f>IF(COUNTIFS($N$175,"&lt;&gt;"&amp;""),ROUND(($S$177+$T$177+$U$177+$V$177)/14,1),"")</f>
        <v/>
      </c>
      <c r="BH571" s="127" t="str">
        <f>IF(COUNTIFS($N$175,"&lt;&gt;"&amp;""),ROUND($S$177,1),"")</f>
        <v/>
      </c>
      <c r="BI571" s="127" t="str">
        <f>IF(COUNTIFS($N$175,"&lt;&gt;"&amp;""),ROUND(($T$177+$U$177+$V$177),1),"")</f>
        <v/>
      </c>
      <c r="BJ571" s="127" t="str">
        <f>IF(COUNTIFS($N$175,"&lt;&gt;"&amp;""),ROUND(($S$177+$T$177+$U$177+$V$177),1),"")</f>
        <v/>
      </c>
      <c r="BK571" s="275"/>
      <c r="BL571" s="127"/>
      <c r="BM571" s="127"/>
      <c r="BN571" s="275"/>
      <c r="BO571" s="127"/>
      <c r="BP571" s="127"/>
      <c r="BQ571" s="127" t="str">
        <f>IF(COUNTIFS($N$175,"&lt;&gt;"&amp;""),IF($Y$177&lt;&gt;"",ROUND($Y$177/14,1),""),"")</f>
        <v/>
      </c>
      <c r="BR571" s="127" t="str">
        <f>IF(COUNTIFS($N$175,"&lt;&gt;"&amp;""),IF($Y$177&lt;&gt;"",ROUND($Y$177,1),""),"")</f>
        <v/>
      </c>
      <c r="BS571" s="127" t="str">
        <f>IF($AZ571="","",$Q$177)</f>
        <v/>
      </c>
      <c r="BT571" s="126" t="str">
        <f>IF(COUNTIFS($N$175,"&lt;&gt;"&amp;""),$X$177,"")</f>
        <v/>
      </c>
      <c r="BU571" s="126" t="str">
        <f t="shared" si="161"/>
        <v/>
      </c>
      <c r="BV571" s="127" t="str">
        <f t="shared" si="162"/>
        <v/>
      </c>
      <c r="BW571" s="419" t="str">
        <f t="shared" si="116"/>
        <v/>
      </c>
      <c r="BY571" s="274"/>
      <c r="BZ571" s="274"/>
      <c r="CA571" s="274"/>
      <c r="CB571" s="274"/>
      <c r="CC571" s="274"/>
      <c r="CD571" s="274"/>
      <c r="CE571" s="274"/>
      <c r="CF571" s="274"/>
      <c r="CG571" s="51"/>
      <c r="CH571" s="51"/>
      <c r="CI571" s="51"/>
      <c r="CJ571" s="274"/>
      <c r="CK571" s="274"/>
      <c r="CL571" s="274"/>
      <c r="CM571" s="274"/>
      <c r="CN571" s="274"/>
      <c r="CO571" s="274"/>
      <c r="CP571" s="274"/>
      <c r="CQ571" s="274"/>
      <c r="CR571" s="274"/>
      <c r="CS571" s="51"/>
      <c r="CT571" s="51"/>
    </row>
    <row r="572" spans="1:98" ht="21" hidden="1" customHeight="1" x14ac:dyDescent="0.25">
      <c r="B572" s="274"/>
      <c r="C572" s="274"/>
      <c r="D572" s="274"/>
      <c r="E572" s="274"/>
      <c r="F572" s="274"/>
      <c r="G572" s="274"/>
      <c r="H572" s="274"/>
      <c r="I572" s="274"/>
      <c r="J572" s="274"/>
      <c r="N572" s="274"/>
      <c r="P572" s="274"/>
      <c r="Q572" s="274"/>
      <c r="R572" s="274"/>
      <c r="S572" s="274"/>
      <c r="T572" s="274"/>
      <c r="U572" s="274"/>
      <c r="V572" s="274"/>
      <c r="Z572" s="274"/>
      <c r="AA572" s="274"/>
      <c r="AB572" s="274"/>
      <c r="AC572" s="274"/>
      <c r="AD572" s="274"/>
      <c r="AE572" s="274"/>
      <c r="AF572" s="274"/>
      <c r="AG572" s="274"/>
      <c r="AH572" s="274"/>
      <c r="AL572" s="274"/>
      <c r="AM572" s="274"/>
      <c r="AN572" s="274"/>
      <c r="AO572" s="274"/>
      <c r="AP572" s="274"/>
      <c r="AQ572" s="274"/>
      <c r="AR572" s="274"/>
      <c r="AS572" s="274"/>
      <c r="AT572" s="274"/>
      <c r="AX572" s="556" t="s">
        <v>219</v>
      </c>
      <c r="AY572" s="557"/>
      <c r="AZ572" s="557"/>
      <c r="BA572" s="557"/>
      <c r="BB572" s="557"/>
      <c r="BC572" s="557"/>
      <c r="BD572" s="557"/>
      <c r="BE572" s="557"/>
      <c r="BF572" s="557"/>
      <c r="BG572" s="557"/>
      <c r="BH572" s="557"/>
      <c r="BI572" s="557"/>
      <c r="BJ572" s="557"/>
      <c r="BK572" s="557"/>
      <c r="BL572" s="557"/>
      <c r="BM572" s="557"/>
      <c r="BN572" s="557"/>
      <c r="BO572" s="557"/>
      <c r="BP572" s="557"/>
      <c r="BQ572" s="557"/>
      <c r="BR572" s="557"/>
      <c r="BS572" s="557"/>
      <c r="BT572" s="557"/>
      <c r="BU572" s="557"/>
      <c r="BV572" s="558"/>
      <c r="BW572" s="419" t="str">
        <f t="shared" si="116"/>
        <v/>
      </c>
      <c r="BY572" s="277"/>
      <c r="BZ572" s="277"/>
      <c r="CA572" s="277"/>
      <c r="CB572" s="277"/>
      <c r="CC572" s="277"/>
      <c r="CD572" s="277"/>
      <c r="CE572" s="277"/>
      <c r="CF572" s="277"/>
      <c r="CG572" s="51"/>
      <c r="CH572" s="51"/>
      <c r="CI572" s="51"/>
      <c r="CJ572" s="277"/>
      <c r="CK572" s="277"/>
      <c r="CL572" s="277"/>
      <c r="CM572" s="277"/>
      <c r="CN572" s="277"/>
      <c r="CO572" s="277"/>
      <c r="CP572" s="277"/>
      <c r="CQ572" s="277"/>
      <c r="CR572" s="277"/>
      <c r="CS572" s="51"/>
      <c r="CT572" s="51"/>
    </row>
    <row r="573" spans="1:98" ht="21" hidden="1" customHeight="1" x14ac:dyDescent="0.2">
      <c r="B573" s="277"/>
      <c r="C573" s="277"/>
      <c r="D573" s="277"/>
      <c r="E573" s="277"/>
      <c r="F573" s="277"/>
      <c r="G573" s="277"/>
      <c r="H573" s="277"/>
      <c r="I573" s="277"/>
      <c r="J573" s="277"/>
      <c r="N573" s="277"/>
      <c r="P573" s="277"/>
      <c r="Q573" s="277"/>
      <c r="R573" s="277"/>
      <c r="S573" s="277"/>
      <c r="T573" s="277"/>
      <c r="U573" s="277"/>
      <c r="V573" s="277"/>
      <c r="Z573" s="277"/>
      <c r="AA573" s="277"/>
      <c r="AB573" s="277"/>
      <c r="AC573" s="277"/>
      <c r="AD573" s="277"/>
      <c r="AE573" s="277"/>
      <c r="AF573" s="277"/>
      <c r="AG573" s="277"/>
      <c r="AH573" s="277"/>
      <c r="AL573" s="277"/>
      <c r="AM573" s="277"/>
      <c r="AN573" s="277"/>
      <c r="AO573" s="277"/>
      <c r="AP573" s="277"/>
      <c r="AQ573" s="277"/>
      <c r="AR573" s="277"/>
      <c r="AS573" s="277"/>
      <c r="AT573" s="277"/>
      <c r="AX573" s="263" t="str">
        <f>$Z$144</f>
        <v/>
      </c>
      <c r="AY573" s="127">
        <v>1</v>
      </c>
      <c r="AZ573" s="127" t="str">
        <f>IF(COUNTIFS($Z$142,"&lt;&gt;"&amp;""),$Z$142,"")</f>
        <v/>
      </c>
      <c r="BA573" s="127" t="str">
        <f t="shared" ref="BA573:BA584" si="163">IF($AZ573="","",ROUND(RIGHT($Z$141,1)/2,0))</f>
        <v/>
      </c>
      <c r="BB573" s="127" t="str">
        <f t="shared" ref="BB573:BB584" si="164">IF($AZ573="","",RIGHT($Z$141,1))</f>
        <v/>
      </c>
      <c r="BC573" s="127" t="str">
        <f>IF($AZ573="","",$AD$144)</f>
        <v/>
      </c>
      <c r="BD573" s="127" t="str">
        <f>IF($AZ573="","","DO")</f>
        <v/>
      </c>
      <c r="BE573" s="127" t="str">
        <f>IF(COUNTIFS($Z$142,"&lt;&gt;"&amp;""),ROUND($AE$144/14,1),"")</f>
        <v/>
      </c>
      <c r="BF573" s="127" t="str">
        <f>IF(COUNTIFS($Z$142,"&lt;&gt;"&amp;""),ROUND(($AF$144+$AG$144+$AH$144)/14,1),"")</f>
        <v/>
      </c>
      <c r="BG573" s="127" t="str">
        <f>IF(COUNTIFS($Z$142,"&lt;&gt;"&amp;""),ROUND(($AE$144+$AF$144+$AG$144+$AH$144)/14,1),"")</f>
        <v/>
      </c>
      <c r="BH573" s="127" t="str">
        <f>IF(COUNTIFS($Z$142,"&lt;&gt;"&amp;""),ROUND($AE$144,1),"")</f>
        <v/>
      </c>
      <c r="BI573" s="127" t="str">
        <f>IF(COUNTIFS($Z$142,"&lt;&gt;"&amp;""),ROUND(($AF$144+$AG$144+$AH$144),1),"")</f>
        <v/>
      </c>
      <c r="BJ573" s="127" t="str">
        <f>IF(COUNTIFS($Z$142,"&lt;&gt;"&amp;""),ROUND(($AE$144+$AF$144+$AG$144+$AH$144),1),"")</f>
        <v/>
      </c>
      <c r="BK573" s="127"/>
      <c r="BL573" s="127"/>
      <c r="BM573" s="127"/>
      <c r="BN573" s="127"/>
      <c r="BO573" s="127"/>
      <c r="BP573" s="127"/>
      <c r="BQ573" s="127" t="str">
        <f>IF(COUNTIFS($Z$142,"&lt;&gt;"&amp;""),IF($AK$144&lt;&gt;"",ROUND($AK$144/14,1),""),"")</f>
        <v/>
      </c>
      <c r="BR573" s="127" t="str">
        <f>IF(COUNTIFS($Z$142,"&lt;&gt;"&amp;""),IF($AK$144&lt;&gt;"",ROUND($AK$144,1),""),"")</f>
        <v/>
      </c>
      <c r="BS573" s="127" t="str">
        <f>IF($AZ573="","",$AC$144)</f>
        <v/>
      </c>
      <c r="BT573" s="126" t="str">
        <f>IF(COUNTIFS($Z$142,"&lt;&gt;"&amp;""),$AJ$144,"")</f>
        <v/>
      </c>
      <c r="BU573" s="126" t="str">
        <f>IF($AZ573="","",IF($BG573&lt;&gt;"",$BG573,0)+IF($BM573&lt;&gt;"",$BM573,0)+IF($BQ573&lt;&gt;"",$BQ573,0))</f>
        <v/>
      </c>
      <c r="BV573" s="127" t="str">
        <f>IF($AZ573="","",IF($BJ573&lt;&gt;"",$BJ573,0)+IF($BP573&lt;&gt;"",$BP573,0)+IF($BR573&lt;&gt;"",$BR573,0))</f>
        <v/>
      </c>
      <c r="BW573" s="419" t="str">
        <f t="shared" ref="BW573:BW636" si="165">IF($AZ573="","",CONCATENATE("20",G$12+BA573-1))</f>
        <v/>
      </c>
      <c r="BY573" s="277"/>
      <c r="BZ573" s="277"/>
      <c r="CA573" s="277"/>
      <c r="CB573" s="277"/>
      <c r="CC573" s="277"/>
      <c r="CD573" s="277"/>
      <c r="CE573" s="277"/>
      <c r="CF573" s="277"/>
      <c r="CG573" s="51"/>
      <c r="CH573" s="51"/>
      <c r="CI573" s="51"/>
      <c r="CJ573" s="277"/>
      <c r="CK573" s="277"/>
      <c r="CL573" s="277"/>
      <c r="CM573" s="277"/>
      <c r="CN573" s="277"/>
      <c r="CO573" s="277"/>
      <c r="CP573" s="277"/>
      <c r="CQ573" s="277"/>
      <c r="CR573" s="277"/>
      <c r="CS573" s="51"/>
      <c r="CT573" s="51"/>
    </row>
    <row r="574" spans="1:98" ht="21" hidden="1" customHeight="1" x14ac:dyDescent="0.2">
      <c r="A574" s="254"/>
      <c r="B574" s="255"/>
      <c r="C574" s="255"/>
      <c r="D574" s="255"/>
      <c r="E574" s="255"/>
      <c r="F574" s="255"/>
      <c r="G574" s="255"/>
      <c r="H574" s="255"/>
      <c r="I574" s="255"/>
      <c r="J574" s="255"/>
      <c r="K574" s="255"/>
      <c r="L574" s="256"/>
      <c r="M574" s="256"/>
      <c r="N574" s="255"/>
      <c r="O574" s="394"/>
      <c r="P574" s="255"/>
      <c r="Q574" s="255"/>
      <c r="R574" s="255"/>
      <c r="S574" s="255"/>
      <c r="T574" s="255"/>
      <c r="U574" s="255"/>
      <c r="V574" s="255"/>
      <c r="W574" s="255"/>
      <c r="X574" s="256"/>
      <c r="Y574" s="256"/>
      <c r="Z574" s="255"/>
      <c r="AA574" s="255"/>
      <c r="AB574" s="255"/>
      <c r="AC574" s="255"/>
      <c r="AD574" s="255"/>
      <c r="AE574" s="255"/>
      <c r="AF574" s="255"/>
      <c r="AG574" s="255"/>
      <c r="AH574" s="255"/>
      <c r="AI574" s="255"/>
      <c r="AJ574" s="256"/>
      <c r="AK574" s="256"/>
      <c r="AL574" s="255"/>
      <c r="AM574" s="255"/>
      <c r="AN574" s="255"/>
      <c r="AO574" s="255"/>
      <c r="AP574" s="255"/>
      <c r="AQ574" s="255"/>
      <c r="AR574" s="255"/>
      <c r="AS574" s="255"/>
      <c r="AT574" s="255"/>
      <c r="AU574" s="255"/>
      <c r="AV574" s="256"/>
      <c r="AW574" s="256"/>
      <c r="AX574" s="263" t="str">
        <f>$Z$147</f>
        <v/>
      </c>
      <c r="AY574" s="276">
        <v>2</v>
      </c>
      <c r="AZ574" s="127" t="str">
        <f>IF(COUNTIFS($Z$145,"&lt;&gt;"&amp;""),$Z$145,"")</f>
        <v/>
      </c>
      <c r="BA574" s="127" t="str">
        <f t="shared" si="163"/>
        <v/>
      </c>
      <c r="BB574" s="127" t="str">
        <f t="shared" si="164"/>
        <v/>
      </c>
      <c r="BC574" s="127" t="str">
        <f>IF($AZ574="","",$AD$147)</f>
        <v/>
      </c>
      <c r="BD574" s="127" t="str">
        <f t="shared" ref="BD574:BD584" si="166">IF($AZ574="","","DO")</f>
        <v/>
      </c>
      <c r="BE574" s="127" t="str">
        <f>IF(COUNTIFS($Z$145,"&lt;&gt;"&amp;""),ROUND($AE$147/14,1),"")</f>
        <v/>
      </c>
      <c r="BF574" s="127" t="str">
        <f>IF(COUNTIFS($Z$145,"&lt;&gt;"&amp;""),ROUND(($AF$147+$AG$147+$AH$147)/14,1),"")</f>
        <v/>
      </c>
      <c r="BG574" s="127" t="str">
        <f>IF(COUNTIFS($Z$145,"&lt;&gt;"&amp;""),ROUND(($AE$147+$AF$147+$AG$147+$AH$147)/14,1),"")</f>
        <v/>
      </c>
      <c r="BH574" s="127" t="str">
        <f>IF(COUNTIFS($Z$145,"&lt;&gt;"&amp;""),ROUND($AE$147,1),"")</f>
        <v/>
      </c>
      <c r="BI574" s="127" t="str">
        <f>IF(COUNTIFS($Z$145,"&lt;&gt;"&amp;""),ROUND(($AF$147+$AG$147+$AH$147),1),"")</f>
        <v/>
      </c>
      <c r="BJ574" s="127" t="str">
        <f>IF(COUNTIFS($Z$145,"&lt;&gt;"&amp;""),ROUND(($AE$147+$AF$147+$AG$147+$AH$147),1),"")</f>
        <v/>
      </c>
      <c r="BK574" s="276"/>
      <c r="BL574" s="127"/>
      <c r="BM574" s="127"/>
      <c r="BN574" s="276"/>
      <c r="BO574" s="127"/>
      <c r="BP574" s="127"/>
      <c r="BQ574" s="127" t="str">
        <f>IF(COUNTIFS($Z$145,"&lt;&gt;"&amp;""),IF($AK$147&lt;&gt;"",ROUND($AK$147/14,1),""),"")</f>
        <v/>
      </c>
      <c r="BR574" s="127" t="str">
        <f>IF(COUNTIFS($Z$145,"&lt;&gt;"&amp;""),IF($AK$147&lt;&gt;"",ROUND($AK$147,1),""),"")</f>
        <v/>
      </c>
      <c r="BS574" s="127" t="str">
        <f>IF($AZ574="","",$AC$147)</f>
        <v/>
      </c>
      <c r="BT574" s="126" t="str">
        <f>IF(COUNTIFS($Z$145,"&lt;&gt;"&amp;""),$AJ$147,"")</f>
        <v/>
      </c>
      <c r="BU574" s="126" t="str">
        <f t="shared" ref="BU574:BU584" si="167">IF($AZ574="","",IF($BG574&lt;&gt;"",$BG574,0)+IF($BM574&lt;&gt;"",$BM574,0)+IF($BQ574&lt;&gt;"",$BQ574,0))</f>
        <v/>
      </c>
      <c r="BV574" s="127" t="str">
        <f t="shared" ref="BV574:BV584" si="168">IF($AZ574="","",IF($BJ574&lt;&gt;"",$BJ574,0)+IF($BP574&lt;&gt;"",$BP574,0)+IF($BR574&lt;&gt;"",$BR574,0))</f>
        <v/>
      </c>
      <c r="BW574" s="419" t="str">
        <f t="shared" si="165"/>
        <v/>
      </c>
      <c r="BY574" s="277"/>
      <c r="BZ574" s="277"/>
      <c r="CA574" s="277"/>
      <c r="CB574" s="277"/>
      <c r="CC574" s="277"/>
      <c r="CD574" s="277"/>
      <c r="CE574" s="277"/>
      <c r="CF574" s="277"/>
      <c r="CG574" s="51"/>
      <c r="CH574" s="51"/>
      <c r="CI574" s="51"/>
      <c r="CJ574" s="277"/>
      <c r="CK574" s="277"/>
      <c r="CL574" s="277"/>
      <c r="CM574" s="277"/>
      <c r="CN574" s="277"/>
      <c r="CO574" s="277"/>
      <c r="CP574" s="277"/>
      <c r="CQ574" s="277"/>
      <c r="CR574" s="277"/>
      <c r="CS574" s="51"/>
      <c r="CT574" s="51"/>
    </row>
    <row r="575" spans="1:98" ht="21" hidden="1" customHeight="1" x14ac:dyDescent="0.2">
      <c r="A575" s="254"/>
      <c r="B575" s="255"/>
      <c r="C575" s="255"/>
      <c r="D575" s="255"/>
      <c r="E575" s="255"/>
      <c r="F575" s="255"/>
      <c r="G575" s="255"/>
      <c r="H575" s="255"/>
      <c r="I575" s="255"/>
      <c r="J575" s="255"/>
      <c r="K575" s="255"/>
      <c r="L575" s="256"/>
      <c r="M575" s="256"/>
      <c r="N575" s="255"/>
      <c r="O575" s="394"/>
      <c r="P575" s="255"/>
      <c r="Q575" s="255"/>
      <c r="R575" s="255"/>
      <c r="S575" s="255"/>
      <c r="T575" s="255"/>
      <c r="U575" s="255"/>
      <c r="V575" s="255"/>
      <c r="W575" s="255"/>
      <c r="X575" s="256"/>
      <c r="Y575" s="256"/>
      <c r="Z575" s="255"/>
      <c r="AA575" s="255"/>
      <c r="AB575" s="255"/>
      <c r="AC575" s="255"/>
      <c r="AD575" s="255"/>
      <c r="AE575" s="255"/>
      <c r="AF575" s="255"/>
      <c r="AG575" s="255"/>
      <c r="AH575" s="255"/>
      <c r="AI575" s="255"/>
      <c r="AJ575" s="256"/>
      <c r="AK575" s="256"/>
      <c r="AL575" s="255"/>
      <c r="AM575" s="255"/>
      <c r="AN575" s="255"/>
      <c r="AO575" s="255"/>
      <c r="AP575" s="255"/>
      <c r="AQ575" s="255"/>
      <c r="AR575" s="255"/>
      <c r="AS575" s="255"/>
      <c r="AT575" s="255"/>
      <c r="AU575" s="255"/>
      <c r="AV575" s="256"/>
      <c r="AW575" s="256"/>
      <c r="AX575" s="263" t="str">
        <f>$Z$150</f>
        <v/>
      </c>
      <c r="AY575" s="276">
        <v>3</v>
      </c>
      <c r="AZ575" s="127" t="str">
        <f>IF(COUNTIFS($Z$148,"&lt;&gt;"&amp;""),$Z$148,"")</f>
        <v/>
      </c>
      <c r="BA575" s="127" t="str">
        <f t="shared" si="163"/>
        <v/>
      </c>
      <c r="BB575" s="127" t="str">
        <f t="shared" si="164"/>
        <v/>
      </c>
      <c r="BC575" s="127" t="str">
        <f>IF($AZ575="","",$AD$150)</f>
        <v/>
      </c>
      <c r="BD575" s="127" t="str">
        <f t="shared" si="166"/>
        <v/>
      </c>
      <c r="BE575" s="127" t="str">
        <f>IF(COUNTIFS($Z$148,"&lt;&gt;"&amp;""),ROUND($AE$150/14,1),"")</f>
        <v/>
      </c>
      <c r="BF575" s="127" t="str">
        <f>IF(COUNTIFS($Z$148,"&lt;&gt;"&amp;""),ROUND(($AF$150+$AG$150+$AH$150)/14,1),"")</f>
        <v/>
      </c>
      <c r="BG575" s="127" t="str">
        <f>IF(COUNTIFS($Z$148,"&lt;&gt;"&amp;""),ROUND(($AE$150+$AF$150+$AG$150+$AH$150)/14,1),"")</f>
        <v/>
      </c>
      <c r="BH575" s="127" t="str">
        <f>IF(COUNTIFS($Z$148,"&lt;&gt;"&amp;""),ROUND($AE$150,1),"")</f>
        <v/>
      </c>
      <c r="BI575" s="127" t="str">
        <f>IF(COUNTIFS($Z$148,"&lt;&gt;"&amp;""),ROUND(($AF$150+$AG$150+$AH$150),1),"")</f>
        <v/>
      </c>
      <c r="BJ575" s="127" t="str">
        <f>IF(COUNTIFS($Z$148,"&lt;&gt;"&amp;""),ROUND(($AE$150+$AF$150+$AG$150+$AH$150),1),"")</f>
        <v/>
      </c>
      <c r="BK575" s="276"/>
      <c r="BL575" s="127"/>
      <c r="BM575" s="127"/>
      <c r="BN575" s="276"/>
      <c r="BO575" s="127"/>
      <c r="BP575" s="127"/>
      <c r="BQ575" s="127" t="str">
        <f>IF(COUNTIFS($Z$148,"&lt;&gt;"&amp;""),IF($AK$150&lt;&gt;"",ROUND($AK$150/14,1),""),"")</f>
        <v/>
      </c>
      <c r="BR575" s="127" t="str">
        <f>IF(COUNTIFS($Z$148,"&lt;&gt;"&amp;""),IF($AK$150&lt;&gt;"",ROUND($AK$150,1),""),"")</f>
        <v/>
      </c>
      <c r="BS575" s="127" t="str">
        <f>IF($AZ575="","",$AC$150)</f>
        <v/>
      </c>
      <c r="BT575" s="126" t="str">
        <f>IF(COUNTIFS($Z$148,"&lt;&gt;"&amp;""),$AJ$150,"")</f>
        <v/>
      </c>
      <c r="BU575" s="126" t="str">
        <f t="shared" si="167"/>
        <v/>
      </c>
      <c r="BV575" s="127" t="str">
        <f t="shared" si="168"/>
        <v/>
      </c>
      <c r="BW575" s="419" t="str">
        <f t="shared" si="165"/>
        <v/>
      </c>
      <c r="BY575" s="277"/>
      <c r="BZ575" s="277"/>
      <c r="CA575" s="277"/>
      <c r="CB575" s="277"/>
      <c r="CC575" s="277"/>
      <c r="CD575" s="277"/>
      <c r="CE575" s="277"/>
      <c r="CF575" s="277"/>
      <c r="CG575" s="51"/>
      <c r="CH575" s="51"/>
      <c r="CI575" s="51"/>
      <c r="CJ575" s="277"/>
      <c r="CK575" s="277"/>
      <c r="CL575" s="277"/>
      <c r="CM575" s="277"/>
      <c r="CN575" s="277"/>
      <c r="CO575" s="277"/>
      <c r="CP575" s="277"/>
      <c r="CQ575" s="277"/>
      <c r="CR575" s="277"/>
      <c r="CS575" s="51"/>
      <c r="CT575" s="51"/>
    </row>
    <row r="576" spans="1:98" ht="21" hidden="1" customHeight="1" x14ac:dyDescent="0.2">
      <c r="A576" s="254"/>
      <c r="B576" s="255"/>
      <c r="C576" s="255"/>
      <c r="D576" s="255"/>
      <c r="E576" s="255"/>
      <c r="F576" s="255"/>
      <c r="G576" s="255"/>
      <c r="H576" s="255"/>
      <c r="I576" s="255"/>
      <c r="J576" s="255"/>
      <c r="K576" s="255"/>
      <c r="L576" s="256"/>
      <c r="M576" s="256"/>
      <c r="N576" s="255"/>
      <c r="O576" s="394"/>
      <c r="P576" s="255"/>
      <c r="Q576" s="255"/>
      <c r="R576" s="255"/>
      <c r="S576" s="255"/>
      <c r="T576" s="255"/>
      <c r="U576" s="255"/>
      <c r="V576" s="255"/>
      <c r="W576" s="255"/>
      <c r="X576" s="256"/>
      <c r="Y576" s="256"/>
      <c r="Z576" s="255"/>
      <c r="AA576" s="255"/>
      <c r="AB576" s="255"/>
      <c r="AC576" s="255"/>
      <c r="AD576" s="255"/>
      <c r="AE576" s="255"/>
      <c r="AF576" s="255"/>
      <c r="AG576" s="255"/>
      <c r="AH576" s="255"/>
      <c r="AI576" s="255"/>
      <c r="AJ576" s="256"/>
      <c r="AK576" s="256"/>
      <c r="AL576" s="255"/>
      <c r="AM576" s="255"/>
      <c r="AN576" s="255"/>
      <c r="AO576" s="255"/>
      <c r="AP576" s="255"/>
      <c r="AQ576" s="255"/>
      <c r="AR576" s="255"/>
      <c r="AS576" s="255"/>
      <c r="AT576" s="255"/>
      <c r="AU576" s="255"/>
      <c r="AV576" s="256"/>
      <c r="AW576" s="256"/>
      <c r="AX576" s="263" t="str">
        <f>$Z$153</f>
        <v/>
      </c>
      <c r="AY576" s="276">
        <v>4</v>
      </c>
      <c r="AZ576" s="127" t="str">
        <f>IF(COUNTIFS($Z$151,"&lt;&gt;"&amp;""),$Z$151,"")</f>
        <v/>
      </c>
      <c r="BA576" s="127" t="str">
        <f t="shared" si="163"/>
        <v/>
      </c>
      <c r="BB576" s="127" t="str">
        <f t="shared" si="164"/>
        <v/>
      </c>
      <c r="BC576" s="127" t="str">
        <f>IF($AZ576="","",$AD$153)</f>
        <v/>
      </c>
      <c r="BD576" s="127" t="str">
        <f t="shared" si="166"/>
        <v/>
      </c>
      <c r="BE576" s="127" t="str">
        <f>IF(COUNTIFS($Z$151,"&lt;&gt;"&amp;""),ROUND($AE$153/14,1),"")</f>
        <v/>
      </c>
      <c r="BF576" s="127" t="str">
        <f>IF(COUNTIFS($Z$151,"&lt;&gt;"&amp;""),ROUND(($AF$153+$AG$153+$AH$153)/14,1),"")</f>
        <v/>
      </c>
      <c r="BG576" s="127" t="str">
        <f>IF(COUNTIFS($Z$151,"&lt;&gt;"&amp;""),ROUND(($AE$153+$AF$153+$AG$153+$AH$153)/14,1),"")</f>
        <v/>
      </c>
      <c r="BH576" s="127" t="str">
        <f>IF(COUNTIFS($Z$151,"&lt;&gt;"&amp;""),ROUND($AE$153,1),"")</f>
        <v/>
      </c>
      <c r="BI576" s="127" t="str">
        <f>IF(COUNTIFS($Z$151,"&lt;&gt;"&amp;""),ROUND(($AF$153+$AG$153+$AH$153),1),"")</f>
        <v/>
      </c>
      <c r="BJ576" s="127" t="str">
        <f>IF(COUNTIFS($Z$151,"&lt;&gt;"&amp;""),ROUND(($AE$153+$AF$153+$AG$153+$AH$153),1),"")</f>
        <v/>
      </c>
      <c r="BK576" s="276"/>
      <c r="BL576" s="127"/>
      <c r="BM576" s="127"/>
      <c r="BN576" s="276"/>
      <c r="BO576" s="127"/>
      <c r="BP576" s="127"/>
      <c r="BQ576" s="127" t="str">
        <f>IF(COUNTIFS($Z$151,"&lt;&gt;"&amp;""),IF($AK$153&lt;&gt;"",ROUND($AK$153/14,1),""),"")</f>
        <v/>
      </c>
      <c r="BR576" s="127" t="str">
        <f>IF(COUNTIFS($Z$151,"&lt;&gt;"&amp;""),IF($AK$153&lt;&gt;"",ROUND($AK$153,1),""),"")</f>
        <v/>
      </c>
      <c r="BS576" s="127" t="str">
        <f>IF($AZ576="","",$AC$153)</f>
        <v/>
      </c>
      <c r="BT576" s="126" t="str">
        <f>IF(COUNTIFS($Z$151,"&lt;&gt;"&amp;""),$AJ$153,"")</f>
        <v/>
      </c>
      <c r="BU576" s="126" t="str">
        <f t="shared" si="167"/>
        <v/>
      </c>
      <c r="BV576" s="127" t="str">
        <f t="shared" si="168"/>
        <v/>
      </c>
      <c r="BW576" s="419" t="str">
        <f t="shared" si="165"/>
        <v/>
      </c>
      <c r="BY576" s="277"/>
      <c r="BZ576" s="277"/>
      <c r="CA576" s="277"/>
      <c r="CB576" s="277"/>
      <c r="CC576" s="277"/>
      <c r="CD576" s="277"/>
      <c r="CE576" s="277"/>
      <c r="CF576" s="277"/>
      <c r="CG576" s="51"/>
      <c r="CH576" s="51"/>
      <c r="CI576" s="51"/>
      <c r="CJ576" s="277"/>
      <c r="CK576" s="277"/>
      <c r="CL576" s="277"/>
      <c r="CM576" s="277"/>
      <c r="CN576" s="277"/>
      <c r="CO576" s="277"/>
      <c r="CP576" s="277"/>
      <c r="CQ576" s="277"/>
      <c r="CR576" s="277"/>
      <c r="CS576" s="51"/>
      <c r="CT576" s="51"/>
    </row>
    <row r="577" spans="1:98" ht="21" hidden="1" customHeight="1" x14ac:dyDescent="0.2">
      <c r="A577" s="254"/>
      <c r="B577" s="255"/>
      <c r="C577" s="255"/>
      <c r="D577" s="255"/>
      <c r="E577" s="255"/>
      <c r="F577" s="255"/>
      <c r="G577" s="255"/>
      <c r="H577" s="255"/>
      <c r="I577" s="255"/>
      <c r="J577" s="255"/>
      <c r="K577" s="255"/>
      <c r="L577" s="256"/>
      <c r="M577" s="256"/>
      <c r="N577" s="255"/>
      <c r="O577" s="394"/>
      <c r="P577" s="255"/>
      <c r="Q577" s="255"/>
      <c r="R577" s="255"/>
      <c r="S577" s="255"/>
      <c r="T577" s="255"/>
      <c r="U577" s="255"/>
      <c r="V577" s="255"/>
      <c r="W577" s="255"/>
      <c r="X577" s="256"/>
      <c r="Y577" s="256"/>
      <c r="Z577" s="255"/>
      <c r="AA577" s="255"/>
      <c r="AB577" s="255"/>
      <c r="AC577" s="255"/>
      <c r="AD577" s="255"/>
      <c r="AE577" s="255"/>
      <c r="AF577" s="255"/>
      <c r="AG577" s="255"/>
      <c r="AH577" s="255"/>
      <c r="AI577" s="255"/>
      <c r="AJ577" s="256"/>
      <c r="AK577" s="256"/>
      <c r="AL577" s="255"/>
      <c r="AM577" s="255"/>
      <c r="AN577" s="255"/>
      <c r="AO577" s="255"/>
      <c r="AP577" s="255"/>
      <c r="AQ577" s="255"/>
      <c r="AR577" s="255"/>
      <c r="AS577" s="255"/>
      <c r="AT577" s="255"/>
      <c r="AU577" s="255"/>
      <c r="AV577" s="256"/>
      <c r="AW577" s="256"/>
      <c r="AX577" s="263" t="str">
        <f>$Z$156</f>
        <v/>
      </c>
      <c r="AY577" s="276">
        <v>5</v>
      </c>
      <c r="AZ577" s="127" t="str">
        <f>IF(COUNTIFS($Z$154,"&lt;&gt;"&amp;""),$Z$154,"")</f>
        <v/>
      </c>
      <c r="BA577" s="127" t="str">
        <f t="shared" si="163"/>
        <v/>
      </c>
      <c r="BB577" s="127" t="str">
        <f t="shared" si="164"/>
        <v/>
      </c>
      <c r="BC577" s="127" t="str">
        <f>IF($AZ577="","",$AD$156)</f>
        <v/>
      </c>
      <c r="BD577" s="127" t="str">
        <f t="shared" si="166"/>
        <v/>
      </c>
      <c r="BE577" s="127" t="str">
        <f>IF(COUNTIFS($Z$154,"&lt;&gt;"&amp;""),ROUND($AE$156/14,1),"")</f>
        <v/>
      </c>
      <c r="BF577" s="127" t="str">
        <f>IF(COUNTIFS($Z$154,"&lt;&gt;"&amp;""),ROUND(($AF$156+$AG$156+$AH$156)/14,1),"")</f>
        <v/>
      </c>
      <c r="BG577" s="127" t="str">
        <f>IF(COUNTIFS($Z$154,"&lt;&gt;"&amp;""),ROUND(($AE$156+$AF$156+$AG$156+$AH$156)/14,1),"")</f>
        <v/>
      </c>
      <c r="BH577" s="127" t="str">
        <f>IF(COUNTIFS($Z$154,"&lt;&gt;"&amp;""),ROUND($AE$156,1),"")</f>
        <v/>
      </c>
      <c r="BI577" s="127" t="str">
        <f>IF(COUNTIFS($Z$154,"&lt;&gt;"&amp;""),ROUND(($AF$156+$AG$156+$AH$156),1),"")</f>
        <v/>
      </c>
      <c r="BJ577" s="127" t="str">
        <f>IF(COUNTIFS($Z$154,"&lt;&gt;"&amp;""),ROUND(($AE$156+$AF$156+$AG$156+$AH$156),1),"")</f>
        <v/>
      </c>
      <c r="BK577" s="276"/>
      <c r="BL577" s="127"/>
      <c r="BM577" s="127"/>
      <c r="BN577" s="276"/>
      <c r="BO577" s="127"/>
      <c r="BP577" s="127"/>
      <c r="BQ577" s="127" t="str">
        <f>IF(COUNTIFS($Z$154,"&lt;&gt;"&amp;""),IF($AK$156&lt;&gt;"",ROUND($AK$156/14,1),""),"")</f>
        <v/>
      </c>
      <c r="BR577" s="127" t="str">
        <f>IF(COUNTIFS($Z$154,"&lt;&gt;"&amp;""),IF($AK$156&lt;&gt;"",ROUND($AK$156,1),""),"")</f>
        <v/>
      </c>
      <c r="BS577" s="127" t="str">
        <f>IF($AZ577="","",$AC$156)</f>
        <v/>
      </c>
      <c r="BT577" s="126" t="str">
        <f>IF(COUNTIFS($Z$154,"&lt;&gt;"&amp;""),$AJ$156,"")</f>
        <v/>
      </c>
      <c r="BU577" s="126" t="str">
        <f t="shared" si="167"/>
        <v/>
      </c>
      <c r="BV577" s="127" t="str">
        <f t="shared" si="168"/>
        <v/>
      </c>
      <c r="BW577" s="419" t="str">
        <f t="shared" si="165"/>
        <v/>
      </c>
      <c r="BY577" s="277"/>
      <c r="BZ577" s="277"/>
      <c r="CA577" s="277"/>
      <c r="CB577" s="277"/>
      <c r="CC577" s="277"/>
      <c r="CD577" s="277"/>
      <c r="CE577" s="277"/>
      <c r="CF577" s="277"/>
      <c r="CG577" s="51"/>
      <c r="CH577" s="51"/>
      <c r="CI577" s="51"/>
      <c r="CJ577" s="277"/>
      <c r="CK577" s="277"/>
      <c r="CL577" s="277"/>
      <c r="CM577" s="277"/>
      <c r="CN577" s="277"/>
      <c r="CO577" s="277"/>
      <c r="CP577" s="277"/>
      <c r="CQ577" s="277"/>
      <c r="CR577" s="277"/>
      <c r="CS577" s="51"/>
      <c r="CT577" s="51"/>
    </row>
    <row r="578" spans="1:98" ht="21" hidden="1" customHeight="1" x14ac:dyDescent="0.2">
      <c r="B578" s="277"/>
      <c r="C578" s="277"/>
      <c r="D578" s="277"/>
      <c r="E578" s="277"/>
      <c r="F578" s="277"/>
      <c r="G578" s="277"/>
      <c r="H578" s="277"/>
      <c r="I578" s="277"/>
      <c r="J578" s="277"/>
      <c r="N578" s="277"/>
      <c r="P578" s="277"/>
      <c r="Q578" s="277"/>
      <c r="R578" s="277"/>
      <c r="S578" s="277"/>
      <c r="T578" s="277"/>
      <c r="U578" s="277"/>
      <c r="V578" s="277"/>
      <c r="Z578" s="277"/>
      <c r="AA578" s="277"/>
      <c r="AB578" s="277"/>
      <c r="AC578" s="277"/>
      <c r="AD578" s="277"/>
      <c r="AE578" s="277"/>
      <c r="AF578" s="277"/>
      <c r="AG578" s="277"/>
      <c r="AH578" s="277"/>
      <c r="AL578" s="277"/>
      <c r="AM578" s="277"/>
      <c r="AN578" s="277"/>
      <c r="AO578" s="277"/>
      <c r="AP578" s="277"/>
      <c r="AQ578" s="277"/>
      <c r="AR578" s="277"/>
      <c r="AS578" s="277"/>
      <c r="AT578" s="277"/>
      <c r="AX578" s="263" t="str">
        <f>$Z$159</f>
        <v/>
      </c>
      <c r="AY578" s="276">
        <v>6</v>
      </c>
      <c r="AZ578" s="127" t="str">
        <f>IF(COUNTIFS($Z$157,"&lt;&gt;"&amp;""),$Z$157,"")</f>
        <v/>
      </c>
      <c r="BA578" s="127" t="str">
        <f t="shared" si="163"/>
        <v/>
      </c>
      <c r="BB578" s="127" t="str">
        <f t="shared" si="164"/>
        <v/>
      </c>
      <c r="BC578" s="127" t="str">
        <f>IF($AZ578="","",$AD$159)</f>
        <v/>
      </c>
      <c r="BD578" s="127" t="str">
        <f t="shared" si="166"/>
        <v/>
      </c>
      <c r="BE578" s="127" t="str">
        <f>IF(COUNTIFS($Z$157,"&lt;&gt;"&amp;""),ROUND($AE$159/14,1),"")</f>
        <v/>
      </c>
      <c r="BF578" s="127" t="str">
        <f>IF(COUNTIFS($Z$157,"&lt;&gt;"&amp;""),ROUND(($AF$159+$AG$159+$AH$159)/14,1),"")</f>
        <v/>
      </c>
      <c r="BG578" s="127" t="str">
        <f>IF(COUNTIFS($Z$157,"&lt;&gt;"&amp;""),ROUND(($AE$159+$AF$159+$AG$159+$AH$159)/14,1),"")</f>
        <v/>
      </c>
      <c r="BH578" s="127" t="str">
        <f>IF(COUNTIFS($Z$157,"&lt;&gt;"&amp;""),ROUND($AE$159,1),"")</f>
        <v/>
      </c>
      <c r="BI578" s="127" t="str">
        <f>IF(COUNTIFS($Z$157,"&lt;&gt;"&amp;""),ROUND(($AF$159+$AG$159+$AH$159),1),"")</f>
        <v/>
      </c>
      <c r="BJ578" s="127" t="str">
        <f>IF(COUNTIFS($Z$157,"&lt;&gt;"&amp;""),ROUND(($AE$159+$AF$159+$AG$159+$AH$159),1),"")</f>
        <v/>
      </c>
      <c r="BK578" s="276"/>
      <c r="BL578" s="127"/>
      <c r="BM578" s="127"/>
      <c r="BN578" s="276"/>
      <c r="BO578" s="127"/>
      <c r="BP578" s="127"/>
      <c r="BQ578" s="127" t="str">
        <f>IF(COUNTIFS($Z$157,"&lt;&gt;"&amp;""),IF($AK$159&lt;&gt;"",ROUND($AK$159/14,1),""),"")</f>
        <v/>
      </c>
      <c r="BR578" s="127" t="str">
        <f>IF(COUNTIFS($Z$157,"&lt;&gt;"&amp;""),IF($AK$159&lt;&gt;"",ROUND($AK$159,1),""),"")</f>
        <v/>
      </c>
      <c r="BS578" s="127" t="str">
        <f>IF($AZ578="","",$AC$159)</f>
        <v/>
      </c>
      <c r="BT578" s="126" t="str">
        <f>IF(COUNTIFS($Z$157,"&lt;&gt;"&amp;""),$AJ$159,"")</f>
        <v/>
      </c>
      <c r="BU578" s="126" t="str">
        <f t="shared" si="167"/>
        <v/>
      </c>
      <c r="BV578" s="127" t="str">
        <f t="shared" si="168"/>
        <v/>
      </c>
      <c r="BW578" s="419" t="str">
        <f t="shared" si="165"/>
        <v/>
      </c>
      <c r="BY578" s="277"/>
      <c r="BZ578" s="277"/>
      <c r="CA578" s="277"/>
      <c r="CB578" s="277"/>
      <c r="CC578" s="277"/>
      <c r="CD578" s="277"/>
      <c r="CE578" s="277"/>
      <c r="CF578" s="277"/>
      <c r="CG578" s="51"/>
      <c r="CH578" s="51"/>
      <c r="CI578" s="51"/>
      <c r="CJ578" s="277"/>
      <c r="CK578" s="277"/>
      <c r="CL578" s="277"/>
      <c r="CM578" s="277"/>
      <c r="CN578" s="277"/>
      <c r="CO578" s="277"/>
      <c r="CP578" s="277"/>
      <c r="CQ578" s="277"/>
      <c r="CR578" s="277"/>
      <c r="CS578" s="51"/>
      <c r="CT578" s="51"/>
    </row>
    <row r="579" spans="1:98" ht="21" hidden="1" customHeight="1" x14ac:dyDescent="0.2">
      <c r="B579" s="277"/>
      <c r="C579" s="277"/>
      <c r="D579" s="277"/>
      <c r="E579" s="277"/>
      <c r="F579" s="277"/>
      <c r="G579" s="277"/>
      <c r="H579" s="277"/>
      <c r="I579" s="277"/>
      <c r="J579" s="277"/>
      <c r="N579" s="277"/>
      <c r="P579" s="277"/>
      <c r="Q579" s="277"/>
      <c r="R579" s="277"/>
      <c r="S579" s="277"/>
      <c r="T579" s="277"/>
      <c r="U579" s="277"/>
      <c r="V579" s="277"/>
      <c r="Z579" s="277"/>
      <c r="AA579" s="277"/>
      <c r="AB579" s="277"/>
      <c r="AC579" s="277"/>
      <c r="AD579" s="277"/>
      <c r="AE579" s="277"/>
      <c r="AF579" s="277"/>
      <c r="AG579" s="277"/>
      <c r="AH579" s="277"/>
      <c r="AL579" s="277"/>
      <c r="AM579" s="277"/>
      <c r="AN579" s="277"/>
      <c r="AO579" s="277"/>
      <c r="AP579" s="277"/>
      <c r="AQ579" s="277"/>
      <c r="AR579" s="277"/>
      <c r="AS579" s="277"/>
      <c r="AT579" s="277"/>
      <c r="AX579" s="263" t="str">
        <f>$Z$162</f>
        <v/>
      </c>
      <c r="AY579" s="276">
        <v>7</v>
      </c>
      <c r="AZ579" s="127" t="str">
        <f>IF(COUNTIFS($Z$160,"&lt;&gt;"&amp;""),$Z$160,"")</f>
        <v/>
      </c>
      <c r="BA579" s="127" t="str">
        <f t="shared" si="163"/>
        <v/>
      </c>
      <c r="BB579" s="127" t="str">
        <f t="shared" si="164"/>
        <v/>
      </c>
      <c r="BC579" s="127" t="str">
        <f>IF($AZ579="","",$AD$162)</f>
        <v/>
      </c>
      <c r="BD579" s="127" t="str">
        <f t="shared" si="166"/>
        <v/>
      </c>
      <c r="BE579" s="127" t="str">
        <f>IF(COUNTIFS($Z$160,"&lt;&gt;"&amp;""),ROUND($AE$162/14,1),"")</f>
        <v/>
      </c>
      <c r="BF579" s="127" t="str">
        <f>IF(COUNTIFS($Z$160,"&lt;&gt;"&amp;""),ROUND(($AF$162+$AG$162+$AH$162)/14,1),"")</f>
        <v/>
      </c>
      <c r="BG579" s="127" t="str">
        <f>IF(COUNTIFS($Z$160,"&lt;&gt;"&amp;""),ROUND(($AE$162+$AF$162+$AG$162+$AH$162)/14,1),"")</f>
        <v/>
      </c>
      <c r="BH579" s="127" t="str">
        <f>IF(COUNTIFS($Z$160,"&lt;&gt;"&amp;""),ROUND($AE$162,1),"")</f>
        <v/>
      </c>
      <c r="BI579" s="127" t="str">
        <f>IF(COUNTIFS($Z$160,"&lt;&gt;"&amp;""),ROUND(($AF$162+$AG$162+$AH$162),1),"")</f>
        <v/>
      </c>
      <c r="BJ579" s="127" t="str">
        <f>IF(COUNTIFS($Z$160,"&lt;&gt;"&amp;""),ROUND(($AE$162+$AF$162+$AG$162+$AH$162),1),"")</f>
        <v/>
      </c>
      <c r="BK579" s="276"/>
      <c r="BL579" s="127"/>
      <c r="BM579" s="127"/>
      <c r="BN579" s="276"/>
      <c r="BO579" s="127"/>
      <c r="BP579" s="127"/>
      <c r="BQ579" s="127" t="str">
        <f>IF(COUNTIFS($Z$160,"&lt;&gt;"&amp;""),IF($AK$162&lt;&gt;"",ROUND($AK$162/14,1),""),"")</f>
        <v/>
      </c>
      <c r="BR579" s="127" t="str">
        <f>IF(COUNTIFS($Z$160,"&lt;&gt;"&amp;""),IF($AK$162&lt;&gt;"",ROUND($AK$162,1),""),"")</f>
        <v/>
      </c>
      <c r="BS579" s="127" t="str">
        <f>IF($AZ579="","",$AC$162)</f>
        <v/>
      </c>
      <c r="BT579" s="126" t="str">
        <f>IF(COUNTIFS($Z$160,"&lt;&gt;"&amp;""),$AJ$162,"")</f>
        <v/>
      </c>
      <c r="BU579" s="126" t="str">
        <f t="shared" si="167"/>
        <v/>
      </c>
      <c r="BV579" s="127" t="str">
        <f t="shared" si="168"/>
        <v/>
      </c>
      <c r="BW579" s="419" t="str">
        <f t="shared" si="165"/>
        <v/>
      </c>
      <c r="BY579" s="277"/>
      <c r="BZ579" s="277"/>
      <c r="CA579" s="277"/>
      <c r="CB579" s="277"/>
      <c r="CC579" s="277"/>
      <c r="CD579" s="277"/>
      <c r="CE579" s="277"/>
      <c r="CF579" s="277"/>
      <c r="CG579" s="51"/>
      <c r="CH579" s="51"/>
      <c r="CI579" s="51"/>
      <c r="CJ579" s="277"/>
      <c r="CK579" s="277"/>
      <c r="CL579" s="277"/>
      <c r="CM579" s="277"/>
      <c r="CN579" s="277"/>
      <c r="CO579" s="277"/>
      <c r="CP579" s="277"/>
      <c r="CQ579" s="277"/>
      <c r="CR579" s="277"/>
      <c r="CS579" s="51"/>
      <c r="CT579" s="51"/>
    </row>
    <row r="580" spans="1:98" ht="21" hidden="1" customHeight="1" x14ac:dyDescent="0.2">
      <c r="B580" s="277"/>
      <c r="C580" s="277"/>
      <c r="D580" s="277"/>
      <c r="E580" s="277"/>
      <c r="F580" s="277"/>
      <c r="G580" s="277"/>
      <c r="H580" s="277"/>
      <c r="I580" s="277"/>
      <c r="J580" s="277"/>
      <c r="N580" s="277"/>
      <c r="P580" s="277"/>
      <c r="Q580" s="277"/>
      <c r="R580" s="277"/>
      <c r="S580" s="277"/>
      <c r="T580" s="277"/>
      <c r="U580" s="277"/>
      <c r="V580" s="277"/>
      <c r="Z580" s="277"/>
      <c r="AA580" s="277"/>
      <c r="AB580" s="277"/>
      <c r="AC580" s="277"/>
      <c r="AD580" s="277"/>
      <c r="AE580" s="277"/>
      <c r="AF580" s="277"/>
      <c r="AG580" s="277"/>
      <c r="AH580" s="277"/>
      <c r="AL580" s="277"/>
      <c r="AM580" s="277"/>
      <c r="AN580" s="277"/>
      <c r="AO580" s="277"/>
      <c r="AP580" s="277"/>
      <c r="AQ580" s="277"/>
      <c r="AR580" s="277"/>
      <c r="AS580" s="277"/>
      <c r="AT580" s="277"/>
      <c r="AX580" s="263" t="str">
        <f>$Z$165</f>
        <v/>
      </c>
      <c r="AY580" s="276">
        <v>8</v>
      </c>
      <c r="AZ580" s="127" t="str">
        <f>IF(COUNTIFS($Z$163,"&lt;&gt;"&amp;""),$Z$163,"")</f>
        <v/>
      </c>
      <c r="BA580" s="127" t="str">
        <f t="shared" si="163"/>
        <v/>
      </c>
      <c r="BB580" s="127" t="str">
        <f t="shared" si="164"/>
        <v/>
      </c>
      <c r="BC580" s="127" t="str">
        <f>IF($AZ580="","",$AD$165)</f>
        <v/>
      </c>
      <c r="BD580" s="127" t="str">
        <f t="shared" si="166"/>
        <v/>
      </c>
      <c r="BE580" s="127" t="str">
        <f>IF(COUNTIFS($Z$163,"&lt;&gt;"&amp;""),ROUND($AE$165/14,1),"")</f>
        <v/>
      </c>
      <c r="BF580" s="127" t="str">
        <f>IF(COUNTIFS($Z$163,"&lt;&gt;"&amp;""),ROUND(($AF$165+$AG$165+$AH$165)/14,1),"")</f>
        <v/>
      </c>
      <c r="BG580" s="127" t="str">
        <f>IF(COUNTIFS($Z$163,"&lt;&gt;"&amp;""),ROUND(($AE$165+$AF$165+$AG$165+$AH$165)/14,1),"")</f>
        <v/>
      </c>
      <c r="BH580" s="127" t="str">
        <f>IF(COUNTIFS($Z$163,"&lt;&gt;"&amp;""),ROUND($AE$165,1),"")</f>
        <v/>
      </c>
      <c r="BI580" s="127" t="str">
        <f>IF(COUNTIFS($Z$163,"&lt;&gt;"&amp;""),ROUND(($AF$165+$AG$165+$AH$165),1),"")</f>
        <v/>
      </c>
      <c r="BJ580" s="127" t="str">
        <f>IF(COUNTIFS($Z$163,"&lt;&gt;"&amp;""),ROUND(($AE$165+$AF$165+$AG$165+$AH$165),1),"")</f>
        <v/>
      </c>
      <c r="BK580" s="276"/>
      <c r="BL580" s="127"/>
      <c r="BM580" s="127"/>
      <c r="BN580" s="276"/>
      <c r="BO580" s="127"/>
      <c r="BP580" s="127"/>
      <c r="BQ580" s="127" t="str">
        <f>IF(COUNTIFS($Z$163,"&lt;&gt;"&amp;""),IF($AK$165&lt;&gt;"",ROUND($AK$165/14,1),""),"")</f>
        <v/>
      </c>
      <c r="BR580" s="127" t="str">
        <f>IF(COUNTIFS($Z$163,"&lt;&gt;"&amp;""),IF($AK$165&lt;&gt;"",ROUND($AK$165,1),""),"")</f>
        <v/>
      </c>
      <c r="BS580" s="127" t="str">
        <f>IF($AZ580="","",$AC$165)</f>
        <v/>
      </c>
      <c r="BT580" s="126" t="str">
        <f>IF(COUNTIFS($Z$163,"&lt;&gt;"&amp;""),$AJ$165,"")</f>
        <v/>
      </c>
      <c r="BU580" s="126" t="str">
        <f t="shared" si="167"/>
        <v/>
      </c>
      <c r="BV580" s="127" t="str">
        <f t="shared" si="168"/>
        <v/>
      </c>
      <c r="BW580" s="419" t="str">
        <f t="shared" si="165"/>
        <v/>
      </c>
      <c r="BY580" s="277"/>
      <c r="BZ580" s="277"/>
      <c r="CA580" s="277"/>
      <c r="CB580" s="277"/>
      <c r="CC580" s="277"/>
      <c r="CD580" s="277"/>
      <c r="CE580" s="277"/>
      <c r="CF580" s="277"/>
      <c r="CG580" s="51"/>
      <c r="CH580" s="51"/>
      <c r="CI580" s="51"/>
      <c r="CJ580" s="277"/>
      <c r="CK580" s="277"/>
      <c r="CL580" s="277"/>
      <c r="CM580" s="277"/>
      <c r="CN580" s="277"/>
      <c r="CO580" s="277"/>
      <c r="CP580" s="277"/>
      <c r="CQ580" s="277"/>
      <c r="CR580" s="277"/>
      <c r="CS580" s="51"/>
      <c r="CT580" s="51"/>
    </row>
    <row r="581" spans="1:98" ht="21" hidden="1" customHeight="1" x14ac:dyDescent="0.2">
      <c r="B581" s="277"/>
      <c r="C581" s="277"/>
      <c r="D581" s="277"/>
      <c r="E581" s="277"/>
      <c r="F581" s="277"/>
      <c r="G581" s="277"/>
      <c r="H581" s="277"/>
      <c r="I581" s="277"/>
      <c r="J581" s="277"/>
      <c r="N581" s="277"/>
      <c r="P581" s="277"/>
      <c r="Q581" s="277"/>
      <c r="R581" s="277"/>
      <c r="S581" s="277"/>
      <c r="T581" s="277"/>
      <c r="U581" s="277"/>
      <c r="V581" s="277"/>
      <c r="Z581" s="277"/>
      <c r="AA581" s="277"/>
      <c r="AB581" s="277"/>
      <c r="AC581" s="277"/>
      <c r="AD581" s="277"/>
      <c r="AE581" s="277"/>
      <c r="AF581" s="277"/>
      <c r="AG581" s="277"/>
      <c r="AH581" s="277"/>
      <c r="AL581" s="277"/>
      <c r="AM581" s="277"/>
      <c r="AN581" s="277"/>
      <c r="AO581" s="277"/>
      <c r="AP581" s="277"/>
      <c r="AQ581" s="277"/>
      <c r="AR581" s="277"/>
      <c r="AS581" s="277"/>
      <c r="AT581" s="277"/>
      <c r="AX581" s="263" t="str">
        <f>$Z$168</f>
        <v/>
      </c>
      <c r="AY581" s="276">
        <v>9</v>
      </c>
      <c r="AZ581" s="127" t="str">
        <f>IF(COUNTIFS($Z$166,"&lt;&gt;"&amp;""),$Z$166,"")</f>
        <v/>
      </c>
      <c r="BA581" s="127" t="str">
        <f t="shared" si="163"/>
        <v/>
      </c>
      <c r="BB581" s="127" t="str">
        <f t="shared" si="164"/>
        <v/>
      </c>
      <c r="BC581" s="127" t="str">
        <f>IF($AZ581="","",$AD$168)</f>
        <v/>
      </c>
      <c r="BD581" s="127" t="str">
        <f t="shared" si="166"/>
        <v/>
      </c>
      <c r="BE581" s="127" t="str">
        <f>IF(COUNTIFS($Z$166,"&lt;&gt;"&amp;""),ROUND($AE$168/14,1),"")</f>
        <v/>
      </c>
      <c r="BF581" s="127" t="str">
        <f>IF(COUNTIFS($Z$166,"&lt;&gt;"&amp;""),ROUND(($AF$168+$AG$168+$AH$168)/14,1),"")</f>
        <v/>
      </c>
      <c r="BG581" s="127" t="str">
        <f>IF(COUNTIFS($Z$166,"&lt;&gt;"&amp;""),ROUND(($AE$168+$AF$168+$AG$168+$AH$168)/14,1),"")</f>
        <v/>
      </c>
      <c r="BH581" s="127" t="str">
        <f>IF(COUNTIFS($Z$166,"&lt;&gt;"&amp;""),ROUND($AE$168,1),"")</f>
        <v/>
      </c>
      <c r="BI581" s="127" t="str">
        <f>IF(COUNTIFS($Z$166,"&lt;&gt;"&amp;""),ROUND(($AF$168+$AG$168+$AH$168),1),"")</f>
        <v/>
      </c>
      <c r="BJ581" s="127" t="str">
        <f>IF(COUNTIFS($Z$166,"&lt;&gt;"&amp;""),ROUND(($AE$168+$AF$168+$AG$168+$AH$168),1),"")</f>
        <v/>
      </c>
      <c r="BK581" s="276"/>
      <c r="BL581" s="127"/>
      <c r="BM581" s="127"/>
      <c r="BN581" s="276"/>
      <c r="BO581" s="127"/>
      <c r="BP581" s="127"/>
      <c r="BQ581" s="127" t="str">
        <f>IF(COUNTIFS($Z$166,"&lt;&gt;"&amp;""),IF($AK$168&lt;&gt;"",ROUND($AK$168/14,1),""),"")</f>
        <v/>
      </c>
      <c r="BR581" s="127" t="str">
        <f>IF(COUNTIFS($Z$166,"&lt;&gt;"&amp;""),IF($AK$168&lt;&gt;"",ROUND($AK$168,1),""),"")</f>
        <v/>
      </c>
      <c r="BS581" s="127" t="str">
        <f>IF($AZ581="","",$AC$168)</f>
        <v/>
      </c>
      <c r="BT581" s="126" t="str">
        <f>IF(COUNTIFS($Z$166,"&lt;&gt;"&amp;""),$AJ$168,"")</f>
        <v/>
      </c>
      <c r="BU581" s="126" t="str">
        <f t="shared" si="167"/>
        <v/>
      </c>
      <c r="BV581" s="127" t="str">
        <f t="shared" si="168"/>
        <v/>
      </c>
      <c r="BW581" s="419" t="str">
        <f t="shared" si="165"/>
        <v/>
      </c>
      <c r="BY581" s="277"/>
      <c r="BZ581" s="277"/>
      <c r="CA581" s="277"/>
      <c r="CB581" s="277"/>
      <c r="CC581" s="277"/>
      <c r="CD581" s="277"/>
      <c r="CE581" s="277"/>
      <c r="CF581" s="277"/>
      <c r="CG581" s="51"/>
      <c r="CH581" s="51"/>
      <c r="CI581" s="51"/>
      <c r="CJ581" s="277"/>
      <c r="CK581" s="277"/>
      <c r="CL581" s="277"/>
      <c r="CM581" s="277"/>
      <c r="CN581" s="277"/>
      <c r="CO581" s="277"/>
      <c r="CP581" s="277"/>
      <c r="CQ581" s="277"/>
      <c r="CR581" s="277"/>
      <c r="CS581" s="51"/>
      <c r="CT581" s="51"/>
    </row>
    <row r="582" spans="1:98" ht="21" hidden="1" customHeight="1" x14ac:dyDescent="0.2">
      <c r="B582" s="277"/>
      <c r="C582" s="277"/>
      <c r="D582" s="277"/>
      <c r="E582" s="277"/>
      <c r="F582" s="277"/>
      <c r="G582" s="277"/>
      <c r="H582" s="277"/>
      <c r="I582" s="277"/>
      <c r="J582" s="277"/>
      <c r="N582" s="277"/>
      <c r="P582" s="277"/>
      <c r="Q582" s="277"/>
      <c r="R582" s="277"/>
      <c r="S582" s="277"/>
      <c r="T582" s="277"/>
      <c r="U582" s="277"/>
      <c r="V582" s="277"/>
      <c r="Z582" s="277"/>
      <c r="AA582" s="277"/>
      <c r="AB582" s="277"/>
      <c r="AC582" s="277"/>
      <c r="AD582" s="277"/>
      <c r="AE582" s="277"/>
      <c r="AF582" s="277"/>
      <c r="AG582" s="277"/>
      <c r="AH582" s="277"/>
      <c r="AL582" s="277"/>
      <c r="AM582" s="277"/>
      <c r="AN582" s="277"/>
      <c r="AO582" s="277"/>
      <c r="AP582" s="277"/>
      <c r="AQ582" s="277"/>
      <c r="AR582" s="277"/>
      <c r="AS582" s="277"/>
      <c r="AT582" s="277"/>
      <c r="AX582" s="263" t="str">
        <f>$Z$171</f>
        <v/>
      </c>
      <c r="AY582" s="276">
        <v>10</v>
      </c>
      <c r="AZ582" s="127" t="str">
        <f>IF(COUNTIFS($Z$169,"&lt;&gt;"&amp;""),$Z$169,"")</f>
        <v/>
      </c>
      <c r="BA582" s="127" t="str">
        <f t="shared" si="163"/>
        <v/>
      </c>
      <c r="BB582" s="127" t="str">
        <f t="shared" si="164"/>
        <v/>
      </c>
      <c r="BC582" s="127" t="str">
        <f>IF($AZ582="","",$AD$171)</f>
        <v/>
      </c>
      <c r="BD582" s="127" t="str">
        <f t="shared" si="166"/>
        <v/>
      </c>
      <c r="BE582" s="127" t="str">
        <f>IF(COUNTIFS($Z$169,"&lt;&gt;"&amp;""),ROUND($AE$171/14,1),"")</f>
        <v/>
      </c>
      <c r="BF582" s="127" t="str">
        <f>IF(COUNTIFS($Z$169,"&lt;&gt;"&amp;""),ROUND(($AF$171+$AG$171+$AH$171)/14,1),"")</f>
        <v/>
      </c>
      <c r="BG582" s="127" t="str">
        <f>IF(COUNTIFS($Z$169,"&lt;&gt;"&amp;""),ROUND(($AE$171+$AF$171+$AG$171+$AH$171)/14,1),"")</f>
        <v/>
      </c>
      <c r="BH582" s="127" t="str">
        <f>IF(COUNTIFS($Z$169,"&lt;&gt;"&amp;""),ROUND($AE$171,1),"")</f>
        <v/>
      </c>
      <c r="BI582" s="127" t="str">
        <f>IF(COUNTIFS($Z$169,"&lt;&gt;"&amp;""),ROUND(($AF$171+$AG$171+$AH$171),1),"")</f>
        <v/>
      </c>
      <c r="BJ582" s="127" t="str">
        <f>IF(COUNTIFS($Z$169,"&lt;&gt;"&amp;""),ROUND(($AE$171+$AF$171+$AG$171+$AH$171),1),"")</f>
        <v/>
      </c>
      <c r="BK582" s="276"/>
      <c r="BL582" s="127"/>
      <c r="BM582" s="127"/>
      <c r="BN582" s="276"/>
      <c r="BO582" s="127"/>
      <c r="BP582" s="127"/>
      <c r="BQ582" s="127" t="str">
        <f>IF(COUNTIFS($Z$169,"&lt;&gt;"&amp;""),IF($AK$171&lt;&gt;"",ROUND($AK$171/14,1),""),"")</f>
        <v/>
      </c>
      <c r="BR582" s="127" t="str">
        <f>IF(COUNTIFS($Z$169,"&lt;&gt;"&amp;""),IF($AK$171&lt;&gt;"",ROUND($AK$171,1),""),"")</f>
        <v/>
      </c>
      <c r="BS582" s="127" t="str">
        <f>IF($AZ582="","",$AC$171)</f>
        <v/>
      </c>
      <c r="BT582" s="126" t="str">
        <f>IF(COUNTIFS($Z$169,"&lt;&gt;"&amp;""),$AJ$171,"")</f>
        <v/>
      </c>
      <c r="BU582" s="126" t="str">
        <f t="shared" si="167"/>
        <v/>
      </c>
      <c r="BV582" s="127" t="str">
        <f t="shared" si="168"/>
        <v/>
      </c>
      <c r="BW582" s="419" t="str">
        <f t="shared" si="165"/>
        <v/>
      </c>
      <c r="BY582" s="277"/>
      <c r="BZ582" s="277"/>
      <c r="CA582" s="277"/>
      <c r="CB582" s="277"/>
      <c r="CC582" s="277"/>
      <c r="CD582" s="277"/>
      <c r="CE582" s="277"/>
      <c r="CF582" s="277"/>
      <c r="CG582" s="51"/>
      <c r="CH582" s="51"/>
      <c r="CI582" s="51"/>
      <c r="CJ582" s="277"/>
      <c r="CK582" s="277"/>
      <c r="CL582" s="277"/>
      <c r="CM582" s="277"/>
      <c r="CN582" s="277"/>
      <c r="CO582" s="277"/>
      <c r="CP582" s="277"/>
      <c r="CQ582" s="277"/>
      <c r="CR582" s="277"/>
      <c r="CS582" s="51"/>
      <c r="CT582" s="51"/>
    </row>
    <row r="583" spans="1:98" ht="21" hidden="1" customHeight="1" x14ac:dyDescent="0.2">
      <c r="B583" s="277"/>
      <c r="C583" s="277"/>
      <c r="D583" s="277"/>
      <c r="E583" s="277"/>
      <c r="F583" s="277"/>
      <c r="G583" s="277"/>
      <c r="H583" s="277"/>
      <c r="I583" s="277"/>
      <c r="J583" s="277"/>
      <c r="N583" s="277"/>
      <c r="P583" s="277"/>
      <c r="Q583" s="277"/>
      <c r="R583" s="277"/>
      <c r="S583" s="277"/>
      <c r="T583" s="277"/>
      <c r="U583" s="277"/>
      <c r="V583" s="277"/>
      <c r="Z583" s="277"/>
      <c r="AA583" s="277"/>
      <c r="AB583" s="277"/>
      <c r="AC583" s="277"/>
      <c r="AD583" s="277"/>
      <c r="AE583" s="277"/>
      <c r="AF583" s="277"/>
      <c r="AG583" s="277"/>
      <c r="AH583" s="277"/>
      <c r="AL583" s="277"/>
      <c r="AM583" s="277"/>
      <c r="AN583" s="277"/>
      <c r="AO583" s="277"/>
      <c r="AP583" s="277"/>
      <c r="AQ583" s="277"/>
      <c r="AR583" s="277"/>
      <c r="AS583" s="277"/>
      <c r="AT583" s="277"/>
      <c r="AX583" s="263" t="str">
        <f>$Z$174</f>
        <v/>
      </c>
      <c r="AY583" s="276">
        <v>11</v>
      </c>
      <c r="AZ583" s="127" t="str">
        <f>IF(COUNTIFS($Z$172,"&lt;&gt;"&amp;""),$Z$172,"")</f>
        <v/>
      </c>
      <c r="BA583" s="127" t="str">
        <f t="shared" si="163"/>
        <v/>
      </c>
      <c r="BB583" s="127" t="str">
        <f t="shared" si="164"/>
        <v/>
      </c>
      <c r="BC583" s="127" t="str">
        <f>IF($AZ583="","",$AD$174)</f>
        <v/>
      </c>
      <c r="BD583" s="127" t="str">
        <f t="shared" si="166"/>
        <v/>
      </c>
      <c r="BE583" s="127" t="str">
        <f>IF(COUNTIFS($Z$172,"&lt;&gt;"&amp;""),ROUND($AE$174/14,1),"")</f>
        <v/>
      </c>
      <c r="BF583" s="127" t="str">
        <f>IF(COUNTIFS($Z$172,"&lt;&gt;"&amp;""),ROUND(($AF$174+$AG$174+$AH$174)/14,1),"")</f>
        <v/>
      </c>
      <c r="BG583" s="127" t="str">
        <f>IF(COUNTIFS($Z$172,"&lt;&gt;"&amp;""),ROUND(($AE$174+$AF$174+$AG$174+$AH$174)/14,1),"")</f>
        <v/>
      </c>
      <c r="BH583" s="127" t="str">
        <f>IF(COUNTIFS($Z$172,"&lt;&gt;"&amp;""),ROUND($AE$174,1),"")</f>
        <v/>
      </c>
      <c r="BI583" s="127" t="str">
        <f>IF(COUNTIFS($Z$172,"&lt;&gt;"&amp;""),ROUND(($AF$174+$AG$174+$AH$174),1),"")</f>
        <v/>
      </c>
      <c r="BJ583" s="127" t="str">
        <f>IF(COUNTIFS($Z$172,"&lt;&gt;"&amp;""),ROUND(($AE$174+$AF$174+$AG$174+$AH$174),1),"")</f>
        <v/>
      </c>
      <c r="BK583" s="276"/>
      <c r="BL583" s="127"/>
      <c r="BM583" s="127"/>
      <c r="BN583" s="276"/>
      <c r="BO583" s="127"/>
      <c r="BP583" s="127"/>
      <c r="BQ583" s="127" t="str">
        <f>IF(COUNTIFS($Z$172,"&lt;&gt;"&amp;""),IF($AK$174&lt;&gt;"",ROUND($AK$174/14,1),""),"")</f>
        <v/>
      </c>
      <c r="BR583" s="127" t="str">
        <f>IF(COUNTIFS($Z$172,"&lt;&gt;"&amp;""),IF($AK$174&lt;&gt;"",ROUND($AK$174,1),""),"")</f>
        <v/>
      </c>
      <c r="BS583" s="127" t="str">
        <f>IF($AZ583="","",$AC$174)</f>
        <v/>
      </c>
      <c r="BT583" s="126" t="str">
        <f>IF(COUNTIFS($Z$172,"&lt;&gt;"&amp;""),$AJ$174,"")</f>
        <v/>
      </c>
      <c r="BU583" s="126" t="str">
        <f t="shared" si="167"/>
        <v/>
      </c>
      <c r="BV583" s="127" t="str">
        <f t="shared" si="168"/>
        <v/>
      </c>
      <c r="BW583" s="419" t="str">
        <f t="shared" si="165"/>
        <v/>
      </c>
      <c r="BY583" s="277"/>
      <c r="BZ583" s="277"/>
      <c r="CA583" s="277"/>
      <c r="CB583" s="277"/>
      <c r="CC583" s="277"/>
      <c r="CD583" s="277"/>
      <c r="CE583" s="277"/>
      <c r="CF583" s="277"/>
      <c r="CG583" s="51"/>
      <c r="CH583" s="51"/>
      <c r="CI583" s="51"/>
      <c r="CJ583" s="277"/>
      <c r="CK583" s="277"/>
      <c r="CL583" s="277"/>
      <c r="CM583" s="277"/>
      <c r="CN583" s="277"/>
      <c r="CO583" s="277"/>
      <c r="CP583" s="277"/>
      <c r="CQ583" s="277"/>
      <c r="CR583" s="277"/>
      <c r="CS583" s="51"/>
      <c r="CT583" s="51"/>
    </row>
    <row r="584" spans="1:98" ht="21" hidden="1" customHeight="1" x14ac:dyDescent="0.2">
      <c r="B584" s="277"/>
      <c r="C584" s="277"/>
      <c r="D584" s="277"/>
      <c r="E584" s="277"/>
      <c r="F584" s="277"/>
      <c r="G584" s="277"/>
      <c r="H584" s="277"/>
      <c r="I584" s="277"/>
      <c r="J584" s="277"/>
      <c r="N584" s="277"/>
      <c r="P584" s="277"/>
      <c r="Q584" s="277"/>
      <c r="R584" s="277"/>
      <c r="S584" s="277"/>
      <c r="T584" s="277"/>
      <c r="U584" s="277"/>
      <c r="V584" s="277"/>
      <c r="Z584" s="277"/>
      <c r="AA584" s="277"/>
      <c r="AB584" s="277"/>
      <c r="AC584" s="277"/>
      <c r="AD584" s="277"/>
      <c r="AE584" s="277"/>
      <c r="AF584" s="277"/>
      <c r="AG584" s="277"/>
      <c r="AH584" s="277"/>
      <c r="AL584" s="277"/>
      <c r="AM584" s="277"/>
      <c r="AN584" s="277"/>
      <c r="AO584" s="277"/>
      <c r="AP584" s="277"/>
      <c r="AQ584" s="277"/>
      <c r="AR584" s="277"/>
      <c r="AS584" s="277"/>
      <c r="AT584" s="277"/>
      <c r="AX584" s="263" t="str">
        <f>$Z$177</f>
        <v/>
      </c>
      <c r="AY584" s="276">
        <v>12</v>
      </c>
      <c r="AZ584" s="127" t="str">
        <f>IF(COUNTIFS($Z$175,"&lt;&gt;"&amp;""),$Z$175,"")</f>
        <v/>
      </c>
      <c r="BA584" s="127" t="str">
        <f t="shared" si="163"/>
        <v/>
      </c>
      <c r="BB584" s="127" t="str">
        <f t="shared" si="164"/>
        <v/>
      </c>
      <c r="BC584" s="127" t="str">
        <f>IF($AZ584="","",$AD$177)</f>
        <v/>
      </c>
      <c r="BD584" s="127" t="str">
        <f t="shared" si="166"/>
        <v/>
      </c>
      <c r="BE584" s="127" t="str">
        <f>IF(COUNTIFS($Z$175,"&lt;&gt;"&amp;""),ROUND($AE$177/14,1),"")</f>
        <v/>
      </c>
      <c r="BF584" s="127" t="str">
        <f>IF(COUNTIFS($Z$175,"&lt;&gt;"&amp;""),ROUND(($AF$177+$AG$177+$AH$177)/14,1),"")</f>
        <v/>
      </c>
      <c r="BG584" s="127" t="str">
        <f>IF(COUNTIFS($Z$175,"&lt;&gt;"&amp;""),ROUND(($AE$177+$AF$177+$AG$177+$AH$177)/14,1),"")</f>
        <v/>
      </c>
      <c r="BH584" s="127" t="str">
        <f>IF(COUNTIFS($Z$175,"&lt;&gt;"&amp;""),ROUND($AE$177,1),"")</f>
        <v/>
      </c>
      <c r="BI584" s="127" t="str">
        <f>IF(COUNTIFS($Z$175,"&lt;&gt;"&amp;""),ROUND(($AF$177+$AG$177+$AH$177),1),"")</f>
        <v/>
      </c>
      <c r="BJ584" s="127" t="str">
        <f>IF(COUNTIFS($Z$175,"&lt;&gt;"&amp;""),ROUND(($AE$177+$AF$177+$AG$177+$AH$177),1),"")</f>
        <v/>
      </c>
      <c r="BK584" s="276"/>
      <c r="BL584" s="127"/>
      <c r="BM584" s="127"/>
      <c r="BN584" s="276"/>
      <c r="BO584" s="127"/>
      <c r="BP584" s="127"/>
      <c r="BQ584" s="127" t="str">
        <f>IF(COUNTIFS($Z$175,"&lt;&gt;"&amp;""),IF($AK$177&lt;&gt;"",ROUND($AK$177/14,1),""),"")</f>
        <v/>
      </c>
      <c r="BR584" s="127" t="str">
        <f>IF(COUNTIFS($Z$175,"&lt;&gt;"&amp;""),IF($AK$177&lt;&gt;"",ROUND($AK$177,1),""),"")</f>
        <v/>
      </c>
      <c r="BS584" s="127" t="str">
        <f>IF($AZ584="","",$AC$177)</f>
        <v/>
      </c>
      <c r="BT584" s="126" t="str">
        <f>IF(COUNTIFS($Z$175,"&lt;&gt;"&amp;""),$AJ$177,"")</f>
        <v/>
      </c>
      <c r="BU584" s="126" t="str">
        <f t="shared" si="167"/>
        <v/>
      </c>
      <c r="BV584" s="127" t="str">
        <f t="shared" si="168"/>
        <v/>
      </c>
      <c r="BW584" s="419" t="str">
        <f t="shared" si="165"/>
        <v/>
      </c>
      <c r="BY584" s="277"/>
      <c r="BZ584" s="277"/>
      <c r="CA584" s="277"/>
      <c r="CB584" s="277"/>
      <c r="CC584" s="277"/>
      <c r="CD584" s="277"/>
      <c r="CE584" s="277"/>
      <c r="CF584" s="277"/>
      <c r="CG584" s="51"/>
      <c r="CH584" s="51"/>
      <c r="CI584" s="51"/>
      <c r="CJ584" s="277"/>
      <c r="CK584" s="277"/>
      <c r="CL584" s="277"/>
      <c r="CM584" s="277"/>
      <c r="CN584" s="277"/>
      <c r="CO584" s="277"/>
      <c r="CP584" s="277"/>
      <c r="CQ584" s="277"/>
      <c r="CR584" s="277"/>
      <c r="CS584" s="51"/>
      <c r="CT584" s="51"/>
    </row>
    <row r="585" spans="1:98" ht="21" hidden="1" customHeight="1" x14ac:dyDescent="0.25">
      <c r="B585" s="277"/>
      <c r="C585" s="277"/>
      <c r="D585" s="277"/>
      <c r="E585" s="277"/>
      <c r="F585" s="277"/>
      <c r="G585" s="277"/>
      <c r="H585" s="277"/>
      <c r="I585" s="277"/>
      <c r="J585" s="277"/>
      <c r="N585" s="277"/>
      <c r="P585" s="277"/>
      <c r="Q585" s="277"/>
      <c r="R585" s="277"/>
      <c r="S585" s="277"/>
      <c r="T585" s="277"/>
      <c r="U585" s="277"/>
      <c r="V585" s="277"/>
      <c r="Z585" s="277"/>
      <c r="AA585" s="277"/>
      <c r="AB585" s="277"/>
      <c r="AC585" s="277"/>
      <c r="AD585" s="277"/>
      <c r="AE585" s="277"/>
      <c r="AF585" s="277"/>
      <c r="AG585" s="277"/>
      <c r="AH585" s="277"/>
      <c r="AL585" s="277"/>
      <c r="AM585" s="277"/>
      <c r="AN585" s="277"/>
      <c r="AO585" s="277"/>
      <c r="AP585" s="277"/>
      <c r="AQ585" s="277"/>
      <c r="AR585" s="277"/>
      <c r="AS585" s="277"/>
      <c r="AT585" s="277"/>
      <c r="AX585" s="556" t="s">
        <v>220</v>
      </c>
      <c r="AY585" s="557"/>
      <c r="AZ585" s="557"/>
      <c r="BA585" s="557"/>
      <c r="BB585" s="557"/>
      <c r="BC585" s="557"/>
      <c r="BD585" s="557"/>
      <c r="BE585" s="557"/>
      <c r="BF585" s="557"/>
      <c r="BG585" s="557"/>
      <c r="BH585" s="557"/>
      <c r="BI585" s="557"/>
      <c r="BJ585" s="557"/>
      <c r="BK585" s="557"/>
      <c r="BL585" s="557"/>
      <c r="BM585" s="557"/>
      <c r="BN585" s="557"/>
      <c r="BO585" s="557"/>
      <c r="BP585" s="557"/>
      <c r="BQ585" s="557"/>
      <c r="BR585" s="557"/>
      <c r="BS585" s="557"/>
      <c r="BT585" s="557"/>
      <c r="BU585" s="557"/>
      <c r="BV585" s="558"/>
      <c r="BW585" s="419" t="str">
        <f t="shared" si="165"/>
        <v/>
      </c>
      <c r="BY585" s="277"/>
      <c r="BZ585" s="277"/>
      <c r="CA585" s="277"/>
      <c r="CB585" s="277"/>
      <c r="CC585" s="277"/>
      <c r="CD585" s="277"/>
      <c r="CE585" s="277"/>
      <c r="CF585" s="277"/>
      <c r="CG585" s="51"/>
      <c r="CH585" s="51"/>
      <c r="CI585" s="51"/>
      <c r="CJ585" s="277"/>
      <c r="CK585" s="277"/>
      <c r="CL585" s="277"/>
      <c r="CM585" s="277"/>
      <c r="CN585" s="277"/>
      <c r="CO585" s="277"/>
      <c r="CP585" s="277"/>
      <c r="CQ585" s="277"/>
      <c r="CR585" s="277"/>
      <c r="CS585" s="51"/>
      <c r="CT585" s="51"/>
    </row>
    <row r="586" spans="1:98" ht="21" hidden="1" customHeight="1" x14ac:dyDescent="0.2">
      <c r="B586" s="277"/>
      <c r="C586" s="277"/>
      <c r="D586" s="277"/>
      <c r="E586" s="277"/>
      <c r="F586" s="277"/>
      <c r="G586" s="277"/>
      <c r="H586" s="277"/>
      <c r="I586" s="277"/>
      <c r="J586" s="277"/>
      <c r="N586" s="277"/>
      <c r="P586" s="277"/>
      <c r="Q586" s="277"/>
      <c r="R586" s="277"/>
      <c r="S586" s="277"/>
      <c r="T586" s="277"/>
      <c r="U586" s="277"/>
      <c r="V586" s="277"/>
      <c r="Z586" s="277"/>
      <c r="AA586" s="277"/>
      <c r="AB586" s="277"/>
      <c r="AC586" s="277"/>
      <c r="AD586" s="277"/>
      <c r="AE586" s="277"/>
      <c r="AF586" s="277"/>
      <c r="AG586" s="277"/>
      <c r="AH586" s="277"/>
      <c r="AL586" s="277"/>
      <c r="AM586" s="277"/>
      <c r="AN586" s="277"/>
      <c r="AO586" s="277"/>
      <c r="AP586" s="277"/>
      <c r="AQ586" s="277"/>
      <c r="AR586" s="277"/>
      <c r="AS586" s="277"/>
      <c r="AT586" s="277"/>
      <c r="AX586" s="263" t="str">
        <f>$AL$144</f>
        <v/>
      </c>
      <c r="AY586" s="127">
        <v>1</v>
      </c>
      <c r="AZ586" s="127" t="str">
        <f>IF(COUNTIFS($AL$142,"&lt;&gt;"&amp;""),$AL$142,"")</f>
        <v/>
      </c>
      <c r="BA586" s="127" t="str">
        <f t="shared" ref="BA586:BA597" si="169">IF($AZ586="","",ROUND(RIGHT($AL$141,1)/2,0))</f>
        <v/>
      </c>
      <c r="BB586" s="127" t="str">
        <f t="shared" ref="BB586:BB597" si="170">IF($AZ586="","",RIGHT($AL$141,1))</f>
        <v/>
      </c>
      <c r="BC586" s="127" t="str">
        <f>IF($AZ586="","",$AP$144)</f>
        <v/>
      </c>
      <c r="BD586" s="127" t="str">
        <f>IF($AZ586="","","DO")</f>
        <v/>
      </c>
      <c r="BE586" s="127" t="str">
        <f>IF(COUNTIFS($AL$142,"&lt;&gt;"&amp;""),ROUND($AQ$144/14,1),"")</f>
        <v/>
      </c>
      <c r="BF586" s="127" t="str">
        <f t="shared" ref="BF586:BF597" si="171">IF(COUNTIFS($AL$142,"&lt;&gt;"&amp;""),ROUND(($AR$144+$AS$144+$AT$144)/14,1),"")</f>
        <v/>
      </c>
      <c r="BG586" s="127" t="str">
        <f>IF(COUNTIFS($AL$142,"&lt;&gt;"&amp;""),ROUND(($AQ$144+$AR$144+$AS$144+$AT$144)/14,1),"")</f>
        <v/>
      </c>
      <c r="BH586" s="127" t="str">
        <f>IF(COUNTIFS($AL$142,"&lt;&gt;"&amp;""),ROUND($AQ$144,1),"")</f>
        <v/>
      </c>
      <c r="BI586" s="127" t="str">
        <f t="shared" ref="BI586:BI597" si="172">IF(COUNTIFS($AL$142,"&lt;&gt;"&amp;""),ROUND(($AR$144+$AS$144+$AT$144),1),"")</f>
        <v/>
      </c>
      <c r="BJ586" s="127" t="str">
        <f>IF(COUNTIFS($AL$142,"&lt;&gt;"&amp;""),ROUND(($AQ$144+$AR$144+$AS$144+$AT$144),1),"")</f>
        <v/>
      </c>
      <c r="BK586" s="127"/>
      <c r="BL586" s="127"/>
      <c r="BM586" s="127"/>
      <c r="BN586" s="127"/>
      <c r="BO586" s="127"/>
      <c r="BP586" s="127"/>
      <c r="BQ586" s="127" t="str">
        <f>IF(COUNTIFS($AL$142,"&lt;&gt;"&amp;""),IF($AW$144&lt;&gt;"",ROUND($AW$144/14,1),""),"")</f>
        <v/>
      </c>
      <c r="BR586" s="127" t="str">
        <f>IF(COUNTIFS($AL$142,"&lt;&gt;"&amp;""),IF($AW$144&lt;&gt;"",ROUND($AW$144,1),""),"")</f>
        <v/>
      </c>
      <c r="BS586" s="127" t="str">
        <f>IF($AZ586="","",$AO$144)</f>
        <v/>
      </c>
      <c r="BT586" s="126" t="str">
        <f>IF(COUNTIFS($AL$142,"&lt;&gt;"&amp;""),$AV$144,"")</f>
        <v/>
      </c>
      <c r="BU586" s="126" t="str">
        <f>IF($AZ586="","",IF($BG586&lt;&gt;"",$BG586,0)+IF($BM586&lt;&gt;"",$BM586,0)+IF($BQ586&lt;&gt;"",$BQ586,0))</f>
        <v/>
      </c>
      <c r="BV586" s="127" t="str">
        <f>IF($AZ586="","",IF($BJ586&lt;&gt;"",$BJ586,0)+IF($BP586&lt;&gt;"",$BP586,0)+IF($BR586&lt;&gt;"",$BR586,0))</f>
        <v/>
      </c>
      <c r="BW586" s="419" t="str">
        <f t="shared" si="165"/>
        <v/>
      </c>
      <c r="BY586" s="277"/>
      <c r="BZ586" s="277"/>
      <c r="CA586" s="277"/>
      <c r="CB586" s="277"/>
      <c r="CC586" s="277"/>
      <c r="CD586" s="277"/>
      <c r="CE586" s="277"/>
      <c r="CF586" s="277"/>
      <c r="CG586" s="51"/>
      <c r="CH586" s="51"/>
      <c r="CI586" s="51"/>
      <c r="CJ586" s="277"/>
      <c r="CK586" s="277"/>
      <c r="CL586" s="277"/>
      <c r="CM586" s="277"/>
      <c r="CN586" s="277"/>
      <c r="CO586" s="277"/>
      <c r="CP586" s="277"/>
      <c r="CQ586" s="277"/>
      <c r="CR586" s="277"/>
      <c r="CS586" s="51"/>
      <c r="CT586" s="51"/>
    </row>
    <row r="587" spans="1:98" ht="21" hidden="1" customHeight="1" x14ac:dyDescent="0.2">
      <c r="A587" s="254"/>
      <c r="B587" s="255"/>
      <c r="C587" s="255"/>
      <c r="D587" s="255"/>
      <c r="E587" s="255"/>
      <c r="F587" s="255"/>
      <c r="G587" s="255"/>
      <c r="H587" s="255"/>
      <c r="I587" s="255"/>
      <c r="J587" s="255"/>
      <c r="K587" s="255"/>
      <c r="L587" s="256"/>
      <c r="M587" s="256"/>
      <c r="N587" s="255"/>
      <c r="O587" s="394"/>
      <c r="P587" s="255"/>
      <c r="Q587" s="255"/>
      <c r="R587" s="255"/>
      <c r="S587" s="255"/>
      <c r="T587" s="255"/>
      <c r="U587" s="255"/>
      <c r="V587" s="255"/>
      <c r="W587" s="255"/>
      <c r="X587" s="256"/>
      <c r="Y587" s="256"/>
      <c r="Z587" s="255"/>
      <c r="AA587" s="255"/>
      <c r="AB587" s="255"/>
      <c r="AC587" s="255"/>
      <c r="AD587" s="255"/>
      <c r="AE587" s="255"/>
      <c r="AF587" s="255"/>
      <c r="AG587" s="255"/>
      <c r="AH587" s="255"/>
      <c r="AI587" s="255"/>
      <c r="AJ587" s="256"/>
      <c r="AK587" s="256"/>
      <c r="AL587" s="255"/>
      <c r="AM587" s="255"/>
      <c r="AN587" s="255"/>
      <c r="AO587" s="255"/>
      <c r="AP587" s="255"/>
      <c r="AQ587" s="255"/>
      <c r="AR587" s="255"/>
      <c r="AS587" s="255"/>
      <c r="AT587" s="255"/>
      <c r="AU587" s="255"/>
      <c r="AV587" s="256"/>
      <c r="AW587" s="256"/>
      <c r="AX587" s="263" t="str">
        <f>$AL$147</f>
        <v/>
      </c>
      <c r="AY587" s="276">
        <v>2</v>
      </c>
      <c r="AZ587" s="127" t="str">
        <f>IF(COUNTIFS($AL$145,"&lt;&gt;"&amp;""),$AL$145,"")</f>
        <v/>
      </c>
      <c r="BA587" s="127" t="str">
        <f t="shared" si="169"/>
        <v/>
      </c>
      <c r="BB587" s="127" t="str">
        <f t="shared" si="170"/>
        <v/>
      </c>
      <c r="BC587" s="127" t="str">
        <f>IF($AZ587="","",$AP$147)</f>
        <v/>
      </c>
      <c r="BD587" s="127" t="str">
        <f t="shared" ref="BD587:BD597" si="173">IF($AZ587="","","DO")</f>
        <v/>
      </c>
      <c r="BE587" s="127" t="str">
        <f>IF(COUNTIFS($AL$145,"&lt;&gt;"&amp;""),ROUND($AQ$147/14,1),"")</f>
        <v/>
      </c>
      <c r="BF587" s="127" t="str">
        <f t="shared" si="171"/>
        <v/>
      </c>
      <c r="BG587" s="127" t="str">
        <f>IF(COUNTIFS($AL$145,"&lt;&gt;"&amp;""),ROUND(($AQ$147+$AR$147+$AS$147+$AT$147)/14,1),"")</f>
        <v/>
      </c>
      <c r="BH587" s="127" t="str">
        <f>IF(COUNTIFS($AL$145,"&lt;&gt;"&amp;""),ROUND($AQ$147,1),"")</f>
        <v/>
      </c>
      <c r="BI587" s="127" t="str">
        <f t="shared" si="172"/>
        <v/>
      </c>
      <c r="BJ587" s="127" t="str">
        <f>IF(COUNTIFS($AL$145,"&lt;&gt;"&amp;""),ROUND(($AQ$147+$AR$147+$AS$147+$AT$147),1),"")</f>
        <v/>
      </c>
      <c r="BK587" s="276"/>
      <c r="BL587" s="127"/>
      <c r="BM587" s="127"/>
      <c r="BN587" s="276"/>
      <c r="BO587" s="127"/>
      <c r="BP587" s="127"/>
      <c r="BQ587" s="127" t="str">
        <f>IF(COUNTIFS($AL$145,"&lt;&gt;"&amp;""),IF($AW$147&lt;&gt;"",ROUND($AW$147/14,1),""),"")</f>
        <v/>
      </c>
      <c r="BR587" s="127" t="str">
        <f>IF(COUNTIFS($AL$145,"&lt;&gt;"&amp;""),IF($AW$147&lt;&gt;"",ROUND($AW$147,1),""),"")</f>
        <v/>
      </c>
      <c r="BS587" s="127" t="str">
        <f>IF($AZ587="","",$AO$147)</f>
        <v/>
      </c>
      <c r="BT587" s="126" t="str">
        <f>IF(COUNTIFS($AL$145,"&lt;&gt;"&amp;""),$AV$147,"")</f>
        <v/>
      </c>
      <c r="BU587" s="126" t="str">
        <f t="shared" ref="BU587:BU597" si="174">IF($AZ587="","",IF($BG587&lt;&gt;"",$BG587,0)+IF($BM587&lt;&gt;"",$BM587,0)+IF($BQ587&lt;&gt;"",$BQ587,0))</f>
        <v/>
      </c>
      <c r="BV587" s="127" t="str">
        <f t="shared" ref="BV587:BV597" si="175">IF($AZ587="","",IF($BJ587&lt;&gt;"",$BJ587,0)+IF($BP587&lt;&gt;"",$BP587,0)+IF($BR587&lt;&gt;"",$BR587,0))</f>
        <v/>
      </c>
      <c r="BW587" s="419" t="str">
        <f t="shared" si="165"/>
        <v/>
      </c>
      <c r="BY587" s="277"/>
      <c r="BZ587" s="277"/>
      <c r="CA587" s="277"/>
      <c r="CB587" s="277"/>
      <c r="CC587" s="277"/>
      <c r="CD587" s="277"/>
      <c r="CE587" s="277"/>
      <c r="CF587" s="277"/>
      <c r="CG587" s="51"/>
      <c r="CH587" s="51"/>
      <c r="CI587" s="51"/>
      <c r="CJ587" s="277"/>
      <c r="CK587" s="277"/>
      <c r="CL587" s="277"/>
      <c r="CM587" s="277"/>
      <c r="CN587" s="277"/>
      <c r="CO587" s="277"/>
      <c r="CP587" s="277"/>
      <c r="CQ587" s="277"/>
      <c r="CR587" s="277"/>
      <c r="CS587" s="51"/>
      <c r="CT587" s="51"/>
    </row>
    <row r="588" spans="1:98" ht="21" hidden="1" customHeight="1" x14ac:dyDescent="0.2">
      <c r="A588" s="254"/>
      <c r="B588" s="255"/>
      <c r="C588" s="255"/>
      <c r="D588" s="255"/>
      <c r="E588" s="255"/>
      <c r="F588" s="255"/>
      <c r="G588" s="255"/>
      <c r="H588" s="255"/>
      <c r="I588" s="255"/>
      <c r="J588" s="255"/>
      <c r="K588" s="255"/>
      <c r="L588" s="256"/>
      <c r="M588" s="256"/>
      <c r="N588" s="255"/>
      <c r="O588" s="394"/>
      <c r="P588" s="255"/>
      <c r="Q588" s="255"/>
      <c r="R588" s="255"/>
      <c r="S588" s="255"/>
      <c r="T588" s="255"/>
      <c r="U588" s="255"/>
      <c r="V588" s="255"/>
      <c r="W588" s="255"/>
      <c r="X588" s="256"/>
      <c r="Y588" s="256"/>
      <c r="Z588" s="255"/>
      <c r="AA588" s="255"/>
      <c r="AB588" s="255"/>
      <c r="AC588" s="255"/>
      <c r="AD588" s="255"/>
      <c r="AE588" s="255"/>
      <c r="AF588" s="255"/>
      <c r="AG588" s="255"/>
      <c r="AH588" s="255"/>
      <c r="AI588" s="255"/>
      <c r="AJ588" s="256"/>
      <c r="AK588" s="256"/>
      <c r="AL588" s="255"/>
      <c r="AM588" s="255"/>
      <c r="AN588" s="255"/>
      <c r="AO588" s="255"/>
      <c r="AP588" s="255"/>
      <c r="AQ588" s="255"/>
      <c r="AR588" s="255"/>
      <c r="AS588" s="255"/>
      <c r="AT588" s="255"/>
      <c r="AU588" s="255"/>
      <c r="AV588" s="256"/>
      <c r="AW588" s="256"/>
      <c r="AX588" s="263" t="str">
        <f>$AL$150</f>
        <v/>
      </c>
      <c r="AY588" s="276">
        <v>3</v>
      </c>
      <c r="AZ588" s="127" t="str">
        <f>IF(COUNTIFS($AL$148,"&lt;&gt;"&amp;""),$AL$148,"")</f>
        <v/>
      </c>
      <c r="BA588" s="127" t="str">
        <f t="shared" si="169"/>
        <v/>
      </c>
      <c r="BB588" s="127" t="str">
        <f t="shared" si="170"/>
        <v/>
      </c>
      <c r="BC588" s="127" t="str">
        <f>IF($AZ588="","",$AP$150)</f>
        <v/>
      </c>
      <c r="BD588" s="127" t="str">
        <f t="shared" si="173"/>
        <v/>
      </c>
      <c r="BE588" s="127" t="str">
        <f>IF(COUNTIFS($AL$148,"&lt;&gt;"&amp;""),ROUND($AQ$150/14,1),"")</f>
        <v/>
      </c>
      <c r="BF588" s="127" t="str">
        <f t="shared" si="171"/>
        <v/>
      </c>
      <c r="BG588" s="127" t="str">
        <f>IF(COUNTIFS($AL$148,"&lt;&gt;"&amp;""),ROUND(($AQ$150+$AR$150+$AS$150+$AT$150)/14,1),"")</f>
        <v/>
      </c>
      <c r="BH588" s="127" t="str">
        <f>IF(COUNTIFS($AL$148,"&lt;&gt;"&amp;""),ROUND($AQ$150,1),"")</f>
        <v/>
      </c>
      <c r="BI588" s="127" t="str">
        <f t="shared" si="172"/>
        <v/>
      </c>
      <c r="BJ588" s="127" t="str">
        <f>IF(COUNTIFS($AL$148,"&lt;&gt;"&amp;""),ROUND(($AQ$150+$AR$150+$AS$150+$AT$150),1),"")</f>
        <v/>
      </c>
      <c r="BK588" s="276"/>
      <c r="BL588" s="127"/>
      <c r="BM588" s="127"/>
      <c r="BN588" s="276"/>
      <c r="BO588" s="127"/>
      <c r="BP588" s="127"/>
      <c r="BQ588" s="127" t="str">
        <f>IF(COUNTIFS($AL$148,"&lt;&gt;"&amp;""),IF($AW$150&lt;&gt;"",ROUND($AW$150/14,1),""),"")</f>
        <v/>
      </c>
      <c r="BR588" s="127" t="str">
        <f>IF(COUNTIFS($AL$148,"&lt;&gt;"&amp;""),IF($AW$150&lt;&gt;"",ROUND($AW$150,1),""),"")</f>
        <v/>
      </c>
      <c r="BS588" s="127" t="str">
        <f>IF($AZ588="","",$AO$150)</f>
        <v/>
      </c>
      <c r="BT588" s="126" t="str">
        <f>IF(COUNTIFS($AL$148,"&lt;&gt;"&amp;""),$AV$150,"")</f>
        <v/>
      </c>
      <c r="BU588" s="126" t="str">
        <f t="shared" si="174"/>
        <v/>
      </c>
      <c r="BV588" s="127" t="str">
        <f t="shared" si="175"/>
        <v/>
      </c>
      <c r="BW588" s="419" t="str">
        <f t="shared" si="165"/>
        <v/>
      </c>
      <c r="BY588" s="277"/>
      <c r="BZ588" s="277"/>
      <c r="CA588" s="277"/>
      <c r="CB588" s="277"/>
      <c r="CC588" s="277"/>
      <c r="CD588" s="277"/>
      <c r="CE588" s="277"/>
      <c r="CF588" s="277"/>
      <c r="CG588" s="51"/>
      <c r="CH588" s="51"/>
      <c r="CI588" s="51"/>
      <c r="CJ588" s="277"/>
      <c r="CK588" s="277"/>
      <c r="CL588" s="277"/>
      <c r="CM588" s="277"/>
      <c r="CN588" s="277"/>
      <c r="CO588" s="277"/>
      <c r="CP588" s="277"/>
      <c r="CQ588" s="277"/>
      <c r="CR588" s="277"/>
      <c r="CS588" s="51"/>
      <c r="CT588" s="51"/>
    </row>
    <row r="589" spans="1:98" ht="21" hidden="1" customHeight="1" x14ac:dyDescent="0.2">
      <c r="A589" s="254"/>
      <c r="B589" s="255"/>
      <c r="C589" s="255"/>
      <c r="D589" s="255"/>
      <c r="E589" s="255"/>
      <c r="F589" s="255"/>
      <c r="G589" s="255"/>
      <c r="H589" s="255"/>
      <c r="I589" s="255"/>
      <c r="J589" s="255"/>
      <c r="K589" s="255"/>
      <c r="L589" s="256"/>
      <c r="M589" s="256"/>
      <c r="N589" s="255"/>
      <c r="O589" s="394"/>
      <c r="P589" s="255"/>
      <c r="Q589" s="255"/>
      <c r="R589" s="255"/>
      <c r="S589" s="255"/>
      <c r="T589" s="255"/>
      <c r="U589" s="255"/>
      <c r="V589" s="255"/>
      <c r="W589" s="255"/>
      <c r="X589" s="256"/>
      <c r="Y589" s="256"/>
      <c r="Z589" s="255"/>
      <c r="AA589" s="255"/>
      <c r="AB589" s="255"/>
      <c r="AC589" s="255"/>
      <c r="AD589" s="255"/>
      <c r="AE589" s="255"/>
      <c r="AF589" s="255"/>
      <c r="AG589" s="255"/>
      <c r="AH589" s="255"/>
      <c r="AI589" s="255"/>
      <c r="AJ589" s="256"/>
      <c r="AK589" s="256"/>
      <c r="AL589" s="255"/>
      <c r="AM589" s="255"/>
      <c r="AN589" s="255"/>
      <c r="AO589" s="255"/>
      <c r="AP589" s="255"/>
      <c r="AQ589" s="255"/>
      <c r="AR589" s="255"/>
      <c r="AS589" s="255"/>
      <c r="AT589" s="255"/>
      <c r="AU589" s="255"/>
      <c r="AV589" s="256"/>
      <c r="AW589" s="256"/>
      <c r="AX589" s="263" t="str">
        <f>$AL$153</f>
        <v/>
      </c>
      <c r="AY589" s="276">
        <v>4</v>
      </c>
      <c r="AZ589" s="127" t="str">
        <f>IF(COUNTIFS($AL$151,"&lt;&gt;"&amp;""),$AL$151,"")</f>
        <v/>
      </c>
      <c r="BA589" s="127" t="str">
        <f t="shared" si="169"/>
        <v/>
      </c>
      <c r="BB589" s="127" t="str">
        <f t="shared" si="170"/>
        <v/>
      </c>
      <c r="BC589" s="127" t="str">
        <f>IF($AZ589="","",$AP$153)</f>
        <v/>
      </c>
      <c r="BD589" s="127" t="str">
        <f t="shared" si="173"/>
        <v/>
      </c>
      <c r="BE589" s="127" t="str">
        <f>IF(COUNTIFS($AL$151,"&lt;&gt;"&amp;""),ROUND($AQ$153/14,1),"")</f>
        <v/>
      </c>
      <c r="BF589" s="127" t="str">
        <f t="shared" si="171"/>
        <v/>
      </c>
      <c r="BG589" s="127" t="str">
        <f>IF(COUNTIFS($AL$151,"&lt;&gt;"&amp;""),ROUND(($AQ$153+$AR$153+$AS$153+$AT$153)/14,1),"")</f>
        <v/>
      </c>
      <c r="BH589" s="127" t="str">
        <f>IF(COUNTIFS($AL$151,"&lt;&gt;"&amp;""),ROUND($AQ$153,1),"")</f>
        <v/>
      </c>
      <c r="BI589" s="127" t="str">
        <f t="shared" si="172"/>
        <v/>
      </c>
      <c r="BJ589" s="127" t="str">
        <f>IF(COUNTIFS($AL$151,"&lt;&gt;"&amp;""),ROUND(($AQ$153+$AR$153+$AS$153+$AT$153),1),"")</f>
        <v/>
      </c>
      <c r="BK589" s="276"/>
      <c r="BL589" s="127"/>
      <c r="BM589" s="127"/>
      <c r="BN589" s="276"/>
      <c r="BO589" s="127"/>
      <c r="BP589" s="127"/>
      <c r="BQ589" s="127" t="str">
        <f>IF(COUNTIFS($AL$151,"&lt;&gt;"&amp;""),IF($AW$153&lt;&gt;"",ROUND($AW$153/14,1),""),"")</f>
        <v/>
      </c>
      <c r="BR589" s="127" t="str">
        <f>IF(COUNTIFS($AL$151,"&lt;&gt;"&amp;""),IF($AW$153&lt;&gt;"",ROUND($AW$153,1),""),"")</f>
        <v/>
      </c>
      <c r="BS589" s="127" t="str">
        <f>IF($AZ589="","",$AO$153)</f>
        <v/>
      </c>
      <c r="BT589" s="126" t="str">
        <f>IF(COUNTIFS($AL$151,"&lt;&gt;"&amp;""),$AV$153,"")</f>
        <v/>
      </c>
      <c r="BU589" s="126" t="str">
        <f t="shared" si="174"/>
        <v/>
      </c>
      <c r="BV589" s="127" t="str">
        <f t="shared" si="175"/>
        <v/>
      </c>
      <c r="BW589" s="419" t="str">
        <f t="shared" si="165"/>
        <v/>
      </c>
      <c r="BY589" s="277"/>
      <c r="BZ589" s="277"/>
      <c r="CA589" s="277"/>
      <c r="CB589" s="277"/>
      <c r="CC589" s="277"/>
      <c r="CD589" s="277"/>
      <c r="CE589" s="277"/>
      <c r="CF589" s="277"/>
      <c r="CG589" s="51"/>
      <c r="CH589" s="51"/>
      <c r="CI589" s="51"/>
      <c r="CJ589" s="277"/>
      <c r="CK589" s="277"/>
      <c r="CL589" s="277"/>
      <c r="CM589" s="277"/>
      <c r="CN589" s="277"/>
      <c r="CO589" s="277"/>
      <c r="CP589" s="277"/>
      <c r="CQ589" s="277"/>
      <c r="CR589" s="277"/>
      <c r="CS589" s="51"/>
      <c r="CT589" s="51"/>
    </row>
    <row r="590" spans="1:98" ht="21" hidden="1" customHeight="1" x14ac:dyDescent="0.2">
      <c r="A590" s="254"/>
      <c r="B590" s="255"/>
      <c r="C590" s="255"/>
      <c r="D590" s="255"/>
      <c r="E590" s="255"/>
      <c r="F590" s="255"/>
      <c r="G590" s="255"/>
      <c r="H590" s="255"/>
      <c r="I590" s="255"/>
      <c r="J590" s="255"/>
      <c r="K590" s="255"/>
      <c r="L590" s="256"/>
      <c r="M590" s="256"/>
      <c r="N590" s="255"/>
      <c r="O590" s="394"/>
      <c r="P590" s="255"/>
      <c r="Q590" s="255"/>
      <c r="R590" s="255"/>
      <c r="S590" s="255"/>
      <c r="T590" s="255"/>
      <c r="U590" s="255"/>
      <c r="V590" s="255"/>
      <c r="W590" s="255"/>
      <c r="X590" s="256"/>
      <c r="Y590" s="256"/>
      <c r="Z590" s="255"/>
      <c r="AA590" s="255"/>
      <c r="AB590" s="255"/>
      <c r="AC590" s="255"/>
      <c r="AD590" s="255"/>
      <c r="AE590" s="255"/>
      <c r="AF590" s="255"/>
      <c r="AG590" s="255"/>
      <c r="AH590" s="255"/>
      <c r="AI590" s="255"/>
      <c r="AJ590" s="256"/>
      <c r="AK590" s="256"/>
      <c r="AL590" s="255"/>
      <c r="AM590" s="255"/>
      <c r="AN590" s="255"/>
      <c r="AO590" s="255"/>
      <c r="AP590" s="255"/>
      <c r="AQ590" s="255"/>
      <c r="AR590" s="255"/>
      <c r="AS590" s="255"/>
      <c r="AT590" s="255"/>
      <c r="AU590" s="255"/>
      <c r="AV590" s="256"/>
      <c r="AW590" s="256"/>
      <c r="AX590" s="263" t="str">
        <f>$AL$156</f>
        <v/>
      </c>
      <c r="AY590" s="276">
        <v>5</v>
      </c>
      <c r="AZ590" s="127" t="str">
        <f>IF(COUNTIFS($AL$154,"&lt;&gt;"&amp;""),$AL$154,"")</f>
        <v/>
      </c>
      <c r="BA590" s="127" t="str">
        <f t="shared" si="169"/>
        <v/>
      </c>
      <c r="BB590" s="127" t="str">
        <f t="shared" si="170"/>
        <v/>
      </c>
      <c r="BC590" s="127" t="str">
        <f>IF($AZ590="","",$AP$156)</f>
        <v/>
      </c>
      <c r="BD590" s="127" t="str">
        <f t="shared" si="173"/>
        <v/>
      </c>
      <c r="BE590" s="127" t="str">
        <f>IF(COUNTIFS($AL$154,"&lt;&gt;"&amp;""),ROUND($AQ$156/14,1),"")</f>
        <v/>
      </c>
      <c r="BF590" s="127" t="str">
        <f t="shared" si="171"/>
        <v/>
      </c>
      <c r="BG590" s="127" t="str">
        <f>IF(COUNTIFS($AL$154,"&lt;&gt;"&amp;""),ROUND(($AQ$156+$AR$156+$AS$156+$AT$156)/14,1),"")</f>
        <v/>
      </c>
      <c r="BH590" s="127" t="str">
        <f>IF(COUNTIFS($AL$154,"&lt;&gt;"&amp;""),ROUND($AQ$156,1),"")</f>
        <v/>
      </c>
      <c r="BI590" s="127" t="str">
        <f t="shared" si="172"/>
        <v/>
      </c>
      <c r="BJ590" s="127" t="str">
        <f>IF(COUNTIFS($AL$154,"&lt;&gt;"&amp;""),ROUND(($AQ$156+$AR$156+$AS$156+$AT$156),1),"")</f>
        <v/>
      </c>
      <c r="BK590" s="276"/>
      <c r="BL590" s="127"/>
      <c r="BM590" s="127"/>
      <c r="BN590" s="276"/>
      <c r="BO590" s="127"/>
      <c r="BP590" s="127"/>
      <c r="BQ590" s="127" t="str">
        <f>IF(COUNTIFS($AL$154,"&lt;&gt;"&amp;""),IF($AW$156&lt;&gt;"",ROUND($AW$156/14,1),""),"")</f>
        <v/>
      </c>
      <c r="BR590" s="127" t="str">
        <f>IF(COUNTIFS($AL$154,"&lt;&gt;"&amp;""),IF($AW$156&lt;&gt;"",ROUND($AW$156,1),""),"")</f>
        <v/>
      </c>
      <c r="BS590" s="127" t="str">
        <f>IF($AZ590="","",$AO$156)</f>
        <v/>
      </c>
      <c r="BT590" s="126" t="str">
        <f>IF(COUNTIFS($AL$154,"&lt;&gt;"&amp;""),$AV$156,"")</f>
        <v/>
      </c>
      <c r="BU590" s="126" t="str">
        <f t="shared" si="174"/>
        <v/>
      </c>
      <c r="BV590" s="127" t="str">
        <f t="shared" si="175"/>
        <v/>
      </c>
      <c r="BW590" s="419" t="str">
        <f t="shared" si="165"/>
        <v/>
      </c>
      <c r="BY590" s="277"/>
      <c r="BZ590" s="277"/>
      <c r="CA590" s="277"/>
      <c r="CB590" s="277"/>
      <c r="CC590" s="277"/>
      <c r="CD590" s="277"/>
      <c r="CE590" s="277"/>
      <c r="CF590" s="277"/>
      <c r="CG590" s="51"/>
      <c r="CH590" s="51"/>
      <c r="CI590" s="51"/>
      <c r="CJ590" s="277"/>
      <c r="CK590" s="277"/>
      <c r="CL590" s="277"/>
      <c r="CM590" s="277"/>
      <c r="CN590" s="277"/>
      <c r="CO590" s="277"/>
      <c r="CP590" s="277"/>
      <c r="CQ590" s="277"/>
      <c r="CR590" s="277"/>
      <c r="CS590" s="51"/>
      <c r="CT590" s="51"/>
    </row>
    <row r="591" spans="1:98" ht="21" hidden="1" customHeight="1" x14ac:dyDescent="0.2">
      <c r="B591" s="277"/>
      <c r="C591" s="277"/>
      <c r="D591" s="277"/>
      <c r="E591" s="277"/>
      <c r="F591" s="277"/>
      <c r="G591" s="277"/>
      <c r="H591" s="277"/>
      <c r="I591" s="277"/>
      <c r="J591" s="277"/>
      <c r="N591" s="277"/>
      <c r="P591" s="277"/>
      <c r="Q591" s="277"/>
      <c r="R591" s="277"/>
      <c r="S591" s="277"/>
      <c r="T591" s="277"/>
      <c r="U591" s="277"/>
      <c r="V591" s="277"/>
      <c r="Z591" s="277"/>
      <c r="AA591" s="277"/>
      <c r="AB591" s="277"/>
      <c r="AC591" s="277"/>
      <c r="AD591" s="277"/>
      <c r="AE591" s="277"/>
      <c r="AF591" s="277"/>
      <c r="AG591" s="277"/>
      <c r="AH591" s="277"/>
      <c r="AL591" s="277"/>
      <c r="AM591" s="277"/>
      <c r="AN591" s="277"/>
      <c r="AO591" s="277"/>
      <c r="AP591" s="277"/>
      <c r="AQ591" s="277"/>
      <c r="AR591" s="277"/>
      <c r="AS591" s="277"/>
      <c r="AT591" s="277"/>
      <c r="AX591" s="263" t="str">
        <f>$AL$159</f>
        <v/>
      </c>
      <c r="AY591" s="276">
        <v>6</v>
      </c>
      <c r="AZ591" s="127" t="str">
        <f>IF(COUNTIFS($AL$157,"&lt;&gt;"&amp;""),$AL$157,"")</f>
        <v/>
      </c>
      <c r="BA591" s="127" t="str">
        <f t="shared" si="169"/>
        <v/>
      </c>
      <c r="BB591" s="127" t="str">
        <f t="shared" si="170"/>
        <v/>
      </c>
      <c r="BC591" s="127" t="str">
        <f>IF($AZ591="","",$AP$159)</f>
        <v/>
      </c>
      <c r="BD591" s="127" t="str">
        <f t="shared" si="173"/>
        <v/>
      </c>
      <c r="BE591" s="127" t="str">
        <f>IF(COUNTIFS($AL$157,"&lt;&gt;"&amp;""),ROUND($AQ$159/14,1),"")</f>
        <v/>
      </c>
      <c r="BF591" s="127" t="str">
        <f t="shared" si="171"/>
        <v/>
      </c>
      <c r="BG591" s="127" t="str">
        <f>IF(COUNTIFS($AL$157,"&lt;&gt;"&amp;""),ROUND(($AQ$159+$AR$159+$AS$159+$AT$159)/14,1),"")</f>
        <v/>
      </c>
      <c r="BH591" s="127" t="str">
        <f>IF(COUNTIFS($AL$157,"&lt;&gt;"&amp;""),ROUND($AQ$159,1),"")</f>
        <v/>
      </c>
      <c r="BI591" s="127" t="str">
        <f t="shared" si="172"/>
        <v/>
      </c>
      <c r="BJ591" s="127" t="str">
        <f>IF(COUNTIFS($AL$157,"&lt;&gt;"&amp;""),ROUND(($AQ$159+$AR$159+$AS$159+$AT$159),1),"")</f>
        <v/>
      </c>
      <c r="BK591" s="276"/>
      <c r="BL591" s="127"/>
      <c r="BM591" s="127"/>
      <c r="BN591" s="276"/>
      <c r="BO591" s="127"/>
      <c r="BP591" s="127"/>
      <c r="BQ591" s="127" t="str">
        <f>IF(COUNTIFS($AL$157,"&lt;&gt;"&amp;""),IF($AW$159&lt;&gt;"",ROUND($AW$159/14,1),""),"")</f>
        <v/>
      </c>
      <c r="BR591" s="127" t="str">
        <f>IF(COUNTIFS($AL$157,"&lt;&gt;"&amp;""),IF($AW$159&lt;&gt;"",ROUND($AW$159,1),""),"")</f>
        <v/>
      </c>
      <c r="BS591" s="127" t="str">
        <f>IF($AZ591="","",$AO$159)</f>
        <v/>
      </c>
      <c r="BT591" s="126" t="str">
        <f>IF(COUNTIFS($AL$157,"&lt;&gt;"&amp;""),$AV$159,"")</f>
        <v/>
      </c>
      <c r="BU591" s="126" t="str">
        <f t="shared" si="174"/>
        <v/>
      </c>
      <c r="BV591" s="127" t="str">
        <f t="shared" si="175"/>
        <v/>
      </c>
      <c r="BW591" s="419" t="str">
        <f t="shared" si="165"/>
        <v/>
      </c>
      <c r="BY591" s="277"/>
      <c r="BZ591" s="277"/>
      <c r="CA591" s="277"/>
      <c r="CB591" s="277"/>
      <c r="CC591" s="277"/>
      <c r="CD591" s="277"/>
      <c r="CE591" s="277"/>
      <c r="CF591" s="277"/>
      <c r="CG591" s="51"/>
      <c r="CH591" s="51"/>
      <c r="CI591" s="51"/>
      <c r="CJ591" s="277"/>
      <c r="CK591" s="277"/>
      <c r="CL591" s="277"/>
      <c r="CM591" s="277"/>
      <c r="CN591" s="277"/>
      <c r="CO591" s="277"/>
      <c r="CP591" s="277"/>
      <c r="CQ591" s="277"/>
      <c r="CR591" s="277"/>
      <c r="CS591" s="51"/>
      <c r="CT591" s="51"/>
    </row>
    <row r="592" spans="1:98" ht="21" hidden="1" customHeight="1" x14ac:dyDescent="0.2">
      <c r="B592" s="277"/>
      <c r="C592" s="277"/>
      <c r="D592" s="277"/>
      <c r="E592" s="277"/>
      <c r="F592" s="277"/>
      <c r="G592" s="277"/>
      <c r="H592" s="277"/>
      <c r="I592" s="277"/>
      <c r="J592" s="277"/>
      <c r="N592" s="277"/>
      <c r="P592" s="277"/>
      <c r="Q592" s="277"/>
      <c r="R592" s="277"/>
      <c r="S592" s="277"/>
      <c r="T592" s="277"/>
      <c r="U592" s="277"/>
      <c r="V592" s="277"/>
      <c r="Z592" s="277"/>
      <c r="AA592" s="277"/>
      <c r="AB592" s="277"/>
      <c r="AC592" s="277"/>
      <c r="AD592" s="277"/>
      <c r="AE592" s="277"/>
      <c r="AF592" s="277"/>
      <c r="AG592" s="277"/>
      <c r="AH592" s="277"/>
      <c r="AL592" s="277"/>
      <c r="AM592" s="277"/>
      <c r="AN592" s="277"/>
      <c r="AO592" s="277"/>
      <c r="AP592" s="277"/>
      <c r="AQ592" s="277"/>
      <c r="AR592" s="277"/>
      <c r="AS592" s="277"/>
      <c r="AT592" s="277"/>
      <c r="AX592" s="263" t="str">
        <f>$AL$162</f>
        <v/>
      </c>
      <c r="AY592" s="276">
        <v>7</v>
      </c>
      <c r="AZ592" s="127" t="str">
        <f>IF(COUNTIFS($AL$160,"&lt;&gt;"&amp;""),$AL$160,"")</f>
        <v/>
      </c>
      <c r="BA592" s="127" t="str">
        <f t="shared" si="169"/>
        <v/>
      </c>
      <c r="BB592" s="127" t="str">
        <f t="shared" si="170"/>
        <v/>
      </c>
      <c r="BC592" s="127" t="str">
        <f>IF($AZ592="","",$AP$162)</f>
        <v/>
      </c>
      <c r="BD592" s="127" t="str">
        <f t="shared" si="173"/>
        <v/>
      </c>
      <c r="BE592" s="127" t="str">
        <f>IF(COUNTIFS($AL$160,"&lt;&gt;"&amp;""),ROUND($AQ$162/14,1),"")</f>
        <v/>
      </c>
      <c r="BF592" s="127" t="str">
        <f t="shared" si="171"/>
        <v/>
      </c>
      <c r="BG592" s="127" t="str">
        <f>IF(COUNTIFS($AL$160,"&lt;&gt;"&amp;""),ROUND(($AQ$162+$AR$162+$AS$162+$AT$162)/14,1),"")</f>
        <v/>
      </c>
      <c r="BH592" s="127" t="str">
        <f>IF(COUNTIFS($AL$160,"&lt;&gt;"&amp;""),ROUND($AQ$162,1),"")</f>
        <v/>
      </c>
      <c r="BI592" s="127" t="str">
        <f t="shared" si="172"/>
        <v/>
      </c>
      <c r="BJ592" s="127" t="str">
        <f>IF(COUNTIFS($AL$160,"&lt;&gt;"&amp;""),ROUND(($AQ$162+$AR$162+$AS$162+$AT$162),1),"")</f>
        <v/>
      </c>
      <c r="BK592" s="276"/>
      <c r="BL592" s="127"/>
      <c r="BM592" s="127"/>
      <c r="BN592" s="276"/>
      <c r="BO592" s="127"/>
      <c r="BP592" s="127"/>
      <c r="BQ592" s="127" t="str">
        <f>IF(COUNTIFS($AL$160,"&lt;&gt;"&amp;""),IF($AW$162&lt;&gt;"",ROUND($AW$162/14,1),""),"")</f>
        <v/>
      </c>
      <c r="BR592" s="127" t="str">
        <f>IF(COUNTIFS($AL$160,"&lt;&gt;"&amp;""),IF($AW$162&lt;&gt;"",ROUND($AW$162,1),""),"")</f>
        <v/>
      </c>
      <c r="BS592" s="127" t="str">
        <f>IF($AZ592="","",$AO$162)</f>
        <v/>
      </c>
      <c r="BT592" s="126" t="str">
        <f>IF(COUNTIFS($AL$160,"&lt;&gt;"&amp;""),$AV$162,"")</f>
        <v/>
      </c>
      <c r="BU592" s="126" t="str">
        <f t="shared" si="174"/>
        <v/>
      </c>
      <c r="BV592" s="127" t="str">
        <f t="shared" si="175"/>
        <v/>
      </c>
      <c r="BW592" s="419" t="str">
        <f t="shared" si="165"/>
        <v/>
      </c>
      <c r="BY592" s="277"/>
      <c r="BZ592" s="277"/>
      <c r="CA592" s="277"/>
      <c r="CB592" s="277"/>
      <c r="CC592" s="277"/>
      <c r="CD592" s="277"/>
      <c r="CE592" s="277"/>
      <c r="CF592" s="277"/>
      <c r="CG592" s="51"/>
      <c r="CH592" s="51"/>
      <c r="CI592" s="51"/>
      <c r="CJ592" s="277"/>
      <c r="CK592" s="277"/>
      <c r="CL592" s="277"/>
      <c r="CM592" s="277"/>
      <c r="CN592" s="277"/>
      <c r="CO592" s="277"/>
      <c r="CP592" s="277"/>
      <c r="CQ592" s="277"/>
      <c r="CR592" s="277"/>
      <c r="CS592" s="51"/>
      <c r="CT592" s="51"/>
    </row>
    <row r="593" spans="1:98" ht="21" hidden="1" customHeight="1" x14ac:dyDescent="0.2">
      <c r="B593" s="277"/>
      <c r="C593" s="277"/>
      <c r="D593" s="277"/>
      <c r="E593" s="277"/>
      <c r="F593" s="277"/>
      <c r="G593" s="277"/>
      <c r="H593" s="277"/>
      <c r="I593" s="277"/>
      <c r="J593" s="277"/>
      <c r="N593" s="277"/>
      <c r="P593" s="277"/>
      <c r="Q593" s="277"/>
      <c r="R593" s="277"/>
      <c r="S593" s="277"/>
      <c r="T593" s="277"/>
      <c r="U593" s="277"/>
      <c r="V593" s="277"/>
      <c r="Z593" s="277"/>
      <c r="AA593" s="277"/>
      <c r="AB593" s="277"/>
      <c r="AC593" s="277"/>
      <c r="AD593" s="277"/>
      <c r="AE593" s="277"/>
      <c r="AF593" s="277"/>
      <c r="AG593" s="277"/>
      <c r="AH593" s="277"/>
      <c r="AL593" s="277"/>
      <c r="AM593" s="277"/>
      <c r="AN593" s="277"/>
      <c r="AO593" s="277"/>
      <c r="AP593" s="277"/>
      <c r="AQ593" s="277"/>
      <c r="AR593" s="277"/>
      <c r="AS593" s="277"/>
      <c r="AT593" s="277"/>
      <c r="AX593" s="263" t="str">
        <f>$AL$165</f>
        <v/>
      </c>
      <c r="AY593" s="276">
        <v>8</v>
      </c>
      <c r="AZ593" s="127" t="str">
        <f>IF(COUNTIFS($AL$163,"&lt;&gt;"&amp;""),$AL$163,"")</f>
        <v/>
      </c>
      <c r="BA593" s="127" t="str">
        <f t="shared" si="169"/>
        <v/>
      </c>
      <c r="BB593" s="127" t="str">
        <f t="shared" si="170"/>
        <v/>
      </c>
      <c r="BC593" s="127" t="str">
        <f>IF($AZ593="","",$AP$165)</f>
        <v/>
      </c>
      <c r="BD593" s="127" t="str">
        <f t="shared" si="173"/>
        <v/>
      </c>
      <c r="BE593" s="127" t="str">
        <f>IF(COUNTIFS($AL$163,"&lt;&gt;"&amp;""),ROUND($AQ$165/14,1),"")</f>
        <v/>
      </c>
      <c r="BF593" s="127" t="str">
        <f t="shared" si="171"/>
        <v/>
      </c>
      <c r="BG593" s="127" t="str">
        <f>IF(COUNTIFS($AL$163,"&lt;&gt;"&amp;""),ROUND(($AQ$165+$AR$165+$AS$165+$AT$165)/14,1),"")</f>
        <v/>
      </c>
      <c r="BH593" s="127" t="str">
        <f>IF(COUNTIFS($AL$163,"&lt;&gt;"&amp;""),ROUND($AQ$165,1),"")</f>
        <v/>
      </c>
      <c r="BI593" s="127" t="str">
        <f t="shared" si="172"/>
        <v/>
      </c>
      <c r="BJ593" s="127" t="str">
        <f>IF(COUNTIFS($AL$163,"&lt;&gt;"&amp;""),ROUND(($AQ$165+$AR$165+$AS$165+$AT$165),1),"")</f>
        <v/>
      </c>
      <c r="BK593" s="276"/>
      <c r="BL593" s="127"/>
      <c r="BM593" s="127"/>
      <c r="BN593" s="276"/>
      <c r="BO593" s="127"/>
      <c r="BP593" s="127"/>
      <c r="BQ593" s="127" t="str">
        <f>IF(COUNTIFS($AL$163,"&lt;&gt;"&amp;""),IF($AW$165&lt;&gt;"",ROUND($AW$165/14,1),""),"")</f>
        <v/>
      </c>
      <c r="BR593" s="127" t="str">
        <f>IF(COUNTIFS($AL$163,"&lt;&gt;"&amp;""),IF($AW$165&lt;&gt;"",ROUND($AW$165,1),""),"")</f>
        <v/>
      </c>
      <c r="BS593" s="127" t="str">
        <f>IF($AZ593="","",$AO$165)</f>
        <v/>
      </c>
      <c r="BT593" s="126" t="str">
        <f>IF(COUNTIFS($AL$163,"&lt;&gt;"&amp;""),$AV$165,"")</f>
        <v/>
      </c>
      <c r="BU593" s="126" t="str">
        <f t="shared" si="174"/>
        <v/>
      </c>
      <c r="BV593" s="127" t="str">
        <f t="shared" si="175"/>
        <v/>
      </c>
      <c r="BW593" s="419" t="str">
        <f t="shared" si="165"/>
        <v/>
      </c>
      <c r="BY593" s="277"/>
      <c r="BZ593" s="277"/>
      <c r="CA593" s="277"/>
      <c r="CB593" s="277"/>
      <c r="CC593" s="277"/>
      <c r="CD593" s="277"/>
      <c r="CE593" s="277"/>
      <c r="CF593" s="277"/>
      <c r="CG593" s="51"/>
      <c r="CH593" s="51"/>
      <c r="CI593" s="51"/>
      <c r="CJ593" s="277"/>
      <c r="CK593" s="277"/>
      <c r="CL593" s="277"/>
      <c r="CM593" s="277"/>
      <c r="CN593" s="277"/>
      <c r="CO593" s="277"/>
      <c r="CP593" s="277"/>
      <c r="CQ593" s="277"/>
      <c r="CR593" s="277"/>
      <c r="CS593" s="51"/>
      <c r="CT593" s="51"/>
    </row>
    <row r="594" spans="1:98" ht="21" hidden="1" customHeight="1" x14ac:dyDescent="0.2">
      <c r="B594" s="277"/>
      <c r="C594" s="277"/>
      <c r="D594" s="277"/>
      <c r="E594" s="277"/>
      <c r="F594" s="277"/>
      <c r="G594" s="277"/>
      <c r="H594" s="277"/>
      <c r="I594" s="277"/>
      <c r="J594" s="277"/>
      <c r="N594" s="277"/>
      <c r="P594" s="277"/>
      <c r="Q594" s="277"/>
      <c r="R594" s="277"/>
      <c r="S594" s="277"/>
      <c r="T594" s="277"/>
      <c r="U594" s="277"/>
      <c r="V594" s="277"/>
      <c r="Z594" s="277"/>
      <c r="AA594" s="277"/>
      <c r="AB594" s="277"/>
      <c r="AC594" s="277"/>
      <c r="AD594" s="277"/>
      <c r="AE594" s="277"/>
      <c r="AF594" s="277"/>
      <c r="AG594" s="277"/>
      <c r="AH594" s="277"/>
      <c r="AL594" s="277"/>
      <c r="AM594" s="277"/>
      <c r="AN594" s="277"/>
      <c r="AO594" s="277"/>
      <c r="AP594" s="277"/>
      <c r="AQ594" s="277"/>
      <c r="AR594" s="277"/>
      <c r="AS594" s="277"/>
      <c r="AT594" s="277"/>
      <c r="AX594" s="263" t="str">
        <f>$AL$168</f>
        <v/>
      </c>
      <c r="AY594" s="276">
        <v>9</v>
      </c>
      <c r="AZ594" s="127" t="str">
        <f>IF(COUNTIFS($AL$166,"&lt;&gt;"&amp;""),$AL$166,"")</f>
        <v/>
      </c>
      <c r="BA594" s="127" t="str">
        <f t="shared" si="169"/>
        <v/>
      </c>
      <c r="BB594" s="127" t="str">
        <f t="shared" si="170"/>
        <v/>
      </c>
      <c r="BC594" s="127" t="str">
        <f>IF($AZ594="","",$AP$168)</f>
        <v/>
      </c>
      <c r="BD594" s="127" t="str">
        <f t="shared" si="173"/>
        <v/>
      </c>
      <c r="BE594" s="127" t="str">
        <f>IF(COUNTIFS($AL$166,"&lt;&gt;"&amp;""),ROUND($AQ$168/14,1),"")</f>
        <v/>
      </c>
      <c r="BF594" s="127" t="str">
        <f t="shared" si="171"/>
        <v/>
      </c>
      <c r="BG594" s="127" t="str">
        <f>IF(COUNTIFS($AL$166,"&lt;&gt;"&amp;""),ROUND(($AQ$168+$AR$168+$AS$168+$AT$168)/14,1),"")</f>
        <v/>
      </c>
      <c r="BH594" s="127" t="str">
        <f>IF(COUNTIFS($AL$166,"&lt;&gt;"&amp;""),ROUND($AQ$168,1),"")</f>
        <v/>
      </c>
      <c r="BI594" s="127" t="str">
        <f t="shared" si="172"/>
        <v/>
      </c>
      <c r="BJ594" s="127" t="str">
        <f>IF(COUNTIFS($AL$166,"&lt;&gt;"&amp;""),ROUND(($AQ$168+$AR$168+$AS$168+$AT$168),1),"")</f>
        <v/>
      </c>
      <c r="BK594" s="276"/>
      <c r="BL594" s="127"/>
      <c r="BM594" s="127"/>
      <c r="BN594" s="276"/>
      <c r="BO594" s="127"/>
      <c r="BP594" s="127"/>
      <c r="BQ594" s="127" t="str">
        <f>IF(COUNTIFS($AL$166,"&lt;&gt;"&amp;""),IF($AW$168&lt;&gt;"",ROUND($AW$168/14,1),""),"")</f>
        <v/>
      </c>
      <c r="BR594" s="127" t="str">
        <f>IF(COUNTIFS($AL$166,"&lt;&gt;"&amp;""),IF($AW$168&lt;&gt;"",ROUND($AW$168,1),""),"")</f>
        <v/>
      </c>
      <c r="BS594" s="127" t="str">
        <f>IF($AZ594="","",$AO$168)</f>
        <v/>
      </c>
      <c r="BT594" s="126" t="str">
        <f>IF(COUNTIFS($AL$166,"&lt;&gt;"&amp;""),$AV$168,"")</f>
        <v/>
      </c>
      <c r="BU594" s="126" t="str">
        <f t="shared" si="174"/>
        <v/>
      </c>
      <c r="BV594" s="127" t="str">
        <f t="shared" si="175"/>
        <v/>
      </c>
      <c r="BW594" s="419" t="str">
        <f t="shared" si="165"/>
        <v/>
      </c>
      <c r="BY594" s="277"/>
      <c r="BZ594" s="277"/>
      <c r="CA594" s="277"/>
      <c r="CB594" s="277"/>
      <c r="CC594" s="277"/>
      <c r="CD594" s="277"/>
      <c r="CE594" s="277"/>
      <c r="CF594" s="277"/>
      <c r="CG594" s="51"/>
      <c r="CH594" s="51"/>
      <c r="CI594" s="51"/>
      <c r="CJ594" s="277"/>
      <c r="CK594" s="277"/>
      <c r="CL594" s="277"/>
      <c r="CM594" s="277"/>
      <c r="CN594" s="277"/>
      <c r="CO594" s="277"/>
      <c r="CP594" s="277"/>
      <c r="CQ594" s="277"/>
      <c r="CR594" s="277"/>
      <c r="CS594" s="51"/>
      <c r="CT594" s="51"/>
    </row>
    <row r="595" spans="1:98" ht="21" hidden="1" customHeight="1" x14ac:dyDescent="0.2">
      <c r="B595" s="277"/>
      <c r="C595" s="277"/>
      <c r="D595" s="277"/>
      <c r="E595" s="277"/>
      <c r="F595" s="277"/>
      <c r="G595" s="277"/>
      <c r="H595" s="277"/>
      <c r="I595" s="277"/>
      <c r="J595" s="277"/>
      <c r="N595" s="277"/>
      <c r="P595" s="277"/>
      <c r="Q595" s="277"/>
      <c r="R595" s="277"/>
      <c r="S595" s="277"/>
      <c r="T595" s="277"/>
      <c r="U595" s="277"/>
      <c r="V595" s="277"/>
      <c r="Z595" s="277"/>
      <c r="AA595" s="277"/>
      <c r="AB595" s="277"/>
      <c r="AC595" s="277"/>
      <c r="AD595" s="277"/>
      <c r="AE595" s="277"/>
      <c r="AF595" s="277"/>
      <c r="AG595" s="277"/>
      <c r="AH595" s="277"/>
      <c r="AL595" s="277"/>
      <c r="AM595" s="277"/>
      <c r="AN595" s="277"/>
      <c r="AO595" s="277"/>
      <c r="AP595" s="277"/>
      <c r="AQ595" s="277"/>
      <c r="AR595" s="277"/>
      <c r="AS595" s="277"/>
      <c r="AT595" s="277"/>
      <c r="AX595" s="263" t="str">
        <f>$AL$171</f>
        <v/>
      </c>
      <c r="AY595" s="276">
        <v>10</v>
      </c>
      <c r="AZ595" s="127" t="str">
        <f>IF(COUNTIFS($AL$169,"&lt;&gt;"&amp;""),$AL$169,"")</f>
        <v/>
      </c>
      <c r="BA595" s="127" t="str">
        <f t="shared" si="169"/>
        <v/>
      </c>
      <c r="BB595" s="127" t="str">
        <f t="shared" si="170"/>
        <v/>
      </c>
      <c r="BC595" s="127" t="str">
        <f>IF($AZ595="","",$AP$171)</f>
        <v/>
      </c>
      <c r="BD595" s="127" t="str">
        <f t="shared" si="173"/>
        <v/>
      </c>
      <c r="BE595" s="127" t="str">
        <f>IF(COUNTIFS($AL$169,"&lt;&gt;"&amp;""),ROUND($AQ$171/14,1),"")</f>
        <v/>
      </c>
      <c r="BF595" s="127" t="str">
        <f t="shared" si="171"/>
        <v/>
      </c>
      <c r="BG595" s="127" t="str">
        <f>IF(COUNTIFS($AL$169,"&lt;&gt;"&amp;""),ROUND(($AQ$171+$AR$171+$AS$171+$AT$171)/14,1),"")</f>
        <v/>
      </c>
      <c r="BH595" s="127" t="str">
        <f>IF(COUNTIFS($AL$169,"&lt;&gt;"&amp;""),ROUND($AQ$171,1),"")</f>
        <v/>
      </c>
      <c r="BI595" s="127" t="str">
        <f t="shared" si="172"/>
        <v/>
      </c>
      <c r="BJ595" s="127" t="str">
        <f>IF(COUNTIFS($AL$169,"&lt;&gt;"&amp;""),ROUND(($AQ$171+$AR$171+$AS$171+$AT$171),1),"")</f>
        <v/>
      </c>
      <c r="BK595" s="276"/>
      <c r="BL595" s="127"/>
      <c r="BM595" s="127"/>
      <c r="BN595" s="276"/>
      <c r="BO595" s="127"/>
      <c r="BP595" s="127"/>
      <c r="BQ595" s="127" t="str">
        <f>IF(COUNTIFS($AL$169,"&lt;&gt;"&amp;""),IF($AW$171&lt;&gt;"",ROUND($AW$171/14,1),""),"")</f>
        <v/>
      </c>
      <c r="BR595" s="127" t="str">
        <f>IF(COUNTIFS($AL$169,"&lt;&gt;"&amp;""),IF($AW$171&lt;&gt;"",ROUND($AW$171,1),""),"")</f>
        <v/>
      </c>
      <c r="BS595" s="127" t="str">
        <f>IF($AZ595="","",$AO$171)</f>
        <v/>
      </c>
      <c r="BT595" s="126" t="str">
        <f>IF(COUNTIFS($AL$169,"&lt;&gt;"&amp;""),$AV$171,"")</f>
        <v/>
      </c>
      <c r="BU595" s="126" t="str">
        <f t="shared" si="174"/>
        <v/>
      </c>
      <c r="BV595" s="127" t="str">
        <f t="shared" si="175"/>
        <v/>
      </c>
      <c r="BW595" s="419" t="str">
        <f t="shared" si="165"/>
        <v/>
      </c>
      <c r="BY595" s="277"/>
      <c r="BZ595" s="277"/>
      <c r="CA595" s="277"/>
      <c r="CB595" s="277"/>
      <c r="CC595" s="277"/>
      <c r="CD595" s="277"/>
      <c r="CE595" s="277"/>
      <c r="CF595" s="277"/>
      <c r="CG595" s="51"/>
      <c r="CH595" s="51"/>
      <c r="CI595" s="51"/>
      <c r="CJ595" s="277"/>
      <c r="CK595" s="277"/>
      <c r="CL595" s="277"/>
      <c r="CM595" s="277"/>
      <c r="CN595" s="277"/>
      <c r="CO595" s="277"/>
      <c r="CP595" s="277"/>
      <c r="CQ595" s="277"/>
      <c r="CR595" s="277"/>
      <c r="CS595" s="51"/>
      <c r="CT595" s="51"/>
    </row>
    <row r="596" spans="1:98" ht="21" hidden="1" customHeight="1" x14ac:dyDescent="0.2">
      <c r="B596" s="277"/>
      <c r="C596" s="277"/>
      <c r="D596" s="277"/>
      <c r="E596" s="277"/>
      <c r="F596" s="277"/>
      <c r="G596" s="277"/>
      <c r="H596" s="277"/>
      <c r="I596" s="277"/>
      <c r="J596" s="277"/>
      <c r="N596" s="277"/>
      <c r="P596" s="277"/>
      <c r="Q596" s="277"/>
      <c r="R596" s="277"/>
      <c r="S596" s="277"/>
      <c r="T596" s="277"/>
      <c r="U596" s="277"/>
      <c r="V596" s="277"/>
      <c r="Z596" s="277"/>
      <c r="AA596" s="277"/>
      <c r="AB596" s="277"/>
      <c r="AC596" s="277"/>
      <c r="AD596" s="277"/>
      <c r="AE596" s="277"/>
      <c r="AF596" s="277"/>
      <c r="AG596" s="277"/>
      <c r="AH596" s="277"/>
      <c r="AL596" s="277"/>
      <c r="AM596" s="277"/>
      <c r="AN596" s="277"/>
      <c r="AO596" s="277"/>
      <c r="AP596" s="277"/>
      <c r="AQ596" s="277"/>
      <c r="AR596" s="277"/>
      <c r="AS596" s="277"/>
      <c r="AT596" s="277"/>
      <c r="AX596" s="263" t="str">
        <f>$AL$174</f>
        <v/>
      </c>
      <c r="AY596" s="276">
        <v>11</v>
      </c>
      <c r="AZ596" s="127" t="str">
        <f>IF(COUNTIFS($AL$172,"&lt;&gt;"&amp;""),$AL$172,"")</f>
        <v/>
      </c>
      <c r="BA596" s="127" t="str">
        <f t="shared" si="169"/>
        <v/>
      </c>
      <c r="BB596" s="127" t="str">
        <f t="shared" si="170"/>
        <v/>
      </c>
      <c r="BC596" s="127" t="str">
        <f>IF($AZ596="","",$AP$174)</f>
        <v/>
      </c>
      <c r="BD596" s="127" t="str">
        <f t="shared" si="173"/>
        <v/>
      </c>
      <c r="BE596" s="127" t="str">
        <f>IF(COUNTIFS($AL$172,"&lt;&gt;"&amp;""),ROUND($AQ$174/14,1),"")</f>
        <v/>
      </c>
      <c r="BF596" s="127" t="str">
        <f t="shared" si="171"/>
        <v/>
      </c>
      <c r="BG596" s="127" t="str">
        <f>IF(COUNTIFS($AL$172,"&lt;&gt;"&amp;""),ROUND(($AQ$174+$AR$174+$AS$174+$AT$174)/14,1),"")</f>
        <v/>
      </c>
      <c r="BH596" s="127" t="str">
        <f>IF(COUNTIFS($AL$172,"&lt;&gt;"&amp;""),ROUND($AQ$174,1),"")</f>
        <v/>
      </c>
      <c r="BI596" s="127" t="str">
        <f t="shared" si="172"/>
        <v/>
      </c>
      <c r="BJ596" s="127" t="str">
        <f>IF(COUNTIFS($AL$172,"&lt;&gt;"&amp;""),ROUND(($AQ$174+$AR$174+$AS$174+$AT$174),1),"")</f>
        <v/>
      </c>
      <c r="BK596" s="276"/>
      <c r="BL596" s="127"/>
      <c r="BM596" s="127"/>
      <c r="BN596" s="276"/>
      <c r="BO596" s="127"/>
      <c r="BP596" s="127"/>
      <c r="BQ596" s="127" t="str">
        <f>IF(COUNTIFS($AL$172,"&lt;&gt;"&amp;""),IF($AW$174&lt;&gt;"",ROUND($AW$174/14,1),""),"")</f>
        <v/>
      </c>
      <c r="BR596" s="127" t="str">
        <f>IF(COUNTIFS($AL$172,"&lt;&gt;"&amp;""),IF($AW$174&lt;&gt;"",ROUND($AW$174,1),""),"")</f>
        <v/>
      </c>
      <c r="BS596" s="127" t="str">
        <f>IF($AZ596="","",$AO$174)</f>
        <v/>
      </c>
      <c r="BT596" s="126" t="str">
        <f>IF(COUNTIFS($AL$172,"&lt;&gt;"&amp;""),$AV$174,"")</f>
        <v/>
      </c>
      <c r="BU596" s="126" t="str">
        <f t="shared" si="174"/>
        <v/>
      </c>
      <c r="BV596" s="127" t="str">
        <f t="shared" si="175"/>
        <v/>
      </c>
      <c r="BW596" s="419" t="str">
        <f t="shared" si="165"/>
        <v/>
      </c>
      <c r="BY596" s="277"/>
      <c r="BZ596" s="277"/>
      <c r="CA596" s="277"/>
      <c r="CB596" s="277"/>
      <c r="CC596" s="277"/>
      <c r="CD596" s="277"/>
      <c r="CE596" s="277"/>
      <c r="CF596" s="277"/>
      <c r="CG596" s="51"/>
      <c r="CH596" s="51"/>
      <c r="CI596" s="51"/>
      <c r="CJ596" s="277"/>
      <c r="CK596" s="277"/>
      <c r="CL596" s="277"/>
      <c r="CM596" s="277"/>
      <c r="CN596" s="277"/>
      <c r="CO596" s="277"/>
      <c r="CP596" s="277"/>
      <c r="CQ596" s="277"/>
      <c r="CR596" s="277"/>
      <c r="CS596" s="51"/>
      <c r="CT596" s="51"/>
    </row>
    <row r="597" spans="1:98" ht="21" hidden="1" customHeight="1" x14ac:dyDescent="0.2">
      <c r="B597" s="277"/>
      <c r="C597" s="277"/>
      <c r="D597" s="277"/>
      <c r="E597" s="277"/>
      <c r="F597" s="277"/>
      <c r="G597" s="277"/>
      <c r="H597" s="277"/>
      <c r="I597" s="277"/>
      <c r="J597" s="277"/>
      <c r="N597" s="277"/>
      <c r="P597" s="277"/>
      <c r="Q597" s="277"/>
      <c r="R597" s="277"/>
      <c r="S597" s="277"/>
      <c r="T597" s="277"/>
      <c r="U597" s="277"/>
      <c r="V597" s="277"/>
      <c r="Z597" s="277"/>
      <c r="AA597" s="277"/>
      <c r="AB597" s="277"/>
      <c r="AC597" s="277"/>
      <c r="AD597" s="277"/>
      <c r="AE597" s="277"/>
      <c r="AF597" s="277"/>
      <c r="AG597" s="277"/>
      <c r="AH597" s="277"/>
      <c r="AL597" s="277"/>
      <c r="AM597" s="277"/>
      <c r="AN597" s="277"/>
      <c r="AO597" s="277"/>
      <c r="AP597" s="277"/>
      <c r="AQ597" s="277"/>
      <c r="AR597" s="277"/>
      <c r="AS597" s="277"/>
      <c r="AT597" s="277"/>
      <c r="AX597" s="263" t="str">
        <f>$AL$177</f>
        <v/>
      </c>
      <c r="AY597" s="276">
        <v>12</v>
      </c>
      <c r="AZ597" s="127" t="str">
        <f>IF(COUNTIFS($AL$175,"&lt;&gt;"&amp;""),$AL$175,"")</f>
        <v/>
      </c>
      <c r="BA597" s="127" t="str">
        <f t="shared" si="169"/>
        <v/>
      </c>
      <c r="BB597" s="127" t="str">
        <f t="shared" si="170"/>
        <v/>
      </c>
      <c r="BC597" s="127" t="str">
        <f>IF($AZ597="","",$AP$177)</f>
        <v/>
      </c>
      <c r="BD597" s="127" t="str">
        <f t="shared" si="173"/>
        <v/>
      </c>
      <c r="BE597" s="127" t="str">
        <f>IF(COUNTIFS($AL$175,"&lt;&gt;"&amp;""),ROUND($AQ$177/14,1),"")</f>
        <v/>
      </c>
      <c r="BF597" s="127" t="str">
        <f t="shared" si="171"/>
        <v/>
      </c>
      <c r="BG597" s="127" t="str">
        <f>IF(COUNTIFS($AL$175,"&lt;&gt;"&amp;""),ROUND(($AQ$177+$AR$177+$AS$177+$AT$177)/14,1),"")</f>
        <v/>
      </c>
      <c r="BH597" s="127" t="str">
        <f>IF(COUNTIFS($AL$175,"&lt;&gt;"&amp;""),ROUND($AQ$177,1),"")</f>
        <v/>
      </c>
      <c r="BI597" s="127" t="str">
        <f t="shared" si="172"/>
        <v/>
      </c>
      <c r="BJ597" s="127" t="str">
        <f>IF(COUNTIFS($AL$175,"&lt;&gt;"&amp;""),ROUND(($AQ$177+$AR$177+$AS$177+$AT$177),1),"")</f>
        <v/>
      </c>
      <c r="BK597" s="276"/>
      <c r="BL597" s="127"/>
      <c r="BM597" s="127"/>
      <c r="BN597" s="276"/>
      <c r="BO597" s="127"/>
      <c r="BP597" s="127"/>
      <c r="BQ597" s="127" t="str">
        <f>IF(COUNTIFS($AL$175,"&lt;&gt;"&amp;""),IF($AW$177&lt;&gt;"",ROUND($AW$177/14,1),""),"")</f>
        <v/>
      </c>
      <c r="BR597" s="127" t="str">
        <f>IF(COUNTIFS($AL$175,"&lt;&gt;"&amp;""),IF($AW$177&lt;&gt;"",ROUND($AW$177,1),""),"")</f>
        <v/>
      </c>
      <c r="BS597" s="127" t="str">
        <f>IF($AZ597="","",$AO$177)</f>
        <v/>
      </c>
      <c r="BT597" s="126" t="str">
        <f>IF(COUNTIFS($AL$175,"&lt;&gt;"&amp;""),$AV$177,"")</f>
        <v/>
      </c>
      <c r="BU597" s="126" t="str">
        <f t="shared" si="174"/>
        <v/>
      </c>
      <c r="BV597" s="127" t="str">
        <f t="shared" si="175"/>
        <v/>
      </c>
      <c r="BW597" s="419" t="str">
        <f t="shared" si="165"/>
        <v/>
      </c>
      <c r="BY597" s="277"/>
      <c r="BZ597" s="277"/>
      <c r="CA597" s="277"/>
      <c r="CB597" s="277"/>
      <c r="CC597" s="277"/>
      <c r="CD597" s="277"/>
      <c r="CE597" s="277"/>
      <c r="CF597" s="277"/>
      <c r="CG597" s="51"/>
      <c r="CH597" s="51"/>
      <c r="CI597" s="51"/>
      <c r="CJ597" s="277"/>
      <c r="CK597" s="277"/>
      <c r="CL597" s="277"/>
      <c r="CM597" s="277"/>
      <c r="CN597" s="277"/>
      <c r="CO597" s="277"/>
      <c r="CP597" s="277"/>
      <c r="CQ597" s="277"/>
      <c r="CR597" s="277"/>
      <c r="CS597" s="51"/>
      <c r="CT597" s="51"/>
    </row>
    <row r="598" spans="1:98" ht="21" hidden="1" customHeight="1" x14ac:dyDescent="0.25">
      <c r="B598" s="277"/>
      <c r="C598" s="277"/>
      <c r="D598" s="277"/>
      <c r="E598" s="277"/>
      <c r="F598" s="277"/>
      <c r="G598" s="277"/>
      <c r="H598" s="277"/>
      <c r="I598" s="277"/>
      <c r="J598" s="277"/>
      <c r="N598" s="277"/>
      <c r="P598" s="277"/>
      <c r="Q598" s="277"/>
      <c r="R598" s="277"/>
      <c r="S598" s="277"/>
      <c r="T598" s="277"/>
      <c r="U598" s="277"/>
      <c r="V598" s="277"/>
      <c r="Z598" s="277"/>
      <c r="AA598" s="277"/>
      <c r="AB598" s="277"/>
      <c r="AC598" s="277"/>
      <c r="AD598" s="277"/>
      <c r="AE598" s="277"/>
      <c r="AF598" s="277"/>
      <c r="AG598" s="277"/>
      <c r="AH598" s="277"/>
      <c r="AL598" s="277"/>
      <c r="AM598" s="277"/>
      <c r="AN598" s="277"/>
      <c r="AO598" s="277"/>
      <c r="AP598" s="277"/>
      <c r="AQ598" s="277"/>
      <c r="AR598" s="277"/>
      <c r="AS598" s="277"/>
      <c r="AT598" s="277"/>
      <c r="AX598" s="556" t="s">
        <v>221</v>
      </c>
      <c r="AY598" s="557"/>
      <c r="AZ598" s="557"/>
      <c r="BA598" s="557"/>
      <c r="BB598" s="557"/>
      <c r="BC598" s="557"/>
      <c r="BD598" s="557"/>
      <c r="BE598" s="557"/>
      <c r="BF598" s="557"/>
      <c r="BG598" s="557"/>
      <c r="BH598" s="557"/>
      <c r="BI598" s="557"/>
      <c r="BJ598" s="557"/>
      <c r="BK598" s="557"/>
      <c r="BL598" s="557"/>
      <c r="BM598" s="557"/>
      <c r="BN598" s="557"/>
      <c r="BO598" s="557"/>
      <c r="BP598" s="557"/>
      <c r="BQ598" s="557"/>
      <c r="BR598" s="557"/>
      <c r="BS598" s="557"/>
      <c r="BT598" s="557"/>
      <c r="BU598" s="557"/>
      <c r="BV598" s="558"/>
      <c r="BW598" s="419" t="str">
        <f t="shared" si="165"/>
        <v/>
      </c>
      <c r="BY598" s="277"/>
      <c r="BZ598" s="277"/>
      <c r="CA598" s="277"/>
      <c r="CB598" s="277"/>
      <c r="CC598" s="277"/>
      <c r="CD598" s="277"/>
      <c r="CE598" s="277"/>
      <c r="CF598" s="277"/>
      <c r="CG598" s="51"/>
      <c r="CH598" s="51"/>
      <c r="CI598" s="51"/>
      <c r="CJ598" s="277"/>
      <c r="CK598" s="277"/>
      <c r="CL598" s="277"/>
      <c r="CM598" s="277"/>
      <c r="CN598" s="277"/>
      <c r="CO598" s="277"/>
      <c r="CP598" s="277"/>
      <c r="CQ598" s="277"/>
      <c r="CR598" s="277"/>
      <c r="CS598" s="51"/>
      <c r="CT598" s="51"/>
    </row>
    <row r="599" spans="1:98" ht="21" hidden="1" customHeight="1" x14ac:dyDescent="0.2">
      <c r="B599" s="277"/>
      <c r="C599" s="277"/>
      <c r="D599" s="277"/>
      <c r="E599" s="277"/>
      <c r="F599" s="277"/>
      <c r="G599" s="277"/>
      <c r="H599" s="277"/>
      <c r="I599" s="277"/>
      <c r="J599" s="277"/>
      <c r="N599" s="277"/>
      <c r="P599" s="277"/>
      <c r="Q599" s="277"/>
      <c r="R599" s="277"/>
      <c r="S599" s="277"/>
      <c r="T599" s="277"/>
      <c r="U599" s="277"/>
      <c r="V599" s="277"/>
      <c r="Z599" s="277"/>
      <c r="AA599" s="277"/>
      <c r="AB599" s="277"/>
      <c r="AC599" s="277"/>
      <c r="AD599" s="277"/>
      <c r="AE599" s="277"/>
      <c r="AF599" s="277"/>
      <c r="AG599" s="277"/>
      <c r="AH599" s="277"/>
      <c r="AL599" s="277"/>
      <c r="AM599" s="277"/>
      <c r="AN599" s="277"/>
      <c r="AO599" s="277"/>
      <c r="AP599" s="277"/>
      <c r="AQ599" s="277"/>
      <c r="AR599" s="277"/>
      <c r="AS599" s="277"/>
      <c r="AT599" s="277"/>
      <c r="AX599" s="263" t="str">
        <f>$B$204</f>
        <v/>
      </c>
      <c r="AY599" s="127">
        <v>1</v>
      </c>
      <c r="AZ599" s="127" t="str">
        <f>IF(COUNTIFS($B$202,"&lt;&gt;"&amp;""),$B$202,"")</f>
        <v/>
      </c>
      <c r="BA599" s="127" t="str">
        <f t="shared" ref="BA599:BA624" si="176">IF($AZ599="","",ROUND(RIGHT($B$201,1)/2,0))</f>
        <v/>
      </c>
      <c r="BB599" s="127" t="str">
        <f t="shared" ref="BB599:BB624" si="177">IF($AZ599="","",RIGHT($B$201,1))</f>
        <v/>
      </c>
      <c r="BC599" s="127" t="str">
        <f>IF($AZ599="","",$F$204)</f>
        <v/>
      </c>
      <c r="BD599" s="127" t="str">
        <f>IF($AZ599="","","DO")</f>
        <v/>
      </c>
      <c r="BE599" s="127" t="str">
        <f>IF(COUNTIFS($B$202,"&lt;&gt;"&amp;""),ROUND($G$204/14,1),"")</f>
        <v/>
      </c>
      <c r="BF599" s="127" t="str">
        <f>IF(COUNTIFS($B$202,"&lt;&gt;"&amp;""),ROUND(($H$204+$I$204+$J$204)/14,1),"")</f>
        <v/>
      </c>
      <c r="BG599" s="127" t="str">
        <f>IF(COUNTIFS($B$202,"&lt;&gt;"&amp;""),ROUND(($G$204+$H$204+$I$204+$J$204)/14,1),"")</f>
        <v/>
      </c>
      <c r="BH599" s="127" t="str">
        <f>IF(COUNTIFS($B$202,"&lt;&gt;"&amp;""),ROUND($G$204,1),"")</f>
        <v/>
      </c>
      <c r="BI599" s="127" t="str">
        <f>IF(COUNTIFS($B$202,"&lt;&gt;"&amp;""),ROUND(($H$204+$I$204+$J$204),1),"")</f>
        <v/>
      </c>
      <c r="BJ599" s="127" t="str">
        <f>IF(COUNTIFS($B$202,"&lt;&gt;"&amp;""),ROUND(($G$204+$H$204+$I$204+$J$204),1),"")</f>
        <v/>
      </c>
      <c r="BK599" s="127"/>
      <c r="BL599" s="127"/>
      <c r="BM599" s="127"/>
      <c r="BN599" s="127"/>
      <c r="BO599" s="127"/>
      <c r="BP599" s="127"/>
      <c r="BQ599" s="127" t="str">
        <f>IF(COUNTIFS($B$202,"&lt;&gt;"&amp;""),IF($M$204&lt;&gt;"",ROUND($M$204/14,1),""),"")</f>
        <v/>
      </c>
      <c r="BR599" s="127" t="str">
        <f>IF(COUNTIFS($B$202,"&lt;&gt;"&amp;""),IF($M$204&lt;&gt;"",ROUND($M$204,1),""),"")</f>
        <v/>
      </c>
      <c r="BS599" s="127" t="str">
        <f>IF($AZ599="","",$E$204)</f>
        <v/>
      </c>
      <c r="BT599" s="126" t="str">
        <f>IF(COUNTIFS($B$202,"&lt;&gt;"&amp;""),$L$204,"")</f>
        <v/>
      </c>
      <c r="BU599" s="126" t="str">
        <f>IF($AZ599="","",IF($BG599&lt;&gt;"",$BG599,0)+IF($BM599&lt;&gt;"",$BM599,0)+IF($BQ599&lt;&gt;"",$BQ599,0))</f>
        <v/>
      </c>
      <c r="BV599" s="127" t="str">
        <f>IF($AZ599="","",IF($BJ599&lt;&gt;"",$BJ599,0)+IF($BP599&lt;&gt;"",$BP599,0)+IF($BR599&lt;&gt;"",$BR599,0))</f>
        <v/>
      </c>
      <c r="BW599" s="419" t="str">
        <f t="shared" si="165"/>
        <v/>
      </c>
      <c r="BY599" s="277"/>
      <c r="BZ599" s="277"/>
      <c r="CA599" s="277"/>
      <c r="CB599" s="277"/>
      <c r="CC599" s="277"/>
      <c r="CD599" s="277"/>
      <c r="CE599" s="277"/>
      <c r="CF599" s="277"/>
      <c r="CG599" s="51"/>
      <c r="CH599" s="51"/>
      <c r="CI599" s="51"/>
      <c r="CJ599" s="277"/>
      <c r="CK599" s="277"/>
      <c r="CL599" s="277"/>
      <c r="CM599" s="277"/>
      <c r="CN599" s="277"/>
      <c r="CO599" s="277"/>
      <c r="CP599" s="277"/>
      <c r="CQ599" s="277"/>
      <c r="CR599" s="277"/>
      <c r="CS599" s="51"/>
      <c r="CT599" s="51"/>
    </row>
    <row r="600" spans="1:98" ht="21" hidden="1" customHeight="1" x14ac:dyDescent="0.2">
      <c r="A600" s="254"/>
      <c r="B600" s="255"/>
      <c r="C600" s="255"/>
      <c r="D600" s="255"/>
      <c r="E600" s="255"/>
      <c r="F600" s="255"/>
      <c r="G600" s="255"/>
      <c r="H600" s="255"/>
      <c r="I600" s="255"/>
      <c r="J600" s="255"/>
      <c r="K600" s="255"/>
      <c r="L600" s="256"/>
      <c r="M600" s="256"/>
      <c r="N600" s="255"/>
      <c r="O600" s="394"/>
      <c r="P600" s="255"/>
      <c r="Q600" s="255"/>
      <c r="R600" s="255"/>
      <c r="S600" s="255"/>
      <c r="T600" s="255"/>
      <c r="U600" s="255"/>
      <c r="V600" s="255"/>
      <c r="W600" s="255"/>
      <c r="X600" s="256"/>
      <c r="Y600" s="256"/>
      <c r="Z600" s="255"/>
      <c r="AA600" s="255"/>
      <c r="AB600" s="255"/>
      <c r="AC600" s="255"/>
      <c r="AD600" s="255"/>
      <c r="AE600" s="255"/>
      <c r="AF600" s="255"/>
      <c r="AG600" s="255"/>
      <c r="AH600" s="255"/>
      <c r="AI600" s="255"/>
      <c r="AJ600" s="256"/>
      <c r="AK600" s="256"/>
      <c r="AL600" s="255"/>
      <c r="AM600" s="255"/>
      <c r="AN600" s="255"/>
      <c r="AO600" s="255"/>
      <c r="AP600" s="255"/>
      <c r="AQ600" s="255"/>
      <c r="AR600" s="255"/>
      <c r="AS600" s="255"/>
      <c r="AT600" s="255"/>
      <c r="AU600" s="255"/>
      <c r="AV600" s="256"/>
      <c r="AW600" s="256"/>
      <c r="AX600" s="263" t="str">
        <f>$B$207</f>
        <v/>
      </c>
      <c r="AY600" s="276">
        <v>2</v>
      </c>
      <c r="AZ600" s="127" t="str">
        <f>IF(COUNTIFS($B$205,"&lt;&gt;"&amp;""),$B$205,"")</f>
        <v/>
      </c>
      <c r="BA600" s="127" t="str">
        <f t="shared" si="176"/>
        <v/>
      </c>
      <c r="BB600" s="127" t="str">
        <f t="shared" si="177"/>
        <v/>
      </c>
      <c r="BC600" s="127" t="str">
        <f>IF($AZ600="","",$F$207)</f>
        <v/>
      </c>
      <c r="BD600" s="127" t="str">
        <f t="shared" ref="BD600:BD624" si="178">IF($AZ600="","","DO")</f>
        <v/>
      </c>
      <c r="BE600" s="127" t="str">
        <f>IF(COUNTIFS($B$205,"&lt;&gt;"&amp;""),ROUND($G$207/14,1),"")</f>
        <v/>
      </c>
      <c r="BF600" s="127" t="str">
        <f>IF(COUNTIFS($B$205,"&lt;&gt;"&amp;""),ROUND(($H$207+$I$207+$J$207)/14,1),"")</f>
        <v/>
      </c>
      <c r="BG600" s="127" t="str">
        <f>IF(COUNTIFS($B$205,"&lt;&gt;"&amp;""),ROUND(($G$207+$H$207+$I$207+$J$207)/14,1),"")</f>
        <v/>
      </c>
      <c r="BH600" s="127" t="str">
        <f>IF(COUNTIFS($B$205,"&lt;&gt;"&amp;""),ROUND($G$207,1),"")</f>
        <v/>
      </c>
      <c r="BI600" s="127" t="str">
        <f>IF(COUNTIFS($B$205,"&lt;&gt;"&amp;""),ROUND(($H$207+$I$207+$J$207),1),"")</f>
        <v/>
      </c>
      <c r="BJ600" s="127" t="str">
        <f>IF(COUNTIFS($B$205,"&lt;&gt;"&amp;""),ROUND(($G$207+$H$207+$I$207+$J$207),1),"")</f>
        <v/>
      </c>
      <c r="BK600" s="276"/>
      <c r="BL600" s="127"/>
      <c r="BM600" s="127"/>
      <c r="BN600" s="276"/>
      <c r="BO600" s="127"/>
      <c r="BP600" s="127"/>
      <c r="BQ600" s="127" t="str">
        <f>IF(COUNTIFS($B$205,"&lt;&gt;"&amp;""),IF($M$207&lt;&gt;"",ROUND($M$207/14,1),""),"")</f>
        <v/>
      </c>
      <c r="BR600" s="127" t="str">
        <f>IF(COUNTIFS($B$205,"&lt;&gt;"&amp;""),IF($M$207&lt;&gt;"",ROUND($M$207,1),""),"")</f>
        <v/>
      </c>
      <c r="BS600" s="127" t="str">
        <f>IF($AZ600="","",$E$207)</f>
        <v/>
      </c>
      <c r="BT600" s="126" t="str">
        <f>IF(COUNTIFS($B$205,"&lt;&gt;"&amp;""),$L$207,"")</f>
        <v/>
      </c>
      <c r="BU600" s="126" t="str">
        <f t="shared" ref="BU600:BU624" si="179">IF($AZ600="","",IF($BG600&lt;&gt;"",$BG600,0)+IF($BM600&lt;&gt;"",$BM600,0)+IF($BQ600&lt;&gt;"",$BQ600,0))</f>
        <v/>
      </c>
      <c r="BV600" s="127" t="str">
        <f t="shared" ref="BV600:BV624" si="180">IF($AZ600="","",IF($BJ600&lt;&gt;"",$BJ600,0)+IF($BP600&lt;&gt;"",$BP600,0)+IF($BR600&lt;&gt;"",$BR600,0))</f>
        <v/>
      </c>
      <c r="BW600" s="419" t="str">
        <f t="shared" si="165"/>
        <v/>
      </c>
      <c r="BY600" s="277"/>
      <c r="BZ600" s="277"/>
      <c r="CA600" s="277"/>
      <c r="CB600" s="277"/>
      <c r="CC600" s="277"/>
      <c r="CD600" s="277"/>
      <c r="CE600" s="277"/>
      <c r="CF600" s="277"/>
      <c r="CG600" s="51"/>
      <c r="CH600" s="51"/>
      <c r="CI600" s="51"/>
      <c r="CJ600" s="277"/>
      <c r="CK600" s="277"/>
      <c r="CL600" s="277"/>
      <c r="CM600" s="277"/>
      <c r="CN600" s="277"/>
      <c r="CO600" s="277"/>
      <c r="CP600" s="277"/>
      <c r="CQ600" s="277"/>
      <c r="CR600" s="277"/>
      <c r="CS600" s="51"/>
      <c r="CT600" s="51"/>
    </row>
    <row r="601" spans="1:98" ht="21" hidden="1" customHeight="1" x14ac:dyDescent="0.2">
      <c r="A601" s="254"/>
      <c r="B601" s="255"/>
      <c r="C601" s="255"/>
      <c r="D601" s="255"/>
      <c r="E601" s="255"/>
      <c r="F601" s="255"/>
      <c r="G601" s="255"/>
      <c r="H601" s="255"/>
      <c r="I601" s="255"/>
      <c r="J601" s="255"/>
      <c r="K601" s="255"/>
      <c r="L601" s="256"/>
      <c r="M601" s="256"/>
      <c r="N601" s="255"/>
      <c r="O601" s="394"/>
      <c r="P601" s="255"/>
      <c r="Q601" s="255"/>
      <c r="R601" s="255"/>
      <c r="S601" s="255"/>
      <c r="T601" s="255"/>
      <c r="U601" s="255"/>
      <c r="V601" s="255"/>
      <c r="W601" s="255"/>
      <c r="X601" s="256"/>
      <c r="Y601" s="256"/>
      <c r="Z601" s="255"/>
      <c r="AA601" s="255"/>
      <c r="AB601" s="255"/>
      <c r="AC601" s="255"/>
      <c r="AD601" s="255"/>
      <c r="AE601" s="255"/>
      <c r="AF601" s="255"/>
      <c r="AG601" s="255"/>
      <c r="AH601" s="255"/>
      <c r="AI601" s="255"/>
      <c r="AJ601" s="256"/>
      <c r="AK601" s="256"/>
      <c r="AL601" s="255"/>
      <c r="AM601" s="255"/>
      <c r="AN601" s="255"/>
      <c r="AO601" s="255"/>
      <c r="AP601" s="255"/>
      <c r="AQ601" s="255"/>
      <c r="AR601" s="255"/>
      <c r="AS601" s="255"/>
      <c r="AT601" s="255"/>
      <c r="AU601" s="255"/>
      <c r="AV601" s="256"/>
      <c r="AW601" s="256"/>
      <c r="AX601" s="263" t="str">
        <f>$B$210</f>
        <v/>
      </c>
      <c r="AY601" s="276">
        <v>3</v>
      </c>
      <c r="AZ601" s="127" t="str">
        <f>IF(COUNTIFS($B$208,"&lt;&gt;"&amp;""),$B$208,"")</f>
        <v/>
      </c>
      <c r="BA601" s="127" t="str">
        <f t="shared" si="176"/>
        <v/>
      </c>
      <c r="BB601" s="127" t="str">
        <f t="shared" si="177"/>
        <v/>
      </c>
      <c r="BC601" s="127" t="str">
        <f>IF($AZ601="","",$F$210)</f>
        <v/>
      </c>
      <c r="BD601" s="127" t="str">
        <f t="shared" si="178"/>
        <v/>
      </c>
      <c r="BE601" s="127" t="str">
        <f>IF(COUNTIFS($B$208,"&lt;&gt;"&amp;""),ROUND($G$210/14,1),"")</f>
        <v/>
      </c>
      <c r="BF601" s="127" t="str">
        <f>IF(COUNTIFS($B$208,"&lt;&gt;"&amp;""),ROUND(($H$210+$I$210+$J$210)/14,1),"")</f>
        <v/>
      </c>
      <c r="BG601" s="127" t="str">
        <f>IF(COUNTIFS($B$208,"&lt;&gt;"&amp;""),ROUND(($G$210+$H$210+$I$210+$J$210)/14,1),"")</f>
        <v/>
      </c>
      <c r="BH601" s="127" t="str">
        <f>IF(COUNTIFS($B$208,"&lt;&gt;"&amp;""),ROUND($G$210,1),"")</f>
        <v/>
      </c>
      <c r="BI601" s="127" t="str">
        <f>IF(COUNTIFS($B$208,"&lt;&gt;"&amp;""),ROUND(($H$210+$I$210+$J$210),1),"")</f>
        <v/>
      </c>
      <c r="BJ601" s="127" t="str">
        <f>IF(COUNTIFS($B$208,"&lt;&gt;"&amp;""),ROUND(($G$210+$H$210+$I$210+$J$210),1),"")</f>
        <v/>
      </c>
      <c r="BK601" s="276"/>
      <c r="BL601" s="127"/>
      <c r="BM601" s="127"/>
      <c r="BN601" s="276"/>
      <c r="BO601" s="127"/>
      <c r="BP601" s="127"/>
      <c r="BQ601" s="127" t="str">
        <f>IF(COUNTIFS($B$208,"&lt;&gt;"&amp;""),IF($M$210&lt;&gt;"",ROUND($M$210/14,1),""),"")</f>
        <v/>
      </c>
      <c r="BR601" s="127" t="str">
        <f>IF(COUNTIFS($B$208,"&lt;&gt;"&amp;""),IF($M$210&lt;&gt;"",ROUND($M$210,1),""),"")</f>
        <v/>
      </c>
      <c r="BS601" s="127" t="str">
        <f>IF($AZ601="","",$E$210)</f>
        <v/>
      </c>
      <c r="BT601" s="126" t="str">
        <f>IF(COUNTIFS($B$208,"&lt;&gt;"&amp;""),$L$210,"")</f>
        <v/>
      </c>
      <c r="BU601" s="126" t="str">
        <f t="shared" si="179"/>
        <v/>
      </c>
      <c r="BV601" s="127" t="str">
        <f t="shared" si="180"/>
        <v/>
      </c>
      <c r="BW601" s="419" t="str">
        <f t="shared" si="165"/>
        <v/>
      </c>
      <c r="BY601" s="277"/>
      <c r="BZ601" s="277"/>
      <c r="CA601" s="277"/>
      <c r="CB601" s="277"/>
      <c r="CC601" s="277"/>
      <c r="CD601" s="277"/>
      <c r="CE601" s="277"/>
      <c r="CF601" s="277"/>
      <c r="CG601" s="51"/>
      <c r="CH601" s="51"/>
      <c r="CI601" s="51"/>
      <c r="CJ601" s="277"/>
      <c r="CK601" s="277"/>
      <c r="CL601" s="277"/>
      <c r="CM601" s="277"/>
      <c r="CN601" s="277"/>
      <c r="CO601" s="277"/>
      <c r="CP601" s="277"/>
      <c r="CQ601" s="277"/>
      <c r="CR601" s="277"/>
      <c r="CS601" s="51"/>
      <c r="CT601" s="51"/>
    </row>
    <row r="602" spans="1:98" ht="21" hidden="1" customHeight="1" x14ac:dyDescent="0.2">
      <c r="A602" s="254"/>
      <c r="B602" s="255"/>
      <c r="C602" s="255"/>
      <c r="D602" s="255"/>
      <c r="E602" s="255"/>
      <c r="F602" s="255"/>
      <c r="G602" s="255"/>
      <c r="H602" s="255"/>
      <c r="I602" s="255"/>
      <c r="J602" s="255"/>
      <c r="K602" s="255"/>
      <c r="L602" s="256"/>
      <c r="M602" s="256"/>
      <c r="N602" s="255"/>
      <c r="O602" s="394"/>
      <c r="P602" s="255"/>
      <c r="Q602" s="255"/>
      <c r="R602" s="255"/>
      <c r="S602" s="255"/>
      <c r="T602" s="255"/>
      <c r="U602" s="255"/>
      <c r="V602" s="255"/>
      <c r="W602" s="255"/>
      <c r="X602" s="256"/>
      <c r="Y602" s="256"/>
      <c r="Z602" s="255"/>
      <c r="AA602" s="255"/>
      <c r="AB602" s="255"/>
      <c r="AC602" s="255"/>
      <c r="AD602" s="255"/>
      <c r="AE602" s="255"/>
      <c r="AF602" s="255"/>
      <c r="AG602" s="255"/>
      <c r="AH602" s="255"/>
      <c r="AI602" s="255"/>
      <c r="AJ602" s="256"/>
      <c r="AK602" s="256"/>
      <c r="AL602" s="255"/>
      <c r="AM602" s="255"/>
      <c r="AN602" s="255"/>
      <c r="AO602" s="255"/>
      <c r="AP602" s="255"/>
      <c r="AQ602" s="255"/>
      <c r="AR602" s="255"/>
      <c r="AS602" s="255"/>
      <c r="AT602" s="255"/>
      <c r="AU602" s="255"/>
      <c r="AV602" s="256"/>
      <c r="AW602" s="256"/>
      <c r="AX602" s="263" t="str">
        <f>$B$213</f>
        <v/>
      </c>
      <c r="AY602" s="276">
        <v>4</v>
      </c>
      <c r="AZ602" s="127" t="str">
        <f>IF(COUNTIFS($B$211,"&lt;&gt;"&amp;""),$B$211,"")</f>
        <v/>
      </c>
      <c r="BA602" s="127" t="str">
        <f t="shared" si="176"/>
        <v/>
      </c>
      <c r="BB602" s="127" t="str">
        <f t="shared" si="177"/>
        <v/>
      </c>
      <c r="BC602" s="127" t="str">
        <f>IF($AZ602="","",$F$213)</f>
        <v/>
      </c>
      <c r="BD602" s="127" t="str">
        <f t="shared" si="178"/>
        <v/>
      </c>
      <c r="BE602" s="127" t="str">
        <f>IF(COUNTIFS($B$211,"&lt;&gt;"&amp;""),ROUND($G$213/14,1),"")</f>
        <v/>
      </c>
      <c r="BF602" s="127" t="str">
        <f>IF(COUNTIFS($B$211,"&lt;&gt;"&amp;""),ROUND(($H$213+$I$213+$J$213)/14,1),"")</f>
        <v/>
      </c>
      <c r="BG602" s="127" t="str">
        <f>IF(COUNTIFS($B$211,"&lt;&gt;"&amp;""),ROUND(($G$213+$H$213+$I$213+$J$213)/14,1),"")</f>
        <v/>
      </c>
      <c r="BH602" s="127" t="str">
        <f>IF(COUNTIFS($B$211,"&lt;&gt;"&amp;""),ROUND($G$213,1),"")</f>
        <v/>
      </c>
      <c r="BI602" s="127" t="str">
        <f>IF(COUNTIFS($B$211,"&lt;&gt;"&amp;""),ROUND(($H$213+$I$213+$J$213),1),"")</f>
        <v/>
      </c>
      <c r="BJ602" s="127" t="str">
        <f>IF(COUNTIFS($B$211,"&lt;&gt;"&amp;""),ROUND(($G$213+$H$213+$I$213+$J$213),1),"")</f>
        <v/>
      </c>
      <c r="BK602" s="276"/>
      <c r="BL602" s="127"/>
      <c r="BM602" s="127"/>
      <c r="BN602" s="276"/>
      <c r="BO602" s="127"/>
      <c r="BP602" s="127"/>
      <c r="BQ602" s="127" t="str">
        <f>IF(COUNTIFS($B$211,"&lt;&gt;"&amp;""),IF($M$213&lt;&gt;"",ROUND($M$213/14,1),""),"")</f>
        <v/>
      </c>
      <c r="BR602" s="127" t="str">
        <f>IF(COUNTIFS($B$211,"&lt;&gt;"&amp;""),IF($M$213&lt;&gt;"",ROUND($M$213,1),""),"")</f>
        <v/>
      </c>
      <c r="BS602" s="127" t="str">
        <f>IF($AZ602="","",$E$213)</f>
        <v/>
      </c>
      <c r="BT602" s="126" t="str">
        <f>IF(COUNTIFS($B$211,"&lt;&gt;"&amp;""),$L$213,"")</f>
        <v/>
      </c>
      <c r="BU602" s="126" t="str">
        <f t="shared" si="179"/>
        <v/>
      </c>
      <c r="BV602" s="127" t="str">
        <f t="shared" si="180"/>
        <v/>
      </c>
      <c r="BW602" s="419" t="str">
        <f t="shared" si="165"/>
        <v/>
      </c>
      <c r="BY602" s="277"/>
      <c r="BZ602" s="277"/>
      <c r="CA602" s="277"/>
      <c r="CB602" s="277"/>
      <c r="CC602" s="277"/>
      <c r="CD602" s="277"/>
      <c r="CE602" s="277"/>
      <c r="CF602" s="277"/>
      <c r="CG602" s="51"/>
      <c r="CH602" s="51"/>
      <c r="CI602" s="51"/>
      <c r="CJ602" s="277"/>
      <c r="CK602" s="277"/>
      <c r="CL602" s="277"/>
      <c r="CM602" s="277"/>
      <c r="CN602" s="277"/>
      <c r="CO602" s="277"/>
      <c r="CP602" s="277"/>
      <c r="CQ602" s="277"/>
      <c r="CR602" s="277"/>
      <c r="CS602" s="51"/>
      <c r="CT602" s="51"/>
    </row>
    <row r="603" spans="1:98" ht="21" hidden="1" customHeight="1" x14ac:dyDescent="0.2">
      <c r="A603" s="254"/>
      <c r="B603" s="255"/>
      <c r="C603" s="255"/>
      <c r="D603" s="255"/>
      <c r="E603" s="255"/>
      <c r="F603" s="255"/>
      <c r="G603" s="255"/>
      <c r="H603" s="255"/>
      <c r="I603" s="255"/>
      <c r="J603" s="255"/>
      <c r="K603" s="255"/>
      <c r="L603" s="256"/>
      <c r="M603" s="256"/>
      <c r="N603" s="255"/>
      <c r="O603" s="394"/>
      <c r="P603" s="255"/>
      <c r="Q603" s="255"/>
      <c r="R603" s="255"/>
      <c r="S603" s="255"/>
      <c r="T603" s="255"/>
      <c r="U603" s="255"/>
      <c r="V603" s="255"/>
      <c r="W603" s="255"/>
      <c r="X603" s="256"/>
      <c r="Y603" s="256"/>
      <c r="Z603" s="255"/>
      <c r="AA603" s="255"/>
      <c r="AB603" s="255"/>
      <c r="AC603" s="255"/>
      <c r="AD603" s="255"/>
      <c r="AE603" s="255"/>
      <c r="AF603" s="255"/>
      <c r="AG603" s="255"/>
      <c r="AH603" s="255"/>
      <c r="AI603" s="255"/>
      <c r="AJ603" s="256"/>
      <c r="AK603" s="256"/>
      <c r="AL603" s="255"/>
      <c r="AM603" s="255"/>
      <c r="AN603" s="255"/>
      <c r="AO603" s="255"/>
      <c r="AP603" s="255"/>
      <c r="AQ603" s="255"/>
      <c r="AR603" s="255"/>
      <c r="AS603" s="255"/>
      <c r="AT603" s="255"/>
      <c r="AU603" s="255"/>
      <c r="AV603" s="256"/>
      <c r="AW603" s="256"/>
      <c r="AX603" s="263" t="str">
        <f>$B$216</f>
        <v/>
      </c>
      <c r="AY603" s="276">
        <v>5</v>
      </c>
      <c r="AZ603" s="127" t="str">
        <f>IF(COUNTIFS($B$214,"&lt;&gt;"&amp;""),$B$214,"")</f>
        <v/>
      </c>
      <c r="BA603" s="127" t="str">
        <f t="shared" si="176"/>
        <v/>
      </c>
      <c r="BB603" s="127" t="str">
        <f t="shared" si="177"/>
        <v/>
      </c>
      <c r="BC603" s="127" t="str">
        <f>IF($AZ603="","",$F$216)</f>
        <v/>
      </c>
      <c r="BD603" s="127" t="str">
        <f t="shared" si="178"/>
        <v/>
      </c>
      <c r="BE603" s="127" t="str">
        <f>IF(COUNTIFS($B$214,"&lt;&gt;"&amp;""),ROUND($G$216/14,1),"")</f>
        <v/>
      </c>
      <c r="BF603" s="127" t="str">
        <f>IF(COUNTIFS($B$214,"&lt;&gt;"&amp;""),ROUND(($H$216+$I$216+$J$216)/14,1),"")</f>
        <v/>
      </c>
      <c r="BG603" s="127" t="str">
        <f>IF(COUNTIFS($B$214,"&lt;&gt;"&amp;""),ROUND(($G$216+$H$216+$I$216+$J$216)/14,1),"")</f>
        <v/>
      </c>
      <c r="BH603" s="127" t="str">
        <f>IF(COUNTIFS($B$214,"&lt;&gt;"&amp;""),ROUND($G$216,1),"")</f>
        <v/>
      </c>
      <c r="BI603" s="127" t="str">
        <f>IF(COUNTIFS($B$214,"&lt;&gt;"&amp;""),ROUND(($H$216+$I$216+$J$216),1),"")</f>
        <v/>
      </c>
      <c r="BJ603" s="127" t="str">
        <f>IF(COUNTIFS($B$214,"&lt;&gt;"&amp;""),ROUND(($G$216+$H$216+$I$216+$J$216),1),"")</f>
        <v/>
      </c>
      <c r="BK603" s="276"/>
      <c r="BL603" s="127"/>
      <c r="BM603" s="127"/>
      <c r="BN603" s="276"/>
      <c r="BO603" s="127"/>
      <c r="BP603" s="127"/>
      <c r="BQ603" s="127" t="str">
        <f>IF(COUNTIFS($B$214,"&lt;&gt;"&amp;""),IF($M$216&lt;&gt;"",ROUND($M$216/14,1),""),"")</f>
        <v/>
      </c>
      <c r="BR603" s="127" t="str">
        <f>IF(COUNTIFS($B$214,"&lt;&gt;"&amp;""),IF($M$216&lt;&gt;"",ROUND($M$216,1),""),"")</f>
        <v/>
      </c>
      <c r="BS603" s="127" t="str">
        <f>IF($AZ603="","",$E$216)</f>
        <v/>
      </c>
      <c r="BT603" s="126" t="str">
        <f>IF(COUNTIFS($B$214,"&lt;&gt;"&amp;""),$L$216,"")</f>
        <v/>
      </c>
      <c r="BU603" s="126" t="str">
        <f t="shared" si="179"/>
        <v/>
      </c>
      <c r="BV603" s="127" t="str">
        <f t="shared" si="180"/>
        <v/>
      </c>
      <c r="BW603" s="419" t="str">
        <f t="shared" si="165"/>
        <v/>
      </c>
      <c r="BY603" s="277"/>
      <c r="BZ603" s="277"/>
      <c r="CA603" s="277"/>
      <c r="CB603" s="277"/>
      <c r="CC603" s="277"/>
      <c r="CD603" s="277"/>
      <c r="CE603" s="277"/>
      <c r="CF603" s="277"/>
      <c r="CG603" s="51"/>
      <c r="CH603" s="51"/>
      <c r="CI603" s="51"/>
      <c r="CJ603" s="277"/>
      <c r="CK603" s="277"/>
      <c r="CL603" s="277"/>
      <c r="CM603" s="277"/>
      <c r="CN603" s="277"/>
      <c r="CO603" s="277"/>
      <c r="CP603" s="277"/>
      <c r="CQ603" s="277"/>
      <c r="CR603" s="277"/>
      <c r="CS603" s="51"/>
      <c r="CT603" s="51"/>
    </row>
    <row r="604" spans="1:98" ht="21" hidden="1" customHeight="1" x14ac:dyDescent="0.2">
      <c r="B604" s="277"/>
      <c r="C604" s="277"/>
      <c r="D604" s="277"/>
      <c r="E604" s="277"/>
      <c r="F604" s="277"/>
      <c r="G604" s="277"/>
      <c r="H604" s="277"/>
      <c r="I604" s="277"/>
      <c r="J604" s="277"/>
      <c r="N604" s="277"/>
      <c r="P604" s="277"/>
      <c r="Q604" s="277"/>
      <c r="R604" s="277"/>
      <c r="S604" s="277"/>
      <c r="T604" s="277"/>
      <c r="U604" s="277"/>
      <c r="V604" s="277"/>
      <c r="Z604" s="277"/>
      <c r="AA604" s="277"/>
      <c r="AB604" s="277"/>
      <c r="AC604" s="277"/>
      <c r="AD604" s="277"/>
      <c r="AE604" s="277"/>
      <c r="AF604" s="277"/>
      <c r="AG604" s="277"/>
      <c r="AH604" s="277"/>
      <c r="AL604" s="277"/>
      <c r="AM604" s="277"/>
      <c r="AN604" s="277"/>
      <c r="AO604" s="277"/>
      <c r="AP604" s="277"/>
      <c r="AQ604" s="277"/>
      <c r="AR604" s="277"/>
      <c r="AS604" s="277"/>
      <c r="AT604" s="277"/>
      <c r="AX604" s="263" t="str">
        <f>$B$219</f>
        <v/>
      </c>
      <c r="AY604" s="276">
        <v>6</v>
      </c>
      <c r="AZ604" s="127" t="str">
        <f>IF(COUNTIFS($B$217,"&lt;&gt;"&amp;""),$B$217,"")</f>
        <v/>
      </c>
      <c r="BA604" s="127" t="str">
        <f t="shared" si="176"/>
        <v/>
      </c>
      <c r="BB604" s="127" t="str">
        <f t="shared" si="177"/>
        <v/>
      </c>
      <c r="BC604" s="127" t="str">
        <f>IF($AZ604="","",$F$219)</f>
        <v/>
      </c>
      <c r="BD604" s="127" t="str">
        <f t="shared" si="178"/>
        <v/>
      </c>
      <c r="BE604" s="127" t="str">
        <f>IF(COUNTIFS($B$217,"&lt;&gt;"&amp;""),ROUND($G$219/14,1),"")</f>
        <v/>
      </c>
      <c r="BF604" s="127" t="str">
        <f>IF(COUNTIFS($B$217,"&lt;&gt;"&amp;""),ROUND(($H$219+$I$219+$J$219)/14,1),"")</f>
        <v/>
      </c>
      <c r="BG604" s="127" t="str">
        <f>IF(COUNTIFS($B$217,"&lt;&gt;"&amp;""),ROUND(($G$219+$H$219+$I$219+$J$219)/14,1),"")</f>
        <v/>
      </c>
      <c r="BH604" s="127" t="str">
        <f>IF(COUNTIFS($B$217,"&lt;&gt;"&amp;""),ROUND($G$219,1),"")</f>
        <v/>
      </c>
      <c r="BI604" s="127" t="str">
        <f>IF(COUNTIFS($B$217,"&lt;&gt;"&amp;""),ROUND(($H$219+$I$219+$J$219),1),"")</f>
        <v/>
      </c>
      <c r="BJ604" s="127" t="str">
        <f>IF(COUNTIFS($B$217,"&lt;&gt;"&amp;""),ROUND(($G$219+$H$219+$I$219+$J$219),1),"")</f>
        <v/>
      </c>
      <c r="BK604" s="276"/>
      <c r="BL604" s="127"/>
      <c r="BM604" s="127"/>
      <c r="BN604" s="276"/>
      <c r="BO604" s="127"/>
      <c r="BP604" s="127"/>
      <c r="BQ604" s="127" t="str">
        <f>IF(COUNTIFS($B$217,"&lt;&gt;"&amp;""),IF($M$219&lt;&gt;"",ROUND($M$219/14,1),""),"")</f>
        <v/>
      </c>
      <c r="BR604" s="127" t="str">
        <f>IF(COUNTIFS($B$217,"&lt;&gt;"&amp;""),IF($M$219&lt;&gt;"",ROUND($M$219,1),""),"")</f>
        <v/>
      </c>
      <c r="BS604" s="127" t="str">
        <f>IF($AZ604="","",$E$219)</f>
        <v/>
      </c>
      <c r="BT604" s="126" t="str">
        <f>IF(COUNTIFS($B$217,"&lt;&gt;"&amp;""),$L$219,"")</f>
        <v/>
      </c>
      <c r="BU604" s="126" t="str">
        <f t="shared" si="179"/>
        <v/>
      </c>
      <c r="BV604" s="127" t="str">
        <f t="shared" si="180"/>
        <v/>
      </c>
      <c r="BW604" s="419" t="str">
        <f t="shared" si="165"/>
        <v/>
      </c>
      <c r="BY604" s="277"/>
      <c r="BZ604" s="277"/>
      <c r="CA604" s="277"/>
      <c r="CB604" s="277"/>
      <c r="CC604" s="277"/>
      <c r="CD604" s="277"/>
      <c r="CE604" s="277"/>
      <c r="CF604" s="277"/>
      <c r="CG604" s="51"/>
      <c r="CH604" s="51"/>
      <c r="CI604" s="51"/>
      <c r="CJ604" s="277"/>
      <c r="CK604" s="277"/>
      <c r="CL604" s="277"/>
      <c r="CM604" s="277"/>
      <c r="CN604" s="277"/>
      <c r="CO604" s="277"/>
      <c r="CP604" s="277"/>
      <c r="CQ604" s="277"/>
      <c r="CR604" s="277"/>
      <c r="CS604" s="51"/>
      <c r="CT604" s="51"/>
    </row>
    <row r="605" spans="1:98" ht="21" hidden="1" customHeight="1" x14ac:dyDescent="0.2">
      <c r="B605" s="277"/>
      <c r="C605" s="277"/>
      <c r="D605" s="277"/>
      <c r="E605" s="277"/>
      <c r="F605" s="277"/>
      <c r="G605" s="277"/>
      <c r="H605" s="277"/>
      <c r="I605" s="277"/>
      <c r="J605" s="277"/>
      <c r="N605" s="277"/>
      <c r="P605" s="277"/>
      <c r="Q605" s="277"/>
      <c r="R605" s="277"/>
      <c r="S605" s="277"/>
      <c r="T605" s="277"/>
      <c r="U605" s="277"/>
      <c r="V605" s="277"/>
      <c r="Z605" s="277"/>
      <c r="AA605" s="277"/>
      <c r="AB605" s="277"/>
      <c r="AC605" s="277"/>
      <c r="AD605" s="277"/>
      <c r="AE605" s="277"/>
      <c r="AF605" s="277"/>
      <c r="AG605" s="277"/>
      <c r="AH605" s="277"/>
      <c r="AL605" s="277"/>
      <c r="AM605" s="277"/>
      <c r="AN605" s="277"/>
      <c r="AO605" s="277"/>
      <c r="AP605" s="277"/>
      <c r="AQ605" s="277"/>
      <c r="AR605" s="277"/>
      <c r="AS605" s="277"/>
      <c r="AT605" s="277"/>
      <c r="AX605" s="263" t="str">
        <f>$B$222</f>
        <v/>
      </c>
      <c r="AY605" s="276">
        <v>7</v>
      </c>
      <c r="AZ605" s="127" t="str">
        <f>IF(COUNTIFS($B$220,"&lt;&gt;"&amp;""),$B$220,"")</f>
        <v/>
      </c>
      <c r="BA605" s="127" t="str">
        <f t="shared" si="176"/>
        <v/>
      </c>
      <c r="BB605" s="127" t="str">
        <f t="shared" si="177"/>
        <v/>
      </c>
      <c r="BC605" s="127" t="str">
        <f>IF($AZ605="","",$F$222)</f>
        <v/>
      </c>
      <c r="BD605" s="127" t="str">
        <f t="shared" si="178"/>
        <v/>
      </c>
      <c r="BE605" s="127" t="str">
        <f>IF(COUNTIFS($B$220,"&lt;&gt;"&amp;""),ROUND($G$222/14,1),"")</f>
        <v/>
      </c>
      <c r="BF605" s="127" t="str">
        <f>IF(COUNTIFS($B$220,"&lt;&gt;"&amp;""),ROUND(($H$222+$I$222+$J$222)/14,1),"")</f>
        <v/>
      </c>
      <c r="BG605" s="127" t="str">
        <f>IF(COUNTIFS($B$220,"&lt;&gt;"&amp;""),ROUND(($G$222+$H$222+$I$222+$J$222)/14,1),"")</f>
        <v/>
      </c>
      <c r="BH605" s="127" t="str">
        <f>IF(COUNTIFS($B$220,"&lt;&gt;"&amp;""),ROUND($G$222,1),"")</f>
        <v/>
      </c>
      <c r="BI605" s="127" t="str">
        <f>IF(COUNTIFS($B$220,"&lt;&gt;"&amp;""),ROUND(($H$222+$I$222+$J$222),1),"")</f>
        <v/>
      </c>
      <c r="BJ605" s="127" t="str">
        <f>IF(COUNTIFS($B$220,"&lt;&gt;"&amp;""),ROUND(($G$222+$H$222+$I$222+$J$222),1),"")</f>
        <v/>
      </c>
      <c r="BK605" s="276"/>
      <c r="BL605" s="127"/>
      <c r="BM605" s="127"/>
      <c r="BN605" s="276"/>
      <c r="BO605" s="127"/>
      <c r="BP605" s="127"/>
      <c r="BQ605" s="127" t="str">
        <f>IF(COUNTIFS($B$220,"&lt;&gt;"&amp;""),IF($M$222&lt;&gt;"",ROUND($M$222/14,1),""),"")</f>
        <v/>
      </c>
      <c r="BR605" s="127" t="str">
        <f>IF(COUNTIFS($B$220,"&lt;&gt;"&amp;""),IF($M$222&lt;&gt;"",ROUND($M$222,1),""),"")</f>
        <v/>
      </c>
      <c r="BS605" s="127" t="str">
        <f>IF($AZ605="","",$E$222)</f>
        <v/>
      </c>
      <c r="BT605" s="126" t="str">
        <f>IF(COUNTIFS($B$220,"&lt;&gt;"&amp;""),$L$222,"")</f>
        <v/>
      </c>
      <c r="BU605" s="126" t="str">
        <f t="shared" si="179"/>
        <v/>
      </c>
      <c r="BV605" s="127" t="str">
        <f t="shared" si="180"/>
        <v/>
      </c>
      <c r="BW605" s="419" t="str">
        <f t="shared" si="165"/>
        <v/>
      </c>
      <c r="BY605" s="277"/>
      <c r="BZ605" s="277"/>
      <c r="CA605" s="277"/>
      <c r="CB605" s="277"/>
      <c r="CC605" s="277"/>
      <c r="CD605" s="277"/>
      <c r="CE605" s="277"/>
      <c r="CF605" s="277"/>
      <c r="CG605" s="51"/>
      <c r="CH605" s="51"/>
      <c r="CI605" s="51"/>
      <c r="CJ605" s="277"/>
      <c r="CK605" s="277"/>
      <c r="CL605" s="277"/>
      <c r="CM605" s="277"/>
      <c r="CN605" s="277"/>
      <c r="CO605" s="277"/>
      <c r="CP605" s="277"/>
      <c r="CQ605" s="277"/>
      <c r="CR605" s="277"/>
      <c r="CS605" s="51"/>
      <c r="CT605" s="51"/>
    </row>
    <row r="606" spans="1:98" ht="21" hidden="1" customHeight="1" x14ac:dyDescent="0.2">
      <c r="B606" s="277"/>
      <c r="C606" s="277"/>
      <c r="D606" s="277"/>
      <c r="E606" s="277"/>
      <c r="F606" s="277"/>
      <c r="G606" s="277"/>
      <c r="H606" s="277"/>
      <c r="I606" s="277"/>
      <c r="J606" s="277"/>
      <c r="N606" s="277"/>
      <c r="P606" s="277"/>
      <c r="Q606" s="277"/>
      <c r="R606" s="277"/>
      <c r="S606" s="277"/>
      <c r="T606" s="277"/>
      <c r="U606" s="277"/>
      <c r="V606" s="277"/>
      <c r="Z606" s="277"/>
      <c r="AA606" s="277"/>
      <c r="AB606" s="277"/>
      <c r="AC606" s="277"/>
      <c r="AD606" s="277"/>
      <c r="AE606" s="277"/>
      <c r="AF606" s="277"/>
      <c r="AG606" s="277"/>
      <c r="AH606" s="277"/>
      <c r="AL606" s="277"/>
      <c r="AM606" s="277"/>
      <c r="AN606" s="277"/>
      <c r="AO606" s="277"/>
      <c r="AP606" s="277"/>
      <c r="AQ606" s="277"/>
      <c r="AR606" s="277"/>
      <c r="AS606" s="277"/>
      <c r="AT606" s="277"/>
      <c r="AX606" s="263" t="str">
        <f>$B$225</f>
        <v/>
      </c>
      <c r="AY606" s="276">
        <v>8</v>
      </c>
      <c r="AZ606" s="127" t="str">
        <f>IF(COUNTIFS($B$223,"&lt;&gt;"&amp;""),$B$223,"")</f>
        <v/>
      </c>
      <c r="BA606" s="127" t="str">
        <f t="shared" si="176"/>
        <v/>
      </c>
      <c r="BB606" s="127" t="str">
        <f t="shared" si="177"/>
        <v/>
      </c>
      <c r="BC606" s="127" t="str">
        <f>IF($AZ606="","",$F$225)</f>
        <v/>
      </c>
      <c r="BD606" s="127" t="str">
        <f t="shared" si="178"/>
        <v/>
      </c>
      <c r="BE606" s="127" t="str">
        <f>IF(COUNTIFS($B$223,"&lt;&gt;"&amp;""),ROUND($G$225/14,1),"")</f>
        <v/>
      </c>
      <c r="BF606" s="127" t="str">
        <f>IF(COUNTIFS($B$223,"&lt;&gt;"&amp;""),ROUND(($H$225+$I$225+$J$225)/14,1),"")</f>
        <v/>
      </c>
      <c r="BG606" s="127" t="str">
        <f>IF(COUNTIFS($B$223,"&lt;&gt;"&amp;""),ROUND(($G$225+$H$225+$I$225+$J$225)/14,1),"")</f>
        <v/>
      </c>
      <c r="BH606" s="127" t="str">
        <f>IF(COUNTIFS($B$223,"&lt;&gt;"&amp;""),ROUND($G$225,1),"")</f>
        <v/>
      </c>
      <c r="BI606" s="127" t="str">
        <f>IF(COUNTIFS($B$223,"&lt;&gt;"&amp;""),ROUND(($H$225+$I$225+$J$225),1),"")</f>
        <v/>
      </c>
      <c r="BJ606" s="127" t="str">
        <f>IF(COUNTIFS($B$223,"&lt;&gt;"&amp;""),ROUND(($G$225+$H$225+$I$225+$J$225),1),"")</f>
        <v/>
      </c>
      <c r="BK606" s="276"/>
      <c r="BL606" s="127"/>
      <c r="BM606" s="127"/>
      <c r="BN606" s="276"/>
      <c r="BO606" s="127"/>
      <c r="BP606" s="127"/>
      <c r="BQ606" s="127" t="str">
        <f>IF(COUNTIFS($B$223,"&lt;&gt;"&amp;""),IF($M$225&lt;&gt;"",ROUND($M$225/14,1),""),"")</f>
        <v/>
      </c>
      <c r="BR606" s="127" t="str">
        <f>IF(COUNTIFS($B$223,"&lt;&gt;"&amp;""),IF($M$225&lt;&gt;"",ROUND($M$225,1),""),"")</f>
        <v/>
      </c>
      <c r="BS606" s="127" t="str">
        <f>IF($AZ606="","",$E$225)</f>
        <v/>
      </c>
      <c r="BT606" s="126" t="str">
        <f>IF(COUNTIFS($B$223,"&lt;&gt;"&amp;""),$L$225,"")</f>
        <v/>
      </c>
      <c r="BU606" s="126" t="str">
        <f t="shared" si="179"/>
        <v/>
      </c>
      <c r="BV606" s="127" t="str">
        <f t="shared" si="180"/>
        <v/>
      </c>
      <c r="BW606" s="419" t="str">
        <f t="shared" si="165"/>
        <v/>
      </c>
      <c r="BY606" s="277"/>
      <c r="BZ606" s="277"/>
      <c r="CA606" s="277"/>
      <c r="CB606" s="277"/>
      <c r="CC606" s="277"/>
      <c r="CD606" s="277"/>
      <c r="CE606" s="277"/>
      <c r="CF606" s="277"/>
      <c r="CG606" s="51"/>
      <c r="CH606" s="51"/>
      <c r="CI606" s="51"/>
      <c r="CJ606" s="277"/>
      <c r="CK606" s="277"/>
      <c r="CL606" s="277"/>
      <c r="CM606" s="277"/>
      <c r="CN606" s="277"/>
      <c r="CO606" s="277"/>
      <c r="CP606" s="277"/>
      <c r="CQ606" s="277"/>
      <c r="CR606" s="277"/>
      <c r="CS606" s="51"/>
      <c r="CT606" s="51"/>
    </row>
    <row r="607" spans="1:98" ht="21" hidden="1" customHeight="1" x14ac:dyDescent="0.2">
      <c r="B607" s="277"/>
      <c r="C607" s="277"/>
      <c r="D607" s="277"/>
      <c r="E607" s="277"/>
      <c r="F607" s="277"/>
      <c r="G607" s="277"/>
      <c r="H607" s="277"/>
      <c r="I607" s="277"/>
      <c r="J607" s="277"/>
      <c r="N607" s="277"/>
      <c r="P607" s="277"/>
      <c r="Q607" s="277"/>
      <c r="R607" s="277"/>
      <c r="S607" s="277"/>
      <c r="T607" s="277"/>
      <c r="U607" s="277"/>
      <c r="V607" s="277"/>
      <c r="Z607" s="277"/>
      <c r="AA607" s="277"/>
      <c r="AB607" s="277"/>
      <c r="AC607" s="277"/>
      <c r="AD607" s="277"/>
      <c r="AE607" s="277"/>
      <c r="AF607" s="277"/>
      <c r="AG607" s="277"/>
      <c r="AH607" s="277"/>
      <c r="AL607" s="277"/>
      <c r="AM607" s="277"/>
      <c r="AN607" s="277"/>
      <c r="AO607" s="277"/>
      <c r="AP607" s="277"/>
      <c r="AQ607" s="277"/>
      <c r="AR607" s="277"/>
      <c r="AS607" s="277"/>
      <c r="AT607" s="277"/>
      <c r="AX607" s="263" t="str">
        <f>$B$228</f>
        <v/>
      </c>
      <c r="AY607" s="276">
        <v>9</v>
      </c>
      <c r="AZ607" s="127" t="str">
        <f>IF(COUNTIFS($B$226,"&lt;&gt;"&amp;""),$B$226,"")</f>
        <v/>
      </c>
      <c r="BA607" s="127" t="str">
        <f t="shared" si="176"/>
        <v/>
      </c>
      <c r="BB607" s="127" t="str">
        <f t="shared" si="177"/>
        <v/>
      </c>
      <c r="BC607" s="127" t="str">
        <f>IF($AZ607="","",$F$228)</f>
        <v/>
      </c>
      <c r="BD607" s="127" t="str">
        <f t="shared" si="178"/>
        <v/>
      </c>
      <c r="BE607" s="127" t="str">
        <f>IF(COUNTIFS($B$226,"&lt;&gt;"&amp;""),ROUND($G$228/14,1),"")</f>
        <v/>
      </c>
      <c r="BF607" s="127" t="str">
        <f>IF(COUNTIFS($B$226,"&lt;&gt;"&amp;""),ROUND(($H$228+$I$228+$J$228)/14,1),"")</f>
        <v/>
      </c>
      <c r="BG607" s="127" t="str">
        <f>IF(COUNTIFS($B$226,"&lt;&gt;"&amp;""),ROUND(($G$228+$H$228+$I$228+$J$228)/14,1),"")</f>
        <v/>
      </c>
      <c r="BH607" s="127" t="str">
        <f>IF(COUNTIFS($B$226,"&lt;&gt;"&amp;""),ROUND($G$228,1),"")</f>
        <v/>
      </c>
      <c r="BI607" s="127" t="str">
        <f>IF(COUNTIFS($B$226,"&lt;&gt;"&amp;""),ROUND(($H$228+$I$228+$J$228),1),"")</f>
        <v/>
      </c>
      <c r="BJ607" s="127" t="str">
        <f>IF(COUNTIFS($B$226,"&lt;&gt;"&amp;""),ROUND(($G$228+$H$228+$I$228+$J$228),1),"")</f>
        <v/>
      </c>
      <c r="BK607" s="276"/>
      <c r="BL607" s="127"/>
      <c r="BM607" s="127"/>
      <c r="BN607" s="276"/>
      <c r="BO607" s="127"/>
      <c r="BP607" s="127"/>
      <c r="BQ607" s="127" t="str">
        <f>IF(COUNTIFS($B$226,"&lt;&gt;"&amp;""),IF($M$228&lt;&gt;"",ROUND($M$228/14,1),""),"")</f>
        <v/>
      </c>
      <c r="BR607" s="127" t="str">
        <f>IF(COUNTIFS($B$226,"&lt;&gt;"&amp;""),IF($M$228&lt;&gt;"",ROUND($M$228,1),""),"")</f>
        <v/>
      </c>
      <c r="BS607" s="127" t="str">
        <f>IF($AZ607="","",$E$228)</f>
        <v/>
      </c>
      <c r="BT607" s="126" t="str">
        <f>IF(COUNTIFS($B$226,"&lt;&gt;"&amp;""),$L$228,"")</f>
        <v/>
      </c>
      <c r="BU607" s="126" t="str">
        <f t="shared" si="179"/>
        <v/>
      </c>
      <c r="BV607" s="127" t="str">
        <f t="shared" si="180"/>
        <v/>
      </c>
      <c r="BW607" s="419" t="str">
        <f t="shared" si="165"/>
        <v/>
      </c>
      <c r="BY607" s="277"/>
      <c r="BZ607" s="277"/>
      <c r="CA607" s="277"/>
      <c r="CB607" s="277"/>
      <c r="CC607" s="277"/>
      <c r="CD607" s="277"/>
      <c r="CE607" s="277"/>
      <c r="CF607" s="277"/>
      <c r="CG607" s="51"/>
      <c r="CH607" s="51"/>
      <c r="CI607" s="51"/>
      <c r="CJ607" s="277"/>
      <c r="CK607" s="277"/>
      <c r="CL607" s="277"/>
      <c r="CM607" s="277"/>
      <c r="CN607" s="277"/>
      <c r="CO607" s="277"/>
      <c r="CP607" s="277"/>
      <c r="CQ607" s="277"/>
      <c r="CR607" s="277"/>
      <c r="CS607" s="51"/>
      <c r="CT607" s="51"/>
    </row>
    <row r="608" spans="1:98" ht="21" hidden="1" customHeight="1" x14ac:dyDescent="0.2">
      <c r="B608" s="277"/>
      <c r="C608" s="277"/>
      <c r="D608" s="277"/>
      <c r="E608" s="277"/>
      <c r="F608" s="277"/>
      <c r="G608" s="277"/>
      <c r="H608" s="277"/>
      <c r="I608" s="277"/>
      <c r="J608" s="277"/>
      <c r="N608" s="277"/>
      <c r="P608" s="277"/>
      <c r="Q608" s="277"/>
      <c r="R608" s="277"/>
      <c r="S608" s="277"/>
      <c r="T608" s="277"/>
      <c r="U608" s="277"/>
      <c r="V608" s="277"/>
      <c r="Z608" s="277"/>
      <c r="AA608" s="277"/>
      <c r="AB608" s="277"/>
      <c r="AC608" s="277"/>
      <c r="AD608" s="277"/>
      <c r="AE608" s="277"/>
      <c r="AF608" s="277"/>
      <c r="AG608" s="277"/>
      <c r="AH608" s="277"/>
      <c r="AL608" s="277"/>
      <c r="AM608" s="277"/>
      <c r="AN608" s="277"/>
      <c r="AO608" s="277"/>
      <c r="AP608" s="277"/>
      <c r="AQ608" s="277"/>
      <c r="AR608" s="277"/>
      <c r="AS608" s="277"/>
      <c r="AT608" s="277"/>
      <c r="AX608" s="263" t="str">
        <f>$B$231</f>
        <v/>
      </c>
      <c r="AY608" s="276">
        <v>10</v>
      </c>
      <c r="AZ608" s="127" t="str">
        <f>IF(COUNTIFS($B$229,"&lt;&gt;"&amp;""),$B$229,"")</f>
        <v/>
      </c>
      <c r="BA608" s="127" t="str">
        <f t="shared" si="176"/>
        <v/>
      </c>
      <c r="BB608" s="127" t="str">
        <f t="shared" si="177"/>
        <v/>
      </c>
      <c r="BC608" s="127" t="str">
        <f>IF($AZ608="","",$F$231)</f>
        <v/>
      </c>
      <c r="BD608" s="127" t="str">
        <f t="shared" si="178"/>
        <v/>
      </c>
      <c r="BE608" s="127" t="str">
        <f>IF(COUNTIFS($B$229,"&lt;&gt;"&amp;""),ROUND($G$231/14,1),"")</f>
        <v/>
      </c>
      <c r="BF608" s="127" t="str">
        <f>IF(COUNTIFS($B$229,"&lt;&gt;"&amp;""),ROUND(($H$231+$I$231+$J$231)/14,1),"")</f>
        <v/>
      </c>
      <c r="BG608" s="127" t="str">
        <f>IF(COUNTIFS($B$229,"&lt;&gt;"&amp;""),ROUND(($G$231+$H$231+$I$231+$J$231)/14,1),"")</f>
        <v/>
      </c>
      <c r="BH608" s="127" t="str">
        <f>IF(COUNTIFS($B$229,"&lt;&gt;"&amp;""),ROUND($G$231,1),"")</f>
        <v/>
      </c>
      <c r="BI608" s="127" t="str">
        <f>IF(COUNTIFS($B$229,"&lt;&gt;"&amp;""),ROUND(($H$231+$I$231+$J$231),1),"")</f>
        <v/>
      </c>
      <c r="BJ608" s="127" t="str">
        <f>IF(COUNTIFS($B$229,"&lt;&gt;"&amp;""),ROUND(($G$231+$H$231+$I$231+$J$231),1),"")</f>
        <v/>
      </c>
      <c r="BK608" s="276"/>
      <c r="BL608" s="127"/>
      <c r="BM608" s="127"/>
      <c r="BN608" s="276"/>
      <c r="BO608" s="127"/>
      <c r="BP608" s="127"/>
      <c r="BQ608" s="127" t="str">
        <f>IF(COUNTIFS($B$229,"&lt;&gt;"&amp;""),IF($M$231&lt;&gt;"",ROUND($M$231/14,1),""),"")</f>
        <v/>
      </c>
      <c r="BR608" s="127" t="str">
        <f>IF(COUNTIFS($B$229,"&lt;&gt;"&amp;""),IF($M$231&lt;&gt;"",ROUND($M$231,1),""),"")</f>
        <v/>
      </c>
      <c r="BS608" s="127" t="str">
        <f>IF($AZ608="","",$E$231)</f>
        <v/>
      </c>
      <c r="BT608" s="126" t="str">
        <f>IF(COUNTIFS($B$229,"&lt;&gt;"&amp;""),$L$231,"")</f>
        <v/>
      </c>
      <c r="BU608" s="126" t="str">
        <f t="shared" si="179"/>
        <v/>
      </c>
      <c r="BV608" s="127" t="str">
        <f t="shared" si="180"/>
        <v/>
      </c>
      <c r="BW608" s="419" t="str">
        <f t="shared" si="165"/>
        <v/>
      </c>
      <c r="BY608" s="277"/>
      <c r="BZ608" s="277"/>
      <c r="CA608" s="277"/>
      <c r="CB608" s="277"/>
      <c r="CC608" s="277"/>
      <c r="CD608" s="277"/>
      <c r="CE608" s="277"/>
      <c r="CF608" s="277"/>
      <c r="CG608" s="51"/>
      <c r="CH608" s="51"/>
      <c r="CI608" s="51"/>
      <c r="CJ608" s="277"/>
      <c r="CK608" s="277"/>
      <c r="CL608" s="277"/>
      <c r="CM608" s="277"/>
      <c r="CN608" s="277"/>
      <c r="CO608" s="277"/>
      <c r="CP608" s="277"/>
      <c r="CQ608" s="277"/>
      <c r="CR608" s="277"/>
      <c r="CS608" s="51"/>
      <c r="CT608" s="51"/>
    </row>
    <row r="609" spans="1:98" ht="21" hidden="1" customHeight="1" x14ac:dyDescent="0.2">
      <c r="B609" s="277"/>
      <c r="C609" s="277"/>
      <c r="D609" s="277"/>
      <c r="E609" s="277"/>
      <c r="F609" s="277"/>
      <c r="G609" s="277"/>
      <c r="H609" s="277"/>
      <c r="I609" s="277"/>
      <c r="J609" s="277"/>
      <c r="N609" s="277"/>
      <c r="P609" s="277"/>
      <c r="Q609" s="277"/>
      <c r="R609" s="277"/>
      <c r="S609" s="277"/>
      <c r="T609" s="277"/>
      <c r="U609" s="277"/>
      <c r="V609" s="277"/>
      <c r="Z609" s="277"/>
      <c r="AA609" s="277"/>
      <c r="AB609" s="277"/>
      <c r="AC609" s="277"/>
      <c r="AD609" s="277"/>
      <c r="AE609" s="277"/>
      <c r="AF609" s="277"/>
      <c r="AG609" s="277"/>
      <c r="AH609" s="277"/>
      <c r="AL609" s="277"/>
      <c r="AM609" s="277"/>
      <c r="AN609" s="277"/>
      <c r="AO609" s="277"/>
      <c r="AP609" s="277"/>
      <c r="AQ609" s="277"/>
      <c r="AR609" s="277"/>
      <c r="AS609" s="277"/>
      <c r="AT609" s="277"/>
      <c r="AX609" s="263" t="str">
        <f>$B$234</f>
        <v/>
      </c>
      <c r="AY609" s="276">
        <v>11</v>
      </c>
      <c r="AZ609" s="127" t="str">
        <f>IF(COUNTIFS($B$232,"&lt;&gt;"&amp;""),$B$232,"")</f>
        <v/>
      </c>
      <c r="BA609" s="127" t="str">
        <f t="shared" si="176"/>
        <v/>
      </c>
      <c r="BB609" s="127" t="str">
        <f t="shared" si="177"/>
        <v/>
      </c>
      <c r="BC609" s="127" t="str">
        <f>IF($AZ609="","",$F$234)</f>
        <v/>
      </c>
      <c r="BD609" s="127" t="str">
        <f t="shared" si="178"/>
        <v/>
      </c>
      <c r="BE609" s="127" t="str">
        <f>IF(COUNTIFS($B$232,"&lt;&gt;"&amp;""),ROUND($G$234/14,1),"")</f>
        <v/>
      </c>
      <c r="BF609" s="127" t="str">
        <f>IF(COUNTIFS($B$232,"&lt;&gt;"&amp;""),ROUND(($H$234+$I$234+$J$234)/14,1),"")</f>
        <v/>
      </c>
      <c r="BG609" s="127" t="str">
        <f>IF(COUNTIFS($B$232,"&lt;&gt;"&amp;""),ROUND(($G$234+$H$234+$I$234+$J$234)/14,1),"")</f>
        <v/>
      </c>
      <c r="BH609" s="127" t="str">
        <f>IF(COUNTIFS($B$232,"&lt;&gt;"&amp;""),ROUND($G$234,1),"")</f>
        <v/>
      </c>
      <c r="BI609" s="127" t="str">
        <f>IF(COUNTIFS($B$232,"&lt;&gt;"&amp;""),ROUND(($H$234+$I$234+$J$234),1),"")</f>
        <v/>
      </c>
      <c r="BJ609" s="127" t="str">
        <f>IF(COUNTIFS($B$232,"&lt;&gt;"&amp;""),ROUND(($G$234+$H$234+$I$234+$J$234),1),"")</f>
        <v/>
      </c>
      <c r="BK609" s="276"/>
      <c r="BL609" s="127"/>
      <c r="BM609" s="127"/>
      <c r="BN609" s="276"/>
      <c r="BO609" s="127"/>
      <c r="BP609" s="127"/>
      <c r="BQ609" s="127" t="str">
        <f>IF(COUNTIFS($B$232,"&lt;&gt;"&amp;""),IF($M$234&lt;&gt;"",ROUND($M$234/14,1),""),"")</f>
        <v/>
      </c>
      <c r="BR609" s="127" t="str">
        <f>IF(COUNTIFS($B$232,"&lt;&gt;"&amp;""),IF($M$234&lt;&gt;"",ROUND($M$234,1),""),"")</f>
        <v/>
      </c>
      <c r="BS609" s="127" t="str">
        <f>IF($AZ609="","",$E$234)</f>
        <v/>
      </c>
      <c r="BT609" s="126" t="str">
        <f>IF(COUNTIFS($B$232,"&lt;&gt;"&amp;""),$L$234,"")</f>
        <v/>
      </c>
      <c r="BU609" s="126" t="str">
        <f t="shared" si="179"/>
        <v/>
      </c>
      <c r="BV609" s="127" t="str">
        <f t="shared" si="180"/>
        <v/>
      </c>
      <c r="BW609" s="419" t="str">
        <f t="shared" si="165"/>
        <v/>
      </c>
      <c r="BY609" s="277"/>
      <c r="BZ609" s="277"/>
      <c r="CA609" s="277"/>
      <c r="CB609" s="277"/>
      <c r="CC609" s="277"/>
      <c r="CD609" s="277"/>
      <c r="CE609" s="277"/>
      <c r="CF609" s="277"/>
      <c r="CG609" s="51"/>
      <c r="CH609" s="51"/>
      <c r="CI609" s="51"/>
      <c r="CJ609" s="277"/>
      <c r="CK609" s="277"/>
      <c r="CL609" s="277"/>
      <c r="CM609" s="277"/>
      <c r="CN609" s="277"/>
      <c r="CO609" s="277"/>
      <c r="CP609" s="277"/>
      <c r="CQ609" s="277"/>
      <c r="CR609" s="277"/>
      <c r="CS609" s="51"/>
      <c r="CT609" s="51"/>
    </row>
    <row r="610" spans="1:98" ht="21" hidden="1" customHeight="1" x14ac:dyDescent="0.2">
      <c r="B610" s="277"/>
      <c r="C610" s="277"/>
      <c r="D610" s="277"/>
      <c r="E610" s="277"/>
      <c r="F610" s="277"/>
      <c r="G610" s="277"/>
      <c r="H610" s="277"/>
      <c r="I610" s="277"/>
      <c r="J610" s="277"/>
      <c r="N610" s="277"/>
      <c r="P610" s="277"/>
      <c r="Q610" s="277"/>
      <c r="R610" s="277"/>
      <c r="S610" s="277"/>
      <c r="T610" s="277"/>
      <c r="U610" s="277"/>
      <c r="V610" s="277"/>
      <c r="Z610" s="277"/>
      <c r="AA610" s="277"/>
      <c r="AB610" s="277"/>
      <c r="AC610" s="277"/>
      <c r="AD610" s="277"/>
      <c r="AE610" s="277"/>
      <c r="AF610" s="277"/>
      <c r="AG610" s="277"/>
      <c r="AH610" s="277"/>
      <c r="AL610" s="277"/>
      <c r="AM610" s="277"/>
      <c r="AN610" s="277"/>
      <c r="AO610" s="277"/>
      <c r="AP610" s="277"/>
      <c r="AQ610" s="277"/>
      <c r="AR610" s="277"/>
      <c r="AS610" s="277"/>
      <c r="AT610" s="277"/>
      <c r="AX610" s="263" t="str">
        <f>$B$237</f>
        <v/>
      </c>
      <c r="AY610" s="276">
        <v>12</v>
      </c>
      <c r="AZ610" s="127" t="str">
        <f>IF(COUNTIFS($B$235,"&lt;&gt;"&amp;""),$B$235,"")</f>
        <v/>
      </c>
      <c r="BA610" s="127" t="str">
        <f t="shared" si="176"/>
        <v/>
      </c>
      <c r="BB610" s="127" t="str">
        <f t="shared" si="177"/>
        <v/>
      </c>
      <c r="BC610" s="127" t="str">
        <f>IF($AZ610="","",$F$237)</f>
        <v/>
      </c>
      <c r="BD610" s="127" t="str">
        <f t="shared" si="178"/>
        <v/>
      </c>
      <c r="BE610" s="127" t="str">
        <f>IF(COUNTIFS($B$235,"&lt;&gt;"&amp;""),ROUND($G$237/14,1),"")</f>
        <v/>
      </c>
      <c r="BF610" s="127" t="str">
        <f>IF(COUNTIFS($B$235,"&lt;&gt;"&amp;""),ROUND(($H$237+$I$237+$J$237)/14,1),"")</f>
        <v/>
      </c>
      <c r="BG610" s="127" t="str">
        <f>IF(COUNTIFS($B$235,"&lt;&gt;"&amp;""),ROUND(($G$237+$H$237+$I$237+$J$237)/14,1),"")</f>
        <v/>
      </c>
      <c r="BH610" s="127" t="str">
        <f>IF(COUNTIFS($B$235,"&lt;&gt;"&amp;""),ROUND($G$237,1),"")</f>
        <v/>
      </c>
      <c r="BI610" s="127" t="str">
        <f>IF(COUNTIFS($B$235,"&lt;&gt;"&amp;""),ROUND(($H$237+$I$237+$J$237),1),"")</f>
        <v/>
      </c>
      <c r="BJ610" s="127" t="str">
        <f>IF(COUNTIFS($B$235,"&lt;&gt;"&amp;""),ROUND(($G$237+$H$237+$I$237+$J$237),1),"")</f>
        <v/>
      </c>
      <c r="BK610" s="276"/>
      <c r="BL610" s="127"/>
      <c r="BM610" s="127"/>
      <c r="BN610" s="276"/>
      <c r="BO610" s="127"/>
      <c r="BP610" s="127"/>
      <c r="BQ610" s="127" t="str">
        <f>IF(COUNTIFS($B$235,"&lt;&gt;"&amp;""),IF($M$237&lt;&gt;"",ROUND($M$237/14,1),""),"")</f>
        <v/>
      </c>
      <c r="BR610" s="127" t="str">
        <f>IF(COUNTIFS($B$235,"&lt;&gt;"&amp;""),IF($M$237&lt;&gt;"",ROUND($M$237,1),""),"")</f>
        <v/>
      </c>
      <c r="BS610" s="127" t="str">
        <f>IF($AZ610="","",$E$237)</f>
        <v/>
      </c>
      <c r="BT610" s="126" t="str">
        <f>IF(COUNTIFS($B$235,"&lt;&gt;"&amp;""),$L$237,"")</f>
        <v/>
      </c>
      <c r="BU610" s="126" t="str">
        <f t="shared" si="179"/>
        <v/>
      </c>
      <c r="BV610" s="127" t="str">
        <f t="shared" si="180"/>
        <v/>
      </c>
      <c r="BW610" s="419" t="str">
        <f t="shared" si="165"/>
        <v/>
      </c>
      <c r="BY610" s="277"/>
      <c r="BZ610" s="277"/>
      <c r="CA610" s="277"/>
      <c r="CB610" s="277"/>
      <c r="CC610" s="277"/>
      <c r="CD610" s="277"/>
      <c r="CE610" s="277"/>
      <c r="CF610" s="277"/>
      <c r="CG610" s="51"/>
      <c r="CH610" s="51"/>
      <c r="CI610" s="51"/>
      <c r="CJ610" s="277"/>
      <c r="CK610" s="277"/>
      <c r="CL610" s="277"/>
      <c r="CM610" s="277"/>
      <c r="CN610" s="277"/>
      <c r="CO610" s="277"/>
      <c r="CP610" s="277"/>
      <c r="CQ610" s="277"/>
      <c r="CR610" s="277"/>
      <c r="CS610" s="51"/>
      <c r="CT610" s="51"/>
    </row>
    <row r="611" spans="1:98" ht="21" hidden="1" customHeight="1" x14ac:dyDescent="0.2">
      <c r="B611" s="277"/>
      <c r="C611" s="277"/>
      <c r="D611" s="277"/>
      <c r="E611" s="277"/>
      <c r="F611" s="277"/>
      <c r="G611" s="277"/>
      <c r="H611" s="277"/>
      <c r="I611" s="277"/>
      <c r="J611" s="277"/>
      <c r="N611" s="277"/>
      <c r="P611" s="277"/>
      <c r="Q611" s="277"/>
      <c r="R611" s="277"/>
      <c r="S611" s="277"/>
      <c r="T611" s="277"/>
      <c r="U611" s="277"/>
      <c r="V611" s="277"/>
      <c r="Z611" s="277"/>
      <c r="AA611" s="277"/>
      <c r="AB611" s="277"/>
      <c r="AC611" s="277"/>
      <c r="AD611" s="277"/>
      <c r="AE611" s="277"/>
      <c r="AF611" s="277"/>
      <c r="AG611" s="277"/>
      <c r="AH611" s="277"/>
      <c r="AL611" s="277"/>
      <c r="AM611" s="277"/>
      <c r="AN611" s="277"/>
      <c r="AO611" s="277"/>
      <c r="AP611" s="277"/>
      <c r="AQ611" s="277"/>
      <c r="AR611" s="277"/>
      <c r="AS611" s="277"/>
      <c r="AT611" s="277"/>
      <c r="AX611" s="263" t="str">
        <f>$B$240</f>
        <v/>
      </c>
      <c r="AY611" s="127">
        <v>13</v>
      </c>
      <c r="AZ611" s="127" t="str">
        <f>IF(COUNTIFS($B$238,"&lt;&gt;"&amp;""),$B$238,"")</f>
        <v/>
      </c>
      <c r="BA611" s="127" t="str">
        <f t="shared" si="176"/>
        <v/>
      </c>
      <c r="BB611" s="127" t="str">
        <f t="shared" si="177"/>
        <v/>
      </c>
      <c r="BC611" s="127" t="str">
        <f>IF($AZ611="","",$F$240)</f>
        <v/>
      </c>
      <c r="BD611" s="127" t="str">
        <f>IF($AZ611="","","DO")</f>
        <v/>
      </c>
      <c r="BE611" s="127" t="str">
        <f>IF(COUNTIFS($B$238,"&lt;&gt;"&amp;""),ROUND($G$240/14,1),"")</f>
        <v/>
      </c>
      <c r="BF611" s="127" t="str">
        <f>IF(COUNTIFS($B$238,"&lt;&gt;"&amp;""),ROUND(($H$240+$I$240+$J$240)/14,1),"")</f>
        <v/>
      </c>
      <c r="BG611" s="127" t="str">
        <f>IF(COUNTIFS($B$238,"&lt;&gt;"&amp;""),ROUND(($G$240+$H$240+$I$240+$J$240)/14,1),"")</f>
        <v/>
      </c>
      <c r="BH611" s="127" t="str">
        <f>IF(COUNTIFS($B$238,"&lt;&gt;"&amp;""),ROUND($G$240,1),"")</f>
        <v/>
      </c>
      <c r="BI611" s="127" t="str">
        <f>IF(COUNTIFS($B$238,"&lt;&gt;"&amp;""),ROUND(($H$240+$I$240+$J$240),1),"")</f>
        <v/>
      </c>
      <c r="BJ611" s="127" t="str">
        <f>IF(COUNTIFS($B$238,"&lt;&gt;"&amp;""),ROUND(($G$240+$H$240+$I$240+$J$240),1),"")</f>
        <v/>
      </c>
      <c r="BK611" s="127"/>
      <c r="BL611" s="127"/>
      <c r="BM611" s="127"/>
      <c r="BN611" s="127"/>
      <c r="BO611" s="127"/>
      <c r="BP611" s="127"/>
      <c r="BQ611" s="127" t="str">
        <f>IF(COUNTIFS($B$238,"&lt;&gt;"&amp;""),IF($M$240&lt;&gt;"",ROUND($M$240/14,1),""),"")</f>
        <v/>
      </c>
      <c r="BR611" s="127" t="str">
        <f>IF(COUNTIFS($B$238,"&lt;&gt;"&amp;""),IF($M$240&lt;&gt;"",ROUND($M$240,1),""),"")</f>
        <v/>
      </c>
      <c r="BS611" s="127" t="str">
        <f>IF($AZ611="","",$E$240)</f>
        <v/>
      </c>
      <c r="BT611" s="126" t="str">
        <f>IF(COUNTIFS($B$238,"&lt;&gt;"&amp;""),$L$240,"")</f>
        <v/>
      </c>
      <c r="BU611" s="126" t="str">
        <f>IF($AZ611="","",IF($BG611&lt;&gt;"",$BG611,0)+IF($BM611&lt;&gt;"",$BM611,0)+IF($BQ611&lt;&gt;"",$BQ611,0))</f>
        <v/>
      </c>
      <c r="BV611" s="127" t="str">
        <f>IF($AZ611="","",IF($BJ611&lt;&gt;"",$BJ611,0)+IF($BP611&lt;&gt;"",$BP611,0)+IF($BR611&lt;&gt;"",$BR611,0))</f>
        <v/>
      </c>
      <c r="BW611" s="419" t="str">
        <f t="shared" si="165"/>
        <v/>
      </c>
      <c r="BY611" s="281"/>
      <c r="BZ611" s="281"/>
      <c r="CA611" s="281"/>
      <c r="CB611" s="281"/>
      <c r="CC611" s="281"/>
      <c r="CD611" s="281"/>
      <c r="CE611" s="281"/>
      <c r="CF611" s="281"/>
      <c r="CG611" s="51"/>
      <c r="CH611" s="51"/>
      <c r="CI611" s="51"/>
      <c r="CJ611" s="281"/>
      <c r="CK611" s="281"/>
      <c r="CL611" s="281"/>
      <c r="CM611" s="281"/>
      <c r="CN611" s="281"/>
      <c r="CO611" s="281"/>
      <c r="CP611" s="281"/>
      <c r="CQ611" s="281"/>
      <c r="CR611" s="281"/>
      <c r="CS611" s="51"/>
      <c r="CT611" s="51"/>
    </row>
    <row r="612" spans="1:98" ht="21" hidden="1" customHeight="1" x14ac:dyDescent="0.2">
      <c r="A612" s="254"/>
      <c r="B612" s="255"/>
      <c r="C612" s="255"/>
      <c r="D612" s="255"/>
      <c r="E612" s="255"/>
      <c r="F612" s="255"/>
      <c r="G612" s="255"/>
      <c r="H612" s="255"/>
      <c r="I612" s="255"/>
      <c r="J612" s="255"/>
      <c r="K612" s="255"/>
      <c r="L612" s="256"/>
      <c r="M612" s="256"/>
      <c r="N612" s="255"/>
      <c r="O612" s="394"/>
      <c r="P612" s="255"/>
      <c r="Q612" s="255"/>
      <c r="R612" s="255"/>
      <c r="S612" s="255"/>
      <c r="T612" s="255"/>
      <c r="U612" s="255"/>
      <c r="V612" s="255"/>
      <c r="W612" s="255"/>
      <c r="X612" s="256"/>
      <c r="Y612" s="256"/>
      <c r="Z612" s="255"/>
      <c r="AA612" s="255"/>
      <c r="AB612" s="255"/>
      <c r="AC612" s="255"/>
      <c r="AD612" s="255"/>
      <c r="AE612" s="255"/>
      <c r="AF612" s="255"/>
      <c r="AG612" s="255"/>
      <c r="AH612" s="255"/>
      <c r="AI612" s="255"/>
      <c r="AJ612" s="256"/>
      <c r="AK612" s="256"/>
      <c r="AL612" s="255"/>
      <c r="AM612" s="255"/>
      <c r="AN612" s="255"/>
      <c r="AO612" s="255"/>
      <c r="AP612" s="255"/>
      <c r="AQ612" s="255"/>
      <c r="AR612" s="255"/>
      <c r="AS612" s="255"/>
      <c r="AT612" s="255"/>
      <c r="AU612" s="255"/>
      <c r="AV612" s="256"/>
      <c r="AW612" s="256"/>
      <c r="AX612" s="263" t="str">
        <f>$B$267</f>
        <v/>
      </c>
      <c r="AY612" s="127">
        <v>14</v>
      </c>
      <c r="AZ612" s="127" t="str">
        <f>IF(COUNTIFS($B$265,"&lt;&gt;"&amp;""),$B$265,"")</f>
        <v/>
      </c>
      <c r="BA612" s="127" t="str">
        <f t="shared" si="176"/>
        <v/>
      </c>
      <c r="BB612" s="127" t="str">
        <f t="shared" si="177"/>
        <v/>
      </c>
      <c r="BC612" s="127" t="str">
        <f>IF($AZ612="","",$F$267)</f>
        <v/>
      </c>
      <c r="BD612" s="127" t="str">
        <f t="shared" si="178"/>
        <v/>
      </c>
      <c r="BE612" s="127" t="str">
        <f>IF(COUNTIFS($B$265,"&lt;&gt;"&amp;""),ROUND($G$267/14,1),"")</f>
        <v/>
      </c>
      <c r="BF612" s="127" t="str">
        <f>IF(COUNTIFS($B$265,"&lt;&gt;"&amp;""),ROUND(($H$267+$I$267+$J$267)/14,1),"")</f>
        <v/>
      </c>
      <c r="BG612" s="127" t="str">
        <f>IF(COUNTIFS($B$265,"&lt;&gt;"&amp;""),ROUND(($G$267+$H$267+$I$267+$J$267)/14,1),"")</f>
        <v/>
      </c>
      <c r="BH612" s="127" t="str">
        <f>IF(COUNTIFS($B$265,"&lt;&gt;"&amp;""),ROUND($G$267,1),"")</f>
        <v/>
      </c>
      <c r="BI612" s="127" t="str">
        <f>IF(COUNTIFS($B$265,"&lt;&gt;"&amp;""),ROUND(($H$267+$I$267+$J$267),1),"")</f>
        <v/>
      </c>
      <c r="BJ612" s="127" t="str">
        <f>IF(COUNTIFS($B$265,"&lt;&gt;"&amp;""),ROUND(($G$267+$H$267+$I$267+$J$267),1),"")</f>
        <v/>
      </c>
      <c r="BK612" s="282"/>
      <c r="BL612" s="127"/>
      <c r="BM612" s="127"/>
      <c r="BN612" s="282"/>
      <c r="BO612" s="127"/>
      <c r="BP612" s="127"/>
      <c r="BQ612" s="127" t="str">
        <f>IF(COUNTIFS($B$265,"&lt;&gt;"&amp;""),IF($M$267&lt;&gt;"",ROUND($M$267/14,1),""),"")</f>
        <v/>
      </c>
      <c r="BR612" s="127" t="str">
        <f>IF(COUNTIFS($B$265,"&lt;&gt;"&amp;""),IF($M$267&lt;&gt;"",ROUND($M$267,1),""),"")</f>
        <v/>
      </c>
      <c r="BS612" s="127" t="str">
        <f>IF($AZ612="","",$E$267)</f>
        <v/>
      </c>
      <c r="BT612" s="126" t="str">
        <f>IF(COUNTIFS($B$265,"&lt;&gt;"&amp;""),$L$267,"")</f>
        <v/>
      </c>
      <c r="BU612" s="126" t="str">
        <f t="shared" si="179"/>
        <v/>
      </c>
      <c r="BV612" s="127" t="str">
        <f t="shared" si="180"/>
        <v/>
      </c>
      <c r="BW612" s="419" t="str">
        <f t="shared" si="165"/>
        <v/>
      </c>
      <c r="BY612" s="281"/>
      <c r="BZ612" s="281"/>
      <c r="CA612" s="281"/>
      <c r="CB612" s="281"/>
      <c r="CC612" s="281"/>
      <c r="CD612" s="281"/>
      <c r="CE612" s="281"/>
      <c r="CF612" s="281"/>
      <c r="CG612" s="51"/>
      <c r="CH612" s="51"/>
      <c r="CI612" s="51"/>
      <c r="CJ612" s="281"/>
      <c r="CK612" s="281"/>
      <c r="CL612" s="281"/>
      <c r="CM612" s="281"/>
      <c r="CN612" s="281"/>
      <c r="CO612" s="281"/>
      <c r="CP612" s="281"/>
      <c r="CQ612" s="281"/>
      <c r="CR612" s="281"/>
      <c r="CS612" s="51"/>
      <c r="CT612" s="51"/>
    </row>
    <row r="613" spans="1:98" ht="21" hidden="1" customHeight="1" x14ac:dyDescent="0.2">
      <c r="A613" s="254"/>
      <c r="B613" s="255"/>
      <c r="C613" s="255"/>
      <c r="D613" s="255"/>
      <c r="E613" s="255"/>
      <c r="F613" s="255"/>
      <c r="G613" s="255"/>
      <c r="H613" s="255"/>
      <c r="I613" s="255"/>
      <c r="J613" s="255"/>
      <c r="K613" s="255"/>
      <c r="L613" s="256"/>
      <c r="M613" s="256"/>
      <c r="N613" s="255"/>
      <c r="O613" s="394"/>
      <c r="P613" s="255"/>
      <c r="Q613" s="255"/>
      <c r="R613" s="255"/>
      <c r="S613" s="255"/>
      <c r="T613" s="255"/>
      <c r="U613" s="255"/>
      <c r="V613" s="255"/>
      <c r="W613" s="255"/>
      <c r="X613" s="256"/>
      <c r="Y613" s="256"/>
      <c r="Z613" s="255"/>
      <c r="AA613" s="255"/>
      <c r="AB613" s="255"/>
      <c r="AC613" s="255"/>
      <c r="AD613" s="255"/>
      <c r="AE613" s="255"/>
      <c r="AF613" s="255"/>
      <c r="AG613" s="255"/>
      <c r="AH613" s="255"/>
      <c r="AI613" s="255"/>
      <c r="AJ613" s="256"/>
      <c r="AK613" s="256"/>
      <c r="AL613" s="255"/>
      <c r="AM613" s="255"/>
      <c r="AN613" s="255"/>
      <c r="AO613" s="255"/>
      <c r="AP613" s="255"/>
      <c r="AQ613" s="255"/>
      <c r="AR613" s="255"/>
      <c r="AS613" s="255"/>
      <c r="AT613" s="255"/>
      <c r="AU613" s="255"/>
      <c r="AV613" s="256"/>
      <c r="AW613" s="256"/>
      <c r="AX613" s="263" t="str">
        <f>$B$270</f>
        <v/>
      </c>
      <c r="AY613" s="282">
        <v>15</v>
      </c>
      <c r="AZ613" s="127" t="str">
        <f>IF(COUNTIFS($B$268,"&lt;&gt;"&amp;""),$B$268,"")</f>
        <v/>
      </c>
      <c r="BA613" s="127" t="str">
        <f t="shared" si="176"/>
        <v/>
      </c>
      <c r="BB613" s="127" t="str">
        <f t="shared" si="177"/>
        <v/>
      </c>
      <c r="BC613" s="127" t="str">
        <f>IF($AZ613="","",$F$270)</f>
        <v/>
      </c>
      <c r="BD613" s="127" t="str">
        <f t="shared" si="178"/>
        <v/>
      </c>
      <c r="BE613" s="127" t="str">
        <f>IF(COUNTIFS($B$268,"&lt;&gt;"&amp;""),ROUND($G$270/14,1),"")</f>
        <v/>
      </c>
      <c r="BF613" s="127" t="str">
        <f>IF(COUNTIFS($B$268,"&lt;&gt;"&amp;""),ROUND(($H$270+$I$270+$J$270)/14,1),"")</f>
        <v/>
      </c>
      <c r="BG613" s="127" t="str">
        <f>IF(COUNTIFS($B$268,"&lt;&gt;"&amp;""),ROUND(($G$270+$H$270+$I$270+$J$270)/14,1),"")</f>
        <v/>
      </c>
      <c r="BH613" s="127" t="str">
        <f>IF(COUNTIFS($B$268,"&lt;&gt;"&amp;""),ROUND($G$270,1),"")</f>
        <v/>
      </c>
      <c r="BI613" s="127" t="str">
        <f>IF(COUNTIFS($B$268,"&lt;&gt;"&amp;""),ROUND(($H$270+$I$270+$J$270),1),"")</f>
        <v/>
      </c>
      <c r="BJ613" s="127" t="str">
        <f>IF(COUNTIFS($B$268,"&lt;&gt;"&amp;""),ROUND(($G$270+$H$270+$I$270+$J$270),1),"")</f>
        <v/>
      </c>
      <c r="BK613" s="282"/>
      <c r="BL613" s="127"/>
      <c r="BM613" s="127"/>
      <c r="BN613" s="282"/>
      <c r="BO613" s="127"/>
      <c r="BP613" s="127"/>
      <c r="BQ613" s="127" t="str">
        <f>IF(COUNTIFS($B$268,"&lt;&gt;"&amp;""),IF($M$270&lt;&gt;"",ROUND($M$270/14,1),""),"")</f>
        <v/>
      </c>
      <c r="BR613" s="127" t="str">
        <f>IF(COUNTIFS($B$268,"&lt;&gt;"&amp;""),IF($M$270&lt;&gt;"",ROUND($M$270,1),""),"")</f>
        <v/>
      </c>
      <c r="BS613" s="127" t="str">
        <f>IF($AZ613="","",$E$270)</f>
        <v/>
      </c>
      <c r="BT613" s="126" t="str">
        <f>IF(COUNTIFS($B$268,"&lt;&gt;"&amp;""),$L$270,"")</f>
        <v/>
      </c>
      <c r="BU613" s="126" t="str">
        <f t="shared" si="179"/>
        <v/>
      </c>
      <c r="BV613" s="127" t="str">
        <f t="shared" si="180"/>
        <v/>
      </c>
      <c r="BW613" s="419" t="str">
        <f t="shared" si="165"/>
        <v/>
      </c>
      <c r="BY613" s="281"/>
      <c r="BZ613" s="281"/>
      <c r="CA613" s="281"/>
      <c r="CB613" s="281"/>
      <c r="CC613" s="281"/>
      <c r="CD613" s="281"/>
      <c r="CE613" s="281"/>
      <c r="CF613" s="281"/>
      <c r="CG613" s="51"/>
      <c r="CH613" s="51"/>
      <c r="CI613" s="51"/>
      <c r="CJ613" s="281"/>
      <c r="CK613" s="281"/>
      <c r="CL613" s="281"/>
      <c r="CM613" s="281"/>
      <c r="CN613" s="281"/>
      <c r="CO613" s="281"/>
      <c r="CP613" s="281"/>
      <c r="CQ613" s="281"/>
      <c r="CR613" s="281"/>
      <c r="CS613" s="51"/>
      <c r="CT613" s="51"/>
    </row>
    <row r="614" spans="1:98" ht="21" hidden="1" customHeight="1" x14ac:dyDescent="0.2">
      <c r="A614" s="254"/>
      <c r="B614" s="255"/>
      <c r="C614" s="255"/>
      <c r="D614" s="255"/>
      <c r="E614" s="255"/>
      <c r="F614" s="255"/>
      <c r="G614" s="255"/>
      <c r="H614" s="255"/>
      <c r="I614" s="255"/>
      <c r="J614" s="255"/>
      <c r="K614" s="255"/>
      <c r="L614" s="256"/>
      <c r="M614" s="256"/>
      <c r="N614" s="255"/>
      <c r="O614" s="394"/>
      <c r="P614" s="255"/>
      <c r="Q614" s="255"/>
      <c r="R614" s="255"/>
      <c r="S614" s="255"/>
      <c r="T614" s="255"/>
      <c r="U614" s="255"/>
      <c r="V614" s="255"/>
      <c r="W614" s="255"/>
      <c r="X614" s="256"/>
      <c r="Y614" s="256"/>
      <c r="Z614" s="255"/>
      <c r="AA614" s="255"/>
      <c r="AB614" s="255"/>
      <c r="AC614" s="255"/>
      <c r="AD614" s="255"/>
      <c r="AE614" s="255"/>
      <c r="AF614" s="255"/>
      <c r="AG614" s="255"/>
      <c r="AH614" s="255"/>
      <c r="AI614" s="255"/>
      <c r="AJ614" s="256"/>
      <c r="AK614" s="256"/>
      <c r="AL614" s="255"/>
      <c r="AM614" s="255"/>
      <c r="AN614" s="255"/>
      <c r="AO614" s="255"/>
      <c r="AP614" s="255"/>
      <c r="AQ614" s="255"/>
      <c r="AR614" s="255"/>
      <c r="AS614" s="255"/>
      <c r="AT614" s="255"/>
      <c r="AU614" s="255"/>
      <c r="AV614" s="256"/>
      <c r="AW614" s="256"/>
      <c r="AX614" s="263" t="str">
        <f>$B$273</f>
        <v/>
      </c>
      <c r="AY614" s="282">
        <v>16</v>
      </c>
      <c r="AZ614" s="127" t="str">
        <f>IF(COUNTIFS($B$271,"&lt;&gt;"&amp;""),$B$271,"")</f>
        <v/>
      </c>
      <c r="BA614" s="127" t="str">
        <f t="shared" si="176"/>
        <v/>
      </c>
      <c r="BB614" s="127" t="str">
        <f t="shared" si="177"/>
        <v/>
      </c>
      <c r="BC614" s="127" t="str">
        <f>IF($AZ614="","",$F$273)</f>
        <v/>
      </c>
      <c r="BD614" s="127" t="str">
        <f t="shared" si="178"/>
        <v/>
      </c>
      <c r="BE614" s="127" t="str">
        <f>IF(COUNTIFS($B$271,"&lt;&gt;"&amp;""),ROUND($G$273/14,1),"")</f>
        <v/>
      </c>
      <c r="BF614" s="127" t="str">
        <f>IF(COUNTIFS($B$271,"&lt;&gt;"&amp;""),ROUND(($H$273+$I$273+$J$273)/14,1),"")</f>
        <v/>
      </c>
      <c r="BG614" s="127" t="str">
        <f>IF(COUNTIFS($B$271,"&lt;&gt;"&amp;""),ROUND(($G$273+$H$273+$I$273+$J$273)/14,1),"")</f>
        <v/>
      </c>
      <c r="BH614" s="127" t="str">
        <f>IF(COUNTIFS($B$271,"&lt;&gt;"&amp;""),ROUND($G$273,1),"")</f>
        <v/>
      </c>
      <c r="BI614" s="127" t="str">
        <f>IF(COUNTIFS($B$271,"&lt;&gt;"&amp;""),ROUND(($H$273+$I$273+$J$273),1),"")</f>
        <v/>
      </c>
      <c r="BJ614" s="127" t="str">
        <f>IF(COUNTIFS($B$271,"&lt;&gt;"&amp;""),ROUND(($G$273+$H$273+$I$273+$J$273),1),"")</f>
        <v/>
      </c>
      <c r="BK614" s="282"/>
      <c r="BL614" s="127"/>
      <c r="BM614" s="127"/>
      <c r="BN614" s="282"/>
      <c r="BO614" s="127"/>
      <c r="BP614" s="127"/>
      <c r="BQ614" s="127" t="str">
        <f>IF(COUNTIFS($B$271,"&lt;&gt;"&amp;""),IF($M$273&lt;&gt;"",ROUND($M$273/14,1),""),"")</f>
        <v/>
      </c>
      <c r="BR614" s="127" t="str">
        <f>IF(COUNTIFS($B$271,"&lt;&gt;"&amp;""),IF($M$273&lt;&gt;"",ROUND($M$273,1),""),"")</f>
        <v/>
      </c>
      <c r="BS614" s="127" t="str">
        <f>IF($AZ614="","",$E$273)</f>
        <v/>
      </c>
      <c r="BT614" s="126" t="str">
        <f>IF(COUNTIFS($B$271,"&lt;&gt;"&amp;""),$L$273,"")</f>
        <v/>
      </c>
      <c r="BU614" s="126" t="str">
        <f t="shared" si="179"/>
        <v/>
      </c>
      <c r="BV614" s="127" t="str">
        <f t="shared" si="180"/>
        <v/>
      </c>
      <c r="BW614" s="419" t="str">
        <f t="shared" si="165"/>
        <v/>
      </c>
      <c r="BY614" s="281"/>
      <c r="BZ614" s="281"/>
      <c r="CA614" s="281"/>
      <c r="CB614" s="281"/>
      <c r="CC614" s="281"/>
      <c r="CD614" s="281"/>
      <c r="CE614" s="281"/>
      <c r="CF614" s="281"/>
      <c r="CG614" s="51"/>
      <c r="CH614" s="51"/>
      <c r="CI614" s="51"/>
      <c r="CJ614" s="281"/>
      <c r="CK614" s="281"/>
      <c r="CL614" s="281"/>
      <c r="CM614" s="281"/>
      <c r="CN614" s="281"/>
      <c r="CO614" s="281"/>
      <c r="CP614" s="281"/>
      <c r="CQ614" s="281"/>
      <c r="CR614" s="281"/>
      <c r="CS614" s="51"/>
      <c r="CT614" s="51"/>
    </row>
    <row r="615" spans="1:98" ht="21" hidden="1" customHeight="1" x14ac:dyDescent="0.2">
      <c r="A615" s="254"/>
      <c r="B615" s="255"/>
      <c r="C615" s="255"/>
      <c r="D615" s="255"/>
      <c r="E615" s="255"/>
      <c r="F615" s="255"/>
      <c r="G615" s="255"/>
      <c r="H615" s="255"/>
      <c r="I615" s="255"/>
      <c r="J615" s="255"/>
      <c r="K615" s="255"/>
      <c r="L615" s="256"/>
      <c r="M615" s="256"/>
      <c r="N615" s="255"/>
      <c r="O615" s="394"/>
      <c r="P615" s="255"/>
      <c r="Q615" s="255"/>
      <c r="R615" s="255"/>
      <c r="S615" s="255"/>
      <c r="T615" s="255"/>
      <c r="U615" s="255"/>
      <c r="V615" s="255"/>
      <c r="W615" s="255"/>
      <c r="X615" s="256"/>
      <c r="Y615" s="256"/>
      <c r="Z615" s="255"/>
      <c r="AA615" s="255"/>
      <c r="AB615" s="255"/>
      <c r="AC615" s="255"/>
      <c r="AD615" s="255"/>
      <c r="AE615" s="255"/>
      <c r="AF615" s="255"/>
      <c r="AG615" s="255"/>
      <c r="AH615" s="255"/>
      <c r="AI615" s="255"/>
      <c r="AJ615" s="256"/>
      <c r="AK615" s="256"/>
      <c r="AL615" s="255"/>
      <c r="AM615" s="255"/>
      <c r="AN615" s="255"/>
      <c r="AO615" s="255"/>
      <c r="AP615" s="255"/>
      <c r="AQ615" s="255"/>
      <c r="AR615" s="255"/>
      <c r="AS615" s="255"/>
      <c r="AT615" s="255"/>
      <c r="AU615" s="255"/>
      <c r="AV615" s="256"/>
      <c r="AW615" s="256"/>
      <c r="AX615" s="263" t="str">
        <f>$B$276</f>
        <v/>
      </c>
      <c r="AY615" s="282">
        <v>17</v>
      </c>
      <c r="AZ615" s="127" t="str">
        <f>IF(COUNTIFS($B$274,"&lt;&gt;"&amp;""),$B$274,"")</f>
        <v/>
      </c>
      <c r="BA615" s="127" t="str">
        <f t="shared" si="176"/>
        <v/>
      </c>
      <c r="BB615" s="127" t="str">
        <f t="shared" si="177"/>
        <v/>
      </c>
      <c r="BC615" s="127" t="str">
        <f>IF($AZ615="","",$F$276)</f>
        <v/>
      </c>
      <c r="BD615" s="127" t="str">
        <f t="shared" si="178"/>
        <v/>
      </c>
      <c r="BE615" s="127" t="str">
        <f>IF(COUNTIFS($B$274,"&lt;&gt;"&amp;""),ROUND($G$276/14,1),"")</f>
        <v/>
      </c>
      <c r="BF615" s="127" t="str">
        <f>IF(COUNTIFS($B$274,"&lt;&gt;"&amp;""),ROUND(($H$276+$I$276+$J$276)/14,1),"")</f>
        <v/>
      </c>
      <c r="BG615" s="127" t="str">
        <f>IF(COUNTIFS($B$274,"&lt;&gt;"&amp;""),ROUND(($G$276+$H$276+$I$276+$J$276)/14,1),"")</f>
        <v/>
      </c>
      <c r="BH615" s="127" t="str">
        <f>IF(COUNTIFS($B$274,"&lt;&gt;"&amp;""),ROUND($G$276,1),"")</f>
        <v/>
      </c>
      <c r="BI615" s="127" t="str">
        <f>IF(COUNTIFS($B$274,"&lt;&gt;"&amp;""),ROUND(($H$276+$I$276+$J$276),1),"")</f>
        <v/>
      </c>
      <c r="BJ615" s="127" t="str">
        <f>IF(COUNTIFS($B$274,"&lt;&gt;"&amp;""),ROUND(($G$276+$H$276+$I$276+$J$276),1),"")</f>
        <v/>
      </c>
      <c r="BK615" s="282"/>
      <c r="BL615" s="127"/>
      <c r="BM615" s="127"/>
      <c r="BN615" s="282"/>
      <c r="BO615" s="127"/>
      <c r="BP615" s="127"/>
      <c r="BQ615" s="127" t="str">
        <f>IF(COUNTIFS($B$274,"&lt;&gt;"&amp;""),IF($M$276&lt;&gt;"",ROUND($M$276/14,1),""),"")</f>
        <v/>
      </c>
      <c r="BR615" s="127" t="str">
        <f>IF(COUNTIFS($B$274,"&lt;&gt;"&amp;""),IF($M$276&lt;&gt;"",ROUND($M$276,1),""),"")</f>
        <v/>
      </c>
      <c r="BS615" s="127" t="str">
        <f>IF($AZ615="","",$E$276)</f>
        <v/>
      </c>
      <c r="BT615" s="126" t="str">
        <f>IF(COUNTIFS($B$274,"&lt;&gt;"&amp;""),$L$276,"")</f>
        <v/>
      </c>
      <c r="BU615" s="126" t="str">
        <f t="shared" si="179"/>
        <v/>
      </c>
      <c r="BV615" s="127" t="str">
        <f t="shared" si="180"/>
        <v/>
      </c>
      <c r="BW615" s="419" t="str">
        <f t="shared" si="165"/>
        <v/>
      </c>
      <c r="BY615" s="281"/>
      <c r="BZ615" s="281"/>
      <c r="CA615" s="281"/>
      <c r="CB615" s="281"/>
      <c r="CC615" s="281"/>
      <c r="CD615" s="281"/>
      <c r="CE615" s="281"/>
      <c r="CF615" s="281"/>
      <c r="CG615" s="51"/>
      <c r="CH615" s="51"/>
      <c r="CI615" s="51"/>
      <c r="CJ615" s="281"/>
      <c r="CK615" s="281"/>
      <c r="CL615" s="281"/>
      <c r="CM615" s="281"/>
      <c r="CN615" s="281"/>
      <c r="CO615" s="281"/>
      <c r="CP615" s="281"/>
      <c r="CQ615" s="281"/>
      <c r="CR615" s="281"/>
      <c r="CS615" s="51"/>
      <c r="CT615" s="51"/>
    </row>
    <row r="616" spans="1:98" ht="21" hidden="1" customHeight="1" x14ac:dyDescent="0.2">
      <c r="B616" s="281"/>
      <c r="C616" s="281"/>
      <c r="D616" s="281"/>
      <c r="E616" s="281"/>
      <c r="F616" s="281"/>
      <c r="G616" s="281"/>
      <c r="H616" s="281"/>
      <c r="I616" s="281"/>
      <c r="J616" s="281"/>
      <c r="N616" s="281"/>
      <c r="P616" s="281"/>
      <c r="Q616" s="281"/>
      <c r="R616" s="281"/>
      <c r="S616" s="281"/>
      <c r="T616" s="281"/>
      <c r="U616" s="281"/>
      <c r="V616" s="281"/>
      <c r="Z616" s="281"/>
      <c r="AA616" s="281"/>
      <c r="AB616" s="281"/>
      <c r="AC616" s="281"/>
      <c r="AD616" s="281"/>
      <c r="AE616" s="281"/>
      <c r="AF616" s="281"/>
      <c r="AG616" s="281"/>
      <c r="AH616" s="281"/>
      <c r="AL616" s="281"/>
      <c r="AM616" s="281"/>
      <c r="AN616" s="281"/>
      <c r="AO616" s="281"/>
      <c r="AP616" s="281"/>
      <c r="AQ616" s="281"/>
      <c r="AR616" s="281"/>
      <c r="AS616" s="281"/>
      <c r="AT616" s="281"/>
      <c r="AX616" s="263" t="str">
        <f>$B$279</f>
        <v/>
      </c>
      <c r="AY616" s="282">
        <v>18</v>
      </c>
      <c r="AZ616" s="127" t="str">
        <f>IF(COUNTIFS($B$277,"&lt;&gt;"&amp;""),$B$277,"")</f>
        <v/>
      </c>
      <c r="BA616" s="127" t="str">
        <f t="shared" si="176"/>
        <v/>
      </c>
      <c r="BB616" s="127" t="str">
        <f t="shared" si="177"/>
        <v/>
      </c>
      <c r="BC616" s="127" t="str">
        <f>IF($AZ616="","",$F$279)</f>
        <v/>
      </c>
      <c r="BD616" s="127" t="str">
        <f t="shared" si="178"/>
        <v/>
      </c>
      <c r="BE616" s="127" t="str">
        <f>IF(COUNTIFS($B$277,"&lt;&gt;"&amp;""),ROUND($G$279/14,1),"")</f>
        <v/>
      </c>
      <c r="BF616" s="127" t="str">
        <f>IF(COUNTIFS($B$277,"&lt;&gt;"&amp;""),ROUND(($H$279+$I$279+$J$279)/14,1),"")</f>
        <v/>
      </c>
      <c r="BG616" s="127" t="str">
        <f>IF(COUNTIFS($B$277,"&lt;&gt;"&amp;""),ROUND(($G$279+$H$279+$I$279+$J$279)/14,1),"")</f>
        <v/>
      </c>
      <c r="BH616" s="127" t="str">
        <f>IF(COUNTIFS($B$277,"&lt;&gt;"&amp;""),ROUND($G$279,1),"")</f>
        <v/>
      </c>
      <c r="BI616" s="127" t="str">
        <f>IF(COUNTIFS($B$277,"&lt;&gt;"&amp;""),ROUND(($H$279+$I$279+$J$279),1),"")</f>
        <v/>
      </c>
      <c r="BJ616" s="127" t="str">
        <f>IF(COUNTIFS($B$277,"&lt;&gt;"&amp;""),ROUND(($G$279+$H$279+$I$279+$J$279),1),"")</f>
        <v/>
      </c>
      <c r="BK616" s="282"/>
      <c r="BL616" s="127"/>
      <c r="BM616" s="127"/>
      <c r="BN616" s="282"/>
      <c r="BO616" s="127"/>
      <c r="BP616" s="127"/>
      <c r="BQ616" s="127" t="str">
        <f>IF(COUNTIFS($B$277,"&lt;&gt;"&amp;""),IF($M$279&lt;&gt;"",ROUND($M$279/14,1),""),"")</f>
        <v/>
      </c>
      <c r="BR616" s="127" t="str">
        <f>IF(COUNTIFS($B$277,"&lt;&gt;"&amp;""),IF($M$279&lt;&gt;"",ROUND($M$279,1),""),"")</f>
        <v/>
      </c>
      <c r="BS616" s="127" t="str">
        <f>IF($AZ616="","",$E$279)</f>
        <v/>
      </c>
      <c r="BT616" s="126" t="str">
        <f>IF(COUNTIFS($B$277,"&lt;&gt;"&amp;""),$L$279,"")</f>
        <v/>
      </c>
      <c r="BU616" s="126" t="str">
        <f t="shared" si="179"/>
        <v/>
      </c>
      <c r="BV616" s="127" t="str">
        <f t="shared" si="180"/>
        <v/>
      </c>
      <c r="BW616" s="419" t="str">
        <f t="shared" si="165"/>
        <v/>
      </c>
      <c r="BY616" s="281"/>
      <c r="BZ616" s="281"/>
      <c r="CA616" s="281"/>
      <c r="CB616" s="281"/>
      <c r="CC616" s="281"/>
      <c r="CD616" s="281"/>
      <c r="CE616" s="281"/>
      <c r="CF616" s="281"/>
      <c r="CG616" s="51"/>
      <c r="CH616" s="51"/>
      <c r="CI616" s="51"/>
      <c r="CJ616" s="281"/>
      <c r="CK616" s="281"/>
      <c r="CL616" s="281"/>
      <c r="CM616" s="281"/>
      <c r="CN616" s="281"/>
      <c r="CO616" s="281"/>
      <c r="CP616" s="281"/>
      <c r="CQ616" s="281"/>
      <c r="CR616" s="281"/>
      <c r="CS616" s="51"/>
      <c r="CT616" s="51"/>
    </row>
    <row r="617" spans="1:98" ht="21" hidden="1" customHeight="1" x14ac:dyDescent="0.2">
      <c r="B617" s="281"/>
      <c r="C617" s="281"/>
      <c r="D617" s="281"/>
      <c r="E617" s="281"/>
      <c r="F617" s="281"/>
      <c r="G617" s="281"/>
      <c r="H617" s="281"/>
      <c r="I617" s="281"/>
      <c r="J617" s="281"/>
      <c r="N617" s="281"/>
      <c r="P617" s="281"/>
      <c r="Q617" s="281"/>
      <c r="R617" s="281"/>
      <c r="S617" s="281"/>
      <c r="T617" s="281"/>
      <c r="U617" s="281"/>
      <c r="V617" s="281"/>
      <c r="Z617" s="281"/>
      <c r="AA617" s="281"/>
      <c r="AB617" s="281"/>
      <c r="AC617" s="281"/>
      <c r="AD617" s="281"/>
      <c r="AE617" s="281"/>
      <c r="AF617" s="281"/>
      <c r="AG617" s="281"/>
      <c r="AH617" s="281"/>
      <c r="AL617" s="281"/>
      <c r="AM617" s="281"/>
      <c r="AN617" s="281"/>
      <c r="AO617" s="281"/>
      <c r="AP617" s="281"/>
      <c r="AQ617" s="281"/>
      <c r="AR617" s="281"/>
      <c r="AS617" s="281"/>
      <c r="AT617" s="281"/>
      <c r="AX617" s="263" t="str">
        <f>$B$282</f>
        <v/>
      </c>
      <c r="AY617" s="282">
        <v>19</v>
      </c>
      <c r="AZ617" s="127" t="str">
        <f>IF(COUNTIFS($B$280,"&lt;&gt;"&amp;""),$B$280,"")</f>
        <v/>
      </c>
      <c r="BA617" s="127" t="str">
        <f t="shared" si="176"/>
        <v/>
      </c>
      <c r="BB617" s="127" t="str">
        <f t="shared" si="177"/>
        <v/>
      </c>
      <c r="BC617" s="127" t="str">
        <f>IF($AZ617="","",$F$282)</f>
        <v/>
      </c>
      <c r="BD617" s="127" t="str">
        <f t="shared" si="178"/>
        <v/>
      </c>
      <c r="BE617" s="127" t="str">
        <f>IF(COUNTIFS($B$280,"&lt;&gt;"&amp;""),ROUND($G$282/14,1),"")</f>
        <v/>
      </c>
      <c r="BF617" s="127" t="str">
        <f>IF(COUNTIFS($B$280,"&lt;&gt;"&amp;""),ROUND(($H$282+$I$282+$J$282)/14,1),"")</f>
        <v/>
      </c>
      <c r="BG617" s="127" t="str">
        <f>IF(COUNTIFS($B$280,"&lt;&gt;"&amp;""),ROUND(($G$282+$H$282+$I$282+$J$282)/14,1),"")</f>
        <v/>
      </c>
      <c r="BH617" s="127" t="str">
        <f>IF(COUNTIFS($B$280,"&lt;&gt;"&amp;""),ROUND($G$282,1),"")</f>
        <v/>
      </c>
      <c r="BI617" s="127" t="str">
        <f>IF(COUNTIFS($B$280,"&lt;&gt;"&amp;""),ROUND(($H$282+$I$282+$J$282),1),"")</f>
        <v/>
      </c>
      <c r="BJ617" s="127" t="str">
        <f>IF(COUNTIFS($B$280,"&lt;&gt;"&amp;""),ROUND(($G$282+$H$282+$I$282+$J$282),1),"")</f>
        <v/>
      </c>
      <c r="BK617" s="282"/>
      <c r="BL617" s="127"/>
      <c r="BM617" s="127"/>
      <c r="BN617" s="282"/>
      <c r="BO617" s="127"/>
      <c r="BP617" s="127"/>
      <c r="BQ617" s="127" t="str">
        <f>IF(COUNTIFS($B$280,"&lt;&gt;"&amp;""),IF($M$282&lt;&gt;"",ROUND($M$282/14,1),""),"")</f>
        <v/>
      </c>
      <c r="BR617" s="127" t="str">
        <f>IF(COUNTIFS($B$280,"&lt;&gt;"&amp;""),IF($M$282&lt;&gt;"",ROUND($M$282,1),""),"")</f>
        <v/>
      </c>
      <c r="BS617" s="127" t="str">
        <f>IF($AZ617="","",$E$282)</f>
        <v/>
      </c>
      <c r="BT617" s="126" t="str">
        <f>IF(COUNTIFS($B$280,"&lt;&gt;"&amp;""),$L$282,"")</f>
        <v/>
      </c>
      <c r="BU617" s="126" t="str">
        <f t="shared" si="179"/>
        <v/>
      </c>
      <c r="BV617" s="127" t="str">
        <f t="shared" si="180"/>
        <v/>
      </c>
      <c r="BW617" s="419" t="str">
        <f t="shared" si="165"/>
        <v/>
      </c>
      <c r="BY617" s="281"/>
      <c r="BZ617" s="281"/>
      <c r="CA617" s="281"/>
      <c r="CB617" s="281"/>
      <c r="CC617" s="281"/>
      <c r="CD617" s="281"/>
      <c r="CE617" s="281"/>
      <c r="CF617" s="281"/>
      <c r="CG617" s="51"/>
      <c r="CH617" s="51"/>
      <c r="CI617" s="51"/>
      <c r="CJ617" s="281"/>
      <c r="CK617" s="281"/>
      <c r="CL617" s="281"/>
      <c r="CM617" s="281"/>
      <c r="CN617" s="281"/>
      <c r="CO617" s="281"/>
      <c r="CP617" s="281"/>
      <c r="CQ617" s="281"/>
      <c r="CR617" s="281"/>
      <c r="CS617" s="51"/>
      <c r="CT617" s="51"/>
    </row>
    <row r="618" spans="1:98" ht="21" hidden="1" customHeight="1" x14ac:dyDescent="0.2">
      <c r="B618" s="281"/>
      <c r="C618" s="281"/>
      <c r="D618" s="281"/>
      <c r="E618" s="281"/>
      <c r="F618" s="281"/>
      <c r="G618" s="281"/>
      <c r="H618" s="281"/>
      <c r="I618" s="281"/>
      <c r="J618" s="281"/>
      <c r="N618" s="281"/>
      <c r="P618" s="281"/>
      <c r="Q618" s="281"/>
      <c r="R618" s="281"/>
      <c r="S618" s="281"/>
      <c r="T618" s="281"/>
      <c r="U618" s="281"/>
      <c r="V618" s="281"/>
      <c r="Z618" s="281"/>
      <c r="AA618" s="281"/>
      <c r="AB618" s="281"/>
      <c r="AC618" s="281"/>
      <c r="AD618" s="281"/>
      <c r="AE618" s="281"/>
      <c r="AF618" s="281"/>
      <c r="AG618" s="281"/>
      <c r="AH618" s="281"/>
      <c r="AL618" s="281"/>
      <c r="AM618" s="281"/>
      <c r="AN618" s="281"/>
      <c r="AO618" s="281"/>
      <c r="AP618" s="281"/>
      <c r="AQ618" s="281"/>
      <c r="AR618" s="281"/>
      <c r="AS618" s="281"/>
      <c r="AT618" s="281"/>
      <c r="AX618" s="263" t="str">
        <f>$B$285</f>
        <v/>
      </c>
      <c r="AY618" s="282">
        <v>20</v>
      </c>
      <c r="AZ618" s="127" t="str">
        <f>IF(COUNTIFS($B$283,"&lt;&gt;"&amp;""),$B$283,"")</f>
        <v/>
      </c>
      <c r="BA618" s="127" t="str">
        <f t="shared" si="176"/>
        <v/>
      </c>
      <c r="BB618" s="127" t="str">
        <f t="shared" si="177"/>
        <v/>
      </c>
      <c r="BC618" s="127" t="str">
        <f>IF($AZ618="","",$F$285)</f>
        <v/>
      </c>
      <c r="BD618" s="127" t="str">
        <f t="shared" si="178"/>
        <v/>
      </c>
      <c r="BE618" s="127" t="str">
        <f>IF(COUNTIFS($B$283,"&lt;&gt;"&amp;""),ROUND($G$285/14,1),"")</f>
        <v/>
      </c>
      <c r="BF618" s="127" t="str">
        <f>IF(COUNTIFS($B$283,"&lt;&gt;"&amp;""),ROUND(($H$285+$I$285+$J$285)/14,1),"")</f>
        <v/>
      </c>
      <c r="BG618" s="127" t="str">
        <f>IF(COUNTIFS($B$283,"&lt;&gt;"&amp;""),ROUND(($G$285+$H$285+$I$285+$J$285)/14,1),"")</f>
        <v/>
      </c>
      <c r="BH618" s="127" t="str">
        <f>IF(COUNTIFS($B$283,"&lt;&gt;"&amp;""),ROUND($G$285,1),"")</f>
        <v/>
      </c>
      <c r="BI618" s="127" t="str">
        <f>IF(COUNTIFS($B$283,"&lt;&gt;"&amp;""),ROUND(($H$285+$I$285+$J$285),1),"")</f>
        <v/>
      </c>
      <c r="BJ618" s="127" t="str">
        <f>IF(COUNTIFS($B$283,"&lt;&gt;"&amp;""),ROUND(($G$285+$H$285+$I$285+$J$285),1),"")</f>
        <v/>
      </c>
      <c r="BK618" s="282"/>
      <c r="BL618" s="127"/>
      <c r="BM618" s="127"/>
      <c r="BN618" s="282"/>
      <c r="BO618" s="127"/>
      <c r="BP618" s="127"/>
      <c r="BQ618" s="127" t="str">
        <f>IF(COUNTIFS($B$283,"&lt;&gt;"&amp;""),IF($M$285&lt;&gt;"",ROUND($M$285/14,1),""),"")</f>
        <v/>
      </c>
      <c r="BR618" s="127" t="str">
        <f>IF(COUNTIFS($B$283,"&lt;&gt;"&amp;""),IF($M$285&lt;&gt;"",ROUND($M$285,1),""),"")</f>
        <v/>
      </c>
      <c r="BS618" s="127" t="str">
        <f>IF($AZ618="","",$E$285)</f>
        <v/>
      </c>
      <c r="BT618" s="126" t="str">
        <f>IF(COUNTIFS($B$283,"&lt;&gt;"&amp;""),$L$285,"")</f>
        <v/>
      </c>
      <c r="BU618" s="126" t="str">
        <f t="shared" si="179"/>
        <v/>
      </c>
      <c r="BV618" s="127" t="str">
        <f t="shared" si="180"/>
        <v/>
      </c>
      <c r="BW618" s="419" t="str">
        <f t="shared" si="165"/>
        <v/>
      </c>
      <c r="BY618" s="281"/>
      <c r="BZ618" s="281"/>
      <c r="CA618" s="281"/>
      <c r="CB618" s="281"/>
      <c r="CC618" s="281"/>
      <c r="CD618" s="281"/>
      <c r="CE618" s="281"/>
      <c r="CF618" s="281"/>
      <c r="CG618" s="51"/>
      <c r="CH618" s="51"/>
      <c r="CI618" s="51"/>
      <c r="CJ618" s="281"/>
      <c r="CK618" s="281"/>
      <c r="CL618" s="281"/>
      <c r="CM618" s="281"/>
      <c r="CN618" s="281"/>
      <c r="CO618" s="281"/>
      <c r="CP618" s="281"/>
      <c r="CQ618" s="281"/>
      <c r="CR618" s="281"/>
      <c r="CS618" s="51"/>
      <c r="CT618" s="51"/>
    </row>
    <row r="619" spans="1:98" ht="21" hidden="1" customHeight="1" x14ac:dyDescent="0.2">
      <c r="B619" s="281"/>
      <c r="C619" s="281"/>
      <c r="D619" s="281"/>
      <c r="E619" s="281"/>
      <c r="F619" s="281"/>
      <c r="G619" s="281"/>
      <c r="H619" s="281"/>
      <c r="I619" s="281"/>
      <c r="J619" s="281"/>
      <c r="N619" s="281"/>
      <c r="P619" s="281"/>
      <c r="Q619" s="281"/>
      <c r="R619" s="281"/>
      <c r="S619" s="281"/>
      <c r="T619" s="281"/>
      <c r="U619" s="281"/>
      <c r="V619" s="281"/>
      <c r="Z619" s="281"/>
      <c r="AA619" s="281"/>
      <c r="AB619" s="281"/>
      <c r="AC619" s="281"/>
      <c r="AD619" s="281"/>
      <c r="AE619" s="281"/>
      <c r="AF619" s="281"/>
      <c r="AG619" s="281"/>
      <c r="AH619" s="281"/>
      <c r="AL619" s="281"/>
      <c r="AM619" s="281"/>
      <c r="AN619" s="281"/>
      <c r="AO619" s="281"/>
      <c r="AP619" s="281"/>
      <c r="AQ619" s="281"/>
      <c r="AR619" s="281"/>
      <c r="AS619" s="281"/>
      <c r="AT619" s="281"/>
      <c r="AX619" s="263" t="str">
        <f>$B$288</f>
        <v/>
      </c>
      <c r="AY619" s="282">
        <v>21</v>
      </c>
      <c r="AZ619" s="127" t="str">
        <f>IF(COUNTIFS($B$286,"&lt;&gt;"&amp;""),$B$286,"")</f>
        <v/>
      </c>
      <c r="BA619" s="127" t="str">
        <f t="shared" si="176"/>
        <v/>
      </c>
      <c r="BB619" s="127" t="str">
        <f t="shared" si="177"/>
        <v/>
      </c>
      <c r="BC619" s="127" t="str">
        <f>IF($AZ619="","",$F$288)</f>
        <v/>
      </c>
      <c r="BD619" s="127" t="str">
        <f t="shared" si="178"/>
        <v/>
      </c>
      <c r="BE619" s="127" t="str">
        <f>IF(COUNTIFS($B$286,"&lt;&gt;"&amp;""),ROUND($G$288/14,1),"")</f>
        <v/>
      </c>
      <c r="BF619" s="127" t="str">
        <f>IF(COUNTIFS($B$286,"&lt;&gt;"&amp;""),ROUND(($H$288+$I$288+$J$288)/14,1),"")</f>
        <v/>
      </c>
      <c r="BG619" s="127" t="str">
        <f>IF(COUNTIFS($B$286,"&lt;&gt;"&amp;""),ROUND(($G$288+$H$288+$I$288+$J$288)/14,1),"")</f>
        <v/>
      </c>
      <c r="BH619" s="127" t="str">
        <f>IF(COUNTIFS($B$286,"&lt;&gt;"&amp;""),ROUND($G$288,1),"")</f>
        <v/>
      </c>
      <c r="BI619" s="127" t="str">
        <f>IF(COUNTIFS($B$286,"&lt;&gt;"&amp;""),ROUND(($H$288+$I$288+$J$288),1),"")</f>
        <v/>
      </c>
      <c r="BJ619" s="127" t="str">
        <f>IF(COUNTIFS($B$286,"&lt;&gt;"&amp;""),ROUND(($G$288+$H$288+$I$288+$J$288),1),"")</f>
        <v/>
      </c>
      <c r="BK619" s="282"/>
      <c r="BL619" s="127"/>
      <c r="BM619" s="127"/>
      <c r="BN619" s="282"/>
      <c r="BO619" s="127"/>
      <c r="BP619" s="127"/>
      <c r="BQ619" s="127" t="str">
        <f>IF(COUNTIFS($B$286,"&lt;&gt;"&amp;""),IF($M$288&lt;&gt;"",ROUND($M$288/14,1),""),"")</f>
        <v/>
      </c>
      <c r="BR619" s="127" t="str">
        <f>IF(COUNTIFS($B$286,"&lt;&gt;"&amp;""),IF($M$288&lt;&gt;"",ROUND($M$288,1),""),"")</f>
        <v/>
      </c>
      <c r="BS619" s="127" t="str">
        <f>IF($AZ619="","",$E$288)</f>
        <v/>
      </c>
      <c r="BT619" s="126" t="str">
        <f>IF(COUNTIFS($B$286,"&lt;&gt;"&amp;""),$L$288,"")</f>
        <v/>
      </c>
      <c r="BU619" s="126" t="str">
        <f t="shared" si="179"/>
        <v/>
      </c>
      <c r="BV619" s="127" t="str">
        <f t="shared" si="180"/>
        <v/>
      </c>
      <c r="BW619" s="419" t="str">
        <f t="shared" si="165"/>
        <v/>
      </c>
      <c r="BY619" s="281"/>
      <c r="BZ619" s="281"/>
      <c r="CA619" s="281"/>
      <c r="CB619" s="281"/>
      <c r="CC619" s="281"/>
      <c r="CD619" s="281"/>
      <c r="CE619" s="281"/>
      <c r="CF619" s="281"/>
      <c r="CG619" s="51"/>
      <c r="CH619" s="51"/>
      <c r="CI619" s="51"/>
      <c r="CJ619" s="281"/>
      <c r="CK619" s="281"/>
      <c r="CL619" s="281"/>
      <c r="CM619" s="281"/>
      <c r="CN619" s="281"/>
      <c r="CO619" s="281"/>
      <c r="CP619" s="281"/>
      <c r="CQ619" s="281"/>
      <c r="CR619" s="281"/>
      <c r="CS619" s="51"/>
      <c r="CT619" s="51"/>
    </row>
    <row r="620" spans="1:98" ht="21" hidden="1" customHeight="1" x14ac:dyDescent="0.2">
      <c r="B620" s="281"/>
      <c r="C620" s="281"/>
      <c r="D620" s="281"/>
      <c r="E620" s="281"/>
      <c r="F620" s="281"/>
      <c r="G620" s="281"/>
      <c r="H620" s="281"/>
      <c r="I620" s="281"/>
      <c r="J620" s="281"/>
      <c r="N620" s="281"/>
      <c r="P620" s="281"/>
      <c r="Q620" s="281"/>
      <c r="R620" s="281"/>
      <c r="S620" s="281"/>
      <c r="T620" s="281"/>
      <c r="U620" s="281"/>
      <c r="V620" s="281"/>
      <c r="Z620" s="281"/>
      <c r="AA620" s="281"/>
      <c r="AB620" s="281"/>
      <c r="AC620" s="281"/>
      <c r="AD620" s="281"/>
      <c r="AE620" s="281"/>
      <c r="AF620" s="281"/>
      <c r="AG620" s="281"/>
      <c r="AH620" s="281"/>
      <c r="AL620" s="281"/>
      <c r="AM620" s="281"/>
      <c r="AN620" s="281"/>
      <c r="AO620" s="281"/>
      <c r="AP620" s="281"/>
      <c r="AQ620" s="281"/>
      <c r="AR620" s="281"/>
      <c r="AS620" s="281"/>
      <c r="AT620" s="281"/>
      <c r="AX620" s="263" t="str">
        <f>$B$291</f>
        <v/>
      </c>
      <c r="AY620" s="282">
        <v>22</v>
      </c>
      <c r="AZ620" s="127" t="str">
        <f>IF(COUNTIFS($B$289,"&lt;&gt;"&amp;""),$B$289,"")</f>
        <v/>
      </c>
      <c r="BA620" s="127" t="str">
        <f t="shared" si="176"/>
        <v/>
      </c>
      <c r="BB620" s="127" t="str">
        <f t="shared" si="177"/>
        <v/>
      </c>
      <c r="BC620" s="127" t="str">
        <f>IF($AZ620="","",$F$291)</f>
        <v/>
      </c>
      <c r="BD620" s="127" t="str">
        <f t="shared" si="178"/>
        <v/>
      </c>
      <c r="BE620" s="127" t="str">
        <f>IF(COUNTIFS($B$289,"&lt;&gt;"&amp;""),ROUND($G$291/14,1),"")</f>
        <v/>
      </c>
      <c r="BF620" s="127" t="str">
        <f>IF(COUNTIFS($B$289,"&lt;&gt;"&amp;""),ROUND(($H$291+$I$291+$J$291)/14,1),"")</f>
        <v/>
      </c>
      <c r="BG620" s="127" t="str">
        <f>IF(COUNTIFS($B$289,"&lt;&gt;"&amp;""),ROUND(($G$291+$H$291+$I$291+$J$291)/14,1),"")</f>
        <v/>
      </c>
      <c r="BH620" s="127" t="str">
        <f>IF(COUNTIFS($B$289,"&lt;&gt;"&amp;""),ROUND($G$291,1),"")</f>
        <v/>
      </c>
      <c r="BI620" s="127" t="str">
        <f>IF(COUNTIFS($B$289,"&lt;&gt;"&amp;""),ROUND(($H$291+$I$291+$J$291),1),"")</f>
        <v/>
      </c>
      <c r="BJ620" s="127" t="str">
        <f>IF(COUNTIFS($B$289,"&lt;&gt;"&amp;""),ROUND(($G$291+$H$291+$I$291+$J$291),1),"")</f>
        <v/>
      </c>
      <c r="BK620" s="282"/>
      <c r="BL620" s="127"/>
      <c r="BM620" s="127"/>
      <c r="BN620" s="282"/>
      <c r="BO620" s="127"/>
      <c r="BP620" s="127"/>
      <c r="BQ620" s="127" t="str">
        <f>IF(COUNTIFS($B$289,"&lt;&gt;"&amp;""),IF($M$291&lt;&gt;"",ROUND($M$291/14,1),""),"")</f>
        <v/>
      </c>
      <c r="BR620" s="127" t="str">
        <f>IF(COUNTIFS($B$289,"&lt;&gt;"&amp;""),IF($M$291&lt;&gt;"",ROUND($M$291,1),""),"")</f>
        <v/>
      </c>
      <c r="BS620" s="127" t="str">
        <f>IF($AZ620="","",$E$291)</f>
        <v/>
      </c>
      <c r="BT620" s="126" t="str">
        <f>IF(COUNTIFS($B$289,"&lt;&gt;"&amp;""),$L$291,"")</f>
        <v/>
      </c>
      <c r="BU620" s="126" t="str">
        <f t="shared" si="179"/>
        <v/>
      </c>
      <c r="BV620" s="127" t="str">
        <f t="shared" si="180"/>
        <v/>
      </c>
      <c r="BW620" s="419" t="str">
        <f t="shared" si="165"/>
        <v/>
      </c>
      <c r="BY620" s="281"/>
      <c r="BZ620" s="281"/>
      <c r="CA620" s="281"/>
      <c r="CB620" s="281"/>
      <c r="CC620" s="281"/>
      <c r="CD620" s="281"/>
      <c r="CE620" s="281"/>
      <c r="CF620" s="281"/>
      <c r="CG620" s="51"/>
      <c r="CH620" s="51"/>
      <c r="CI620" s="51"/>
      <c r="CJ620" s="281"/>
      <c r="CK620" s="281"/>
      <c r="CL620" s="281"/>
      <c r="CM620" s="281"/>
      <c r="CN620" s="281"/>
      <c r="CO620" s="281"/>
      <c r="CP620" s="281"/>
      <c r="CQ620" s="281"/>
      <c r="CR620" s="281"/>
      <c r="CS620" s="51"/>
      <c r="CT620" s="51"/>
    </row>
    <row r="621" spans="1:98" ht="21" hidden="1" customHeight="1" x14ac:dyDescent="0.2">
      <c r="B621" s="281"/>
      <c r="C621" s="281"/>
      <c r="D621" s="281"/>
      <c r="E621" s="281"/>
      <c r="F621" s="281"/>
      <c r="G621" s="281"/>
      <c r="H621" s="281"/>
      <c r="I621" s="281"/>
      <c r="J621" s="281"/>
      <c r="N621" s="281"/>
      <c r="P621" s="281"/>
      <c r="Q621" s="281"/>
      <c r="R621" s="281"/>
      <c r="S621" s="281"/>
      <c r="T621" s="281"/>
      <c r="U621" s="281"/>
      <c r="V621" s="281"/>
      <c r="Z621" s="281"/>
      <c r="AA621" s="281"/>
      <c r="AB621" s="281"/>
      <c r="AC621" s="281"/>
      <c r="AD621" s="281"/>
      <c r="AE621" s="281"/>
      <c r="AF621" s="281"/>
      <c r="AG621" s="281"/>
      <c r="AH621" s="281"/>
      <c r="AL621" s="281"/>
      <c r="AM621" s="281"/>
      <c r="AN621" s="281"/>
      <c r="AO621" s="281"/>
      <c r="AP621" s="281"/>
      <c r="AQ621" s="281"/>
      <c r="AR621" s="281"/>
      <c r="AS621" s="281"/>
      <c r="AT621" s="281"/>
      <c r="AX621" s="263" t="str">
        <f>$B$294</f>
        <v/>
      </c>
      <c r="AY621" s="282">
        <v>23</v>
      </c>
      <c r="AZ621" s="127" t="str">
        <f>IF(COUNTIFS($B$292,"&lt;&gt;"&amp;""),$B$292,"")</f>
        <v/>
      </c>
      <c r="BA621" s="127" t="str">
        <f t="shared" si="176"/>
        <v/>
      </c>
      <c r="BB621" s="127" t="str">
        <f t="shared" si="177"/>
        <v/>
      </c>
      <c r="BC621" s="127" t="str">
        <f>IF($AZ621="","",$F$294)</f>
        <v/>
      </c>
      <c r="BD621" s="127" t="str">
        <f t="shared" si="178"/>
        <v/>
      </c>
      <c r="BE621" s="127" t="str">
        <f>IF(COUNTIFS($B$292,"&lt;&gt;"&amp;""),ROUND($G$294/14,1),"")</f>
        <v/>
      </c>
      <c r="BF621" s="127" t="str">
        <f>IF(COUNTIFS($B$292,"&lt;&gt;"&amp;""),ROUND(($H$294+$I$294+$J$294)/14,1),"")</f>
        <v/>
      </c>
      <c r="BG621" s="127" t="str">
        <f>IF(COUNTIFS($B$292,"&lt;&gt;"&amp;""),ROUND(($G$294+$H$294+$I$294+$J$294)/14,1),"")</f>
        <v/>
      </c>
      <c r="BH621" s="127" t="str">
        <f>IF(COUNTIFS($B$292,"&lt;&gt;"&amp;""),ROUND($G$294,1),"")</f>
        <v/>
      </c>
      <c r="BI621" s="127" t="str">
        <f>IF(COUNTIFS($B$292,"&lt;&gt;"&amp;""),ROUND(($H$294+$I$294+$J$294),1),"")</f>
        <v/>
      </c>
      <c r="BJ621" s="127" t="str">
        <f>IF(COUNTIFS($B$292,"&lt;&gt;"&amp;""),ROUND(($G$294+$H$294+$I$294+$J$294),1),"")</f>
        <v/>
      </c>
      <c r="BK621" s="282"/>
      <c r="BL621" s="127"/>
      <c r="BM621" s="127"/>
      <c r="BN621" s="282"/>
      <c r="BO621" s="127"/>
      <c r="BP621" s="127"/>
      <c r="BQ621" s="127" t="str">
        <f>IF(COUNTIFS($B$292,"&lt;&gt;"&amp;""),IF($M$294&lt;&gt;"",ROUND($M$294/14,1),""),"")</f>
        <v/>
      </c>
      <c r="BR621" s="127" t="str">
        <f>IF(COUNTIFS($B$292,"&lt;&gt;"&amp;""),IF($M$294&lt;&gt;"",ROUND($M$294,1),""),"")</f>
        <v/>
      </c>
      <c r="BS621" s="127" t="str">
        <f>IF($AZ621="","",$E$294)</f>
        <v/>
      </c>
      <c r="BT621" s="126" t="str">
        <f>IF(COUNTIFS($B$292,"&lt;&gt;"&amp;""),$L$294,"")</f>
        <v/>
      </c>
      <c r="BU621" s="126" t="str">
        <f t="shared" si="179"/>
        <v/>
      </c>
      <c r="BV621" s="127" t="str">
        <f t="shared" si="180"/>
        <v/>
      </c>
      <c r="BW621" s="419" t="str">
        <f t="shared" si="165"/>
        <v/>
      </c>
      <c r="BY621" s="281"/>
      <c r="BZ621" s="281"/>
      <c r="CA621" s="281"/>
      <c r="CB621" s="281"/>
      <c r="CC621" s="281"/>
      <c r="CD621" s="281"/>
      <c r="CE621" s="281"/>
      <c r="CF621" s="281"/>
      <c r="CG621" s="51"/>
      <c r="CH621" s="51"/>
      <c r="CI621" s="51"/>
      <c r="CJ621" s="281"/>
      <c r="CK621" s="281"/>
      <c r="CL621" s="281"/>
      <c r="CM621" s="281"/>
      <c r="CN621" s="281"/>
      <c r="CO621" s="281"/>
      <c r="CP621" s="281"/>
      <c r="CQ621" s="281"/>
      <c r="CR621" s="281"/>
      <c r="CS621" s="51"/>
      <c r="CT621" s="51"/>
    </row>
    <row r="622" spans="1:98" ht="21" hidden="1" customHeight="1" x14ac:dyDescent="0.2">
      <c r="B622" s="281"/>
      <c r="C622" s="281"/>
      <c r="D622" s="281"/>
      <c r="E622" s="281"/>
      <c r="F622" s="281"/>
      <c r="G622" s="281"/>
      <c r="H622" s="281"/>
      <c r="I622" s="281"/>
      <c r="J622" s="281"/>
      <c r="N622" s="281"/>
      <c r="P622" s="281"/>
      <c r="Q622" s="281"/>
      <c r="R622" s="281"/>
      <c r="S622" s="281"/>
      <c r="T622" s="281"/>
      <c r="U622" s="281"/>
      <c r="V622" s="281"/>
      <c r="Z622" s="281"/>
      <c r="AA622" s="281"/>
      <c r="AB622" s="281"/>
      <c r="AC622" s="281"/>
      <c r="AD622" s="281"/>
      <c r="AE622" s="281"/>
      <c r="AF622" s="281"/>
      <c r="AG622" s="281"/>
      <c r="AH622" s="281"/>
      <c r="AL622" s="281"/>
      <c r="AM622" s="281"/>
      <c r="AN622" s="281"/>
      <c r="AO622" s="281"/>
      <c r="AP622" s="281"/>
      <c r="AQ622" s="281"/>
      <c r="AR622" s="281"/>
      <c r="AS622" s="281"/>
      <c r="AT622" s="281"/>
      <c r="AX622" s="263" t="str">
        <f>$B$297</f>
        <v/>
      </c>
      <c r="AY622" s="282">
        <v>24</v>
      </c>
      <c r="AZ622" s="127" t="str">
        <f>IF(COUNTIFS($B$295,"&lt;&gt;"&amp;""),$B$295,"")</f>
        <v/>
      </c>
      <c r="BA622" s="127" t="str">
        <f t="shared" si="176"/>
        <v/>
      </c>
      <c r="BB622" s="127" t="str">
        <f t="shared" si="177"/>
        <v/>
      </c>
      <c r="BC622" s="127" t="str">
        <f>IF($AZ622="","",$F$297)</f>
        <v/>
      </c>
      <c r="BD622" s="127" t="str">
        <f t="shared" si="178"/>
        <v/>
      </c>
      <c r="BE622" s="127" t="str">
        <f>IF(COUNTIFS($B$295,"&lt;&gt;"&amp;""),ROUND($G$297/14,1),"")</f>
        <v/>
      </c>
      <c r="BF622" s="127" t="str">
        <f>IF(COUNTIFS($B$295,"&lt;&gt;"&amp;""),ROUND(($H$297+$I$297+$J$297)/14,1),"")</f>
        <v/>
      </c>
      <c r="BG622" s="127" t="str">
        <f>IF(COUNTIFS($B$295,"&lt;&gt;"&amp;""),ROUND(($G$297+$H$297+$I$297+$J$297)/14,1),"")</f>
        <v/>
      </c>
      <c r="BH622" s="127" t="str">
        <f>IF(COUNTIFS($B$295,"&lt;&gt;"&amp;""),ROUND($G$297,1),"")</f>
        <v/>
      </c>
      <c r="BI622" s="127" t="str">
        <f>IF(COUNTIFS($B$295,"&lt;&gt;"&amp;""),ROUND(($H$297+$I$297+$J$297),1),"")</f>
        <v/>
      </c>
      <c r="BJ622" s="127" t="str">
        <f>IF(COUNTIFS($B$295,"&lt;&gt;"&amp;""),ROUND(($G$297+$H$297+$I$297+$J$297),1),"")</f>
        <v/>
      </c>
      <c r="BK622" s="282"/>
      <c r="BL622" s="127"/>
      <c r="BM622" s="127"/>
      <c r="BN622" s="282"/>
      <c r="BO622" s="127"/>
      <c r="BP622" s="127"/>
      <c r="BQ622" s="127" t="str">
        <f>IF(COUNTIFS($B$295,"&lt;&gt;"&amp;""),IF($M$297&lt;&gt;"",ROUND($M$297/14,1),""),"")</f>
        <v/>
      </c>
      <c r="BR622" s="127" t="str">
        <f>IF(COUNTIFS($B$295,"&lt;&gt;"&amp;""),IF($M$297&lt;&gt;"",ROUND($M$297,1),""),"")</f>
        <v/>
      </c>
      <c r="BS622" s="127" t="str">
        <f>IF($AZ622="","",$E$297)</f>
        <v/>
      </c>
      <c r="BT622" s="126" t="str">
        <f>IF(COUNTIFS($B$295,"&lt;&gt;"&amp;""),$L$297,"")</f>
        <v/>
      </c>
      <c r="BU622" s="126" t="str">
        <f t="shared" si="179"/>
        <v/>
      </c>
      <c r="BV622" s="127" t="str">
        <f t="shared" si="180"/>
        <v/>
      </c>
      <c r="BW622" s="419" t="str">
        <f t="shared" si="165"/>
        <v/>
      </c>
      <c r="BY622" s="281"/>
      <c r="BZ622" s="281"/>
      <c r="CA622" s="281"/>
      <c r="CB622" s="281"/>
      <c r="CC622" s="281"/>
      <c r="CD622" s="281"/>
      <c r="CE622" s="281"/>
      <c r="CF622" s="281"/>
      <c r="CG622" s="51"/>
      <c r="CH622" s="51"/>
      <c r="CI622" s="51"/>
      <c r="CJ622" s="281"/>
      <c r="CK622" s="281"/>
      <c r="CL622" s="281"/>
      <c r="CM622" s="281"/>
      <c r="CN622" s="281"/>
      <c r="CO622" s="281"/>
      <c r="CP622" s="281"/>
      <c r="CQ622" s="281"/>
      <c r="CR622" s="281"/>
      <c r="CS622" s="51"/>
      <c r="CT622" s="51"/>
    </row>
    <row r="623" spans="1:98" ht="21" hidden="1" customHeight="1" x14ac:dyDescent="0.2">
      <c r="B623" s="281"/>
      <c r="C623" s="281"/>
      <c r="D623" s="281"/>
      <c r="E623" s="281"/>
      <c r="F623" s="281"/>
      <c r="G623" s="281"/>
      <c r="H623" s="281"/>
      <c r="I623" s="281"/>
      <c r="J623" s="281"/>
      <c r="N623" s="281"/>
      <c r="P623" s="281"/>
      <c r="Q623" s="281"/>
      <c r="R623" s="281"/>
      <c r="S623" s="281"/>
      <c r="T623" s="281"/>
      <c r="U623" s="281"/>
      <c r="V623" s="281"/>
      <c r="Z623" s="281"/>
      <c r="AA623" s="281"/>
      <c r="AB623" s="281"/>
      <c r="AC623" s="281"/>
      <c r="AD623" s="281"/>
      <c r="AE623" s="281"/>
      <c r="AF623" s="281"/>
      <c r="AG623" s="281"/>
      <c r="AH623" s="281"/>
      <c r="AL623" s="281"/>
      <c r="AM623" s="281"/>
      <c r="AN623" s="281"/>
      <c r="AO623" s="281"/>
      <c r="AP623" s="281"/>
      <c r="AQ623" s="281"/>
      <c r="AR623" s="281"/>
      <c r="AS623" s="281"/>
      <c r="AT623" s="281"/>
      <c r="AX623" s="263" t="str">
        <f>$B$300</f>
        <v/>
      </c>
      <c r="AY623" s="282">
        <v>25</v>
      </c>
      <c r="AZ623" s="127" t="str">
        <f>IF(COUNTIFS($B$298,"&lt;&gt;"&amp;""),$B$298,"")</f>
        <v/>
      </c>
      <c r="BA623" s="127" t="str">
        <f t="shared" si="176"/>
        <v/>
      </c>
      <c r="BB623" s="127" t="str">
        <f t="shared" si="177"/>
        <v/>
      </c>
      <c r="BC623" s="127" t="str">
        <f>IF($AZ623="","",$F$300)</f>
        <v/>
      </c>
      <c r="BD623" s="127" t="str">
        <f t="shared" si="178"/>
        <v/>
      </c>
      <c r="BE623" s="127" t="str">
        <f>IF(COUNTIFS($B$298,"&lt;&gt;"&amp;""),ROUND($G$300/14,1),"")</f>
        <v/>
      </c>
      <c r="BF623" s="127" t="str">
        <f>IF(COUNTIFS($B$298,"&lt;&gt;"&amp;""),ROUND(($H$300+$I$300+$J$300)/14,1),"")</f>
        <v/>
      </c>
      <c r="BG623" s="127" t="str">
        <f>IF(COUNTIFS($B$298,"&lt;&gt;"&amp;""),ROUND(($G$300+$H$300+$I$300+$J$300)/14,1),"")</f>
        <v/>
      </c>
      <c r="BH623" s="127" t="str">
        <f>IF(COUNTIFS($B$298,"&lt;&gt;"&amp;""),ROUND($G$300,1),"")</f>
        <v/>
      </c>
      <c r="BI623" s="127" t="str">
        <f>IF(COUNTIFS($B$298,"&lt;&gt;"&amp;""),ROUND(($H$300+$I$300+$J$300),1),"")</f>
        <v/>
      </c>
      <c r="BJ623" s="127" t="str">
        <f>IF(COUNTIFS($B$298,"&lt;&gt;"&amp;""),ROUND(($G$300+$H$300+$I$300+$J$300),1),"")</f>
        <v/>
      </c>
      <c r="BK623" s="282"/>
      <c r="BL623" s="127"/>
      <c r="BM623" s="127"/>
      <c r="BN623" s="282"/>
      <c r="BO623" s="127"/>
      <c r="BP623" s="127"/>
      <c r="BQ623" s="127" t="str">
        <f>IF(COUNTIFS($B$298,"&lt;&gt;"&amp;""),IF($M$300&lt;&gt;"",ROUND($M$300/14,1),""),"")</f>
        <v/>
      </c>
      <c r="BR623" s="127" t="str">
        <f>IF(COUNTIFS($B$298,"&lt;&gt;"&amp;""),IF($M$300&lt;&gt;"",ROUND($M$300,1),""),"")</f>
        <v/>
      </c>
      <c r="BS623" s="127" t="str">
        <f>IF($AZ623="","",$E$300)</f>
        <v/>
      </c>
      <c r="BT623" s="126" t="str">
        <f>IF(COUNTIFS($B$298,"&lt;&gt;"&amp;""),$L$300,"")</f>
        <v/>
      </c>
      <c r="BU623" s="126" t="str">
        <f t="shared" si="179"/>
        <v/>
      </c>
      <c r="BV623" s="127" t="str">
        <f t="shared" si="180"/>
        <v/>
      </c>
      <c r="BW623" s="419" t="str">
        <f t="shared" si="165"/>
        <v/>
      </c>
      <c r="BY623" s="281"/>
      <c r="BZ623" s="281"/>
      <c r="CA623" s="281"/>
      <c r="CB623" s="281"/>
      <c r="CC623" s="281"/>
      <c r="CD623" s="281"/>
      <c r="CE623" s="281"/>
      <c r="CF623" s="281"/>
      <c r="CG623" s="51"/>
      <c r="CH623" s="51"/>
      <c r="CI623" s="51"/>
      <c r="CJ623" s="281"/>
      <c r="CK623" s="281"/>
      <c r="CL623" s="281"/>
      <c r="CM623" s="281"/>
      <c r="CN623" s="281"/>
      <c r="CO623" s="281"/>
      <c r="CP623" s="281"/>
      <c r="CQ623" s="281"/>
      <c r="CR623" s="281"/>
      <c r="CS623" s="51"/>
      <c r="CT623" s="51"/>
    </row>
    <row r="624" spans="1:98" ht="21" hidden="1" customHeight="1" x14ac:dyDescent="0.2">
      <c r="B624" s="281"/>
      <c r="C624" s="281"/>
      <c r="D624" s="281"/>
      <c r="E624" s="281"/>
      <c r="F624" s="281"/>
      <c r="G624" s="281"/>
      <c r="H624" s="281"/>
      <c r="I624" s="281"/>
      <c r="J624" s="281"/>
      <c r="N624" s="281"/>
      <c r="P624" s="281"/>
      <c r="Q624" s="281"/>
      <c r="R624" s="281"/>
      <c r="S624" s="281"/>
      <c r="T624" s="281"/>
      <c r="U624" s="281"/>
      <c r="V624" s="281"/>
      <c r="Z624" s="281"/>
      <c r="AA624" s="281"/>
      <c r="AB624" s="281"/>
      <c r="AC624" s="281"/>
      <c r="AD624" s="281"/>
      <c r="AE624" s="281"/>
      <c r="AF624" s="281"/>
      <c r="AG624" s="281"/>
      <c r="AH624" s="281"/>
      <c r="AL624" s="281"/>
      <c r="AM624" s="281"/>
      <c r="AN624" s="281"/>
      <c r="AO624" s="281"/>
      <c r="AP624" s="281"/>
      <c r="AQ624" s="281"/>
      <c r="AR624" s="281"/>
      <c r="AS624" s="281"/>
      <c r="AT624" s="281"/>
      <c r="AX624" s="263" t="str">
        <f>$B$303</f>
        <v/>
      </c>
      <c r="AY624" s="282">
        <v>26</v>
      </c>
      <c r="AZ624" s="127" t="str">
        <f>IF(COUNTIFS($B$301,"&lt;&gt;"&amp;""),$B$301,"")</f>
        <v/>
      </c>
      <c r="BA624" s="127" t="str">
        <f t="shared" si="176"/>
        <v/>
      </c>
      <c r="BB624" s="127" t="str">
        <f t="shared" si="177"/>
        <v/>
      </c>
      <c r="BC624" s="127" t="str">
        <f>IF($AZ624="","",$F$303)</f>
        <v/>
      </c>
      <c r="BD624" s="127" t="str">
        <f t="shared" si="178"/>
        <v/>
      </c>
      <c r="BE624" s="127" t="str">
        <f>IF(COUNTIFS($B$301,"&lt;&gt;"&amp;""),ROUND($G$303/14,1),"")</f>
        <v/>
      </c>
      <c r="BF624" s="127" t="str">
        <f>IF(COUNTIFS($B$301,"&lt;&gt;"&amp;""),ROUND(($H$303+$I$303+$J$303)/14,1),"")</f>
        <v/>
      </c>
      <c r="BG624" s="127" t="str">
        <f>IF(COUNTIFS($B$301,"&lt;&gt;"&amp;""),ROUND(($G$303+$H$303+$I$303+$J$303)/14,1),"")</f>
        <v/>
      </c>
      <c r="BH624" s="127" t="str">
        <f>IF(COUNTIFS($B$301,"&lt;&gt;"&amp;""),ROUND($G$303,1),"")</f>
        <v/>
      </c>
      <c r="BI624" s="127" t="str">
        <f>IF(COUNTIFS($B$301,"&lt;&gt;"&amp;""),ROUND(($H$303+$I$303+$J$303),1),"")</f>
        <v/>
      </c>
      <c r="BJ624" s="127" t="str">
        <f>IF(COUNTIFS($B$301,"&lt;&gt;"&amp;""),ROUND(($G$303+$H$303+$I$303+$J$303),1),"")</f>
        <v/>
      </c>
      <c r="BK624" s="282"/>
      <c r="BL624" s="127"/>
      <c r="BM624" s="127"/>
      <c r="BN624" s="282"/>
      <c r="BO624" s="127"/>
      <c r="BP624" s="127"/>
      <c r="BQ624" s="127" t="str">
        <f>IF(COUNTIFS($B$301,"&lt;&gt;"&amp;""),IF($M$303&lt;&gt;"",ROUND($M$303/14,1),""),"")</f>
        <v/>
      </c>
      <c r="BR624" s="127" t="str">
        <f>IF(COUNTIFS($B$301,"&lt;&gt;"&amp;""),IF($M$303&lt;&gt;"",ROUND($M$303,1),""),"")</f>
        <v/>
      </c>
      <c r="BS624" s="127" t="str">
        <f>IF($AZ624="","",$E$303)</f>
        <v/>
      </c>
      <c r="BT624" s="126" t="str">
        <f>IF(COUNTIFS($B$301,"&lt;&gt;"&amp;""),$L$303,"")</f>
        <v/>
      </c>
      <c r="BU624" s="126" t="str">
        <f t="shared" si="179"/>
        <v/>
      </c>
      <c r="BV624" s="127" t="str">
        <f t="shared" si="180"/>
        <v/>
      </c>
      <c r="BW624" s="419" t="str">
        <f t="shared" si="165"/>
        <v/>
      </c>
      <c r="BY624" s="281"/>
      <c r="BZ624" s="281"/>
      <c r="CA624" s="281"/>
      <c r="CB624" s="281"/>
      <c r="CC624" s="281"/>
      <c r="CD624" s="281"/>
      <c r="CE624" s="281"/>
      <c r="CF624" s="281"/>
      <c r="CG624" s="51"/>
      <c r="CH624" s="51"/>
      <c r="CI624" s="51"/>
      <c r="CJ624" s="281"/>
      <c r="CK624" s="281"/>
      <c r="CL624" s="281"/>
      <c r="CM624" s="281"/>
      <c r="CN624" s="281"/>
      <c r="CO624" s="281"/>
      <c r="CP624" s="281"/>
      <c r="CQ624" s="281"/>
      <c r="CR624" s="281"/>
      <c r="CS624" s="51"/>
      <c r="CT624" s="51"/>
    </row>
    <row r="625" spans="1:98" ht="21" hidden="1" customHeight="1" x14ac:dyDescent="0.25">
      <c r="B625" s="281"/>
      <c r="C625" s="281"/>
      <c r="D625" s="281"/>
      <c r="E625" s="281"/>
      <c r="F625" s="281"/>
      <c r="G625" s="281"/>
      <c r="H625" s="281"/>
      <c r="I625" s="281"/>
      <c r="J625" s="281"/>
      <c r="N625" s="281"/>
      <c r="P625" s="281"/>
      <c r="Q625" s="281"/>
      <c r="R625" s="281"/>
      <c r="S625" s="281"/>
      <c r="T625" s="281"/>
      <c r="U625" s="281"/>
      <c r="V625" s="281"/>
      <c r="Z625" s="281"/>
      <c r="AA625" s="281"/>
      <c r="AB625" s="281"/>
      <c r="AC625" s="281"/>
      <c r="AD625" s="281"/>
      <c r="AE625" s="281"/>
      <c r="AF625" s="281"/>
      <c r="AG625" s="281"/>
      <c r="AH625" s="281"/>
      <c r="AL625" s="281"/>
      <c r="AM625" s="281"/>
      <c r="AN625" s="281"/>
      <c r="AO625" s="281"/>
      <c r="AP625" s="281"/>
      <c r="AQ625" s="281"/>
      <c r="AR625" s="281"/>
      <c r="AS625" s="281"/>
      <c r="AT625" s="281"/>
      <c r="AX625" s="556" t="s">
        <v>222</v>
      </c>
      <c r="AY625" s="557"/>
      <c r="AZ625" s="557"/>
      <c r="BA625" s="557"/>
      <c r="BB625" s="557"/>
      <c r="BC625" s="557"/>
      <c r="BD625" s="557"/>
      <c r="BE625" s="557"/>
      <c r="BF625" s="557"/>
      <c r="BG625" s="557"/>
      <c r="BH625" s="557"/>
      <c r="BI625" s="557"/>
      <c r="BJ625" s="557"/>
      <c r="BK625" s="557"/>
      <c r="BL625" s="557"/>
      <c r="BM625" s="557"/>
      <c r="BN625" s="557"/>
      <c r="BO625" s="557"/>
      <c r="BP625" s="557"/>
      <c r="BQ625" s="557"/>
      <c r="BR625" s="557"/>
      <c r="BS625" s="557"/>
      <c r="BT625" s="557"/>
      <c r="BU625" s="557"/>
      <c r="BV625" s="558"/>
      <c r="BW625" s="419" t="str">
        <f t="shared" si="165"/>
        <v/>
      </c>
      <c r="BY625" s="277"/>
      <c r="BZ625" s="277"/>
      <c r="CA625" s="277"/>
      <c r="CB625" s="277"/>
      <c r="CC625" s="277"/>
      <c r="CD625" s="277"/>
      <c r="CE625" s="277"/>
      <c r="CF625" s="277"/>
      <c r="CG625" s="51"/>
      <c r="CH625" s="51"/>
      <c r="CI625" s="51"/>
      <c r="CJ625" s="277"/>
      <c r="CK625" s="277"/>
      <c r="CL625" s="277"/>
      <c r="CM625" s="277"/>
      <c r="CN625" s="277"/>
      <c r="CO625" s="277"/>
      <c r="CP625" s="277"/>
      <c r="CQ625" s="277"/>
      <c r="CR625" s="277"/>
      <c r="CS625" s="51"/>
      <c r="CT625" s="51"/>
    </row>
    <row r="626" spans="1:98" ht="21" hidden="1" customHeight="1" x14ac:dyDescent="0.2">
      <c r="B626" s="277"/>
      <c r="C626" s="277"/>
      <c r="D626" s="277"/>
      <c r="E626" s="277"/>
      <c r="F626" s="277"/>
      <c r="G626" s="277"/>
      <c r="H626" s="277"/>
      <c r="I626" s="277"/>
      <c r="J626" s="277"/>
      <c r="N626" s="277"/>
      <c r="P626" s="277"/>
      <c r="Q626" s="277"/>
      <c r="R626" s="277"/>
      <c r="S626" s="277"/>
      <c r="T626" s="277"/>
      <c r="U626" s="277"/>
      <c r="V626" s="277"/>
      <c r="Z626" s="277"/>
      <c r="AA626" s="277"/>
      <c r="AB626" s="277"/>
      <c r="AC626" s="277"/>
      <c r="AD626" s="277"/>
      <c r="AE626" s="277"/>
      <c r="AF626" s="277"/>
      <c r="AG626" s="277"/>
      <c r="AH626" s="277"/>
      <c r="AL626" s="277"/>
      <c r="AM626" s="277"/>
      <c r="AN626" s="277"/>
      <c r="AO626" s="277"/>
      <c r="AP626" s="277"/>
      <c r="AQ626" s="277"/>
      <c r="AR626" s="277"/>
      <c r="AS626" s="277"/>
      <c r="AT626" s="277"/>
      <c r="AX626" s="263" t="str">
        <f>$N$204</f>
        <v>L450.20.06.S4-01</v>
      </c>
      <c r="AY626" s="127">
        <v>1</v>
      </c>
      <c r="AZ626" s="127" t="str">
        <f>IF(COUNTIFS($N$202,"&lt;&gt;"&amp;""),$N$202,"")</f>
        <v>Opțional 1 independent 
Materiale compozite pentru aplicaţii medicale (*)</v>
      </c>
      <c r="BA626" s="127">
        <f t="shared" ref="BA626:BA651" si="181">IF($AZ626="","",ROUND(RIGHT($N$201,1)/2,0))</f>
        <v>3</v>
      </c>
      <c r="BB626" s="127" t="str">
        <f t="shared" ref="BB626:BB651" si="182">IF($AZ626="","",RIGHT($N$201,1))</f>
        <v>6</v>
      </c>
      <c r="BC626" s="127" t="str">
        <f>IF($AZ626="","",$R$204)</f>
        <v>E</v>
      </c>
      <c r="BD626" s="127" t="str">
        <f>IF($AZ626="","","DO")</f>
        <v>DO</v>
      </c>
      <c r="BE626" s="127">
        <f>IF(COUNTIFS($N$202,"&lt;&gt;"&amp;""),ROUND($S$204/14,1),"")</f>
        <v>2</v>
      </c>
      <c r="BF626" s="127">
        <f>IF(COUNTIFS($N$202,"&lt;&gt;"&amp;""),ROUND(($T$204+$U$204+$V$204)/14,1),"")</f>
        <v>2</v>
      </c>
      <c r="BG626" s="127">
        <f>IF(COUNTIFS($N$202,"&lt;&gt;"&amp;""),ROUND(($S$204+$T$204+$U$204+$V$204)/14,1),"")</f>
        <v>4</v>
      </c>
      <c r="BH626" s="127">
        <f>IF(COUNTIFS($N$202,"&lt;&gt;"&amp;""),ROUND($S$204,1),"")</f>
        <v>28</v>
      </c>
      <c r="BI626" s="127">
        <f>IF(COUNTIFS($N$202,"&lt;&gt;"&amp;""),ROUND(($T$204+$U$204+$V$204),1),"")</f>
        <v>28</v>
      </c>
      <c r="BJ626" s="127">
        <f>IF(COUNTIFS($N$202,"&lt;&gt;"&amp;""),ROUND(($S$204+$T$204+$U$204+$V$204),1),"")</f>
        <v>56</v>
      </c>
      <c r="BK626" s="127"/>
      <c r="BL626" s="127"/>
      <c r="BM626" s="127"/>
      <c r="BN626" s="127"/>
      <c r="BO626" s="127"/>
      <c r="BP626" s="127"/>
      <c r="BQ626" s="127">
        <f>IF(COUNTIFS($N$202,"&lt;&gt;"&amp;""),IF($Y$204&lt;&gt;"",ROUND($Y$204/14,1),""),"")</f>
        <v>3.1</v>
      </c>
      <c r="BR626" s="127">
        <f>IF(COUNTIFS($N$202,"&lt;&gt;"&amp;""),IF($Y$204&lt;&gt;"",ROUND($Y$204,1),""),"")</f>
        <v>44</v>
      </c>
      <c r="BS626" s="127">
        <f>IF($AZ626="","",$Q$204)</f>
        <v>4</v>
      </c>
      <c r="BT626" s="126" t="str">
        <f>IF(COUNTIFS($N$202,"&lt;&gt;"&amp;""),$X$204,"")</f>
        <v>DS</v>
      </c>
      <c r="BU626" s="126">
        <f>IF($AZ626="","",IF($BG626&lt;&gt;"",$BG626,0)+IF($BM626&lt;&gt;"",$BM626,0)+IF($BQ626&lt;&gt;"",$BQ626,0))</f>
        <v>7.1</v>
      </c>
      <c r="BV626" s="127">
        <f>IF($AZ626="","",IF($BJ626&lt;&gt;"",$BJ626,0)+IF($BP626&lt;&gt;"",$BP626,0)+IF($BR626&lt;&gt;"",$BR626,0))</f>
        <v>100</v>
      </c>
      <c r="BW626" s="419" t="str">
        <f t="shared" si="165"/>
        <v>2022</v>
      </c>
      <c r="BY626" s="277"/>
      <c r="BZ626" s="277"/>
      <c r="CA626" s="277"/>
      <c r="CB626" s="277"/>
      <c r="CC626" s="277"/>
      <c r="CD626" s="277"/>
      <c r="CE626" s="277"/>
      <c r="CF626" s="277"/>
      <c r="CG626" s="51"/>
      <c r="CH626" s="51"/>
      <c r="CI626" s="51"/>
      <c r="CJ626" s="277"/>
      <c r="CK626" s="277"/>
      <c r="CL626" s="277"/>
      <c r="CM626" s="277"/>
      <c r="CN626" s="277"/>
      <c r="CO626" s="277"/>
      <c r="CP626" s="277"/>
      <c r="CQ626" s="277"/>
      <c r="CR626" s="277"/>
      <c r="CS626" s="51"/>
      <c r="CT626" s="51"/>
    </row>
    <row r="627" spans="1:98" ht="21" hidden="1" customHeight="1" x14ac:dyDescent="0.2">
      <c r="A627" s="254"/>
      <c r="B627" s="255"/>
      <c r="C627" s="255"/>
      <c r="D627" s="255"/>
      <c r="E627" s="255"/>
      <c r="F627" s="255"/>
      <c r="G627" s="255"/>
      <c r="H627" s="255"/>
      <c r="I627" s="255"/>
      <c r="J627" s="255"/>
      <c r="K627" s="255"/>
      <c r="L627" s="256"/>
      <c r="M627" s="256"/>
      <c r="N627" s="255"/>
      <c r="O627" s="394"/>
      <c r="P627" s="255"/>
      <c r="Q627" s="255"/>
      <c r="R627" s="255"/>
      <c r="S627" s="255"/>
      <c r="T627" s="255"/>
      <c r="U627" s="255"/>
      <c r="V627" s="255"/>
      <c r="W627" s="255"/>
      <c r="X627" s="256"/>
      <c r="Y627" s="256"/>
      <c r="Z627" s="255"/>
      <c r="AA627" s="255"/>
      <c r="AB627" s="255"/>
      <c r="AC627" s="255"/>
      <c r="AD627" s="255"/>
      <c r="AE627" s="255"/>
      <c r="AF627" s="255"/>
      <c r="AG627" s="255"/>
      <c r="AH627" s="255"/>
      <c r="AI627" s="255"/>
      <c r="AJ627" s="256"/>
      <c r="AK627" s="256"/>
      <c r="AL627" s="255"/>
      <c r="AM627" s="255"/>
      <c r="AN627" s="255"/>
      <c r="AO627" s="255"/>
      <c r="AP627" s="255"/>
      <c r="AQ627" s="255"/>
      <c r="AR627" s="255"/>
      <c r="AS627" s="255"/>
      <c r="AT627" s="255"/>
      <c r="AU627" s="255"/>
      <c r="AV627" s="256"/>
      <c r="AW627" s="256"/>
      <c r="AX627" s="263" t="str">
        <f>$N$207</f>
        <v>L450.20.06.S4-02</v>
      </c>
      <c r="AY627" s="276">
        <v>2</v>
      </c>
      <c r="AZ627" s="127" t="str">
        <f>IF(COUNTIFS($N$205,"&lt;&gt;"&amp;""),$N$205,"")</f>
        <v>Opțional 1 independent                                                                        Materiale sinterizate cu aplicaţii medicale</v>
      </c>
      <c r="BA627" s="127">
        <f t="shared" si="181"/>
        <v>3</v>
      </c>
      <c r="BB627" s="127" t="str">
        <f t="shared" si="182"/>
        <v>6</v>
      </c>
      <c r="BC627" s="127" t="str">
        <f>IF($AZ627="","",$R$207)</f>
        <v>E</v>
      </c>
      <c r="BD627" s="127" t="str">
        <f t="shared" ref="BD627:BD637" si="183">IF($AZ627="","","DO")</f>
        <v>DO</v>
      </c>
      <c r="BE627" s="127">
        <f>IF(COUNTIFS($N$205,"&lt;&gt;"&amp;""),ROUND($S$207/14,1),"")</f>
        <v>2</v>
      </c>
      <c r="BF627" s="127">
        <f>IF(COUNTIFS($N$205,"&lt;&gt;"&amp;""),ROUND(($T$207+$U$207+$V$207)/14,1),"")</f>
        <v>2</v>
      </c>
      <c r="BG627" s="127">
        <f>IF(COUNTIFS($N$205,"&lt;&gt;"&amp;""),ROUND(($S$207+$T$207+$U$207+$V$207)/14,1),"")</f>
        <v>4</v>
      </c>
      <c r="BH627" s="127">
        <f>IF(COUNTIFS($N$205,"&lt;&gt;"&amp;""),ROUND($S$207,1),"")</f>
        <v>28</v>
      </c>
      <c r="BI627" s="127">
        <f>IF(COUNTIFS($N$205,"&lt;&gt;"&amp;""),ROUND(($T$207+$U$207+$V$207),1),"")</f>
        <v>28</v>
      </c>
      <c r="BJ627" s="127">
        <f>IF(COUNTIFS($N$205,"&lt;&gt;"&amp;""),ROUND(($S$207+$T$207+$U$207+$V$207),1),"")</f>
        <v>56</v>
      </c>
      <c r="BK627" s="276"/>
      <c r="BL627" s="127"/>
      <c r="BM627" s="127"/>
      <c r="BN627" s="276"/>
      <c r="BO627" s="127"/>
      <c r="BP627" s="127"/>
      <c r="BQ627" s="127">
        <f>IF(COUNTIFS($N$205,"&lt;&gt;"&amp;""),IF($Y$207&lt;&gt;"",ROUND($Y$207/14,1),""),"")</f>
        <v>3.1</v>
      </c>
      <c r="BR627" s="127">
        <f>IF(COUNTIFS($N$205,"&lt;&gt;"&amp;""),IF($Y$207&lt;&gt;"",ROUND($Y$207,1),""),"")</f>
        <v>44</v>
      </c>
      <c r="BS627" s="127">
        <f>IF($AZ627="","",$Q$207)</f>
        <v>4</v>
      </c>
      <c r="BT627" s="126" t="str">
        <f>IF(COUNTIFS($N$205,"&lt;&gt;"&amp;""),$X$207,"")</f>
        <v>DS</v>
      </c>
      <c r="BU627" s="126">
        <f t="shared" ref="BU627:BU637" si="184">IF($AZ627="","",IF($BG627&lt;&gt;"",$BG627,0)+IF($BM627&lt;&gt;"",$BM627,0)+IF($BQ627&lt;&gt;"",$BQ627,0))</f>
        <v>7.1</v>
      </c>
      <c r="BV627" s="127">
        <f t="shared" ref="BV627:BV637" si="185">IF($AZ627="","",IF($BJ627&lt;&gt;"",$BJ627,0)+IF($BP627&lt;&gt;"",$BP627,0)+IF($BR627&lt;&gt;"",$BR627,0))</f>
        <v>100</v>
      </c>
      <c r="BW627" s="419" t="str">
        <f t="shared" si="165"/>
        <v>2022</v>
      </c>
      <c r="BY627" s="277"/>
      <c r="BZ627" s="277"/>
      <c r="CA627" s="277"/>
      <c r="CB627" s="277"/>
      <c r="CC627" s="277"/>
      <c r="CD627" s="277"/>
      <c r="CE627" s="277"/>
      <c r="CF627" s="277"/>
      <c r="CG627" s="51"/>
      <c r="CH627" s="51"/>
      <c r="CI627" s="51"/>
      <c r="CJ627" s="277"/>
      <c r="CK627" s="277"/>
      <c r="CL627" s="277"/>
      <c r="CM627" s="277"/>
      <c r="CN627" s="277"/>
      <c r="CO627" s="277"/>
      <c r="CP627" s="277"/>
      <c r="CQ627" s="277"/>
      <c r="CR627" s="277"/>
      <c r="CS627" s="51"/>
      <c r="CT627" s="51"/>
    </row>
    <row r="628" spans="1:98" ht="21" hidden="1" customHeight="1" x14ac:dyDescent="0.2">
      <c r="A628" s="254"/>
      <c r="B628" s="255"/>
      <c r="C628" s="255"/>
      <c r="D628" s="255"/>
      <c r="E628" s="255"/>
      <c r="F628" s="255"/>
      <c r="G628" s="255"/>
      <c r="H628" s="255"/>
      <c r="I628" s="255"/>
      <c r="J628" s="255"/>
      <c r="K628" s="255"/>
      <c r="L628" s="256"/>
      <c r="M628" s="256"/>
      <c r="N628" s="255"/>
      <c r="O628" s="394"/>
      <c r="P628" s="255"/>
      <c r="Q628" s="255"/>
      <c r="R628" s="255"/>
      <c r="S628" s="255"/>
      <c r="T628" s="255"/>
      <c r="U628" s="255"/>
      <c r="V628" s="255"/>
      <c r="W628" s="255"/>
      <c r="X628" s="256"/>
      <c r="Y628" s="256"/>
      <c r="Z628" s="255"/>
      <c r="AA628" s="255"/>
      <c r="AB628" s="255"/>
      <c r="AC628" s="255"/>
      <c r="AD628" s="255"/>
      <c r="AE628" s="255"/>
      <c r="AF628" s="255"/>
      <c r="AG628" s="255"/>
      <c r="AH628" s="255"/>
      <c r="AI628" s="255"/>
      <c r="AJ628" s="256"/>
      <c r="AK628" s="256"/>
      <c r="AL628" s="255"/>
      <c r="AM628" s="255"/>
      <c r="AN628" s="255"/>
      <c r="AO628" s="255"/>
      <c r="AP628" s="255"/>
      <c r="AQ628" s="255"/>
      <c r="AR628" s="255"/>
      <c r="AS628" s="255"/>
      <c r="AT628" s="255"/>
      <c r="AU628" s="255"/>
      <c r="AV628" s="256"/>
      <c r="AW628" s="256"/>
      <c r="AX628" s="263" t="str">
        <f>$N$210</f>
        <v>L450.20.06.S5-03</v>
      </c>
      <c r="AY628" s="276">
        <v>3</v>
      </c>
      <c r="AZ628" s="127" t="str">
        <f>IF(COUNTIFS($N$208,"&lt;&gt;"&amp;""),$N$208,"")</f>
        <v>Opțional 2 independent
Biosemnale si prelucrarea biosemnalelor  (*)</v>
      </c>
      <c r="BA628" s="127">
        <f t="shared" si="181"/>
        <v>3</v>
      </c>
      <c r="BB628" s="127" t="str">
        <f t="shared" si="182"/>
        <v>6</v>
      </c>
      <c r="BC628" s="127" t="str">
        <f>IF($AZ628="","",$R$210)</f>
        <v>E</v>
      </c>
      <c r="BD628" s="127" t="str">
        <f t="shared" si="183"/>
        <v>DO</v>
      </c>
      <c r="BE628" s="127">
        <f>IF(COUNTIFS($N$208,"&lt;&gt;"&amp;""),ROUND($S$210/14,1),"")</f>
        <v>2</v>
      </c>
      <c r="BF628" s="127">
        <f>IF(COUNTIFS($N$208,"&lt;&gt;"&amp;""),ROUND(($T$210+$U$210+$V$210)/14,1),"")</f>
        <v>2</v>
      </c>
      <c r="BG628" s="127">
        <f>IF(COUNTIFS($N$208,"&lt;&gt;"&amp;""),ROUND(($S$210+$T$210+$U$210+$V$210)/14,1),"")</f>
        <v>4</v>
      </c>
      <c r="BH628" s="127">
        <f>IF(COUNTIFS($N$208,"&lt;&gt;"&amp;""),ROUND($S$210,1),"")</f>
        <v>28</v>
      </c>
      <c r="BI628" s="127">
        <f>IF(COUNTIFS($N$208,"&lt;&gt;"&amp;""),ROUND(($T$210+$U$210+$V$210),1),"")</f>
        <v>28</v>
      </c>
      <c r="BJ628" s="127">
        <f>IF(COUNTIFS($N$208,"&lt;&gt;"&amp;""),ROUND(($S$210+$T$210+$U$210+$V$210),1),"")</f>
        <v>56</v>
      </c>
      <c r="BK628" s="276"/>
      <c r="BL628" s="127"/>
      <c r="BM628" s="127"/>
      <c r="BN628" s="276"/>
      <c r="BO628" s="127"/>
      <c r="BP628" s="127"/>
      <c r="BQ628" s="127">
        <f>IF(COUNTIFS($N$208,"&lt;&gt;"&amp;""),IF($Y$210&lt;&gt;"",ROUND($Y$210/14,1),""),"")</f>
        <v>3.1</v>
      </c>
      <c r="BR628" s="127">
        <f>IF(COUNTIFS($N$208,"&lt;&gt;"&amp;""),IF($Y$210&lt;&gt;"",ROUND($Y$210,1),""),"")</f>
        <v>44</v>
      </c>
      <c r="BS628" s="127">
        <f>IF($AZ628="","",$Q$210)</f>
        <v>4</v>
      </c>
      <c r="BT628" s="126" t="str">
        <f>IF(COUNTIFS($N$208,"&lt;&gt;"&amp;""),$X$210,"")</f>
        <v>DS</v>
      </c>
      <c r="BU628" s="126">
        <f t="shared" si="184"/>
        <v>7.1</v>
      </c>
      <c r="BV628" s="127">
        <f t="shared" si="185"/>
        <v>100</v>
      </c>
      <c r="BW628" s="419" t="str">
        <f t="shared" si="165"/>
        <v>2022</v>
      </c>
      <c r="BY628" s="277"/>
      <c r="BZ628" s="277"/>
      <c r="CA628" s="277"/>
      <c r="CB628" s="277"/>
      <c r="CC628" s="277"/>
      <c r="CD628" s="277"/>
      <c r="CE628" s="277"/>
      <c r="CF628" s="277"/>
      <c r="CG628" s="51"/>
      <c r="CH628" s="51"/>
      <c r="CI628" s="51"/>
      <c r="CJ628" s="277"/>
      <c r="CK628" s="277"/>
      <c r="CL628" s="277"/>
      <c r="CM628" s="277"/>
      <c r="CN628" s="277"/>
      <c r="CO628" s="277"/>
      <c r="CP628" s="277"/>
      <c r="CQ628" s="277"/>
      <c r="CR628" s="277"/>
      <c r="CS628" s="51"/>
      <c r="CT628" s="51"/>
    </row>
    <row r="629" spans="1:98" ht="21" hidden="1" customHeight="1" x14ac:dyDescent="0.2">
      <c r="A629" s="254"/>
      <c r="B629" s="255"/>
      <c r="C629" s="255"/>
      <c r="D629" s="255"/>
      <c r="E629" s="255"/>
      <c r="F629" s="255"/>
      <c r="G629" s="255"/>
      <c r="H629" s="255"/>
      <c r="I629" s="255"/>
      <c r="J629" s="255"/>
      <c r="K629" s="255"/>
      <c r="L629" s="256"/>
      <c r="M629" s="256"/>
      <c r="N629" s="255"/>
      <c r="O629" s="394"/>
      <c r="P629" s="255"/>
      <c r="Q629" s="255"/>
      <c r="R629" s="255"/>
      <c r="S629" s="255"/>
      <c r="T629" s="255"/>
      <c r="U629" s="255"/>
      <c r="V629" s="255"/>
      <c r="W629" s="255"/>
      <c r="X629" s="256"/>
      <c r="Y629" s="256"/>
      <c r="Z629" s="255"/>
      <c r="AA629" s="255"/>
      <c r="AB629" s="255"/>
      <c r="AC629" s="255"/>
      <c r="AD629" s="255"/>
      <c r="AE629" s="255"/>
      <c r="AF629" s="255"/>
      <c r="AG629" s="255"/>
      <c r="AH629" s="255"/>
      <c r="AI629" s="255"/>
      <c r="AJ629" s="256"/>
      <c r="AK629" s="256"/>
      <c r="AL629" s="255"/>
      <c r="AM629" s="255"/>
      <c r="AN629" s="255"/>
      <c r="AO629" s="255"/>
      <c r="AP629" s="255"/>
      <c r="AQ629" s="255"/>
      <c r="AR629" s="255"/>
      <c r="AS629" s="255"/>
      <c r="AT629" s="255"/>
      <c r="AU629" s="255"/>
      <c r="AV629" s="256"/>
      <c r="AW629" s="256"/>
      <c r="AX629" s="263" t="str">
        <f>$N$213</f>
        <v>L450.20.06.S5-04</v>
      </c>
      <c r="AY629" s="276">
        <v>4</v>
      </c>
      <c r="AZ629" s="127" t="str">
        <f>IF(COUNTIFS($N$211,"&lt;&gt;"&amp;""),$N$211,"")</f>
        <v xml:space="preserve">Opțional 2 independent 
Senzori şi sisteme senzoriale  </v>
      </c>
      <c r="BA629" s="127">
        <f t="shared" si="181"/>
        <v>3</v>
      </c>
      <c r="BB629" s="127" t="str">
        <f t="shared" si="182"/>
        <v>6</v>
      </c>
      <c r="BC629" s="127" t="str">
        <f>IF($AZ629="","",$R$213)</f>
        <v>E</v>
      </c>
      <c r="BD629" s="127" t="str">
        <f t="shared" si="183"/>
        <v>DO</v>
      </c>
      <c r="BE629" s="127">
        <f>IF(COUNTIFS($N$211,"&lt;&gt;"&amp;""),ROUND($S$213/14,1),"")</f>
        <v>2</v>
      </c>
      <c r="BF629" s="127">
        <f>IF(COUNTIFS($N$211,"&lt;&gt;"&amp;""),ROUND(($T$213+$U$213+$V$213)/14,1),"")</f>
        <v>2</v>
      </c>
      <c r="BG629" s="127">
        <f>IF(COUNTIFS($N$211,"&lt;&gt;"&amp;""),ROUND(($S$213+$T$213+$U$213+$V$213)/14,1),"")</f>
        <v>4</v>
      </c>
      <c r="BH629" s="127">
        <f>IF(COUNTIFS($N$211,"&lt;&gt;"&amp;""),ROUND($S$213,1),"")</f>
        <v>28</v>
      </c>
      <c r="BI629" s="127">
        <f>IF(COUNTIFS($N$211,"&lt;&gt;"&amp;""),ROUND(($T$213+$U$213+$V$213),1),"")</f>
        <v>28</v>
      </c>
      <c r="BJ629" s="127">
        <f>IF(COUNTIFS($N$211,"&lt;&gt;"&amp;""),ROUND(($S$213+$T$213+$U$213+$V$213),1),"")</f>
        <v>56</v>
      </c>
      <c r="BK629" s="276"/>
      <c r="BL629" s="127"/>
      <c r="BM629" s="127"/>
      <c r="BN629" s="276"/>
      <c r="BO629" s="127"/>
      <c r="BP629" s="127"/>
      <c r="BQ629" s="127">
        <f>IF(COUNTIFS($N$211,"&lt;&gt;"&amp;""),IF($Y$213&lt;&gt;"",ROUND($Y$213/14,1),""),"")</f>
        <v>3.1</v>
      </c>
      <c r="BR629" s="127">
        <f>IF(COUNTIFS($N$211,"&lt;&gt;"&amp;""),IF($Y$213&lt;&gt;"",ROUND($Y$213,1),""),"")</f>
        <v>44</v>
      </c>
      <c r="BS629" s="127">
        <f>IF($AZ629="","",$Q$213)</f>
        <v>4</v>
      </c>
      <c r="BT629" s="126" t="str">
        <f>IF(COUNTIFS($N$211,"&lt;&gt;"&amp;""),$X$213,"")</f>
        <v>DS</v>
      </c>
      <c r="BU629" s="126">
        <f t="shared" si="184"/>
        <v>7.1</v>
      </c>
      <c r="BV629" s="127">
        <f t="shared" si="185"/>
        <v>100</v>
      </c>
      <c r="BW629" s="419" t="str">
        <f t="shared" si="165"/>
        <v>2022</v>
      </c>
      <c r="BY629" s="277"/>
      <c r="BZ629" s="277"/>
      <c r="CA629" s="277"/>
      <c r="CB629" s="277"/>
      <c r="CC629" s="277"/>
      <c r="CD629" s="277"/>
      <c r="CE629" s="277"/>
      <c r="CF629" s="277"/>
      <c r="CG629" s="51"/>
      <c r="CH629" s="51"/>
      <c r="CI629" s="51"/>
      <c r="CJ629" s="277"/>
      <c r="CK629" s="277"/>
      <c r="CL629" s="277"/>
      <c r="CM629" s="277"/>
      <c r="CN629" s="277"/>
      <c r="CO629" s="277"/>
      <c r="CP629" s="277"/>
      <c r="CQ629" s="277"/>
      <c r="CR629" s="277"/>
      <c r="CS629" s="51"/>
      <c r="CT629" s="51"/>
    </row>
    <row r="630" spans="1:98" ht="21" hidden="1" customHeight="1" x14ac:dyDescent="0.2">
      <c r="A630" s="254"/>
      <c r="B630" s="255"/>
      <c r="C630" s="255"/>
      <c r="D630" s="255"/>
      <c r="E630" s="255"/>
      <c r="F630" s="255"/>
      <c r="G630" s="255"/>
      <c r="H630" s="255"/>
      <c r="I630" s="255"/>
      <c r="J630" s="255"/>
      <c r="K630" s="255"/>
      <c r="L630" s="256"/>
      <c r="M630" s="256"/>
      <c r="N630" s="255"/>
      <c r="O630" s="394"/>
      <c r="P630" s="255"/>
      <c r="Q630" s="255"/>
      <c r="R630" s="255"/>
      <c r="S630" s="255"/>
      <c r="T630" s="255"/>
      <c r="U630" s="255"/>
      <c r="V630" s="255"/>
      <c r="W630" s="255"/>
      <c r="X630" s="256"/>
      <c r="Y630" s="256"/>
      <c r="Z630" s="255"/>
      <c r="AA630" s="255"/>
      <c r="AB630" s="255"/>
      <c r="AC630" s="255"/>
      <c r="AD630" s="255"/>
      <c r="AE630" s="255"/>
      <c r="AF630" s="255"/>
      <c r="AG630" s="255"/>
      <c r="AH630" s="255"/>
      <c r="AI630" s="255"/>
      <c r="AJ630" s="256"/>
      <c r="AK630" s="256"/>
      <c r="AL630" s="255"/>
      <c r="AM630" s="255"/>
      <c r="AN630" s="255"/>
      <c r="AO630" s="255"/>
      <c r="AP630" s="255"/>
      <c r="AQ630" s="255"/>
      <c r="AR630" s="255"/>
      <c r="AS630" s="255"/>
      <c r="AT630" s="255"/>
      <c r="AU630" s="255"/>
      <c r="AV630" s="256"/>
      <c r="AW630" s="256"/>
      <c r="AX630" s="263" t="str">
        <f>$N$216</f>
        <v>L450.20.06.S6-05</v>
      </c>
      <c r="AY630" s="276">
        <v>5</v>
      </c>
      <c r="AZ630" s="127" t="str">
        <f>IF(COUNTIFS($N$214,"&lt;&gt;"&amp;""),$N$214,"")</f>
        <v>Opțional 3 independent 
Achiziţii şi prelucrări de imagin (*)</v>
      </c>
      <c r="BA630" s="127">
        <f t="shared" si="181"/>
        <v>3</v>
      </c>
      <c r="BB630" s="127" t="str">
        <f t="shared" si="182"/>
        <v>6</v>
      </c>
      <c r="BC630" s="127" t="str">
        <f>IF($AZ630="","",$R$216)</f>
        <v>D</v>
      </c>
      <c r="BD630" s="127" t="str">
        <f t="shared" si="183"/>
        <v>DO</v>
      </c>
      <c r="BE630" s="127">
        <f>IF(COUNTIFS($N$214,"&lt;&gt;"&amp;""),ROUND($S$216/14,1),"")</f>
        <v>2</v>
      </c>
      <c r="BF630" s="127">
        <f>IF(COUNTIFS($N$214,"&lt;&gt;"&amp;""),ROUND(($T$216+$U$216+$V$216)/14,1),"")</f>
        <v>2</v>
      </c>
      <c r="BG630" s="127">
        <f>IF(COUNTIFS($N$214,"&lt;&gt;"&amp;""),ROUND(($S$216+$T$216+$U$216+$V$216)/14,1),"")</f>
        <v>4</v>
      </c>
      <c r="BH630" s="127">
        <f>IF(COUNTIFS($N$214,"&lt;&gt;"&amp;""),ROUND($S$216,1),"")</f>
        <v>28</v>
      </c>
      <c r="BI630" s="127">
        <f>IF(COUNTIFS($N$214,"&lt;&gt;"&amp;""),ROUND(($T$216+$U$216+$V$216),1),"")</f>
        <v>28</v>
      </c>
      <c r="BJ630" s="127">
        <f>IF(COUNTIFS($N$214,"&lt;&gt;"&amp;""),ROUND(($S$216+$T$216+$U$216+$V$216),1),"")</f>
        <v>56</v>
      </c>
      <c r="BK630" s="276"/>
      <c r="BL630" s="127"/>
      <c r="BM630" s="127"/>
      <c r="BN630" s="276"/>
      <c r="BO630" s="127"/>
      <c r="BP630" s="127"/>
      <c r="BQ630" s="127">
        <f>IF(COUNTIFS($N$214,"&lt;&gt;"&amp;""),IF($Y$216&lt;&gt;"",ROUND($Y$216/14,1),""),"")</f>
        <v>3.1</v>
      </c>
      <c r="BR630" s="127">
        <f>IF(COUNTIFS($N$214,"&lt;&gt;"&amp;""),IF($Y$216&lt;&gt;"",ROUND($Y$216,1),""),"")</f>
        <v>44</v>
      </c>
      <c r="BS630" s="127">
        <f>IF($AZ630="","",$Q$216)</f>
        <v>4</v>
      </c>
      <c r="BT630" s="126" t="str">
        <f>IF(COUNTIFS($N$214,"&lt;&gt;"&amp;""),$X$216,"")</f>
        <v>DS</v>
      </c>
      <c r="BU630" s="126">
        <f t="shared" si="184"/>
        <v>7.1</v>
      </c>
      <c r="BV630" s="127">
        <f t="shared" si="185"/>
        <v>100</v>
      </c>
      <c r="BW630" s="419" t="str">
        <f t="shared" si="165"/>
        <v>2022</v>
      </c>
      <c r="BY630" s="277"/>
      <c r="BZ630" s="277"/>
      <c r="CA630" s="277"/>
      <c r="CB630" s="277"/>
      <c r="CC630" s="277"/>
      <c r="CD630" s="277"/>
      <c r="CE630" s="277"/>
      <c r="CF630" s="277"/>
      <c r="CG630" s="51"/>
      <c r="CH630" s="51"/>
      <c r="CI630" s="51"/>
      <c r="CJ630" s="277"/>
      <c r="CK630" s="277"/>
      <c r="CL630" s="277"/>
      <c r="CM630" s="277"/>
      <c r="CN630" s="277"/>
      <c r="CO630" s="277"/>
      <c r="CP630" s="277"/>
      <c r="CQ630" s="277"/>
      <c r="CR630" s="277"/>
      <c r="CS630" s="51"/>
      <c r="CT630" s="51"/>
    </row>
    <row r="631" spans="1:98" ht="21" hidden="1" customHeight="1" x14ac:dyDescent="0.2">
      <c r="B631" s="277"/>
      <c r="C631" s="277"/>
      <c r="D631" s="277"/>
      <c r="E631" s="277"/>
      <c r="F631" s="277"/>
      <c r="G631" s="277"/>
      <c r="H631" s="277"/>
      <c r="I631" s="277"/>
      <c r="J631" s="277"/>
      <c r="N631" s="277"/>
      <c r="P631" s="277"/>
      <c r="Q631" s="277"/>
      <c r="R631" s="277"/>
      <c r="S631" s="277"/>
      <c r="T631" s="277"/>
      <c r="U631" s="277"/>
      <c r="V631" s="277"/>
      <c r="Z631" s="277"/>
      <c r="AA631" s="277"/>
      <c r="AB631" s="277"/>
      <c r="AC631" s="277"/>
      <c r="AD631" s="277"/>
      <c r="AE631" s="277"/>
      <c r="AF631" s="277"/>
      <c r="AG631" s="277"/>
      <c r="AH631" s="277"/>
      <c r="AL631" s="277"/>
      <c r="AM631" s="277"/>
      <c r="AN631" s="277"/>
      <c r="AO631" s="277"/>
      <c r="AP631" s="277"/>
      <c r="AQ631" s="277"/>
      <c r="AR631" s="277"/>
      <c r="AS631" s="277"/>
      <c r="AT631" s="277"/>
      <c r="AX631" s="263" t="str">
        <f>$N$219</f>
        <v>L450.20.06.S6-06</v>
      </c>
      <c r="AY631" s="276">
        <v>6</v>
      </c>
      <c r="AZ631" s="127" t="str">
        <f>IF(COUNTIFS($N$217,"&lt;&gt;"&amp;""),$N$217,"")</f>
        <v>Opțional 3 independent                                                              Sisteme de achiziţie, interfeţe şi instrumentaţie</v>
      </c>
      <c r="BA631" s="127">
        <f t="shared" si="181"/>
        <v>3</v>
      </c>
      <c r="BB631" s="127" t="str">
        <f t="shared" si="182"/>
        <v>6</v>
      </c>
      <c r="BC631" s="127" t="str">
        <f>IF($AZ631="","",$R$219)</f>
        <v>D</v>
      </c>
      <c r="BD631" s="127" t="str">
        <f t="shared" si="183"/>
        <v>DO</v>
      </c>
      <c r="BE631" s="127">
        <f>IF(COUNTIFS($N$217,"&lt;&gt;"&amp;""),ROUND($S$219/14,1),"")</f>
        <v>2</v>
      </c>
      <c r="BF631" s="127">
        <f>IF(COUNTIFS($N$217,"&lt;&gt;"&amp;""),ROUND(($T$219+$U$219+$V$219)/14,1),"")</f>
        <v>2</v>
      </c>
      <c r="BG631" s="127">
        <f>IF(COUNTIFS($N$217,"&lt;&gt;"&amp;""),ROUND(($S$219+$T$219+$U$219+$V$219)/14,1),"")</f>
        <v>4</v>
      </c>
      <c r="BH631" s="127">
        <f>IF(COUNTIFS($N$217,"&lt;&gt;"&amp;""),ROUND($S$219,1),"")</f>
        <v>28</v>
      </c>
      <c r="BI631" s="127">
        <f>IF(COUNTIFS($N$217,"&lt;&gt;"&amp;""),ROUND(($T$219+$U$219+$V$219),1),"")</f>
        <v>28</v>
      </c>
      <c r="BJ631" s="127">
        <f>IF(COUNTIFS($N$217,"&lt;&gt;"&amp;""),ROUND(($S$219+$T$219+$U$219+$V$219),1),"")</f>
        <v>56</v>
      </c>
      <c r="BK631" s="276"/>
      <c r="BL631" s="127"/>
      <c r="BM631" s="127"/>
      <c r="BN631" s="276"/>
      <c r="BO631" s="127"/>
      <c r="BP631" s="127"/>
      <c r="BQ631" s="127">
        <f>IF(COUNTIFS($N$217,"&lt;&gt;"&amp;""),IF($Y$219&lt;&gt;"",ROUND($Y$219/14,1),""),"")</f>
        <v>3.1</v>
      </c>
      <c r="BR631" s="127">
        <f>IF(COUNTIFS($N$217,"&lt;&gt;"&amp;""),IF($Y$219&lt;&gt;"",ROUND($Y$219,1),""),"")</f>
        <v>44</v>
      </c>
      <c r="BS631" s="127">
        <f>IF($AZ631="","",$Q$219)</f>
        <v>4</v>
      </c>
      <c r="BT631" s="126" t="str">
        <f>IF(COUNTIFS($N$217,"&lt;&gt;"&amp;""),$X$219,"")</f>
        <v>DS</v>
      </c>
      <c r="BU631" s="126">
        <f t="shared" si="184"/>
        <v>7.1</v>
      </c>
      <c r="BV631" s="127">
        <f t="shared" si="185"/>
        <v>100</v>
      </c>
      <c r="BW631" s="419" t="str">
        <f t="shared" si="165"/>
        <v>2022</v>
      </c>
      <c r="BY631" s="277"/>
      <c r="BZ631" s="277"/>
      <c r="CA631" s="277"/>
      <c r="CB631" s="277"/>
      <c r="CC631" s="277"/>
      <c r="CD631" s="277"/>
      <c r="CE631" s="277"/>
      <c r="CF631" s="277"/>
      <c r="CG631" s="51"/>
      <c r="CH631" s="51"/>
      <c r="CI631" s="51"/>
      <c r="CJ631" s="277"/>
      <c r="CK631" s="277"/>
      <c r="CL631" s="277"/>
      <c r="CM631" s="277"/>
      <c r="CN631" s="277"/>
      <c r="CO631" s="277"/>
      <c r="CP631" s="277"/>
      <c r="CQ631" s="277"/>
      <c r="CR631" s="277"/>
      <c r="CS631" s="51"/>
      <c r="CT631" s="51"/>
    </row>
    <row r="632" spans="1:98" ht="21" hidden="1" customHeight="1" x14ac:dyDescent="0.2">
      <c r="B632" s="277"/>
      <c r="C632" s="277"/>
      <c r="D632" s="277"/>
      <c r="E632" s="277"/>
      <c r="F632" s="277"/>
      <c r="G632" s="277"/>
      <c r="H632" s="277"/>
      <c r="I632" s="277"/>
      <c r="J632" s="277"/>
      <c r="N632" s="277"/>
      <c r="P632" s="277"/>
      <c r="Q632" s="277"/>
      <c r="R632" s="277"/>
      <c r="S632" s="277"/>
      <c r="T632" s="277"/>
      <c r="U632" s="277"/>
      <c r="V632" s="277"/>
      <c r="Z632" s="277"/>
      <c r="AA632" s="277"/>
      <c r="AB632" s="277"/>
      <c r="AC632" s="277"/>
      <c r="AD632" s="277"/>
      <c r="AE632" s="277"/>
      <c r="AF632" s="277"/>
      <c r="AG632" s="277"/>
      <c r="AH632" s="277"/>
      <c r="AL632" s="277"/>
      <c r="AM632" s="277"/>
      <c r="AN632" s="277"/>
      <c r="AO632" s="277"/>
      <c r="AP632" s="277"/>
      <c r="AQ632" s="277"/>
      <c r="AR632" s="277"/>
      <c r="AS632" s="277"/>
      <c r="AT632" s="277"/>
      <c r="AX632" s="263" t="str">
        <f>$N$222</f>
        <v/>
      </c>
      <c r="AY632" s="276">
        <v>7</v>
      </c>
      <c r="AZ632" s="127" t="str">
        <f>IF(COUNTIFS($N$220,"&lt;&gt;"&amp;""),$N$220,"")</f>
        <v/>
      </c>
      <c r="BA632" s="127" t="str">
        <f t="shared" si="181"/>
        <v/>
      </c>
      <c r="BB632" s="127" t="str">
        <f t="shared" si="182"/>
        <v/>
      </c>
      <c r="BC632" s="127" t="str">
        <f>IF($AZ632="","",$R$222)</f>
        <v/>
      </c>
      <c r="BD632" s="127" t="str">
        <f t="shared" si="183"/>
        <v/>
      </c>
      <c r="BE632" s="127" t="str">
        <f>IF(COUNTIFS($N$220,"&lt;&gt;"&amp;""),ROUND($S$222/14,1),"")</f>
        <v/>
      </c>
      <c r="BF632" s="127" t="str">
        <f>IF(COUNTIFS($N$220,"&lt;&gt;"&amp;""),ROUND(($T$222+$U$222+$V$222)/14,1),"")</f>
        <v/>
      </c>
      <c r="BG632" s="127" t="str">
        <f>IF(COUNTIFS($N$220,"&lt;&gt;"&amp;""),ROUND(($S$222+$T$222+$U$222+$V$222)/14,1),"")</f>
        <v/>
      </c>
      <c r="BH632" s="127" t="str">
        <f>IF(COUNTIFS($N$220,"&lt;&gt;"&amp;""),ROUND($S$222,1),"")</f>
        <v/>
      </c>
      <c r="BI632" s="127" t="str">
        <f>IF(COUNTIFS($N$220,"&lt;&gt;"&amp;""),ROUND(($T$222+$U$222+$V$222),1),"")</f>
        <v/>
      </c>
      <c r="BJ632" s="127" t="str">
        <f>IF(COUNTIFS($N$220,"&lt;&gt;"&amp;""),ROUND(($S$222+$T$222+$U$222+$V$222),1),"")</f>
        <v/>
      </c>
      <c r="BK632" s="276"/>
      <c r="BL632" s="127"/>
      <c r="BM632" s="127"/>
      <c r="BN632" s="276"/>
      <c r="BO632" s="127"/>
      <c r="BP632" s="127"/>
      <c r="BQ632" s="127" t="str">
        <f>IF(COUNTIFS($N$220,"&lt;&gt;"&amp;""),IF($Y$222&lt;&gt;"",ROUND($Y$222/14,1),""),"")</f>
        <v/>
      </c>
      <c r="BR632" s="127" t="str">
        <f>IF(COUNTIFS($N$220,"&lt;&gt;"&amp;""),IF($Y$222&lt;&gt;"",ROUND($Y$222,1),""),"")</f>
        <v/>
      </c>
      <c r="BS632" s="127" t="str">
        <f>IF($AZ632="","",$Q$222)</f>
        <v/>
      </c>
      <c r="BT632" s="126" t="str">
        <f>IF(COUNTIFS($N$220,"&lt;&gt;"&amp;""),$X$222,"")</f>
        <v/>
      </c>
      <c r="BU632" s="126" t="str">
        <f t="shared" si="184"/>
        <v/>
      </c>
      <c r="BV632" s="127" t="str">
        <f t="shared" si="185"/>
        <v/>
      </c>
      <c r="BW632" s="419" t="str">
        <f t="shared" si="165"/>
        <v/>
      </c>
      <c r="BY632" s="277"/>
      <c r="BZ632" s="277"/>
      <c r="CA632" s="277"/>
      <c r="CB632" s="277"/>
      <c r="CC632" s="277"/>
      <c r="CD632" s="277"/>
      <c r="CE632" s="277"/>
      <c r="CF632" s="277"/>
      <c r="CG632" s="51"/>
      <c r="CH632" s="51"/>
      <c r="CI632" s="51"/>
      <c r="CJ632" s="277"/>
      <c r="CK632" s="277"/>
      <c r="CL632" s="277"/>
      <c r="CM632" s="277"/>
      <c r="CN632" s="277"/>
      <c r="CO632" s="277"/>
      <c r="CP632" s="277"/>
      <c r="CQ632" s="277"/>
      <c r="CR632" s="277"/>
      <c r="CS632" s="51"/>
      <c r="CT632" s="51"/>
    </row>
    <row r="633" spans="1:98" ht="21" hidden="1" customHeight="1" x14ac:dyDescent="0.2">
      <c r="B633" s="277"/>
      <c r="C633" s="277"/>
      <c r="D633" s="277"/>
      <c r="E633" s="277"/>
      <c r="F633" s="277"/>
      <c r="G633" s="277"/>
      <c r="H633" s="277"/>
      <c r="I633" s="277"/>
      <c r="J633" s="277"/>
      <c r="N633" s="277"/>
      <c r="P633" s="277"/>
      <c r="Q633" s="277"/>
      <c r="R633" s="277"/>
      <c r="S633" s="277"/>
      <c r="T633" s="277"/>
      <c r="U633" s="277"/>
      <c r="V633" s="277"/>
      <c r="Z633" s="277"/>
      <c r="AA633" s="277"/>
      <c r="AB633" s="277"/>
      <c r="AC633" s="277"/>
      <c r="AD633" s="277"/>
      <c r="AE633" s="277"/>
      <c r="AF633" s="277"/>
      <c r="AG633" s="277"/>
      <c r="AH633" s="277"/>
      <c r="AL633" s="277"/>
      <c r="AM633" s="277"/>
      <c r="AN633" s="277"/>
      <c r="AO633" s="277"/>
      <c r="AP633" s="277"/>
      <c r="AQ633" s="277"/>
      <c r="AR633" s="277"/>
      <c r="AS633" s="277"/>
      <c r="AT633" s="277"/>
      <c r="AX633" s="263" t="str">
        <f>$N$225</f>
        <v/>
      </c>
      <c r="AY633" s="276">
        <v>8</v>
      </c>
      <c r="AZ633" s="127" t="str">
        <f>IF(COUNTIFS($N$223,"&lt;&gt;"&amp;""),$N$223,"")</f>
        <v/>
      </c>
      <c r="BA633" s="127" t="str">
        <f t="shared" si="181"/>
        <v/>
      </c>
      <c r="BB633" s="127" t="str">
        <f t="shared" si="182"/>
        <v/>
      </c>
      <c r="BC633" s="127" t="str">
        <f>IF($AZ633="","",$R$225)</f>
        <v/>
      </c>
      <c r="BD633" s="127" t="str">
        <f t="shared" si="183"/>
        <v/>
      </c>
      <c r="BE633" s="127" t="str">
        <f>IF(COUNTIFS($N$223,"&lt;&gt;"&amp;""),ROUND($S$225/14,1),"")</f>
        <v/>
      </c>
      <c r="BF633" s="127" t="str">
        <f>IF(COUNTIFS($N$223,"&lt;&gt;"&amp;""),ROUND(($T$225+$U$225+$V$225)/14,1),"")</f>
        <v/>
      </c>
      <c r="BG633" s="127" t="str">
        <f>IF(COUNTIFS($N$223,"&lt;&gt;"&amp;""),ROUND(($S$225+$T$225+$U$225+$V$225)/14,1),"")</f>
        <v/>
      </c>
      <c r="BH633" s="127" t="str">
        <f>IF(COUNTIFS($N$223,"&lt;&gt;"&amp;""),ROUND($S$225,1),"")</f>
        <v/>
      </c>
      <c r="BI633" s="127" t="str">
        <f>IF(COUNTIFS($N$223,"&lt;&gt;"&amp;""),ROUND(($T$225+$U$225+$V$225),1),"")</f>
        <v/>
      </c>
      <c r="BJ633" s="127" t="str">
        <f>IF(COUNTIFS($N$223,"&lt;&gt;"&amp;""),ROUND(($S$225+$T$225+$U$225+$V$225),1),"")</f>
        <v/>
      </c>
      <c r="BK633" s="276"/>
      <c r="BL633" s="127"/>
      <c r="BM633" s="127"/>
      <c r="BN633" s="276"/>
      <c r="BO633" s="127"/>
      <c r="BP633" s="127"/>
      <c r="BQ633" s="127" t="str">
        <f>IF(COUNTIFS($N$223,"&lt;&gt;"&amp;""),IF($Y$225&lt;&gt;"",ROUND($Y$225/14,1),""),"")</f>
        <v/>
      </c>
      <c r="BR633" s="127" t="str">
        <f>IF(COUNTIFS($N$223,"&lt;&gt;"&amp;""),IF($Y$225&lt;&gt;"",ROUND($Y$225,1),""),"")</f>
        <v/>
      </c>
      <c r="BS633" s="127" t="str">
        <f>IF($AZ633="","",$Q$225)</f>
        <v/>
      </c>
      <c r="BT633" s="126" t="str">
        <f>IF(COUNTIFS($N$223,"&lt;&gt;"&amp;""),$X$225,"")</f>
        <v/>
      </c>
      <c r="BU633" s="126" t="str">
        <f t="shared" si="184"/>
        <v/>
      </c>
      <c r="BV633" s="127" t="str">
        <f t="shared" si="185"/>
        <v/>
      </c>
      <c r="BW633" s="419" t="str">
        <f t="shared" si="165"/>
        <v/>
      </c>
      <c r="BY633" s="277"/>
      <c r="BZ633" s="277"/>
      <c r="CA633" s="277"/>
      <c r="CB633" s="277"/>
      <c r="CC633" s="277"/>
      <c r="CD633" s="277"/>
      <c r="CE633" s="277"/>
      <c r="CF633" s="277"/>
      <c r="CG633" s="51"/>
      <c r="CH633" s="51"/>
      <c r="CI633" s="51"/>
      <c r="CJ633" s="277"/>
      <c r="CK633" s="277"/>
      <c r="CL633" s="277"/>
      <c r="CM633" s="277"/>
      <c r="CN633" s="277"/>
      <c r="CO633" s="277"/>
      <c r="CP633" s="277"/>
      <c r="CQ633" s="277"/>
      <c r="CR633" s="277"/>
      <c r="CS633" s="51"/>
      <c r="CT633" s="51"/>
    </row>
    <row r="634" spans="1:98" ht="21" hidden="1" customHeight="1" x14ac:dyDescent="0.2">
      <c r="B634" s="277"/>
      <c r="C634" s="277"/>
      <c r="D634" s="277"/>
      <c r="E634" s="277"/>
      <c r="F634" s="277"/>
      <c r="G634" s="277"/>
      <c r="H634" s="277"/>
      <c r="I634" s="277"/>
      <c r="J634" s="277"/>
      <c r="N634" s="277"/>
      <c r="P634" s="277"/>
      <c r="Q634" s="277"/>
      <c r="R634" s="277"/>
      <c r="S634" s="277"/>
      <c r="T634" s="277"/>
      <c r="U634" s="277"/>
      <c r="V634" s="277"/>
      <c r="Z634" s="277"/>
      <c r="AA634" s="277"/>
      <c r="AB634" s="277"/>
      <c r="AC634" s="277"/>
      <c r="AD634" s="277"/>
      <c r="AE634" s="277"/>
      <c r="AF634" s="277"/>
      <c r="AG634" s="277"/>
      <c r="AH634" s="277"/>
      <c r="AL634" s="277"/>
      <c r="AM634" s="277"/>
      <c r="AN634" s="277"/>
      <c r="AO634" s="277"/>
      <c r="AP634" s="277"/>
      <c r="AQ634" s="277"/>
      <c r="AR634" s="277"/>
      <c r="AS634" s="277"/>
      <c r="AT634" s="277"/>
      <c r="AX634" s="263" t="str">
        <f>$N$228</f>
        <v/>
      </c>
      <c r="AY634" s="276">
        <v>9</v>
      </c>
      <c r="AZ634" s="127" t="str">
        <f>IF(COUNTIFS($N$226,"&lt;&gt;"&amp;""),$N$226,"")</f>
        <v/>
      </c>
      <c r="BA634" s="127" t="str">
        <f t="shared" si="181"/>
        <v/>
      </c>
      <c r="BB634" s="127" t="str">
        <f t="shared" si="182"/>
        <v/>
      </c>
      <c r="BC634" s="127" t="str">
        <f>IF($AZ634="","",$R$228)</f>
        <v/>
      </c>
      <c r="BD634" s="127" t="str">
        <f t="shared" si="183"/>
        <v/>
      </c>
      <c r="BE634" s="127" t="str">
        <f>IF(COUNTIFS($N$226,"&lt;&gt;"&amp;""),ROUND($S$228/14,1),"")</f>
        <v/>
      </c>
      <c r="BF634" s="127" t="str">
        <f>IF(COUNTIFS($N$226,"&lt;&gt;"&amp;""),ROUND(($T$228+$U$228+$V$228)/14,1),"")</f>
        <v/>
      </c>
      <c r="BG634" s="127" t="str">
        <f>IF(COUNTIFS($N$226,"&lt;&gt;"&amp;""),ROUND(($S$228+$T$228+$U$228+$V$228)/14,1),"")</f>
        <v/>
      </c>
      <c r="BH634" s="127" t="str">
        <f>IF(COUNTIFS($N$226,"&lt;&gt;"&amp;""),ROUND($S$228,1),"")</f>
        <v/>
      </c>
      <c r="BI634" s="127" t="str">
        <f>IF(COUNTIFS($N$226,"&lt;&gt;"&amp;""),ROUND(($T$228+$U$228+$V$228),1),"")</f>
        <v/>
      </c>
      <c r="BJ634" s="127" t="str">
        <f>IF(COUNTIFS($N$226,"&lt;&gt;"&amp;""),ROUND(($S$228+$T$228+$U$228+$V$228),1),"")</f>
        <v/>
      </c>
      <c r="BK634" s="276"/>
      <c r="BL634" s="127"/>
      <c r="BM634" s="127"/>
      <c r="BN634" s="276"/>
      <c r="BO634" s="127"/>
      <c r="BP634" s="127"/>
      <c r="BQ634" s="127" t="str">
        <f>IF(COUNTIFS($N$226,"&lt;&gt;"&amp;""),IF($Y$228&lt;&gt;"",ROUND($Y$228/14,1),""),"")</f>
        <v/>
      </c>
      <c r="BR634" s="127" t="str">
        <f>IF(COUNTIFS($N$226,"&lt;&gt;"&amp;""),IF($Y$228&lt;&gt;"",ROUND($Y$228,1),""),"")</f>
        <v/>
      </c>
      <c r="BS634" s="127" t="str">
        <f>IF($AZ634="","",$Q$228)</f>
        <v/>
      </c>
      <c r="BT634" s="126" t="str">
        <f>IF(COUNTIFS($N$226,"&lt;&gt;"&amp;""),$X$228,"")</f>
        <v/>
      </c>
      <c r="BU634" s="126" t="str">
        <f t="shared" si="184"/>
        <v/>
      </c>
      <c r="BV634" s="127" t="str">
        <f t="shared" si="185"/>
        <v/>
      </c>
      <c r="BW634" s="419" t="str">
        <f t="shared" si="165"/>
        <v/>
      </c>
      <c r="BY634" s="277"/>
      <c r="BZ634" s="277"/>
      <c r="CA634" s="277"/>
      <c r="CB634" s="277"/>
      <c r="CC634" s="277"/>
      <c r="CD634" s="277"/>
      <c r="CE634" s="277"/>
      <c r="CF634" s="277"/>
      <c r="CG634" s="51"/>
      <c r="CH634" s="51"/>
      <c r="CI634" s="51"/>
      <c r="CJ634" s="277"/>
      <c r="CK634" s="277"/>
      <c r="CL634" s="277"/>
      <c r="CM634" s="277"/>
      <c r="CN634" s="277"/>
      <c r="CO634" s="277"/>
      <c r="CP634" s="277"/>
      <c r="CQ634" s="277"/>
      <c r="CR634" s="277"/>
      <c r="CS634" s="51"/>
      <c r="CT634" s="51"/>
    </row>
    <row r="635" spans="1:98" ht="21" hidden="1" customHeight="1" x14ac:dyDescent="0.2">
      <c r="B635" s="277"/>
      <c r="C635" s="277"/>
      <c r="D635" s="277"/>
      <c r="E635" s="277"/>
      <c r="F635" s="277"/>
      <c r="G635" s="277"/>
      <c r="H635" s="277"/>
      <c r="I635" s="277"/>
      <c r="J635" s="277"/>
      <c r="N635" s="277"/>
      <c r="P635" s="277"/>
      <c r="Q635" s="277"/>
      <c r="R635" s="277"/>
      <c r="S635" s="277"/>
      <c r="T635" s="277"/>
      <c r="U635" s="277"/>
      <c r="V635" s="277"/>
      <c r="Z635" s="277"/>
      <c r="AA635" s="277"/>
      <c r="AB635" s="277"/>
      <c r="AC635" s="277"/>
      <c r="AD635" s="277"/>
      <c r="AE635" s="277"/>
      <c r="AF635" s="277"/>
      <c r="AG635" s="277"/>
      <c r="AH635" s="277"/>
      <c r="AL635" s="277"/>
      <c r="AM635" s="277"/>
      <c r="AN635" s="277"/>
      <c r="AO635" s="277"/>
      <c r="AP635" s="277"/>
      <c r="AQ635" s="277"/>
      <c r="AR635" s="277"/>
      <c r="AS635" s="277"/>
      <c r="AT635" s="277"/>
      <c r="AX635" s="263" t="str">
        <f>$N$231</f>
        <v/>
      </c>
      <c r="AY635" s="276">
        <v>10</v>
      </c>
      <c r="AZ635" s="127" t="str">
        <f>IF(COUNTIFS($N$229,"&lt;&gt;"&amp;""),$N$229,"")</f>
        <v/>
      </c>
      <c r="BA635" s="127" t="str">
        <f t="shared" si="181"/>
        <v/>
      </c>
      <c r="BB635" s="127" t="str">
        <f t="shared" si="182"/>
        <v/>
      </c>
      <c r="BC635" s="127" t="str">
        <f>IF($AZ635="","",$R$231)</f>
        <v/>
      </c>
      <c r="BD635" s="127" t="str">
        <f t="shared" si="183"/>
        <v/>
      </c>
      <c r="BE635" s="127" t="str">
        <f>IF(COUNTIFS($N$229,"&lt;&gt;"&amp;""),ROUND($S$231/14,1),"")</f>
        <v/>
      </c>
      <c r="BF635" s="127" t="str">
        <f>IF(COUNTIFS($N$229,"&lt;&gt;"&amp;""),ROUND(($T$231+$U$231+$V$231)/14,1),"")</f>
        <v/>
      </c>
      <c r="BG635" s="127" t="str">
        <f>IF(COUNTIFS($N$229,"&lt;&gt;"&amp;""),ROUND(($S$231+$T$231+$U$231+$V$231)/14,1),"")</f>
        <v/>
      </c>
      <c r="BH635" s="127" t="str">
        <f>IF(COUNTIFS($N$229,"&lt;&gt;"&amp;""),ROUND($S$231,1),"")</f>
        <v/>
      </c>
      <c r="BI635" s="127" t="str">
        <f>IF(COUNTIFS($N$229,"&lt;&gt;"&amp;""),ROUND(($T$231+$U$231+$V$231),1),"")</f>
        <v/>
      </c>
      <c r="BJ635" s="127" t="str">
        <f>IF(COUNTIFS($N$229,"&lt;&gt;"&amp;""),ROUND(($S$231+$T$231+$U$231+$V$231),1),"")</f>
        <v/>
      </c>
      <c r="BK635" s="276"/>
      <c r="BL635" s="127"/>
      <c r="BM635" s="127"/>
      <c r="BN635" s="276"/>
      <c r="BO635" s="127"/>
      <c r="BP635" s="127"/>
      <c r="BQ635" s="127" t="str">
        <f>IF(COUNTIFS($N$229,"&lt;&gt;"&amp;""),IF($Y$231&lt;&gt;"",ROUND($Y$231/14,1),""),"")</f>
        <v/>
      </c>
      <c r="BR635" s="127" t="str">
        <f>IF(COUNTIFS($N$229,"&lt;&gt;"&amp;""),IF($Y$231&lt;&gt;"",ROUND($Y$231,1),""),"")</f>
        <v/>
      </c>
      <c r="BS635" s="127" t="str">
        <f>IF($AZ635="","",$Q$231)</f>
        <v/>
      </c>
      <c r="BT635" s="126" t="str">
        <f>IF(COUNTIFS($N$229,"&lt;&gt;"&amp;""),$X$231,"")</f>
        <v/>
      </c>
      <c r="BU635" s="126" t="str">
        <f t="shared" si="184"/>
        <v/>
      </c>
      <c r="BV635" s="127" t="str">
        <f t="shared" si="185"/>
        <v/>
      </c>
      <c r="BW635" s="419" t="str">
        <f t="shared" si="165"/>
        <v/>
      </c>
      <c r="BY635" s="277"/>
      <c r="BZ635" s="277"/>
      <c r="CA635" s="277"/>
      <c r="CB635" s="277"/>
      <c r="CC635" s="277"/>
      <c r="CD635" s="277"/>
      <c r="CE635" s="277"/>
      <c r="CF635" s="277"/>
      <c r="CG635" s="51"/>
      <c r="CH635" s="51"/>
      <c r="CI635" s="51"/>
      <c r="CJ635" s="277"/>
      <c r="CK635" s="277"/>
      <c r="CL635" s="277"/>
      <c r="CM635" s="277"/>
      <c r="CN635" s="277"/>
      <c r="CO635" s="277"/>
      <c r="CP635" s="277"/>
      <c r="CQ635" s="277"/>
      <c r="CR635" s="277"/>
      <c r="CS635" s="51"/>
      <c r="CT635" s="51"/>
    </row>
    <row r="636" spans="1:98" ht="21" hidden="1" customHeight="1" x14ac:dyDescent="0.2">
      <c r="B636" s="277"/>
      <c r="C636" s="277"/>
      <c r="D636" s="277"/>
      <c r="E636" s="277"/>
      <c r="F636" s="277"/>
      <c r="G636" s="277"/>
      <c r="H636" s="277"/>
      <c r="I636" s="277"/>
      <c r="J636" s="277"/>
      <c r="N636" s="277"/>
      <c r="P636" s="277"/>
      <c r="Q636" s="277"/>
      <c r="R636" s="277"/>
      <c r="S636" s="277"/>
      <c r="T636" s="277"/>
      <c r="U636" s="277"/>
      <c r="V636" s="277"/>
      <c r="Z636" s="277"/>
      <c r="AA636" s="277"/>
      <c r="AB636" s="277"/>
      <c r="AC636" s="277"/>
      <c r="AD636" s="277"/>
      <c r="AE636" s="277"/>
      <c r="AF636" s="277"/>
      <c r="AG636" s="277"/>
      <c r="AH636" s="277"/>
      <c r="AL636" s="277"/>
      <c r="AM636" s="277"/>
      <c r="AN636" s="277"/>
      <c r="AO636" s="277"/>
      <c r="AP636" s="277"/>
      <c r="AQ636" s="277"/>
      <c r="AR636" s="277"/>
      <c r="AS636" s="277"/>
      <c r="AT636" s="277"/>
      <c r="AX636" s="263" t="str">
        <f>$N$234</f>
        <v/>
      </c>
      <c r="AY636" s="276">
        <v>11</v>
      </c>
      <c r="AZ636" s="127" t="str">
        <f>IF(COUNTIFS($N$232,"&lt;&gt;"&amp;""),$N$232,"")</f>
        <v/>
      </c>
      <c r="BA636" s="127" t="str">
        <f t="shared" si="181"/>
        <v/>
      </c>
      <c r="BB636" s="127" t="str">
        <f t="shared" si="182"/>
        <v/>
      </c>
      <c r="BC636" s="127" t="str">
        <f>IF($AZ636="","",$R$234)</f>
        <v/>
      </c>
      <c r="BD636" s="127" t="str">
        <f t="shared" si="183"/>
        <v/>
      </c>
      <c r="BE636" s="127" t="str">
        <f>IF(COUNTIFS($N$232,"&lt;&gt;"&amp;""),ROUND($S$234/14,1),"")</f>
        <v/>
      </c>
      <c r="BF636" s="127" t="str">
        <f>IF(COUNTIFS($N$232,"&lt;&gt;"&amp;""),ROUND(($T$234+$U$234+$V$234)/14,1),"")</f>
        <v/>
      </c>
      <c r="BG636" s="127" t="str">
        <f>IF(COUNTIFS($N$232,"&lt;&gt;"&amp;""),ROUND(($S$234+$T$234+$U$234+$V$234)/14,1),"")</f>
        <v/>
      </c>
      <c r="BH636" s="127" t="str">
        <f>IF(COUNTIFS($N$232,"&lt;&gt;"&amp;""),ROUND($S$234,1),"")</f>
        <v/>
      </c>
      <c r="BI636" s="127" t="str">
        <f>IF(COUNTIFS($N$232,"&lt;&gt;"&amp;""),ROUND(($T$234+$U$234+$V$234),1),"")</f>
        <v/>
      </c>
      <c r="BJ636" s="127" t="str">
        <f>IF(COUNTIFS($N$232,"&lt;&gt;"&amp;""),ROUND(($S$234+$T$234+$U$234+$V$234),1),"")</f>
        <v/>
      </c>
      <c r="BK636" s="276"/>
      <c r="BL636" s="127"/>
      <c r="BM636" s="127"/>
      <c r="BN636" s="276"/>
      <c r="BO636" s="127"/>
      <c r="BP636" s="127"/>
      <c r="BQ636" s="127" t="str">
        <f>IF(COUNTIFS($N$232,"&lt;&gt;"&amp;""),IF($Y$234&lt;&gt;"",ROUND($Y$234/14,1),""),"")</f>
        <v/>
      </c>
      <c r="BR636" s="127" t="str">
        <f>IF(COUNTIFS($N$232,"&lt;&gt;"&amp;""),IF($Y$234&lt;&gt;"",ROUND($Y$234,1),""),"")</f>
        <v/>
      </c>
      <c r="BS636" s="127" t="str">
        <f>IF($AZ636="","",$Q$234)</f>
        <v/>
      </c>
      <c r="BT636" s="126" t="str">
        <f>IF(COUNTIFS($N$232,"&lt;&gt;"&amp;""),$X$234,"")</f>
        <v/>
      </c>
      <c r="BU636" s="126" t="str">
        <f t="shared" si="184"/>
        <v/>
      </c>
      <c r="BV636" s="127" t="str">
        <f t="shared" si="185"/>
        <v/>
      </c>
      <c r="BW636" s="419" t="str">
        <f t="shared" si="165"/>
        <v/>
      </c>
      <c r="BY636" s="277"/>
      <c r="BZ636" s="277"/>
      <c r="CA636" s="277"/>
      <c r="CB636" s="277"/>
      <c r="CC636" s="277"/>
      <c r="CD636" s="277"/>
      <c r="CE636" s="277"/>
      <c r="CF636" s="277"/>
      <c r="CG636" s="51"/>
      <c r="CH636" s="51"/>
      <c r="CI636" s="51"/>
      <c r="CJ636" s="277"/>
      <c r="CK636" s="277"/>
      <c r="CL636" s="277"/>
      <c r="CM636" s="277"/>
      <c r="CN636" s="277"/>
      <c r="CO636" s="277"/>
      <c r="CP636" s="277"/>
      <c r="CQ636" s="277"/>
      <c r="CR636" s="277"/>
      <c r="CS636" s="51"/>
      <c r="CT636" s="51"/>
    </row>
    <row r="637" spans="1:98" ht="21" hidden="1" customHeight="1" x14ac:dyDescent="0.2">
      <c r="B637" s="277"/>
      <c r="C637" s="277"/>
      <c r="D637" s="277"/>
      <c r="E637" s="277"/>
      <c r="F637" s="277"/>
      <c r="G637" s="277"/>
      <c r="H637" s="277"/>
      <c r="I637" s="277"/>
      <c r="J637" s="277"/>
      <c r="N637" s="277"/>
      <c r="P637" s="277"/>
      <c r="Q637" s="277"/>
      <c r="R637" s="277"/>
      <c r="S637" s="277"/>
      <c r="T637" s="277"/>
      <c r="U637" s="277"/>
      <c r="V637" s="277"/>
      <c r="Z637" s="277"/>
      <c r="AA637" s="277"/>
      <c r="AB637" s="277"/>
      <c r="AC637" s="277"/>
      <c r="AD637" s="277"/>
      <c r="AE637" s="277"/>
      <c r="AF637" s="277"/>
      <c r="AG637" s="277"/>
      <c r="AH637" s="277"/>
      <c r="AL637" s="277"/>
      <c r="AM637" s="277"/>
      <c r="AN637" s="277"/>
      <c r="AO637" s="277"/>
      <c r="AP637" s="277"/>
      <c r="AQ637" s="277"/>
      <c r="AR637" s="277"/>
      <c r="AS637" s="277"/>
      <c r="AT637" s="277"/>
      <c r="AX637" s="263" t="str">
        <f>$N$237</f>
        <v/>
      </c>
      <c r="AY637" s="276">
        <v>12</v>
      </c>
      <c r="AZ637" s="127" t="str">
        <f>IF(COUNTIFS($N$235,"&lt;&gt;"&amp;""),$N$235,"")</f>
        <v/>
      </c>
      <c r="BA637" s="127" t="str">
        <f t="shared" si="181"/>
        <v/>
      </c>
      <c r="BB637" s="127" t="str">
        <f t="shared" si="182"/>
        <v/>
      </c>
      <c r="BC637" s="127" t="str">
        <f>IF($AZ637="","",$R$237)</f>
        <v/>
      </c>
      <c r="BD637" s="127" t="str">
        <f t="shared" si="183"/>
        <v/>
      </c>
      <c r="BE637" s="127" t="str">
        <f>IF(COUNTIFS($N$235,"&lt;&gt;"&amp;""),ROUND($S$237/14,1),"")</f>
        <v/>
      </c>
      <c r="BF637" s="127" t="str">
        <f>IF(COUNTIFS($N$235,"&lt;&gt;"&amp;""),ROUND(($T$237+$U$237+$V$237)/14,1),"")</f>
        <v/>
      </c>
      <c r="BG637" s="127" t="str">
        <f>IF(COUNTIFS($N$235,"&lt;&gt;"&amp;""),ROUND(($S$237+$T$237+$U$237+$V$237)/14,1),"")</f>
        <v/>
      </c>
      <c r="BH637" s="127" t="str">
        <f>IF(COUNTIFS($N$235,"&lt;&gt;"&amp;""),ROUND($S$237,1),"")</f>
        <v/>
      </c>
      <c r="BI637" s="127" t="str">
        <f>IF(COUNTIFS($N$235,"&lt;&gt;"&amp;""),ROUND(($T$237+$U$237+$V$237),1),"")</f>
        <v/>
      </c>
      <c r="BJ637" s="127" t="str">
        <f>IF(COUNTIFS($N$235,"&lt;&gt;"&amp;""),ROUND(($S$237+$T$237+$U$237+$V$237),1),"")</f>
        <v/>
      </c>
      <c r="BK637" s="276"/>
      <c r="BL637" s="127"/>
      <c r="BM637" s="127"/>
      <c r="BN637" s="276"/>
      <c r="BO637" s="127"/>
      <c r="BP637" s="127"/>
      <c r="BQ637" s="127" t="str">
        <f>IF(COUNTIFS($N$235,"&lt;&gt;"&amp;""),IF($Y$237&lt;&gt;"",ROUND($Y$237/14,1),""),"")</f>
        <v/>
      </c>
      <c r="BR637" s="127" t="str">
        <f>IF(COUNTIFS($N$235,"&lt;&gt;"&amp;""),IF($Y$237&lt;&gt;"",ROUND($Y$237,1),""),"")</f>
        <v/>
      </c>
      <c r="BS637" s="127" t="str">
        <f>IF($AZ637="","",$Q$237)</f>
        <v/>
      </c>
      <c r="BT637" s="126" t="str">
        <f>IF(COUNTIFS($N$235,"&lt;&gt;"&amp;""),$X$237,"")</f>
        <v/>
      </c>
      <c r="BU637" s="126" t="str">
        <f t="shared" si="184"/>
        <v/>
      </c>
      <c r="BV637" s="127" t="str">
        <f t="shared" si="185"/>
        <v/>
      </c>
      <c r="BW637" s="419" t="str">
        <f t="shared" ref="BW637:BW700" si="186">IF($AZ637="","",CONCATENATE("20",G$12+BA637-1))</f>
        <v/>
      </c>
      <c r="BY637" s="277"/>
      <c r="BZ637" s="277"/>
      <c r="CA637" s="277"/>
      <c r="CB637" s="277"/>
      <c r="CC637" s="277"/>
      <c r="CD637" s="277"/>
      <c r="CE637" s="277"/>
      <c r="CF637" s="277"/>
      <c r="CG637" s="51"/>
      <c r="CH637" s="51"/>
      <c r="CI637" s="51"/>
      <c r="CJ637" s="277"/>
      <c r="CK637" s="277"/>
      <c r="CL637" s="277"/>
      <c r="CM637" s="277"/>
      <c r="CN637" s="277"/>
      <c r="CO637" s="277"/>
      <c r="CP637" s="277"/>
      <c r="CQ637" s="277"/>
      <c r="CR637" s="277"/>
      <c r="CS637" s="51"/>
      <c r="CT637" s="51"/>
    </row>
    <row r="638" spans="1:98" ht="21" hidden="1" customHeight="1" x14ac:dyDescent="0.2">
      <c r="B638" s="277"/>
      <c r="C638" s="277"/>
      <c r="D638" s="277"/>
      <c r="E638" s="277"/>
      <c r="F638" s="277"/>
      <c r="G638" s="277"/>
      <c r="H638" s="277"/>
      <c r="I638" s="277"/>
      <c r="J638" s="277"/>
      <c r="N638" s="277"/>
      <c r="P638" s="277"/>
      <c r="Q638" s="277"/>
      <c r="R638" s="277"/>
      <c r="S638" s="277"/>
      <c r="T638" s="277"/>
      <c r="U638" s="277"/>
      <c r="V638" s="277"/>
      <c r="Z638" s="277"/>
      <c r="AA638" s="277"/>
      <c r="AB638" s="277"/>
      <c r="AC638" s="277"/>
      <c r="AD638" s="277"/>
      <c r="AE638" s="277"/>
      <c r="AF638" s="277"/>
      <c r="AG638" s="277"/>
      <c r="AH638" s="277"/>
      <c r="AL638" s="277"/>
      <c r="AM638" s="277"/>
      <c r="AN638" s="277"/>
      <c r="AO638" s="277"/>
      <c r="AP638" s="277"/>
      <c r="AQ638" s="277"/>
      <c r="AR638" s="277"/>
      <c r="AS638" s="277"/>
      <c r="AT638" s="277"/>
      <c r="AX638" s="263" t="str">
        <f>$N$240</f>
        <v/>
      </c>
      <c r="AY638" s="127">
        <v>13</v>
      </c>
      <c r="AZ638" s="127" t="str">
        <f>IF(COUNTIFS($N$238,"&lt;&gt;"&amp;""),$N$238,"")</f>
        <v/>
      </c>
      <c r="BA638" s="127" t="str">
        <f t="shared" si="181"/>
        <v/>
      </c>
      <c r="BB638" s="127" t="str">
        <f t="shared" si="182"/>
        <v/>
      </c>
      <c r="BC638" s="127" t="str">
        <f>IF($AZ638="","",$R$240)</f>
        <v/>
      </c>
      <c r="BD638" s="127" t="str">
        <f>IF($AZ638="","","DO")</f>
        <v/>
      </c>
      <c r="BE638" s="127" t="str">
        <f>IF(COUNTIFS($N$238,"&lt;&gt;"&amp;""),ROUND($S$240/14,1),"")</f>
        <v/>
      </c>
      <c r="BF638" s="127" t="str">
        <f>IF(COUNTIFS($N$238,"&lt;&gt;"&amp;""),ROUND(($T$240+$U$240+$V$240)/14,1),"")</f>
        <v/>
      </c>
      <c r="BG638" s="127" t="str">
        <f>IF(COUNTIFS($N$238,"&lt;&gt;"&amp;""),ROUND(($S$240+$T$240+$U$240+$V$240)/14,1),"")</f>
        <v/>
      </c>
      <c r="BH638" s="127" t="str">
        <f>IF(COUNTIFS($N$238,"&lt;&gt;"&amp;""),ROUND($S$240,1),"")</f>
        <v/>
      </c>
      <c r="BI638" s="127" t="str">
        <f>IF(COUNTIFS($N$238,"&lt;&gt;"&amp;""),ROUND(($T$240+$U$240+$V$240),1),"")</f>
        <v/>
      </c>
      <c r="BJ638" s="127" t="str">
        <f>IF(COUNTIFS($N$238,"&lt;&gt;"&amp;""),ROUND(($S$240+$T$240+$U$240+$V$240),1),"")</f>
        <v/>
      </c>
      <c r="BK638" s="127"/>
      <c r="BL638" s="127"/>
      <c r="BM638" s="127"/>
      <c r="BN638" s="127"/>
      <c r="BO638" s="127"/>
      <c r="BP638" s="127"/>
      <c r="BQ638" s="127" t="str">
        <f>IF(COUNTIFS($N$238,"&lt;&gt;"&amp;""),IF($Y$240&lt;&gt;"",ROUND($Y$240/14,1),""),"")</f>
        <v/>
      </c>
      <c r="BR638" s="127" t="str">
        <f>IF(COUNTIFS($N$238,"&lt;&gt;"&amp;""),IF($Y$240&lt;&gt;"",ROUND($Y$240,1),""),"")</f>
        <v/>
      </c>
      <c r="BS638" s="127" t="str">
        <f>IF($AZ638="","",$Q$240)</f>
        <v/>
      </c>
      <c r="BT638" s="126" t="str">
        <f>IF(COUNTIFS($N$238,"&lt;&gt;"&amp;""),$X$240,"")</f>
        <v/>
      </c>
      <c r="BU638" s="126" t="str">
        <f t="shared" ref="BU638:BU651" si="187">IF($AZ638="","",IF($BG638&lt;&gt;"",$BG638,0)+IF($BM638&lt;&gt;"",$BM638,0)+IF($BQ638&lt;&gt;"",$BQ638,0))</f>
        <v/>
      </c>
      <c r="BV638" s="127" t="str">
        <f t="shared" ref="BV638:BV651" si="188">IF($AZ638="","",IF($BJ638&lt;&gt;"",$BJ638,0)+IF($BP638&lt;&gt;"",$BP638,0)+IF($BR638&lt;&gt;"",$BR638,0))</f>
        <v/>
      </c>
      <c r="BW638" s="419" t="str">
        <f t="shared" si="186"/>
        <v/>
      </c>
      <c r="BY638" s="281"/>
      <c r="BZ638" s="281"/>
      <c r="CA638" s="281"/>
      <c r="CB638" s="281"/>
      <c r="CC638" s="281"/>
      <c r="CD638" s="281"/>
      <c r="CE638" s="281"/>
      <c r="CF638" s="281"/>
      <c r="CG638" s="51"/>
      <c r="CH638" s="51"/>
      <c r="CI638" s="51"/>
      <c r="CJ638" s="281"/>
      <c r="CK638" s="281"/>
      <c r="CL638" s="281"/>
      <c r="CM638" s="281"/>
      <c r="CN638" s="281"/>
      <c r="CO638" s="281"/>
      <c r="CP638" s="281"/>
      <c r="CQ638" s="281"/>
      <c r="CR638" s="281"/>
      <c r="CS638" s="51"/>
      <c r="CT638" s="51"/>
    </row>
    <row r="639" spans="1:98" ht="21" hidden="1" customHeight="1" x14ac:dyDescent="0.2">
      <c r="A639" s="254"/>
      <c r="B639" s="255"/>
      <c r="C639" s="255"/>
      <c r="D639" s="255"/>
      <c r="E639" s="255"/>
      <c r="F639" s="255"/>
      <c r="G639" s="255"/>
      <c r="H639" s="255"/>
      <c r="I639" s="255"/>
      <c r="J639" s="255"/>
      <c r="K639" s="255"/>
      <c r="L639" s="256"/>
      <c r="M639" s="256"/>
      <c r="N639" s="255"/>
      <c r="O639" s="394"/>
      <c r="P639" s="255"/>
      <c r="Q639" s="255"/>
      <c r="R639" s="255"/>
      <c r="S639" s="255"/>
      <c r="T639" s="255"/>
      <c r="U639" s="255"/>
      <c r="V639" s="255"/>
      <c r="W639" s="255"/>
      <c r="X639" s="256"/>
      <c r="Y639" s="256"/>
      <c r="Z639" s="255"/>
      <c r="AA639" s="255"/>
      <c r="AB639" s="255"/>
      <c r="AC639" s="255"/>
      <c r="AD639" s="255"/>
      <c r="AE639" s="255"/>
      <c r="AF639" s="255"/>
      <c r="AG639" s="255"/>
      <c r="AH639" s="255"/>
      <c r="AI639" s="255"/>
      <c r="AJ639" s="256"/>
      <c r="AK639" s="256"/>
      <c r="AL639" s="255"/>
      <c r="AM639" s="255"/>
      <c r="AN639" s="255"/>
      <c r="AO639" s="255"/>
      <c r="AP639" s="255"/>
      <c r="AQ639" s="255"/>
      <c r="AR639" s="255"/>
      <c r="AS639" s="255"/>
      <c r="AT639" s="255"/>
      <c r="AU639" s="255"/>
      <c r="AV639" s="256"/>
      <c r="AW639" s="256"/>
      <c r="AX639" s="263" t="str">
        <f>$N$267</f>
        <v/>
      </c>
      <c r="AY639" s="127">
        <v>14</v>
      </c>
      <c r="AZ639" s="127" t="str">
        <f>IF(COUNTIFS($N$265,"&lt;&gt;"&amp;""),$N$265,"")</f>
        <v/>
      </c>
      <c r="BA639" s="127" t="str">
        <f t="shared" si="181"/>
        <v/>
      </c>
      <c r="BB639" s="127" t="str">
        <f t="shared" si="182"/>
        <v/>
      </c>
      <c r="BC639" s="127" t="str">
        <f>IF($AZ639="","",$R$267)</f>
        <v/>
      </c>
      <c r="BD639" s="127" t="str">
        <f t="shared" ref="BD639:BD651" si="189">IF($AZ639="","","DO")</f>
        <v/>
      </c>
      <c r="BE639" s="127" t="str">
        <f>IF(COUNTIFS($N$265,"&lt;&gt;"&amp;""),ROUND($S$267/14,1),"")</f>
        <v/>
      </c>
      <c r="BF639" s="127" t="str">
        <f>IF(COUNTIFS($N$265,"&lt;&gt;"&amp;""),ROUND(($T$267+$U$267+$V$267)/14,1),"")</f>
        <v/>
      </c>
      <c r="BG639" s="127" t="str">
        <f>IF(COUNTIFS($N$265,"&lt;&gt;"&amp;""),ROUND(($S$267+$T$267+$U$267+$V$267)/14,1),"")</f>
        <v/>
      </c>
      <c r="BH639" s="127" t="str">
        <f>IF(COUNTIFS($N$265,"&lt;&gt;"&amp;""),ROUND($S$267,1),"")</f>
        <v/>
      </c>
      <c r="BI639" s="127" t="str">
        <f>IF(COUNTIFS($N$265,"&lt;&gt;"&amp;""),ROUND(($T$267+$U$267+$V$267),1),"")</f>
        <v/>
      </c>
      <c r="BJ639" s="127" t="str">
        <f>IF(COUNTIFS($N$265,"&lt;&gt;"&amp;""),ROUND(($S$267+$T$267+$U$267+$V$267),1),"")</f>
        <v/>
      </c>
      <c r="BK639" s="282"/>
      <c r="BL639" s="127"/>
      <c r="BM639" s="127"/>
      <c r="BN639" s="282"/>
      <c r="BO639" s="127"/>
      <c r="BP639" s="127"/>
      <c r="BQ639" s="127" t="str">
        <f>IF(COUNTIFS($N$265,"&lt;&gt;"&amp;""),IF($Y$267&lt;&gt;"",ROUND($Y$267/14,1),""),"")</f>
        <v/>
      </c>
      <c r="BR639" s="127" t="str">
        <f>IF(COUNTIFS($N$265,"&lt;&gt;"&amp;""),IF($Y$267&lt;&gt;"",ROUND($Y$267,1),""),"")</f>
        <v/>
      </c>
      <c r="BS639" s="127" t="str">
        <f>IF($AZ639="","",$Q$267)</f>
        <v/>
      </c>
      <c r="BT639" s="126" t="str">
        <f>IF(COUNTIFS($N$265,"&lt;&gt;"&amp;""),$X$267,"")</f>
        <v/>
      </c>
      <c r="BU639" s="126" t="str">
        <f t="shared" si="187"/>
        <v/>
      </c>
      <c r="BV639" s="127" t="str">
        <f t="shared" si="188"/>
        <v/>
      </c>
      <c r="BW639" s="419" t="str">
        <f t="shared" si="186"/>
        <v/>
      </c>
      <c r="BY639" s="281"/>
      <c r="BZ639" s="281"/>
      <c r="CA639" s="281"/>
      <c r="CB639" s="281"/>
      <c r="CC639" s="281"/>
      <c r="CD639" s="281"/>
      <c r="CE639" s="281"/>
      <c r="CF639" s="281"/>
      <c r="CG639" s="51"/>
      <c r="CH639" s="51"/>
      <c r="CI639" s="51"/>
      <c r="CJ639" s="281"/>
      <c r="CK639" s="281"/>
      <c r="CL639" s="281"/>
      <c r="CM639" s="281"/>
      <c r="CN639" s="281"/>
      <c r="CO639" s="281"/>
      <c r="CP639" s="281"/>
      <c r="CQ639" s="281"/>
      <c r="CR639" s="281"/>
      <c r="CS639" s="51"/>
      <c r="CT639" s="51"/>
    </row>
    <row r="640" spans="1:98" ht="21" hidden="1" customHeight="1" x14ac:dyDescent="0.2">
      <c r="A640" s="254"/>
      <c r="B640" s="255"/>
      <c r="C640" s="255"/>
      <c r="D640" s="255"/>
      <c r="E640" s="255"/>
      <c r="F640" s="255"/>
      <c r="G640" s="255"/>
      <c r="H640" s="255"/>
      <c r="I640" s="255"/>
      <c r="J640" s="255"/>
      <c r="K640" s="255"/>
      <c r="L640" s="256"/>
      <c r="M640" s="256"/>
      <c r="N640" s="255"/>
      <c r="O640" s="394"/>
      <c r="P640" s="255"/>
      <c r="Q640" s="255"/>
      <c r="R640" s="255"/>
      <c r="S640" s="255"/>
      <c r="T640" s="255"/>
      <c r="U640" s="255"/>
      <c r="V640" s="255"/>
      <c r="W640" s="255"/>
      <c r="X640" s="256"/>
      <c r="Y640" s="256"/>
      <c r="Z640" s="255"/>
      <c r="AA640" s="255"/>
      <c r="AB640" s="255"/>
      <c r="AC640" s="255"/>
      <c r="AD640" s="255"/>
      <c r="AE640" s="255"/>
      <c r="AF640" s="255"/>
      <c r="AG640" s="255"/>
      <c r="AH640" s="255"/>
      <c r="AI640" s="255"/>
      <c r="AJ640" s="256"/>
      <c r="AK640" s="256"/>
      <c r="AL640" s="255"/>
      <c r="AM640" s="255"/>
      <c r="AN640" s="255"/>
      <c r="AO640" s="255"/>
      <c r="AP640" s="255"/>
      <c r="AQ640" s="255"/>
      <c r="AR640" s="255"/>
      <c r="AS640" s="255"/>
      <c r="AT640" s="255"/>
      <c r="AU640" s="255"/>
      <c r="AV640" s="256"/>
      <c r="AW640" s="256"/>
      <c r="AX640" s="263" t="str">
        <f>$N$270</f>
        <v/>
      </c>
      <c r="AY640" s="282">
        <v>15</v>
      </c>
      <c r="AZ640" s="127" t="str">
        <f>IF(COUNTIFS($N$268,"&lt;&gt;"&amp;""),$N$268,"")</f>
        <v/>
      </c>
      <c r="BA640" s="127" t="str">
        <f t="shared" si="181"/>
        <v/>
      </c>
      <c r="BB640" s="127" t="str">
        <f t="shared" si="182"/>
        <v/>
      </c>
      <c r="BC640" s="127" t="str">
        <f>IF($AZ640="","",$R$270)</f>
        <v/>
      </c>
      <c r="BD640" s="127" t="str">
        <f t="shared" si="189"/>
        <v/>
      </c>
      <c r="BE640" s="127" t="str">
        <f>IF(COUNTIFS($N$268,"&lt;&gt;"&amp;""),ROUND($S$270/14,1),"")</f>
        <v/>
      </c>
      <c r="BF640" s="127" t="str">
        <f>IF(COUNTIFS($N$268,"&lt;&gt;"&amp;""),ROUND(($T$270+$U$270+$V$270)/14,1),"")</f>
        <v/>
      </c>
      <c r="BG640" s="127" t="str">
        <f>IF(COUNTIFS($N$268,"&lt;&gt;"&amp;""),ROUND(($S$270+$T$270+$U$270+$V$270)/14,1),"")</f>
        <v/>
      </c>
      <c r="BH640" s="127" t="str">
        <f>IF(COUNTIFS($N$268,"&lt;&gt;"&amp;""),ROUND($S$270,1),"")</f>
        <v/>
      </c>
      <c r="BI640" s="127" t="str">
        <f>IF(COUNTIFS($N$268,"&lt;&gt;"&amp;""),ROUND(($T$270+$U$270+$V$270),1),"")</f>
        <v/>
      </c>
      <c r="BJ640" s="127" t="str">
        <f>IF(COUNTIFS($N$268,"&lt;&gt;"&amp;""),ROUND(($S$270+$T$270+$U$270+$V$270),1),"")</f>
        <v/>
      </c>
      <c r="BK640" s="282"/>
      <c r="BL640" s="127"/>
      <c r="BM640" s="127"/>
      <c r="BN640" s="282"/>
      <c r="BO640" s="127"/>
      <c r="BP640" s="127"/>
      <c r="BQ640" s="127" t="str">
        <f>IF(COUNTIFS($N$268,"&lt;&gt;"&amp;""),IF($Y$270&lt;&gt;"",ROUND($Y$270/14,1),""),"")</f>
        <v/>
      </c>
      <c r="BR640" s="127" t="str">
        <f>IF(COUNTIFS($N$268,"&lt;&gt;"&amp;""),IF($Y$270&lt;&gt;"",ROUND($Y$270,1),""),"")</f>
        <v/>
      </c>
      <c r="BS640" s="127" t="str">
        <f>IF($AZ640="","",$Q$270)</f>
        <v/>
      </c>
      <c r="BT640" s="126" t="str">
        <f>IF(COUNTIFS($N$268,"&lt;&gt;"&amp;""),$X$270,"")</f>
        <v/>
      </c>
      <c r="BU640" s="126" t="str">
        <f t="shared" si="187"/>
        <v/>
      </c>
      <c r="BV640" s="127" t="str">
        <f t="shared" si="188"/>
        <v/>
      </c>
      <c r="BW640" s="419" t="str">
        <f t="shared" si="186"/>
        <v/>
      </c>
      <c r="BY640" s="281"/>
      <c r="BZ640" s="281"/>
      <c r="CA640" s="281"/>
      <c r="CB640" s="281"/>
      <c r="CC640" s="281"/>
      <c r="CD640" s="281"/>
      <c r="CE640" s="281"/>
      <c r="CF640" s="281"/>
      <c r="CG640" s="51"/>
      <c r="CH640" s="51"/>
      <c r="CI640" s="51"/>
      <c r="CJ640" s="281"/>
      <c r="CK640" s="281"/>
      <c r="CL640" s="281"/>
      <c r="CM640" s="281"/>
      <c r="CN640" s="281"/>
      <c r="CO640" s="281"/>
      <c r="CP640" s="281"/>
      <c r="CQ640" s="281"/>
      <c r="CR640" s="281"/>
      <c r="CS640" s="51"/>
      <c r="CT640" s="51"/>
    </row>
    <row r="641" spans="1:98" ht="21" hidden="1" customHeight="1" x14ac:dyDescent="0.2">
      <c r="A641" s="254"/>
      <c r="B641" s="255"/>
      <c r="C641" s="255"/>
      <c r="D641" s="255"/>
      <c r="E641" s="255"/>
      <c r="F641" s="255"/>
      <c r="G641" s="255"/>
      <c r="H641" s="255"/>
      <c r="I641" s="255"/>
      <c r="J641" s="255"/>
      <c r="K641" s="255"/>
      <c r="L641" s="256"/>
      <c r="M641" s="256"/>
      <c r="N641" s="255"/>
      <c r="O641" s="394"/>
      <c r="P641" s="255"/>
      <c r="Q641" s="255"/>
      <c r="R641" s="255"/>
      <c r="S641" s="255"/>
      <c r="T641" s="255"/>
      <c r="U641" s="255"/>
      <c r="V641" s="255"/>
      <c r="W641" s="255"/>
      <c r="X641" s="256"/>
      <c r="Y641" s="256"/>
      <c r="Z641" s="255"/>
      <c r="AA641" s="255"/>
      <c r="AB641" s="255"/>
      <c r="AC641" s="255"/>
      <c r="AD641" s="255"/>
      <c r="AE641" s="255"/>
      <c r="AF641" s="255"/>
      <c r="AG641" s="255"/>
      <c r="AH641" s="255"/>
      <c r="AI641" s="255"/>
      <c r="AJ641" s="256"/>
      <c r="AK641" s="256"/>
      <c r="AL641" s="255"/>
      <c r="AM641" s="255"/>
      <c r="AN641" s="255"/>
      <c r="AO641" s="255"/>
      <c r="AP641" s="255"/>
      <c r="AQ641" s="255"/>
      <c r="AR641" s="255"/>
      <c r="AS641" s="255"/>
      <c r="AT641" s="255"/>
      <c r="AU641" s="255"/>
      <c r="AV641" s="256"/>
      <c r="AW641" s="256"/>
      <c r="AX641" s="263" t="str">
        <f>$N$273</f>
        <v/>
      </c>
      <c r="AY641" s="282">
        <v>16</v>
      </c>
      <c r="AZ641" s="127" t="str">
        <f>IF(COUNTIFS($N$271,"&lt;&gt;"&amp;""),$N$271,"")</f>
        <v/>
      </c>
      <c r="BA641" s="127" t="str">
        <f t="shared" si="181"/>
        <v/>
      </c>
      <c r="BB641" s="127" t="str">
        <f t="shared" si="182"/>
        <v/>
      </c>
      <c r="BC641" s="127" t="str">
        <f>IF($AZ641="","",$R$273)</f>
        <v/>
      </c>
      <c r="BD641" s="127" t="str">
        <f t="shared" si="189"/>
        <v/>
      </c>
      <c r="BE641" s="127" t="str">
        <f>IF(COUNTIFS($N$271,"&lt;&gt;"&amp;""),ROUND($S$273/14,1),"")</f>
        <v/>
      </c>
      <c r="BF641" s="127" t="str">
        <f>IF(COUNTIFS($N$271,"&lt;&gt;"&amp;""),ROUND(($T$273+$U$273+$V$273)/14,1),"")</f>
        <v/>
      </c>
      <c r="BG641" s="127" t="str">
        <f>IF(COUNTIFS($N$271,"&lt;&gt;"&amp;""),ROUND(($S$273+$T$273+$U$273+$V$273)/14,1),"")</f>
        <v/>
      </c>
      <c r="BH641" s="127" t="str">
        <f>IF(COUNTIFS($N$271,"&lt;&gt;"&amp;""),ROUND($S$273,1),"")</f>
        <v/>
      </c>
      <c r="BI641" s="127" t="str">
        <f>IF(COUNTIFS($N$271,"&lt;&gt;"&amp;""),ROUND(($T$273+$U$273+$V$273),1),"")</f>
        <v/>
      </c>
      <c r="BJ641" s="127" t="str">
        <f>IF(COUNTIFS($N$271,"&lt;&gt;"&amp;""),ROUND(($S$273+$T$273+$U$273+$V$273),1),"")</f>
        <v/>
      </c>
      <c r="BK641" s="282"/>
      <c r="BL641" s="127"/>
      <c r="BM641" s="127"/>
      <c r="BN641" s="282"/>
      <c r="BO641" s="127"/>
      <c r="BP641" s="127"/>
      <c r="BQ641" s="127" t="str">
        <f>IF(COUNTIFS($N$271,"&lt;&gt;"&amp;""),IF($Y$273&lt;&gt;"",ROUND($Y$273/14,1),""),"")</f>
        <v/>
      </c>
      <c r="BR641" s="127" t="str">
        <f>IF(COUNTIFS($N$271,"&lt;&gt;"&amp;""),IF($Y$273&lt;&gt;"",ROUND($Y$273,1),""),"")</f>
        <v/>
      </c>
      <c r="BS641" s="127" t="str">
        <f>IF($AZ641="","",$Q$273)</f>
        <v/>
      </c>
      <c r="BT641" s="126" t="str">
        <f>IF(COUNTIFS($N$271,"&lt;&gt;"&amp;""),$X$273,"")</f>
        <v/>
      </c>
      <c r="BU641" s="126" t="str">
        <f t="shared" si="187"/>
        <v/>
      </c>
      <c r="BV641" s="127" t="str">
        <f t="shared" si="188"/>
        <v/>
      </c>
      <c r="BW641" s="419" t="str">
        <f t="shared" si="186"/>
        <v/>
      </c>
      <c r="BY641" s="281"/>
      <c r="BZ641" s="281"/>
      <c r="CA641" s="281"/>
      <c r="CB641" s="281"/>
      <c r="CC641" s="281"/>
      <c r="CD641" s="281"/>
      <c r="CE641" s="281"/>
      <c r="CF641" s="281"/>
      <c r="CG641" s="51"/>
      <c r="CH641" s="51"/>
      <c r="CI641" s="51"/>
      <c r="CJ641" s="281"/>
      <c r="CK641" s="281"/>
      <c r="CL641" s="281"/>
      <c r="CM641" s="281"/>
      <c r="CN641" s="281"/>
      <c r="CO641" s="281"/>
      <c r="CP641" s="281"/>
      <c r="CQ641" s="281"/>
      <c r="CR641" s="281"/>
      <c r="CS641" s="51"/>
      <c r="CT641" s="51"/>
    </row>
    <row r="642" spans="1:98" ht="21" hidden="1" customHeight="1" x14ac:dyDescent="0.2">
      <c r="A642" s="254"/>
      <c r="B642" s="255"/>
      <c r="C642" s="255"/>
      <c r="D642" s="255"/>
      <c r="E642" s="255"/>
      <c r="F642" s="255"/>
      <c r="G642" s="255"/>
      <c r="H642" s="255"/>
      <c r="I642" s="255"/>
      <c r="J642" s="255"/>
      <c r="K642" s="255"/>
      <c r="L642" s="256"/>
      <c r="M642" s="256"/>
      <c r="N642" s="255"/>
      <c r="O642" s="394"/>
      <c r="P642" s="255"/>
      <c r="Q642" s="255"/>
      <c r="R642" s="255"/>
      <c r="S642" s="255"/>
      <c r="T642" s="255"/>
      <c r="U642" s="255"/>
      <c r="V642" s="255"/>
      <c r="W642" s="255"/>
      <c r="X642" s="256"/>
      <c r="Y642" s="256"/>
      <c r="Z642" s="255"/>
      <c r="AA642" s="255"/>
      <c r="AB642" s="255"/>
      <c r="AC642" s="255"/>
      <c r="AD642" s="255"/>
      <c r="AE642" s="255"/>
      <c r="AF642" s="255"/>
      <c r="AG642" s="255"/>
      <c r="AH642" s="255"/>
      <c r="AI642" s="255"/>
      <c r="AJ642" s="256"/>
      <c r="AK642" s="256"/>
      <c r="AL642" s="255"/>
      <c r="AM642" s="255"/>
      <c r="AN642" s="255"/>
      <c r="AO642" s="255"/>
      <c r="AP642" s="255"/>
      <c r="AQ642" s="255"/>
      <c r="AR642" s="255"/>
      <c r="AS642" s="255"/>
      <c r="AT642" s="255"/>
      <c r="AU642" s="255"/>
      <c r="AV642" s="256"/>
      <c r="AW642" s="256"/>
      <c r="AX642" s="263" t="str">
        <f>$N$276</f>
        <v/>
      </c>
      <c r="AY642" s="282">
        <v>17</v>
      </c>
      <c r="AZ642" s="127" t="str">
        <f>IF(COUNTIFS($N$274,"&lt;&gt;"&amp;""),$N$274,"")</f>
        <v/>
      </c>
      <c r="BA642" s="127" t="str">
        <f t="shared" si="181"/>
        <v/>
      </c>
      <c r="BB642" s="127" t="str">
        <f t="shared" si="182"/>
        <v/>
      </c>
      <c r="BC642" s="127" t="str">
        <f>IF($AZ642="","",$R$276)</f>
        <v/>
      </c>
      <c r="BD642" s="127" t="str">
        <f t="shared" si="189"/>
        <v/>
      </c>
      <c r="BE642" s="127" t="str">
        <f>IF(COUNTIFS($N$274,"&lt;&gt;"&amp;""),ROUND($S$276/14,1),"")</f>
        <v/>
      </c>
      <c r="BF642" s="127" t="str">
        <f>IF(COUNTIFS($N$274,"&lt;&gt;"&amp;""),ROUND(($T$276+$U$276+$V$276)/14,1),"")</f>
        <v/>
      </c>
      <c r="BG642" s="127" t="str">
        <f>IF(COUNTIFS($N$274,"&lt;&gt;"&amp;""),ROUND(($S$276+$T$276+$U$276+$V$276)/14,1),"")</f>
        <v/>
      </c>
      <c r="BH642" s="127" t="str">
        <f>IF(COUNTIFS($N$274,"&lt;&gt;"&amp;""),ROUND($S$276,1),"")</f>
        <v/>
      </c>
      <c r="BI642" s="127" t="str">
        <f>IF(COUNTIFS($N$274,"&lt;&gt;"&amp;""),ROUND(($T$276+$U$276+$V$276),1),"")</f>
        <v/>
      </c>
      <c r="BJ642" s="127" t="str">
        <f>IF(COUNTIFS($N$274,"&lt;&gt;"&amp;""),ROUND(($S$276+$T$276+$U$276+$V$276),1),"")</f>
        <v/>
      </c>
      <c r="BK642" s="282"/>
      <c r="BL642" s="127"/>
      <c r="BM642" s="127"/>
      <c r="BN642" s="282"/>
      <c r="BO642" s="127"/>
      <c r="BP642" s="127"/>
      <c r="BQ642" s="127" t="str">
        <f>IF(COUNTIFS($N$274,"&lt;&gt;"&amp;""),IF($Y$276&lt;&gt;"",ROUND($Y$276/14,1),""),"")</f>
        <v/>
      </c>
      <c r="BR642" s="127" t="str">
        <f>IF(COUNTIFS($N$274,"&lt;&gt;"&amp;""),IF($Y$276&lt;&gt;"",ROUND($Y$276,1),""),"")</f>
        <v/>
      </c>
      <c r="BS642" s="127" t="str">
        <f>IF($AZ642="","",$Q$276)</f>
        <v/>
      </c>
      <c r="BT642" s="126" t="str">
        <f>IF(COUNTIFS($N$274,"&lt;&gt;"&amp;""),$X$276,"")</f>
        <v/>
      </c>
      <c r="BU642" s="126" t="str">
        <f t="shared" si="187"/>
        <v/>
      </c>
      <c r="BV642" s="127" t="str">
        <f t="shared" si="188"/>
        <v/>
      </c>
      <c r="BW642" s="419" t="str">
        <f t="shared" si="186"/>
        <v/>
      </c>
      <c r="BY642" s="281"/>
      <c r="BZ642" s="281"/>
      <c r="CA642" s="281"/>
      <c r="CB642" s="281"/>
      <c r="CC642" s="281"/>
      <c r="CD642" s="281"/>
      <c r="CE642" s="281"/>
      <c r="CF642" s="281"/>
      <c r="CG642" s="51"/>
      <c r="CH642" s="51"/>
      <c r="CI642" s="51"/>
      <c r="CJ642" s="281"/>
      <c r="CK642" s="281"/>
      <c r="CL642" s="281"/>
      <c r="CM642" s="281"/>
      <c r="CN642" s="281"/>
      <c r="CO642" s="281"/>
      <c r="CP642" s="281"/>
      <c r="CQ642" s="281"/>
      <c r="CR642" s="281"/>
      <c r="CS642" s="51"/>
      <c r="CT642" s="51"/>
    </row>
    <row r="643" spans="1:98" ht="21" hidden="1" customHeight="1" x14ac:dyDescent="0.2">
      <c r="B643" s="281"/>
      <c r="C643" s="281"/>
      <c r="D643" s="281"/>
      <c r="E643" s="281"/>
      <c r="F643" s="281"/>
      <c r="G643" s="281"/>
      <c r="H643" s="281"/>
      <c r="I643" s="281"/>
      <c r="J643" s="281"/>
      <c r="N643" s="281"/>
      <c r="P643" s="281"/>
      <c r="Q643" s="281"/>
      <c r="R643" s="281"/>
      <c r="S643" s="281"/>
      <c r="T643" s="281"/>
      <c r="U643" s="281"/>
      <c r="V643" s="281"/>
      <c r="Z643" s="281"/>
      <c r="AA643" s="281"/>
      <c r="AB643" s="281"/>
      <c r="AC643" s="281"/>
      <c r="AD643" s="281"/>
      <c r="AE643" s="281"/>
      <c r="AF643" s="281"/>
      <c r="AG643" s="281"/>
      <c r="AH643" s="281"/>
      <c r="AL643" s="281"/>
      <c r="AM643" s="281"/>
      <c r="AN643" s="281"/>
      <c r="AO643" s="281"/>
      <c r="AP643" s="281"/>
      <c r="AQ643" s="281"/>
      <c r="AR643" s="281"/>
      <c r="AS643" s="281"/>
      <c r="AT643" s="281"/>
      <c r="AX643" s="263" t="str">
        <f>$N$279</f>
        <v/>
      </c>
      <c r="AY643" s="282">
        <v>18</v>
      </c>
      <c r="AZ643" s="127" t="str">
        <f>IF(COUNTIFS($N$277,"&lt;&gt;"&amp;""),$N$277,"")</f>
        <v/>
      </c>
      <c r="BA643" s="127" t="str">
        <f t="shared" si="181"/>
        <v/>
      </c>
      <c r="BB643" s="127" t="str">
        <f t="shared" si="182"/>
        <v/>
      </c>
      <c r="BC643" s="127" t="str">
        <f>IF($AZ643="","",$R$279)</f>
        <v/>
      </c>
      <c r="BD643" s="127" t="str">
        <f t="shared" si="189"/>
        <v/>
      </c>
      <c r="BE643" s="127" t="str">
        <f>IF(COUNTIFS($N$277,"&lt;&gt;"&amp;""),ROUND($S$279/14,1),"")</f>
        <v/>
      </c>
      <c r="BF643" s="127" t="str">
        <f>IF(COUNTIFS($N$277,"&lt;&gt;"&amp;""),ROUND(($T$279+$U$279+$V$279)/14,1),"")</f>
        <v/>
      </c>
      <c r="BG643" s="127" t="str">
        <f>IF(COUNTIFS($N$277,"&lt;&gt;"&amp;""),ROUND(($S$279+$T$279+$U$279+$V$279)/14,1),"")</f>
        <v/>
      </c>
      <c r="BH643" s="127" t="str">
        <f>IF(COUNTIFS($N$277,"&lt;&gt;"&amp;""),ROUND($S$279,1),"")</f>
        <v/>
      </c>
      <c r="BI643" s="127" t="str">
        <f>IF(COUNTIFS($N$277,"&lt;&gt;"&amp;""),ROUND(($T$279+$U$279+$V$279),1),"")</f>
        <v/>
      </c>
      <c r="BJ643" s="127" t="str">
        <f>IF(COUNTIFS($N$277,"&lt;&gt;"&amp;""),ROUND(($S$279+$T$279+$U$279+$V$279),1),"")</f>
        <v/>
      </c>
      <c r="BK643" s="282"/>
      <c r="BL643" s="127"/>
      <c r="BM643" s="127"/>
      <c r="BN643" s="282"/>
      <c r="BO643" s="127"/>
      <c r="BP643" s="127"/>
      <c r="BQ643" s="127" t="str">
        <f>IF(COUNTIFS($N$277,"&lt;&gt;"&amp;""),IF($Y$279&lt;&gt;"",ROUND($Y$279/14,1),""),"")</f>
        <v/>
      </c>
      <c r="BR643" s="127" t="str">
        <f>IF(COUNTIFS($N$277,"&lt;&gt;"&amp;""),IF($Y$279&lt;&gt;"",ROUND($Y$279,1),""),"")</f>
        <v/>
      </c>
      <c r="BS643" s="127" t="str">
        <f>IF($AZ643="","",$Q$279)</f>
        <v/>
      </c>
      <c r="BT643" s="126" t="str">
        <f>IF(COUNTIFS($N$277,"&lt;&gt;"&amp;""),$X$279,"")</f>
        <v/>
      </c>
      <c r="BU643" s="126" t="str">
        <f t="shared" si="187"/>
        <v/>
      </c>
      <c r="BV643" s="127" t="str">
        <f t="shared" si="188"/>
        <v/>
      </c>
      <c r="BW643" s="419" t="str">
        <f t="shared" si="186"/>
        <v/>
      </c>
      <c r="BY643" s="281"/>
      <c r="BZ643" s="281"/>
      <c r="CA643" s="281"/>
      <c r="CB643" s="281"/>
      <c r="CC643" s="281"/>
      <c r="CD643" s="281"/>
      <c r="CE643" s="281"/>
      <c r="CF643" s="281"/>
      <c r="CG643" s="51"/>
      <c r="CH643" s="51"/>
      <c r="CI643" s="51"/>
      <c r="CJ643" s="281"/>
      <c r="CK643" s="281"/>
      <c r="CL643" s="281"/>
      <c r="CM643" s="281"/>
      <c r="CN643" s="281"/>
      <c r="CO643" s="281"/>
      <c r="CP643" s="281"/>
      <c r="CQ643" s="281"/>
      <c r="CR643" s="281"/>
      <c r="CS643" s="51"/>
      <c r="CT643" s="51"/>
    </row>
    <row r="644" spans="1:98" ht="21" hidden="1" customHeight="1" x14ac:dyDescent="0.2">
      <c r="B644" s="281"/>
      <c r="C644" s="281"/>
      <c r="D644" s="281"/>
      <c r="E644" s="281"/>
      <c r="F644" s="281"/>
      <c r="G644" s="281"/>
      <c r="H644" s="281"/>
      <c r="I644" s="281"/>
      <c r="J644" s="281"/>
      <c r="N644" s="281"/>
      <c r="P644" s="281"/>
      <c r="Q644" s="281"/>
      <c r="R644" s="281"/>
      <c r="S644" s="281"/>
      <c r="T644" s="281"/>
      <c r="U644" s="281"/>
      <c r="V644" s="281"/>
      <c r="Z644" s="281"/>
      <c r="AA644" s="281"/>
      <c r="AB644" s="281"/>
      <c r="AC644" s="281"/>
      <c r="AD644" s="281"/>
      <c r="AE644" s="281"/>
      <c r="AF644" s="281"/>
      <c r="AG644" s="281"/>
      <c r="AH644" s="281"/>
      <c r="AL644" s="281"/>
      <c r="AM644" s="281"/>
      <c r="AN644" s="281"/>
      <c r="AO644" s="281"/>
      <c r="AP644" s="281"/>
      <c r="AQ644" s="281"/>
      <c r="AR644" s="281"/>
      <c r="AS644" s="281"/>
      <c r="AT644" s="281"/>
      <c r="AX644" s="263" t="str">
        <f>$N$282</f>
        <v/>
      </c>
      <c r="AY644" s="282">
        <v>19</v>
      </c>
      <c r="AZ644" s="127" t="str">
        <f>IF(COUNTIFS($N$280,"&lt;&gt;"&amp;""),$N$280,"")</f>
        <v/>
      </c>
      <c r="BA644" s="127" t="str">
        <f t="shared" si="181"/>
        <v/>
      </c>
      <c r="BB644" s="127" t="str">
        <f t="shared" si="182"/>
        <v/>
      </c>
      <c r="BC644" s="127" t="str">
        <f>IF($AZ644="","",$R$282)</f>
        <v/>
      </c>
      <c r="BD644" s="127" t="str">
        <f t="shared" si="189"/>
        <v/>
      </c>
      <c r="BE644" s="127" t="str">
        <f>IF(COUNTIFS($N$280,"&lt;&gt;"&amp;""),ROUND($S$282/14,1),"")</f>
        <v/>
      </c>
      <c r="BF644" s="127" t="str">
        <f>IF(COUNTIFS($N$280,"&lt;&gt;"&amp;""),ROUND(($T$282+$U$282+$V$282)/14,1),"")</f>
        <v/>
      </c>
      <c r="BG644" s="127" t="str">
        <f>IF(COUNTIFS($N$280,"&lt;&gt;"&amp;""),ROUND(($S$282+$T$282+$U$282+$V$282)/14,1),"")</f>
        <v/>
      </c>
      <c r="BH644" s="127" t="str">
        <f>IF(COUNTIFS($N$280,"&lt;&gt;"&amp;""),ROUND($S$282,1),"")</f>
        <v/>
      </c>
      <c r="BI644" s="127" t="str">
        <f>IF(COUNTIFS($N$280,"&lt;&gt;"&amp;""),ROUND(($T$282+$U$282+$V$282),1),"")</f>
        <v/>
      </c>
      <c r="BJ644" s="127" t="str">
        <f>IF(COUNTIFS($N$280,"&lt;&gt;"&amp;""),ROUND(($S$282+$T$282+$U$282+$V$282),1),"")</f>
        <v/>
      </c>
      <c r="BK644" s="282"/>
      <c r="BL644" s="127"/>
      <c r="BM644" s="127"/>
      <c r="BN644" s="282"/>
      <c r="BO644" s="127"/>
      <c r="BP644" s="127"/>
      <c r="BQ644" s="127" t="str">
        <f>IF(COUNTIFS($N$280,"&lt;&gt;"&amp;""),IF($Y$282&lt;&gt;"",ROUND($Y$282/14,1),""),"")</f>
        <v/>
      </c>
      <c r="BR644" s="127" t="str">
        <f>IF(COUNTIFS($N$280,"&lt;&gt;"&amp;""),IF($Y$282&lt;&gt;"",ROUND($Y$282,1),""),"")</f>
        <v/>
      </c>
      <c r="BS644" s="127" t="str">
        <f>IF($AZ644="","",$Q$282)</f>
        <v/>
      </c>
      <c r="BT644" s="126" t="str">
        <f>IF(COUNTIFS($N$280,"&lt;&gt;"&amp;""),$X$282,"")</f>
        <v/>
      </c>
      <c r="BU644" s="126" t="str">
        <f t="shared" si="187"/>
        <v/>
      </c>
      <c r="BV644" s="127" t="str">
        <f t="shared" si="188"/>
        <v/>
      </c>
      <c r="BW644" s="419" t="str">
        <f t="shared" si="186"/>
        <v/>
      </c>
      <c r="BY644" s="281"/>
      <c r="BZ644" s="281"/>
      <c r="CA644" s="281"/>
      <c r="CB644" s="281"/>
      <c r="CC644" s="281"/>
      <c r="CD644" s="281"/>
      <c r="CE644" s="281"/>
      <c r="CF644" s="281"/>
      <c r="CG644" s="51"/>
      <c r="CH644" s="51"/>
      <c r="CI644" s="51"/>
      <c r="CJ644" s="281"/>
      <c r="CK644" s="281"/>
      <c r="CL644" s="281"/>
      <c r="CM644" s="281"/>
      <c r="CN644" s="281"/>
      <c r="CO644" s="281"/>
      <c r="CP644" s="281"/>
      <c r="CQ644" s="281"/>
      <c r="CR644" s="281"/>
      <c r="CS644" s="51"/>
      <c r="CT644" s="51"/>
    </row>
    <row r="645" spans="1:98" ht="21" hidden="1" customHeight="1" x14ac:dyDescent="0.2">
      <c r="B645" s="281"/>
      <c r="C645" s="281"/>
      <c r="D645" s="281"/>
      <c r="E645" s="281"/>
      <c r="F645" s="281"/>
      <c r="G645" s="281"/>
      <c r="H645" s="281"/>
      <c r="I645" s="281"/>
      <c r="J645" s="281"/>
      <c r="N645" s="281"/>
      <c r="P645" s="281"/>
      <c r="Q645" s="281"/>
      <c r="R645" s="281"/>
      <c r="S645" s="281"/>
      <c r="T645" s="281"/>
      <c r="U645" s="281"/>
      <c r="V645" s="281"/>
      <c r="Z645" s="281"/>
      <c r="AA645" s="281"/>
      <c r="AB645" s="281"/>
      <c r="AC645" s="281"/>
      <c r="AD645" s="281"/>
      <c r="AE645" s="281"/>
      <c r="AF645" s="281"/>
      <c r="AG645" s="281"/>
      <c r="AH645" s="281"/>
      <c r="AL645" s="281"/>
      <c r="AM645" s="281"/>
      <c r="AN645" s="281"/>
      <c r="AO645" s="281"/>
      <c r="AP645" s="281"/>
      <c r="AQ645" s="281"/>
      <c r="AR645" s="281"/>
      <c r="AS645" s="281"/>
      <c r="AT645" s="281"/>
      <c r="AX645" s="263" t="str">
        <f>$N$285</f>
        <v/>
      </c>
      <c r="AY645" s="282">
        <v>20</v>
      </c>
      <c r="AZ645" s="127" t="str">
        <f>IF(COUNTIFS($N$283,"&lt;&gt;"&amp;""),$N$283,"")</f>
        <v/>
      </c>
      <c r="BA645" s="127" t="str">
        <f t="shared" si="181"/>
        <v/>
      </c>
      <c r="BB645" s="127" t="str">
        <f t="shared" si="182"/>
        <v/>
      </c>
      <c r="BC645" s="127" t="str">
        <f>IF($AZ645="","",$R$285)</f>
        <v/>
      </c>
      <c r="BD645" s="127" t="str">
        <f t="shared" si="189"/>
        <v/>
      </c>
      <c r="BE645" s="127" t="str">
        <f>IF(COUNTIFS($N$283,"&lt;&gt;"&amp;""),ROUND($S$285/14,1),"")</f>
        <v/>
      </c>
      <c r="BF645" s="127" t="str">
        <f>IF(COUNTIFS($N$283,"&lt;&gt;"&amp;""),ROUND(($T$285+$U$285+$V$285)/14,1),"")</f>
        <v/>
      </c>
      <c r="BG645" s="127" t="str">
        <f>IF(COUNTIFS($N$283,"&lt;&gt;"&amp;""),ROUND(($S$285+$T$285+$U$285+$V$285)/14,1),"")</f>
        <v/>
      </c>
      <c r="BH645" s="127" t="str">
        <f>IF(COUNTIFS($N$283,"&lt;&gt;"&amp;""),ROUND($S$285,1),"")</f>
        <v/>
      </c>
      <c r="BI645" s="127" t="str">
        <f>IF(COUNTIFS($N$283,"&lt;&gt;"&amp;""),ROUND(($T$285+$U$285+$V$285),1),"")</f>
        <v/>
      </c>
      <c r="BJ645" s="127" t="str">
        <f>IF(COUNTIFS($N$283,"&lt;&gt;"&amp;""),ROUND(($S$285+$T$285+$U$285+$V$285),1),"")</f>
        <v/>
      </c>
      <c r="BK645" s="282"/>
      <c r="BL645" s="127"/>
      <c r="BM645" s="127"/>
      <c r="BN645" s="282"/>
      <c r="BO645" s="127"/>
      <c r="BP645" s="127"/>
      <c r="BQ645" s="127" t="str">
        <f>IF(COUNTIFS($N$283,"&lt;&gt;"&amp;""),IF($Y$285&lt;&gt;"",ROUND($Y$285/14,1),""),"")</f>
        <v/>
      </c>
      <c r="BR645" s="127" t="str">
        <f>IF(COUNTIFS($N$283,"&lt;&gt;"&amp;""),IF($Y$285&lt;&gt;"",ROUND($Y$285,1),""),"")</f>
        <v/>
      </c>
      <c r="BS645" s="127" t="str">
        <f>IF($AZ645="","",$Q$285)</f>
        <v/>
      </c>
      <c r="BT645" s="126" t="str">
        <f>IF(COUNTIFS($N$283,"&lt;&gt;"&amp;""),$X$285,"")</f>
        <v/>
      </c>
      <c r="BU645" s="126" t="str">
        <f t="shared" si="187"/>
        <v/>
      </c>
      <c r="BV645" s="127" t="str">
        <f t="shared" si="188"/>
        <v/>
      </c>
      <c r="BW645" s="419" t="str">
        <f t="shared" si="186"/>
        <v/>
      </c>
      <c r="BY645" s="281"/>
      <c r="BZ645" s="281"/>
      <c r="CA645" s="281"/>
      <c r="CB645" s="281"/>
      <c r="CC645" s="281"/>
      <c r="CD645" s="281"/>
      <c r="CE645" s="281"/>
      <c r="CF645" s="281"/>
      <c r="CG645" s="51"/>
      <c r="CH645" s="51"/>
      <c r="CI645" s="51"/>
      <c r="CJ645" s="281"/>
      <c r="CK645" s="281"/>
      <c r="CL645" s="281"/>
      <c r="CM645" s="281"/>
      <c r="CN645" s="281"/>
      <c r="CO645" s="281"/>
      <c r="CP645" s="281"/>
      <c r="CQ645" s="281"/>
      <c r="CR645" s="281"/>
      <c r="CS645" s="51"/>
      <c r="CT645" s="51"/>
    </row>
    <row r="646" spans="1:98" ht="21" hidden="1" customHeight="1" x14ac:dyDescent="0.2">
      <c r="B646" s="281"/>
      <c r="C646" s="281"/>
      <c r="D646" s="281"/>
      <c r="E646" s="281"/>
      <c r="F646" s="281"/>
      <c r="G646" s="281"/>
      <c r="H646" s="281"/>
      <c r="I646" s="281"/>
      <c r="J646" s="281"/>
      <c r="N646" s="281"/>
      <c r="P646" s="281"/>
      <c r="Q646" s="281"/>
      <c r="R646" s="281"/>
      <c r="S646" s="281"/>
      <c r="T646" s="281"/>
      <c r="U646" s="281"/>
      <c r="V646" s="281"/>
      <c r="Z646" s="281"/>
      <c r="AA646" s="281"/>
      <c r="AB646" s="281"/>
      <c r="AC646" s="281"/>
      <c r="AD646" s="281"/>
      <c r="AE646" s="281"/>
      <c r="AF646" s="281"/>
      <c r="AG646" s="281"/>
      <c r="AH646" s="281"/>
      <c r="AL646" s="281"/>
      <c r="AM646" s="281"/>
      <c r="AN646" s="281"/>
      <c r="AO646" s="281"/>
      <c r="AP646" s="281"/>
      <c r="AQ646" s="281"/>
      <c r="AR646" s="281"/>
      <c r="AS646" s="281"/>
      <c r="AT646" s="281"/>
      <c r="AX646" s="263" t="str">
        <f>$N$288</f>
        <v/>
      </c>
      <c r="AY646" s="282">
        <v>21</v>
      </c>
      <c r="AZ646" s="127" t="str">
        <f>IF(COUNTIFS($N$286,"&lt;&gt;"&amp;""),$N$286,"")</f>
        <v/>
      </c>
      <c r="BA646" s="127" t="str">
        <f t="shared" si="181"/>
        <v/>
      </c>
      <c r="BB646" s="127" t="str">
        <f t="shared" si="182"/>
        <v/>
      </c>
      <c r="BC646" s="127" t="str">
        <f>IF($AZ646="","",$R$288)</f>
        <v/>
      </c>
      <c r="BD646" s="127" t="str">
        <f t="shared" si="189"/>
        <v/>
      </c>
      <c r="BE646" s="127" t="str">
        <f>IF(COUNTIFS($N$286,"&lt;&gt;"&amp;""),ROUND($S$288/14,1),"")</f>
        <v/>
      </c>
      <c r="BF646" s="127" t="str">
        <f>IF(COUNTIFS($N$286,"&lt;&gt;"&amp;""),ROUND(($T$288+$U$288+$V$288)/14,1),"")</f>
        <v/>
      </c>
      <c r="BG646" s="127" t="str">
        <f>IF(COUNTIFS($N$286,"&lt;&gt;"&amp;""),ROUND(($S$288+$T$288+$U$288+$V$288)/14,1),"")</f>
        <v/>
      </c>
      <c r="BH646" s="127" t="str">
        <f>IF(COUNTIFS($N$286,"&lt;&gt;"&amp;""),ROUND($S$288,1),"")</f>
        <v/>
      </c>
      <c r="BI646" s="127" t="str">
        <f>IF(COUNTIFS($N$286,"&lt;&gt;"&amp;""),ROUND(($T$288+$U$288+$V$288),1),"")</f>
        <v/>
      </c>
      <c r="BJ646" s="127" t="str">
        <f>IF(COUNTIFS($N$286,"&lt;&gt;"&amp;""),ROUND(($S$288+$T$288+$U$288+$V$288),1),"")</f>
        <v/>
      </c>
      <c r="BK646" s="282"/>
      <c r="BL646" s="127"/>
      <c r="BM646" s="127"/>
      <c r="BN646" s="282"/>
      <c r="BO646" s="127"/>
      <c r="BP646" s="127"/>
      <c r="BQ646" s="127" t="str">
        <f>IF(COUNTIFS($N$286,"&lt;&gt;"&amp;""),IF($Y$288&lt;&gt;"",ROUND($Y$288/14,1),""),"")</f>
        <v/>
      </c>
      <c r="BR646" s="127" t="str">
        <f>IF(COUNTIFS($N$286,"&lt;&gt;"&amp;""),IF($Y$288&lt;&gt;"",ROUND($Y$288,1),""),"")</f>
        <v/>
      </c>
      <c r="BS646" s="127" t="str">
        <f>IF($AZ646="","",$Q$288)</f>
        <v/>
      </c>
      <c r="BT646" s="126" t="str">
        <f>IF(COUNTIFS($N$286,"&lt;&gt;"&amp;""),$X$288,"")</f>
        <v/>
      </c>
      <c r="BU646" s="126" t="str">
        <f t="shared" si="187"/>
        <v/>
      </c>
      <c r="BV646" s="127" t="str">
        <f t="shared" si="188"/>
        <v/>
      </c>
      <c r="BW646" s="419" t="str">
        <f t="shared" si="186"/>
        <v/>
      </c>
      <c r="BY646" s="281"/>
      <c r="BZ646" s="281"/>
      <c r="CA646" s="281"/>
      <c r="CB646" s="281"/>
      <c r="CC646" s="281"/>
      <c r="CD646" s="281"/>
      <c r="CE646" s="281"/>
      <c r="CF646" s="281"/>
      <c r="CG646" s="51"/>
      <c r="CH646" s="51"/>
      <c r="CI646" s="51"/>
      <c r="CJ646" s="281"/>
      <c r="CK646" s="281"/>
      <c r="CL646" s="281"/>
      <c r="CM646" s="281"/>
      <c r="CN646" s="281"/>
      <c r="CO646" s="281"/>
      <c r="CP646" s="281"/>
      <c r="CQ646" s="281"/>
      <c r="CR646" s="281"/>
      <c r="CS646" s="51"/>
      <c r="CT646" s="51"/>
    </row>
    <row r="647" spans="1:98" ht="21" hidden="1" customHeight="1" x14ac:dyDescent="0.2">
      <c r="B647" s="281"/>
      <c r="C647" s="281"/>
      <c r="D647" s="281"/>
      <c r="E647" s="281"/>
      <c r="F647" s="281"/>
      <c r="G647" s="281"/>
      <c r="H647" s="281"/>
      <c r="I647" s="281"/>
      <c r="J647" s="281"/>
      <c r="N647" s="281"/>
      <c r="P647" s="281"/>
      <c r="Q647" s="281"/>
      <c r="R647" s="281"/>
      <c r="S647" s="281"/>
      <c r="T647" s="281"/>
      <c r="U647" s="281"/>
      <c r="V647" s="281"/>
      <c r="Z647" s="281"/>
      <c r="AA647" s="281"/>
      <c r="AB647" s="281"/>
      <c r="AC647" s="281"/>
      <c r="AD647" s="281"/>
      <c r="AE647" s="281"/>
      <c r="AF647" s="281"/>
      <c r="AG647" s="281"/>
      <c r="AH647" s="281"/>
      <c r="AL647" s="281"/>
      <c r="AM647" s="281"/>
      <c r="AN647" s="281"/>
      <c r="AO647" s="281"/>
      <c r="AP647" s="281"/>
      <c r="AQ647" s="281"/>
      <c r="AR647" s="281"/>
      <c r="AS647" s="281"/>
      <c r="AT647" s="281"/>
      <c r="AX647" s="263" t="str">
        <f>$N$291</f>
        <v/>
      </c>
      <c r="AY647" s="282">
        <v>22</v>
      </c>
      <c r="AZ647" s="127" t="str">
        <f>IF(COUNTIFS($N$289,"&lt;&gt;"&amp;""),$N$289,"")</f>
        <v/>
      </c>
      <c r="BA647" s="127" t="str">
        <f t="shared" si="181"/>
        <v/>
      </c>
      <c r="BB647" s="127" t="str">
        <f t="shared" si="182"/>
        <v/>
      </c>
      <c r="BC647" s="127" t="str">
        <f>IF($AZ647="","",$R$291)</f>
        <v/>
      </c>
      <c r="BD647" s="127" t="str">
        <f t="shared" si="189"/>
        <v/>
      </c>
      <c r="BE647" s="127" t="str">
        <f>IF(COUNTIFS($N$289,"&lt;&gt;"&amp;""),ROUND($S$291/14,1),"")</f>
        <v/>
      </c>
      <c r="BF647" s="127" t="str">
        <f>IF(COUNTIFS($N$289,"&lt;&gt;"&amp;""),ROUND(($T$291+$U$291+$V$291)/14,1),"")</f>
        <v/>
      </c>
      <c r="BG647" s="127" t="str">
        <f>IF(COUNTIFS($N$289,"&lt;&gt;"&amp;""),ROUND(($S$291+$T$291+$U$291+$V$291)/14,1),"")</f>
        <v/>
      </c>
      <c r="BH647" s="127" t="str">
        <f>IF(COUNTIFS($N$289,"&lt;&gt;"&amp;""),ROUND($S$291,1),"")</f>
        <v/>
      </c>
      <c r="BI647" s="127" t="str">
        <f>IF(COUNTIFS($N$289,"&lt;&gt;"&amp;""),ROUND(($T$291+$U$291+$V$291),1),"")</f>
        <v/>
      </c>
      <c r="BJ647" s="127" t="str">
        <f>IF(COUNTIFS($N$289,"&lt;&gt;"&amp;""),ROUND(($S$291+$T$291+$U$291+$V$291),1),"")</f>
        <v/>
      </c>
      <c r="BK647" s="282"/>
      <c r="BL647" s="127"/>
      <c r="BM647" s="127"/>
      <c r="BN647" s="282"/>
      <c r="BO647" s="127"/>
      <c r="BP647" s="127"/>
      <c r="BQ647" s="127" t="str">
        <f>IF(COUNTIFS($N$289,"&lt;&gt;"&amp;""),IF($Y$291&lt;&gt;"",ROUND($Y$291/14,1),""),"")</f>
        <v/>
      </c>
      <c r="BR647" s="127" t="str">
        <f>IF(COUNTIFS($N$289,"&lt;&gt;"&amp;""),IF($Y$291&lt;&gt;"",ROUND($Y$291,1),""),"")</f>
        <v/>
      </c>
      <c r="BS647" s="127" t="str">
        <f>IF($AZ647="","",$Q$291)</f>
        <v/>
      </c>
      <c r="BT647" s="126" t="str">
        <f>IF(COUNTIFS($N$289,"&lt;&gt;"&amp;""),$X$291,"")</f>
        <v/>
      </c>
      <c r="BU647" s="126" t="str">
        <f t="shared" si="187"/>
        <v/>
      </c>
      <c r="BV647" s="127" t="str">
        <f t="shared" si="188"/>
        <v/>
      </c>
      <c r="BW647" s="419" t="str">
        <f t="shared" si="186"/>
        <v/>
      </c>
      <c r="BY647" s="281"/>
      <c r="BZ647" s="281"/>
      <c r="CA647" s="281"/>
      <c r="CB647" s="281"/>
      <c r="CC647" s="281"/>
      <c r="CD647" s="281"/>
      <c r="CE647" s="281"/>
      <c r="CF647" s="281"/>
      <c r="CG647" s="51"/>
      <c r="CH647" s="51"/>
      <c r="CI647" s="51"/>
      <c r="CJ647" s="281"/>
      <c r="CK647" s="281"/>
      <c r="CL647" s="281"/>
      <c r="CM647" s="281"/>
      <c r="CN647" s="281"/>
      <c r="CO647" s="281"/>
      <c r="CP647" s="281"/>
      <c r="CQ647" s="281"/>
      <c r="CR647" s="281"/>
      <c r="CS647" s="51"/>
      <c r="CT647" s="51"/>
    </row>
    <row r="648" spans="1:98" ht="21" hidden="1" customHeight="1" x14ac:dyDescent="0.2">
      <c r="B648" s="281"/>
      <c r="C648" s="281"/>
      <c r="D648" s="281"/>
      <c r="E648" s="281"/>
      <c r="F648" s="281"/>
      <c r="G648" s="281"/>
      <c r="H648" s="281"/>
      <c r="I648" s="281"/>
      <c r="J648" s="281"/>
      <c r="N648" s="281"/>
      <c r="P648" s="281"/>
      <c r="Q648" s="281"/>
      <c r="R648" s="281"/>
      <c r="S648" s="281"/>
      <c r="T648" s="281"/>
      <c r="U648" s="281"/>
      <c r="V648" s="281"/>
      <c r="Z648" s="281"/>
      <c r="AA648" s="281"/>
      <c r="AB648" s="281"/>
      <c r="AC648" s="281"/>
      <c r="AD648" s="281"/>
      <c r="AE648" s="281"/>
      <c r="AF648" s="281"/>
      <c r="AG648" s="281"/>
      <c r="AH648" s="281"/>
      <c r="AL648" s="281"/>
      <c r="AM648" s="281"/>
      <c r="AN648" s="281"/>
      <c r="AO648" s="281"/>
      <c r="AP648" s="281"/>
      <c r="AQ648" s="281"/>
      <c r="AR648" s="281"/>
      <c r="AS648" s="281"/>
      <c r="AT648" s="281"/>
      <c r="AX648" s="263" t="str">
        <f>$N$294</f>
        <v/>
      </c>
      <c r="AY648" s="282">
        <v>23</v>
      </c>
      <c r="AZ648" s="127" t="str">
        <f>IF(COUNTIFS($N$292,"&lt;&gt;"&amp;""),$N$292,"")</f>
        <v/>
      </c>
      <c r="BA648" s="127" t="str">
        <f t="shared" si="181"/>
        <v/>
      </c>
      <c r="BB648" s="127" t="str">
        <f t="shared" si="182"/>
        <v/>
      </c>
      <c r="BC648" s="127" t="str">
        <f>IF($AZ648="","",$R$294)</f>
        <v/>
      </c>
      <c r="BD648" s="127" t="str">
        <f t="shared" si="189"/>
        <v/>
      </c>
      <c r="BE648" s="127" t="str">
        <f>IF(COUNTIFS($N$292,"&lt;&gt;"&amp;""),ROUND($S$294/14,1),"")</f>
        <v/>
      </c>
      <c r="BF648" s="127" t="str">
        <f>IF(COUNTIFS($N$292,"&lt;&gt;"&amp;""),ROUND(($T$294+$U$294+$V$294)/14,1),"")</f>
        <v/>
      </c>
      <c r="BG648" s="127" t="str">
        <f>IF(COUNTIFS($N$292,"&lt;&gt;"&amp;""),ROUND(($S$294+$T$294+$U$294+$V$294)/14,1),"")</f>
        <v/>
      </c>
      <c r="BH648" s="127" t="str">
        <f>IF(COUNTIFS($N$292,"&lt;&gt;"&amp;""),ROUND($S$294,1),"")</f>
        <v/>
      </c>
      <c r="BI648" s="127" t="str">
        <f>IF(COUNTIFS($N$292,"&lt;&gt;"&amp;""),ROUND(($T$294+$U$294+$V$294),1),"")</f>
        <v/>
      </c>
      <c r="BJ648" s="127" t="str">
        <f>IF(COUNTIFS($N$292,"&lt;&gt;"&amp;""),ROUND(($S$294+$T$294+$U$294+$V$294),1),"")</f>
        <v/>
      </c>
      <c r="BK648" s="282"/>
      <c r="BL648" s="127"/>
      <c r="BM648" s="127"/>
      <c r="BN648" s="282"/>
      <c r="BO648" s="127"/>
      <c r="BP648" s="127"/>
      <c r="BQ648" s="127" t="str">
        <f>IF(COUNTIFS($N$292,"&lt;&gt;"&amp;""),IF($Y$294&lt;&gt;"",ROUND($Y$294/14,1),""),"")</f>
        <v/>
      </c>
      <c r="BR648" s="127" t="str">
        <f>IF(COUNTIFS($N$292,"&lt;&gt;"&amp;""),IF($Y$294&lt;&gt;"",ROUND($Y$294,1),""),"")</f>
        <v/>
      </c>
      <c r="BS648" s="127" t="str">
        <f>IF($AZ648="","",$Q$294)</f>
        <v/>
      </c>
      <c r="BT648" s="126" t="str">
        <f>IF(COUNTIFS($N$292,"&lt;&gt;"&amp;""),$X$294,"")</f>
        <v/>
      </c>
      <c r="BU648" s="126" t="str">
        <f t="shared" si="187"/>
        <v/>
      </c>
      <c r="BV648" s="127" t="str">
        <f t="shared" si="188"/>
        <v/>
      </c>
      <c r="BW648" s="419" t="str">
        <f t="shared" si="186"/>
        <v/>
      </c>
      <c r="BY648" s="281"/>
      <c r="BZ648" s="281"/>
      <c r="CA648" s="281"/>
      <c r="CB648" s="281"/>
      <c r="CC648" s="281"/>
      <c r="CD648" s="281"/>
      <c r="CE648" s="281"/>
      <c r="CF648" s="281"/>
      <c r="CG648" s="51"/>
      <c r="CH648" s="51"/>
      <c r="CI648" s="51"/>
      <c r="CJ648" s="281"/>
      <c r="CK648" s="281"/>
      <c r="CL648" s="281"/>
      <c r="CM648" s="281"/>
      <c r="CN648" s="281"/>
      <c r="CO648" s="281"/>
      <c r="CP648" s="281"/>
      <c r="CQ648" s="281"/>
      <c r="CR648" s="281"/>
      <c r="CS648" s="51"/>
      <c r="CT648" s="51"/>
    </row>
    <row r="649" spans="1:98" ht="21" hidden="1" customHeight="1" x14ac:dyDescent="0.2">
      <c r="B649" s="281"/>
      <c r="C649" s="281"/>
      <c r="D649" s="281"/>
      <c r="E649" s="281"/>
      <c r="F649" s="281"/>
      <c r="G649" s="281"/>
      <c r="H649" s="281"/>
      <c r="I649" s="281"/>
      <c r="J649" s="281"/>
      <c r="N649" s="281"/>
      <c r="P649" s="281"/>
      <c r="Q649" s="281"/>
      <c r="R649" s="281"/>
      <c r="S649" s="281"/>
      <c r="T649" s="281"/>
      <c r="U649" s="281"/>
      <c r="V649" s="281"/>
      <c r="Z649" s="281"/>
      <c r="AA649" s="281"/>
      <c r="AB649" s="281"/>
      <c r="AC649" s="281"/>
      <c r="AD649" s="281"/>
      <c r="AE649" s="281"/>
      <c r="AF649" s="281"/>
      <c r="AG649" s="281"/>
      <c r="AH649" s="281"/>
      <c r="AL649" s="281"/>
      <c r="AM649" s="281"/>
      <c r="AN649" s="281"/>
      <c r="AO649" s="281"/>
      <c r="AP649" s="281"/>
      <c r="AQ649" s="281"/>
      <c r="AR649" s="281"/>
      <c r="AS649" s="281"/>
      <c r="AT649" s="281"/>
      <c r="AX649" s="263" t="str">
        <f>$N$297</f>
        <v/>
      </c>
      <c r="AY649" s="282">
        <v>24</v>
      </c>
      <c r="AZ649" s="127" t="str">
        <f>IF(COUNTIFS($N$295,"&lt;&gt;"&amp;""),$N$295,"")</f>
        <v/>
      </c>
      <c r="BA649" s="127" t="str">
        <f t="shared" si="181"/>
        <v/>
      </c>
      <c r="BB649" s="127" t="str">
        <f t="shared" si="182"/>
        <v/>
      </c>
      <c r="BC649" s="127" t="str">
        <f>IF($AZ649="","",$R$297)</f>
        <v/>
      </c>
      <c r="BD649" s="127" t="str">
        <f t="shared" si="189"/>
        <v/>
      </c>
      <c r="BE649" s="127" t="str">
        <f>IF(COUNTIFS($N$295,"&lt;&gt;"&amp;""),ROUND($S$297/14,1),"")</f>
        <v/>
      </c>
      <c r="BF649" s="127" t="str">
        <f>IF(COUNTIFS($N$295,"&lt;&gt;"&amp;""),ROUND(($T$297+$U$297+$V$297)/14,1),"")</f>
        <v/>
      </c>
      <c r="BG649" s="127" t="str">
        <f>IF(COUNTIFS($N$295,"&lt;&gt;"&amp;""),ROUND(($S$297+$T$297+$U$297+$V$297)/14,1),"")</f>
        <v/>
      </c>
      <c r="BH649" s="127" t="str">
        <f>IF(COUNTIFS($N$295,"&lt;&gt;"&amp;""),ROUND($S$297,1),"")</f>
        <v/>
      </c>
      <c r="BI649" s="127" t="str">
        <f>IF(COUNTIFS($N$295,"&lt;&gt;"&amp;""),ROUND(($T$297+$U$297+$V$297),1),"")</f>
        <v/>
      </c>
      <c r="BJ649" s="127" t="str">
        <f>IF(COUNTIFS($N$295,"&lt;&gt;"&amp;""),ROUND(($S$297+$T$297+$U$297+$V$297),1),"")</f>
        <v/>
      </c>
      <c r="BK649" s="282"/>
      <c r="BL649" s="127"/>
      <c r="BM649" s="127"/>
      <c r="BN649" s="282"/>
      <c r="BO649" s="127"/>
      <c r="BP649" s="127"/>
      <c r="BQ649" s="127" t="str">
        <f>IF(COUNTIFS($N$295,"&lt;&gt;"&amp;""),IF($Y$297&lt;&gt;"",ROUND($Y$297/14,1),""),"")</f>
        <v/>
      </c>
      <c r="BR649" s="127" t="str">
        <f>IF(COUNTIFS($N$295,"&lt;&gt;"&amp;""),IF($Y$297&lt;&gt;"",ROUND($Y$297,1),""),"")</f>
        <v/>
      </c>
      <c r="BS649" s="127" t="str">
        <f>IF($AZ649="","",$Q$297)</f>
        <v/>
      </c>
      <c r="BT649" s="126" t="str">
        <f>IF(COUNTIFS($N$295,"&lt;&gt;"&amp;""),$X$297,"")</f>
        <v/>
      </c>
      <c r="BU649" s="126" t="str">
        <f t="shared" si="187"/>
        <v/>
      </c>
      <c r="BV649" s="127" t="str">
        <f t="shared" si="188"/>
        <v/>
      </c>
      <c r="BW649" s="419" t="str">
        <f t="shared" si="186"/>
        <v/>
      </c>
      <c r="BY649" s="281"/>
      <c r="BZ649" s="281"/>
      <c r="CA649" s="281"/>
      <c r="CB649" s="281"/>
      <c r="CC649" s="281"/>
      <c r="CD649" s="281"/>
      <c r="CE649" s="281"/>
      <c r="CF649" s="281"/>
      <c r="CG649" s="51"/>
      <c r="CH649" s="51"/>
      <c r="CI649" s="51"/>
      <c r="CJ649" s="281"/>
      <c r="CK649" s="281"/>
      <c r="CL649" s="281"/>
      <c r="CM649" s="281"/>
      <c r="CN649" s="281"/>
      <c r="CO649" s="281"/>
      <c r="CP649" s="281"/>
      <c r="CQ649" s="281"/>
      <c r="CR649" s="281"/>
      <c r="CS649" s="51"/>
      <c r="CT649" s="51"/>
    </row>
    <row r="650" spans="1:98" ht="21" hidden="1" customHeight="1" x14ac:dyDescent="0.2">
      <c r="B650" s="281"/>
      <c r="C650" s="281"/>
      <c r="D650" s="281"/>
      <c r="E650" s="281"/>
      <c r="F650" s="281"/>
      <c r="G650" s="281"/>
      <c r="H650" s="281"/>
      <c r="I650" s="281"/>
      <c r="J650" s="281"/>
      <c r="N650" s="281"/>
      <c r="P650" s="281"/>
      <c r="Q650" s="281"/>
      <c r="R650" s="281"/>
      <c r="S650" s="281"/>
      <c r="T650" s="281"/>
      <c r="U650" s="281"/>
      <c r="V650" s="281"/>
      <c r="Z650" s="281"/>
      <c r="AA650" s="281"/>
      <c r="AB650" s="281"/>
      <c r="AC650" s="281"/>
      <c r="AD650" s="281"/>
      <c r="AE650" s="281"/>
      <c r="AF650" s="281"/>
      <c r="AG650" s="281"/>
      <c r="AH650" s="281"/>
      <c r="AL650" s="281"/>
      <c r="AM650" s="281"/>
      <c r="AN650" s="281"/>
      <c r="AO650" s="281"/>
      <c r="AP650" s="281"/>
      <c r="AQ650" s="281"/>
      <c r="AR650" s="281"/>
      <c r="AS650" s="281"/>
      <c r="AT650" s="281"/>
      <c r="AX650" s="263" t="str">
        <f>$N$300</f>
        <v/>
      </c>
      <c r="AY650" s="282">
        <v>25</v>
      </c>
      <c r="AZ650" s="127" t="str">
        <f>IF(COUNTIFS($N$298,"&lt;&gt;"&amp;""),$N$298,"")</f>
        <v/>
      </c>
      <c r="BA650" s="127" t="str">
        <f t="shared" si="181"/>
        <v/>
      </c>
      <c r="BB650" s="127" t="str">
        <f t="shared" si="182"/>
        <v/>
      </c>
      <c r="BC650" s="127" t="str">
        <f>IF($AZ650="","",$R$300)</f>
        <v/>
      </c>
      <c r="BD650" s="127" t="str">
        <f t="shared" si="189"/>
        <v/>
      </c>
      <c r="BE650" s="127" t="str">
        <f>IF(COUNTIFS($N$298,"&lt;&gt;"&amp;""),ROUND($S$300/14,1),"")</f>
        <v/>
      </c>
      <c r="BF650" s="127" t="str">
        <f>IF(COUNTIFS($N$298,"&lt;&gt;"&amp;""),ROUND(($T$300+$U$300+$V$300)/14,1),"")</f>
        <v/>
      </c>
      <c r="BG650" s="127" t="str">
        <f>IF(COUNTIFS($N$298,"&lt;&gt;"&amp;""),ROUND(($S$300+$T$300+$U$300+$V$300)/14,1),"")</f>
        <v/>
      </c>
      <c r="BH650" s="127" t="str">
        <f>IF(COUNTIFS($N$298,"&lt;&gt;"&amp;""),ROUND($S$300,1),"")</f>
        <v/>
      </c>
      <c r="BI650" s="127" t="str">
        <f>IF(COUNTIFS($N$298,"&lt;&gt;"&amp;""),ROUND(($T$300+$U$300+$V$300),1),"")</f>
        <v/>
      </c>
      <c r="BJ650" s="127" t="str">
        <f>IF(COUNTIFS($N$298,"&lt;&gt;"&amp;""),ROUND(($S$300+$T$300+$U$300+$V$300),1),"")</f>
        <v/>
      </c>
      <c r="BK650" s="282"/>
      <c r="BL650" s="127"/>
      <c r="BM650" s="127"/>
      <c r="BN650" s="282"/>
      <c r="BO650" s="127"/>
      <c r="BP650" s="127"/>
      <c r="BQ650" s="127" t="str">
        <f>IF(COUNTIFS($N$298,"&lt;&gt;"&amp;""),IF($Y$300&lt;&gt;"",ROUND($Y$300/14,1),""),"")</f>
        <v/>
      </c>
      <c r="BR650" s="127" t="str">
        <f>IF(COUNTIFS($N$298,"&lt;&gt;"&amp;""),IF($Y$300&lt;&gt;"",ROUND($Y$300,1),""),"")</f>
        <v/>
      </c>
      <c r="BS650" s="127" t="str">
        <f>IF($AZ650="","",$Q$300)</f>
        <v/>
      </c>
      <c r="BT650" s="126" t="str">
        <f>IF(COUNTIFS($N$298,"&lt;&gt;"&amp;""),$X$300,"")</f>
        <v/>
      </c>
      <c r="BU650" s="126" t="str">
        <f t="shared" si="187"/>
        <v/>
      </c>
      <c r="BV650" s="127" t="str">
        <f t="shared" si="188"/>
        <v/>
      </c>
      <c r="BW650" s="419" t="str">
        <f t="shared" si="186"/>
        <v/>
      </c>
      <c r="BY650" s="281"/>
      <c r="BZ650" s="281"/>
      <c r="CA650" s="281"/>
      <c r="CB650" s="281"/>
      <c r="CC650" s="281"/>
      <c r="CD650" s="281"/>
      <c r="CE650" s="281"/>
      <c r="CF650" s="281"/>
      <c r="CG650" s="51"/>
      <c r="CH650" s="51"/>
      <c r="CI650" s="51"/>
      <c r="CJ650" s="281"/>
      <c r="CK650" s="281"/>
      <c r="CL650" s="281"/>
      <c r="CM650" s="281"/>
      <c r="CN650" s="281"/>
      <c r="CO650" s="281"/>
      <c r="CP650" s="281"/>
      <c r="CQ650" s="281"/>
      <c r="CR650" s="281"/>
      <c r="CS650" s="51"/>
      <c r="CT650" s="51"/>
    </row>
    <row r="651" spans="1:98" ht="21" hidden="1" customHeight="1" x14ac:dyDescent="0.2">
      <c r="B651" s="281"/>
      <c r="C651" s="281"/>
      <c r="D651" s="281"/>
      <c r="E651" s="281"/>
      <c r="F651" s="281"/>
      <c r="G651" s="281"/>
      <c r="H651" s="281"/>
      <c r="I651" s="281"/>
      <c r="J651" s="281"/>
      <c r="N651" s="281"/>
      <c r="P651" s="281"/>
      <c r="Q651" s="281"/>
      <c r="R651" s="281"/>
      <c r="S651" s="281"/>
      <c r="T651" s="281"/>
      <c r="U651" s="281"/>
      <c r="V651" s="281"/>
      <c r="Z651" s="281"/>
      <c r="AA651" s="281"/>
      <c r="AB651" s="281"/>
      <c r="AC651" s="281"/>
      <c r="AD651" s="281"/>
      <c r="AE651" s="281"/>
      <c r="AF651" s="281"/>
      <c r="AG651" s="281"/>
      <c r="AH651" s="281"/>
      <c r="AL651" s="281"/>
      <c r="AM651" s="281"/>
      <c r="AN651" s="281"/>
      <c r="AO651" s="281"/>
      <c r="AP651" s="281"/>
      <c r="AQ651" s="281"/>
      <c r="AR651" s="281"/>
      <c r="AS651" s="281"/>
      <c r="AT651" s="281"/>
      <c r="AX651" s="263" t="str">
        <f>$N$303</f>
        <v/>
      </c>
      <c r="AY651" s="282">
        <v>26</v>
      </c>
      <c r="AZ651" s="127" t="str">
        <f>IF(COUNTIFS($N$301,"&lt;&gt;"&amp;""),$N$301,"")</f>
        <v/>
      </c>
      <c r="BA651" s="127" t="str">
        <f t="shared" si="181"/>
        <v/>
      </c>
      <c r="BB651" s="127" t="str">
        <f t="shared" si="182"/>
        <v/>
      </c>
      <c r="BC651" s="127" t="str">
        <f>IF($AZ651="","",$R$303)</f>
        <v/>
      </c>
      <c r="BD651" s="127" t="str">
        <f t="shared" si="189"/>
        <v/>
      </c>
      <c r="BE651" s="127" t="str">
        <f>IF(COUNTIFS($N$301,"&lt;&gt;"&amp;""),ROUND($S$303/14,1),"")</f>
        <v/>
      </c>
      <c r="BF651" s="127" t="str">
        <f>IF(COUNTIFS($N$301,"&lt;&gt;"&amp;""),ROUND(($T$303+$U$303+$V$303)/14,1),"")</f>
        <v/>
      </c>
      <c r="BG651" s="127" t="str">
        <f>IF(COUNTIFS($N$301,"&lt;&gt;"&amp;""),ROUND(($S$303+$T$303+$U$303+$V$303)/14,1),"")</f>
        <v/>
      </c>
      <c r="BH651" s="127" t="str">
        <f>IF(COUNTIFS($N$301,"&lt;&gt;"&amp;""),ROUND($S$303,1),"")</f>
        <v/>
      </c>
      <c r="BI651" s="127" t="str">
        <f>IF(COUNTIFS($N$301,"&lt;&gt;"&amp;""),ROUND(($T$303+$U$303+$V$303),1),"")</f>
        <v/>
      </c>
      <c r="BJ651" s="127" t="str">
        <f>IF(COUNTIFS($N$301,"&lt;&gt;"&amp;""),ROUND(($S$303+$T$303+$U$303+$V$303),1),"")</f>
        <v/>
      </c>
      <c r="BK651" s="282"/>
      <c r="BL651" s="127"/>
      <c r="BM651" s="127"/>
      <c r="BN651" s="282"/>
      <c r="BO651" s="127"/>
      <c r="BP651" s="127"/>
      <c r="BQ651" s="127" t="str">
        <f>IF(COUNTIFS($N$301,"&lt;&gt;"&amp;""),IF($Y$303&lt;&gt;"",ROUND($Y$303/14,1),""),"")</f>
        <v/>
      </c>
      <c r="BR651" s="127" t="str">
        <f>IF(COUNTIFS($N$301,"&lt;&gt;"&amp;""),IF($Y$303&lt;&gt;"",ROUND($Y$303,1),""),"")</f>
        <v/>
      </c>
      <c r="BS651" s="127" t="str">
        <f>IF($AZ651="","",$Q$303)</f>
        <v/>
      </c>
      <c r="BT651" s="126" t="str">
        <f>IF(COUNTIFS($N$301,"&lt;&gt;"&amp;""),$X$303,"")</f>
        <v/>
      </c>
      <c r="BU651" s="126" t="str">
        <f t="shared" si="187"/>
        <v/>
      </c>
      <c r="BV651" s="127" t="str">
        <f t="shared" si="188"/>
        <v/>
      </c>
      <c r="BW651" s="419" t="str">
        <f t="shared" si="186"/>
        <v/>
      </c>
      <c r="BY651" s="281"/>
      <c r="BZ651" s="281"/>
      <c r="CA651" s="281"/>
      <c r="CB651" s="281"/>
      <c r="CC651" s="281"/>
      <c r="CD651" s="281"/>
      <c r="CE651" s="281"/>
      <c r="CF651" s="281"/>
      <c r="CG651" s="51"/>
      <c r="CH651" s="51"/>
      <c r="CI651" s="51"/>
      <c r="CJ651" s="281"/>
      <c r="CK651" s="281"/>
      <c r="CL651" s="281"/>
      <c r="CM651" s="281"/>
      <c r="CN651" s="281"/>
      <c r="CO651" s="281"/>
      <c r="CP651" s="281"/>
      <c r="CQ651" s="281"/>
      <c r="CR651" s="281"/>
      <c r="CS651" s="51"/>
      <c r="CT651" s="51"/>
    </row>
    <row r="652" spans="1:98" ht="21" hidden="1" customHeight="1" x14ac:dyDescent="0.25">
      <c r="B652" s="281"/>
      <c r="C652" s="281"/>
      <c r="D652" s="281"/>
      <c r="E652" s="281"/>
      <c r="F652" s="281"/>
      <c r="G652" s="281"/>
      <c r="H652" s="281"/>
      <c r="I652" s="281"/>
      <c r="J652" s="281"/>
      <c r="N652" s="281"/>
      <c r="P652" s="281"/>
      <c r="Q652" s="281"/>
      <c r="R652" s="281"/>
      <c r="S652" s="281"/>
      <c r="T652" s="281"/>
      <c r="U652" s="281"/>
      <c r="V652" s="281"/>
      <c r="Z652" s="281"/>
      <c r="AA652" s="281"/>
      <c r="AB652" s="281"/>
      <c r="AC652" s="281"/>
      <c r="AD652" s="281"/>
      <c r="AE652" s="281"/>
      <c r="AF652" s="281"/>
      <c r="AG652" s="281"/>
      <c r="AH652" s="281"/>
      <c r="AL652" s="281"/>
      <c r="AM652" s="281"/>
      <c r="AN652" s="281"/>
      <c r="AO652" s="281"/>
      <c r="AP652" s="281"/>
      <c r="AQ652" s="281"/>
      <c r="AR652" s="281"/>
      <c r="AS652" s="281"/>
      <c r="AT652" s="281"/>
      <c r="AX652" s="556" t="s">
        <v>223</v>
      </c>
      <c r="AY652" s="557"/>
      <c r="AZ652" s="557"/>
      <c r="BA652" s="557"/>
      <c r="BB652" s="557"/>
      <c r="BC652" s="557"/>
      <c r="BD652" s="557"/>
      <c r="BE652" s="557"/>
      <c r="BF652" s="557"/>
      <c r="BG652" s="557"/>
      <c r="BH652" s="557"/>
      <c r="BI652" s="557"/>
      <c r="BJ652" s="557"/>
      <c r="BK652" s="557"/>
      <c r="BL652" s="557"/>
      <c r="BM652" s="557"/>
      <c r="BN652" s="557"/>
      <c r="BO652" s="557"/>
      <c r="BP652" s="557"/>
      <c r="BQ652" s="557"/>
      <c r="BR652" s="557"/>
      <c r="BS652" s="557"/>
      <c r="BT652" s="557"/>
      <c r="BU652" s="557"/>
      <c r="BV652" s="558"/>
      <c r="BW652" s="419" t="str">
        <f t="shared" si="186"/>
        <v/>
      </c>
      <c r="BY652" s="277"/>
      <c r="BZ652" s="277"/>
      <c r="CA652" s="277"/>
      <c r="CB652" s="277"/>
      <c r="CC652" s="277"/>
      <c r="CD652" s="277"/>
      <c r="CE652" s="277"/>
      <c r="CF652" s="277"/>
      <c r="CG652" s="51"/>
      <c r="CH652" s="51"/>
      <c r="CI652" s="51"/>
      <c r="CJ652" s="277"/>
      <c r="CK652" s="277"/>
      <c r="CL652" s="277"/>
      <c r="CM652" s="277"/>
      <c r="CN652" s="277"/>
      <c r="CO652" s="277"/>
      <c r="CP652" s="277"/>
      <c r="CQ652" s="277"/>
      <c r="CR652" s="277"/>
      <c r="CS652" s="51"/>
      <c r="CT652" s="51"/>
    </row>
    <row r="653" spans="1:98" ht="21" hidden="1" customHeight="1" x14ac:dyDescent="0.2">
      <c r="B653" s="277"/>
      <c r="C653" s="277"/>
      <c r="D653" s="277"/>
      <c r="E653" s="277"/>
      <c r="F653" s="277"/>
      <c r="G653" s="277"/>
      <c r="H653" s="277"/>
      <c r="I653" s="277"/>
      <c r="J653" s="277"/>
      <c r="N653" s="277"/>
      <c r="P653" s="277"/>
      <c r="Q653" s="277"/>
      <c r="R653" s="277"/>
      <c r="S653" s="277"/>
      <c r="T653" s="277"/>
      <c r="U653" s="277"/>
      <c r="V653" s="277"/>
      <c r="Z653" s="277"/>
      <c r="AA653" s="277"/>
      <c r="AB653" s="277"/>
      <c r="AC653" s="277"/>
      <c r="AD653" s="277"/>
      <c r="AE653" s="277"/>
      <c r="AF653" s="277"/>
      <c r="AG653" s="277"/>
      <c r="AH653" s="277"/>
      <c r="AL653" s="277"/>
      <c r="AM653" s="277"/>
      <c r="AN653" s="277"/>
      <c r="AO653" s="277"/>
      <c r="AP653" s="277"/>
      <c r="AQ653" s="277"/>
      <c r="AR653" s="277"/>
      <c r="AS653" s="277"/>
      <c r="AT653" s="277"/>
      <c r="AX653" s="263" t="str">
        <f>$Z$204</f>
        <v>L450.20.07.D1-01</v>
      </c>
      <c r="AY653" s="127">
        <v>1</v>
      </c>
      <c r="AZ653" s="127" t="str">
        <f>IF(COUNTIFS($Z$202,"&lt;&gt;"&amp;""),$Z$202,"")</f>
        <v>Opțional 4 independent 
 Aparate de terapie intensivă (*)</v>
      </c>
      <c r="BA653" s="127">
        <f t="shared" ref="BA653:BA678" si="190">IF($AZ653="","",ROUND(RIGHT($Z$201,1)/2,0))</f>
        <v>4</v>
      </c>
      <c r="BB653" s="127" t="str">
        <f t="shared" ref="BB653:BB678" si="191">IF($AZ653="","",RIGHT($Z$201,1))</f>
        <v>7</v>
      </c>
      <c r="BC653" s="127" t="str">
        <f>IF($AZ653="","",$AD$204)</f>
        <v>E</v>
      </c>
      <c r="BD653" s="127" t="str">
        <f>IF($AZ653="","","DO")</f>
        <v>DO</v>
      </c>
      <c r="BE653" s="127">
        <f>IF(COUNTIFS($Z$202,"&lt;&gt;"&amp;""),ROUND($AE$204/14,1),"")</f>
        <v>2</v>
      </c>
      <c r="BF653" s="127">
        <f>IF(COUNTIFS($Z$202,"&lt;&gt;"&amp;""),ROUND(($AF$204+$AG$204+$AH$204)/14,1),"")</f>
        <v>2</v>
      </c>
      <c r="BG653" s="127">
        <f>IF(COUNTIFS($Z$202,"&lt;&gt;"&amp;""),ROUND(($AE$204+$AF$204+$AG$204+$AH$204)/14,1),"")</f>
        <v>4</v>
      </c>
      <c r="BH653" s="127">
        <f>IF(COUNTIFS($Z$202,"&lt;&gt;"&amp;""),ROUND($AE$204,1),"")</f>
        <v>28</v>
      </c>
      <c r="BI653" s="127">
        <f>IF(COUNTIFS($Z$202,"&lt;&gt;"&amp;""),ROUND(($AF$204+$AG$204+$AH$204),1),"")</f>
        <v>28</v>
      </c>
      <c r="BJ653" s="127">
        <f>IF(COUNTIFS($Z$202,"&lt;&gt;"&amp;""),ROUND(($AE$204+$AF$204+$AG$204+$AH$204),1),"")</f>
        <v>56</v>
      </c>
      <c r="BK653" s="127"/>
      <c r="BL653" s="127"/>
      <c r="BM653" s="127"/>
      <c r="BN653" s="127"/>
      <c r="BO653" s="127"/>
      <c r="BP653" s="127"/>
      <c r="BQ653" s="127">
        <f>IF(COUNTIFS($Z$202,"&lt;&gt;"&amp;""),IF($AK$204&lt;&gt;"",ROUND($AK$204/14,1),""),"")</f>
        <v>3.1</v>
      </c>
      <c r="BR653" s="127">
        <f>IF(COUNTIFS($Z$202,"&lt;&gt;"&amp;""),IF($AK$204&lt;&gt;"",ROUND($AK$204,1),""),"")</f>
        <v>44</v>
      </c>
      <c r="BS653" s="127">
        <f>IF($AZ653="","",$AC$204)</f>
        <v>4</v>
      </c>
      <c r="BT653" s="126" t="str">
        <f>IF(COUNTIFS($Z$202,"&lt;&gt;"&amp;""),$AJ$204,"")</f>
        <v>DD</v>
      </c>
      <c r="BU653" s="126">
        <f>IF($AZ653="","",IF($BG653&lt;&gt;"",$BG653,0)+IF($BM653&lt;&gt;"",$BM653,0)+IF($BQ653&lt;&gt;"",$BQ653,0))</f>
        <v>7.1</v>
      </c>
      <c r="BV653" s="127">
        <f>IF($AZ653="","",IF($BJ653&lt;&gt;"",$BJ653,0)+IF($BP653&lt;&gt;"",$BP653,0)+IF($BR653&lt;&gt;"",$BR653,0))</f>
        <v>100</v>
      </c>
      <c r="BW653" s="419" t="str">
        <f t="shared" si="186"/>
        <v>2023</v>
      </c>
      <c r="BY653" s="277"/>
      <c r="BZ653" s="277"/>
      <c r="CA653" s="277"/>
      <c r="CB653" s="277"/>
      <c r="CC653" s="277"/>
      <c r="CD653" s="277"/>
      <c r="CE653" s="277"/>
      <c r="CF653" s="277"/>
      <c r="CG653" s="51"/>
      <c r="CH653" s="51"/>
      <c r="CI653" s="51"/>
      <c r="CJ653" s="277"/>
      <c r="CK653" s="277"/>
      <c r="CL653" s="277"/>
      <c r="CM653" s="277"/>
      <c r="CN653" s="277"/>
      <c r="CO653" s="277"/>
      <c r="CP653" s="277"/>
      <c r="CQ653" s="277"/>
      <c r="CR653" s="277"/>
      <c r="CS653" s="51"/>
      <c r="CT653" s="51"/>
    </row>
    <row r="654" spans="1:98" ht="21" hidden="1" customHeight="1" x14ac:dyDescent="0.2">
      <c r="A654" s="254"/>
      <c r="B654" s="255"/>
      <c r="C654" s="255"/>
      <c r="D654" s="255"/>
      <c r="E654" s="255"/>
      <c r="F654" s="255"/>
      <c r="G654" s="255"/>
      <c r="H654" s="255"/>
      <c r="I654" s="255"/>
      <c r="J654" s="255"/>
      <c r="K654" s="255"/>
      <c r="L654" s="256"/>
      <c r="M654" s="256"/>
      <c r="N654" s="255"/>
      <c r="O654" s="394"/>
      <c r="P654" s="255"/>
      <c r="Q654" s="255"/>
      <c r="R654" s="255"/>
      <c r="S654" s="255"/>
      <c r="T654" s="255"/>
      <c r="U654" s="255"/>
      <c r="V654" s="255"/>
      <c r="W654" s="255"/>
      <c r="X654" s="256"/>
      <c r="Y654" s="256"/>
      <c r="Z654" s="255"/>
      <c r="AA654" s="255"/>
      <c r="AB654" s="255"/>
      <c r="AC654" s="255"/>
      <c r="AD654" s="255"/>
      <c r="AE654" s="255"/>
      <c r="AF654" s="255"/>
      <c r="AG654" s="255"/>
      <c r="AH654" s="255"/>
      <c r="AI654" s="255"/>
      <c r="AJ654" s="256"/>
      <c r="AK654" s="256"/>
      <c r="AL654" s="255"/>
      <c r="AM654" s="255"/>
      <c r="AN654" s="255"/>
      <c r="AO654" s="255"/>
      <c r="AP654" s="255"/>
      <c r="AQ654" s="255"/>
      <c r="AR654" s="255"/>
      <c r="AS654" s="255"/>
      <c r="AT654" s="255"/>
      <c r="AU654" s="255"/>
      <c r="AV654" s="256"/>
      <c r="AW654" s="256"/>
      <c r="AX654" s="263" t="str">
        <f>$Z$207</f>
        <v>L450.20.07.D1-02</v>
      </c>
      <c r="AY654" s="276">
        <v>2</v>
      </c>
      <c r="AZ654" s="127" t="str">
        <f>IF(COUNTIFS($Z$205,"&lt;&gt;"&amp;""),$Z$205,"")</f>
        <v>Opțional 4 independent 
 Instrumentar medical</v>
      </c>
      <c r="BA654" s="127">
        <f t="shared" si="190"/>
        <v>4</v>
      </c>
      <c r="BB654" s="127" t="str">
        <f t="shared" si="191"/>
        <v>7</v>
      </c>
      <c r="BC654" s="127" t="str">
        <f>IF($AZ654="","",$AD$207)</f>
        <v>E</v>
      </c>
      <c r="BD654" s="127" t="str">
        <f t="shared" ref="BD654:BD664" si="192">IF($AZ654="","","DO")</f>
        <v>DO</v>
      </c>
      <c r="BE654" s="127">
        <f>IF(COUNTIFS($Z$205,"&lt;&gt;"&amp;""),ROUND($AE$207/14,1),"")</f>
        <v>2</v>
      </c>
      <c r="BF654" s="127">
        <f>IF(COUNTIFS($Z$205,"&lt;&gt;"&amp;""),ROUND(($AF$207+$AG$207+$AH$207)/14,1),"")</f>
        <v>2</v>
      </c>
      <c r="BG654" s="127">
        <f>IF(COUNTIFS($Z$205,"&lt;&gt;"&amp;""),ROUND(($AE$207+$AF$207+$AG$207+$AH$207)/14,1),"")</f>
        <v>4</v>
      </c>
      <c r="BH654" s="127">
        <f>IF(COUNTIFS($Z$205,"&lt;&gt;"&amp;""),ROUND($AE$207,1),"")</f>
        <v>28</v>
      </c>
      <c r="BI654" s="127">
        <f>IF(COUNTIFS($Z$205,"&lt;&gt;"&amp;""),ROUND(($AF$207+$AG$207+$AH$207),1),"")</f>
        <v>28</v>
      </c>
      <c r="BJ654" s="127">
        <f>IF(COUNTIFS($Z$205,"&lt;&gt;"&amp;""),ROUND(($AE$207+$AF$207+$AG$207+$AH$207),1),"")</f>
        <v>56</v>
      </c>
      <c r="BK654" s="276"/>
      <c r="BL654" s="127"/>
      <c r="BM654" s="127"/>
      <c r="BN654" s="276"/>
      <c r="BO654" s="127"/>
      <c r="BP654" s="127"/>
      <c r="BQ654" s="127">
        <f>IF(COUNTIFS($Z$205,"&lt;&gt;"&amp;""),IF($AK$207&lt;&gt;"",ROUND($AK$207/14,1),""),"")</f>
        <v>3.1</v>
      </c>
      <c r="BR654" s="127">
        <f>IF(COUNTIFS($Z$205,"&lt;&gt;"&amp;""),IF($AK$207&lt;&gt;"",ROUND($AK$207,1),""),"")</f>
        <v>44</v>
      </c>
      <c r="BS654" s="127">
        <f>IF($AZ654="","",$AC$207)</f>
        <v>4</v>
      </c>
      <c r="BT654" s="126" t="str">
        <f>IF(COUNTIFS($Z$205,"&lt;&gt;"&amp;""),$AJ$207,"")</f>
        <v>DD</v>
      </c>
      <c r="BU654" s="126">
        <f t="shared" ref="BU654:BU664" si="193">IF($AZ654="","",IF($BG654&lt;&gt;"",$BG654,0)+IF($BM654&lt;&gt;"",$BM654,0)+IF($BQ654&lt;&gt;"",$BQ654,0))</f>
        <v>7.1</v>
      </c>
      <c r="BV654" s="127">
        <f t="shared" ref="BV654:BV664" si="194">IF($AZ654="","",IF($BJ654&lt;&gt;"",$BJ654,0)+IF($BP654&lt;&gt;"",$BP654,0)+IF($BR654&lt;&gt;"",$BR654,0))</f>
        <v>100</v>
      </c>
      <c r="BW654" s="419" t="str">
        <f t="shared" si="186"/>
        <v>2023</v>
      </c>
      <c r="BY654" s="277"/>
      <c r="BZ654" s="277"/>
      <c r="CA654" s="277"/>
      <c r="CB654" s="277"/>
      <c r="CC654" s="277"/>
      <c r="CD654" s="277"/>
      <c r="CE654" s="277"/>
      <c r="CF654" s="277"/>
      <c r="CG654" s="51"/>
      <c r="CH654" s="51"/>
      <c r="CI654" s="51"/>
      <c r="CJ654" s="277"/>
      <c r="CK654" s="277"/>
      <c r="CL654" s="277"/>
      <c r="CM654" s="277"/>
      <c r="CN654" s="277"/>
      <c r="CO654" s="277"/>
      <c r="CP654" s="277"/>
      <c r="CQ654" s="277"/>
      <c r="CR654" s="277"/>
      <c r="CS654" s="51"/>
      <c r="CT654" s="51"/>
    </row>
    <row r="655" spans="1:98" ht="21" hidden="1" customHeight="1" x14ac:dyDescent="0.2">
      <c r="A655" s="254"/>
      <c r="B655" s="255"/>
      <c r="C655" s="255"/>
      <c r="D655" s="255"/>
      <c r="E655" s="255"/>
      <c r="F655" s="255"/>
      <c r="G655" s="255"/>
      <c r="H655" s="255"/>
      <c r="I655" s="255"/>
      <c r="J655" s="255"/>
      <c r="K655" s="255"/>
      <c r="L655" s="256"/>
      <c r="M655" s="256"/>
      <c r="N655" s="255"/>
      <c r="O655" s="394"/>
      <c r="P655" s="255"/>
      <c r="Q655" s="255"/>
      <c r="R655" s="255"/>
      <c r="S655" s="255"/>
      <c r="T655" s="255"/>
      <c r="U655" s="255"/>
      <c r="V655" s="255"/>
      <c r="W655" s="255"/>
      <c r="X655" s="256"/>
      <c r="Y655" s="256"/>
      <c r="Z655" s="255"/>
      <c r="AA655" s="255"/>
      <c r="AB655" s="255"/>
      <c r="AC655" s="255"/>
      <c r="AD655" s="255"/>
      <c r="AE655" s="255"/>
      <c r="AF655" s="255"/>
      <c r="AG655" s="255"/>
      <c r="AH655" s="255"/>
      <c r="AI655" s="255"/>
      <c r="AJ655" s="256"/>
      <c r="AK655" s="256"/>
      <c r="AL655" s="255"/>
      <c r="AM655" s="255"/>
      <c r="AN655" s="255"/>
      <c r="AO655" s="255"/>
      <c r="AP655" s="255"/>
      <c r="AQ655" s="255"/>
      <c r="AR655" s="255"/>
      <c r="AS655" s="255"/>
      <c r="AT655" s="255"/>
      <c r="AU655" s="255"/>
      <c r="AV655" s="256"/>
      <c r="AW655" s="256"/>
      <c r="AX655" s="263" t="str">
        <f>$Z$210</f>
        <v>L450.20.07.D2-03</v>
      </c>
      <c r="AY655" s="276">
        <v>3</v>
      </c>
      <c r="AZ655" s="127" t="str">
        <f>IF(COUNTIFS($Z$208,"&lt;&gt;"&amp;""),$Z$208,"")</f>
        <v>Opțional 5 independent 
Tehnici si echipamente pentru imagistica medicală (*)</v>
      </c>
      <c r="BA655" s="127">
        <f t="shared" si="190"/>
        <v>4</v>
      </c>
      <c r="BB655" s="127" t="str">
        <f t="shared" si="191"/>
        <v>7</v>
      </c>
      <c r="BC655" s="127" t="str">
        <f>IF($AZ655="","",$AD$210)</f>
        <v>E</v>
      </c>
      <c r="BD655" s="127" t="str">
        <f t="shared" si="192"/>
        <v>DO</v>
      </c>
      <c r="BE655" s="127">
        <f>IF(COUNTIFS($Z$208,"&lt;&gt;"&amp;""),ROUND($AE$210/14,1),"")</f>
        <v>2</v>
      </c>
      <c r="BF655" s="127">
        <f>IF(COUNTIFS($Z$208,"&lt;&gt;"&amp;""),ROUND(($AF$210+$AG$210+$AH$210)/14,1),"")</f>
        <v>2</v>
      </c>
      <c r="BG655" s="127">
        <f>IF(COUNTIFS($Z$208,"&lt;&gt;"&amp;""),ROUND(($AE$210+$AF$210+$AG$210+$AH$210)/14,1),"")</f>
        <v>4</v>
      </c>
      <c r="BH655" s="127">
        <f>IF(COUNTIFS($Z$208,"&lt;&gt;"&amp;""),ROUND($AE$210,1),"")</f>
        <v>28</v>
      </c>
      <c r="BI655" s="127">
        <f>IF(COUNTIFS($Z$208,"&lt;&gt;"&amp;""),ROUND(($AF$210+$AG$210+$AH$210),1),"")</f>
        <v>28</v>
      </c>
      <c r="BJ655" s="127">
        <f>IF(COUNTIFS($Z$208,"&lt;&gt;"&amp;""),ROUND(($AE$210+$AF$210+$AG$210+$AH$210),1),"")</f>
        <v>56</v>
      </c>
      <c r="BK655" s="276"/>
      <c r="BL655" s="127"/>
      <c r="BM655" s="127"/>
      <c r="BN655" s="276"/>
      <c r="BO655" s="127"/>
      <c r="BP655" s="127"/>
      <c r="BQ655" s="127">
        <f>IF(COUNTIFS($Z$208,"&lt;&gt;"&amp;""),IF($AK$210&lt;&gt;"",ROUND($AK$210/14,1),""),"")</f>
        <v>3.1</v>
      </c>
      <c r="BR655" s="127">
        <f>IF(COUNTIFS($Z$208,"&lt;&gt;"&amp;""),IF($AK$210&lt;&gt;"",ROUND($AK$210,1),""),"")</f>
        <v>44</v>
      </c>
      <c r="BS655" s="127">
        <f>IF($AZ655="","",$AC$210)</f>
        <v>4</v>
      </c>
      <c r="BT655" s="126" t="str">
        <f>IF(COUNTIFS($Z$208,"&lt;&gt;"&amp;""),$AJ$210,"")</f>
        <v>DD</v>
      </c>
      <c r="BU655" s="126">
        <f t="shared" si="193"/>
        <v>7.1</v>
      </c>
      <c r="BV655" s="127">
        <f t="shared" si="194"/>
        <v>100</v>
      </c>
      <c r="BW655" s="419" t="str">
        <f t="shared" si="186"/>
        <v>2023</v>
      </c>
      <c r="BY655" s="277"/>
      <c r="BZ655" s="277"/>
      <c r="CA655" s="277"/>
      <c r="CB655" s="277"/>
      <c r="CC655" s="277"/>
      <c r="CD655" s="277"/>
      <c r="CE655" s="277"/>
      <c r="CF655" s="277"/>
      <c r="CG655" s="51"/>
      <c r="CH655" s="51"/>
      <c r="CI655" s="51"/>
      <c r="CJ655" s="277"/>
      <c r="CK655" s="277"/>
      <c r="CL655" s="277"/>
      <c r="CM655" s="277"/>
      <c r="CN655" s="277"/>
      <c r="CO655" s="277"/>
      <c r="CP655" s="277"/>
      <c r="CQ655" s="277"/>
      <c r="CR655" s="277"/>
      <c r="CS655" s="51"/>
      <c r="CT655" s="51"/>
    </row>
    <row r="656" spans="1:98" ht="21" hidden="1" customHeight="1" x14ac:dyDescent="0.2">
      <c r="A656" s="254"/>
      <c r="B656" s="255"/>
      <c r="C656" s="255"/>
      <c r="D656" s="255"/>
      <c r="E656" s="255"/>
      <c r="F656" s="255"/>
      <c r="G656" s="255"/>
      <c r="H656" s="255"/>
      <c r="I656" s="255"/>
      <c r="J656" s="255"/>
      <c r="K656" s="255"/>
      <c r="L656" s="256"/>
      <c r="M656" s="256"/>
      <c r="N656" s="255"/>
      <c r="O656" s="394"/>
      <c r="P656" s="255"/>
      <c r="Q656" s="255"/>
      <c r="R656" s="255"/>
      <c r="S656" s="255"/>
      <c r="T656" s="255"/>
      <c r="U656" s="255"/>
      <c r="V656" s="255"/>
      <c r="W656" s="255"/>
      <c r="X656" s="256"/>
      <c r="Y656" s="256"/>
      <c r="Z656" s="255"/>
      <c r="AA656" s="255"/>
      <c r="AB656" s="255"/>
      <c r="AC656" s="255"/>
      <c r="AD656" s="255"/>
      <c r="AE656" s="255"/>
      <c r="AF656" s="255"/>
      <c r="AG656" s="255"/>
      <c r="AH656" s="255"/>
      <c r="AI656" s="255"/>
      <c r="AJ656" s="256"/>
      <c r="AK656" s="256"/>
      <c r="AL656" s="255"/>
      <c r="AM656" s="255"/>
      <c r="AN656" s="255"/>
      <c r="AO656" s="255"/>
      <c r="AP656" s="255"/>
      <c r="AQ656" s="255"/>
      <c r="AR656" s="255"/>
      <c r="AS656" s="255"/>
      <c r="AT656" s="255"/>
      <c r="AU656" s="255"/>
      <c r="AV656" s="256"/>
      <c r="AW656" s="256"/>
      <c r="AX656" s="263" t="str">
        <f>$Z$213</f>
        <v>L450.20.07.D2-04</v>
      </c>
      <c r="AY656" s="276">
        <v>4</v>
      </c>
      <c r="AZ656" s="127" t="str">
        <f>IF(COUNTIFS($Z$211,"&lt;&gt;"&amp;""),$Z$211,"")</f>
        <v>Opțional 5 independent 
Tehnici neconvenționale în medicină</v>
      </c>
      <c r="BA656" s="127">
        <f t="shared" si="190"/>
        <v>4</v>
      </c>
      <c r="BB656" s="127" t="str">
        <f t="shared" si="191"/>
        <v>7</v>
      </c>
      <c r="BC656" s="127" t="str">
        <f>IF($AZ656="","",$AD$213)</f>
        <v>E</v>
      </c>
      <c r="BD656" s="127" t="str">
        <f t="shared" si="192"/>
        <v>DO</v>
      </c>
      <c r="BE656" s="127">
        <f>IF(COUNTIFS($Z$211,"&lt;&gt;"&amp;""),ROUND($AE$213/14,1),"")</f>
        <v>2</v>
      </c>
      <c r="BF656" s="127">
        <f>IF(COUNTIFS($Z$211,"&lt;&gt;"&amp;""),ROUND(($AF$213+$AG$213+$AH$213)/14,1),"")</f>
        <v>2</v>
      </c>
      <c r="BG656" s="127">
        <f>IF(COUNTIFS($Z$211,"&lt;&gt;"&amp;""),ROUND(($AE$213+$AF$213+$AG$213+$AH$213)/14,1),"")</f>
        <v>4</v>
      </c>
      <c r="BH656" s="127">
        <f>IF(COUNTIFS($Z$211,"&lt;&gt;"&amp;""),ROUND($AE$213,1),"")</f>
        <v>28</v>
      </c>
      <c r="BI656" s="127">
        <f>IF(COUNTIFS($Z$211,"&lt;&gt;"&amp;""),ROUND(($AF$213+$AG$213+$AH$213),1),"")</f>
        <v>28</v>
      </c>
      <c r="BJ656" s="127">
        <f>IF(COUNTIFS($Z$211,"&lt;&gt;"&amp;""),ROUND(($AE$213+$AF$213+$AG$213+$AH$213),1),"")</f>
        <v>56</v>
      </c>
      <c r="BK656" s="276"/>
      <c r="BL656" s="127"/>
      <c r="BM656" s="127"/>
      <c r="BN656" s="276"/>
      <c r="BO656" s="127"/>
      <c r="BP656" s="127"/>
      <c r="BQ656" s="127">
        <f>IF(COUNTIFS($Z$211,"&lt;&gt;"&amp;""),IF($AK$213&lt;&gt;"",ROUND($AK$213/14,1),""),"")</f>
        <v>3.1</v>
      </c>
      <c r="BR656" s="127">
        <f>IF(COUNTIFS($Z$211,"&lt;&gt;"&amp;""),IF($AK$213&lt;&gt;"",ROUND($AK$213,1),""),"")</f>
        <v>44</v>
      </c>
      <c r="BS656" s="127">
        <f>IF($AZ656="","",$AC$213)</f>
        <v>4</v>
      </c>
      <c r="BT656" s="126" t="str">
        <f>IF(COUNTIFS($Z$211,"&lt;&gt;"&amp;""),$AJ$213,"")</f>
        <v>DD</v>
      </c>
      <c r="BU656" s="126">
        <f t="shared" si="193"/>
        <v>7.1</v>
      </c>
      <c r="BV656" s="127">
        <f t="shared" si="194"/>
        <v>100</v>
      </c>
      <c r="BW656" s="419" t="str">
        <f t="shared" si="186"/>
        <v>2023</v>
      </c>
      <c r="BY656" s="277"/>
      <c r="BZ656" s="277"/>
      <c r="CA656" s="277"/>
      <c r="CB656" s="277"/>
      <c r="CC656" s="277"/>
      <c r="CD656" s="277"/>
      <c r="CE656" s="277"/>
      <c r="CF656" s="277"/>
      <c r="CG656" s="51"/>
      <c r="CH656" s="51"/>
      <c r="CI656" s="51"/>
      <c r="CJ656" s="277"/>
      <c r="CK656" s="277"/>
      <c r="CL656" s="277"/>
      <c r="CM656" s="277"/>
      <c r="CN656" s="277"/>
      <c r="CO656" s="277"/>
      <c r="CP656" s="277"/>
      <c r="CQ656" s="277"/>
      <c r="CR656" s="277"/>
      <c r="CS656" s="51"/>
      <c r="CT656" s="51"/>
    </row>
    <row r="657" spans="1:98" ht="21" hidden="1" customHeight="1" x14ac:dyDescent="0.2">
      <c r="A657" s="254"/>
      <c r="B657" s="255"/>
      <c r="C657" s="255"/>
      <c r="D657" s="255"/>
      <c r="E657" s="255"/>
      <c r="F657" s="255"/>
      <c r="G657" s="255"/>
      <c r="H657" s="255"/>
      <c r="I657" s="255"/>
      <c r="J657" s="255"/>
      <c r="K657" s="255"/>
      <c r="L657" s="256"/>
      <c r="M657" s="256"/>
      <c r="N657" s="255"/>
      <c r="O657" s="394"/>
      <c r="P657" s="255"/>
      <c r="Q657" s="255"/>
      <c r="R657" s="255"/>
      <c r="S657" s="255"/>
      <c r="T657" s="255"/>
      <c r="U657" s="255"/>
      <c r="V657" s="255"/>
      <c r="W657" s="255"/>
      <c r="X657" s="256"/>
      <c r="Y657" s="256"/>
      <c r="Z657" s="255"/>
      <c r="AA657" s="255"/>
      <c r="AB657" s="255"/>
      <c r="AC657" s="255"/>
      <c r="AD657" s="255"/>
      <c r="AE657" s="255"/>
      <c r="AF657" s="255"/>
      <c r="AG657" s="255"/>
      <c r="AH657" s="255"/>
      <c r="AI657" s="255"/>
      <c r="AJ657" s="256"/>
      <c r="AK657" s="256"/>
      <c r="AL657" s="255"/>
      <c r="AM657" s="255"/>
      <c r="AN657" s="255"/>
      <c r="AO657" s="255"/>
      <c r="AP657" s="255"/>
      <c r="AQ657" s="255"/>
      <c r="AR657" s="255"/>
      <c r="AS657" s="255"/>
      <c r="AT657" s="255"/>
      <c r="AU657" s="255"/>
      <c r="AV657" s="256"/>
      <c r="AW657" s="256"/>
      <c r="AX657" s="263" t="str">
        <f>$Z$216</f>
        <v>L450.20.07.S3-05</v>
      </c>
      <c r="AY657" s="276">
        <v>5</v>
      </c>
      <c r="AZ657" s="127" t="str">
        <f>IF(COUNTIFS($Z$214,"&lt;&gt;"&amp;""),$Z$214,"")</f>
        <v>Opțional 6 independent 
Ingineria programarii aplicatiilor de informatica medicala (*)</v>
      </c>
      <c r="BA657" s="127">
        <f t="shared" si="190"/>
        <v>4</v>
      </c>
      <c r="BB657" s="127" t="str">
        <f t="shared" si="191"/>
        <v>7</v>
      </c>
      <c r="BC657" s="127" t="str">
        <f>IF($AZ657="","",$AD$216)</f>
        <v>E</v>
      </c>
      <c r="BD657" s="127" t="str">
        <f t="shared" si="192"/>
        <v>DO</v>
      </c>
      <c r="BE657" s="127">
        <f>IF(COUNTIFS($Z$214,"&lt;&gt;"&amp;""),ROUND($AE$216/14,1),"")</f>
        <v>2</v>
      </c>
      <c r="BF657" s="127">
        <f>IF(COUNTIFS($Z$214,"&lt;&gt;"&amp;""),ROUND(($AF$216+$AG$216+$AH$216)/14,1),"")</f>
        <v>1</v>
      </c>
      <c r="BG657" s="127">
        <f>IF(COUNTIFS($Z$214,"&lt;&gt;"&amp;""),ROUND(($AE$216+$AF$216+$AG$216+$AH$216)/14,1),"")</f>
        <v>3</v>
      </c>
      <c r="BH657" s="127">
        <f>IF(COUNTIFS($Z$214,"&lt;&gt;"&amp;""),ROUND($AE$216,1),"")</f>
        <v>28</v>
      </c>
      <c r="BI657" s="127">
        <f>IF(COUNTIFS($Z$214,"&lt;&gt;"&amp;""),ROUND(($AF$216+$AG$216+$AH$216),1),"")</f>
        <v>14</v>
      </c>
      <c r="BJ657" s="127">
        <f>IF(COUNTIFS($Z$214,"&lt;&gt;"&amp;""),ROUND(($AE$216+$AF$216+$AG$216+$AH$216),1),"")</f>
        <v>42</v>
      </c>
      <c r="BK657" s="276"/>
      <c r="BL657" s="127"/>
      <c r="BM657" s="127"/>
      <c r="BN657" s="276"/>
      <c r="BO657" s="127"/>
      <c r="BP657" s="127"/>
      <c r="BQ657" s="127">
        <f>IF(COUNTIFS($Z$214,"&lt;&gt;"&amp;""),IF($AK$216&lt;&gt;"",ROUND($AK$216/14,1),""),"")</f>
        <v>4.0999999999999996</v>
      </c>
      <c r="BR657" s="127">
        <f>IF(COUNTIFS($Z$214,"&lt;&gt;"&amp;""),IF($AK$216&lt;&gt;"",ROUND($AK$216,1),""),"")</f>
        <v>58</v>
      </c>
      <c r="BS657" s="127">
        <f>IF($AZ657="","",$AC$216)</f>
        <v>4</v>
      </c>
      <c r="BT657" s="126" t="str">
        <f>IF(COUNTIFS($Z$214,"&lt;&gt;"&amp;""),$AJ$216,"")</f>
        <v>DS</v>
      </c>
      <c r="BU657" s="126">
        <f t="shared" si="193"/>
        <v>7.1</v>
      </c>
      <c r="BV657" s="127">
        <f t="shared" si="194"/>
        <v>100</v>
      </c>
      <c r="BW657" s="419" t="str">
        <f t="shared" si="186"/>
        <v>2023</v>
      </c>
      <c r="BY657" s="277"/>
      <c r="BZ657" s="277"/>
      <c r="CA657" s="277"/>
      <c r="CB657" s="277"/>
      <c r="CC657" s="277"/>
      <c r="CD657" s="277"/>
      <c r="CE657" s="277"/>
      <c r="CF657" s="277"/>
      <c r="CG657" s="51"/>
      <c r="CH657" s="51"/>
      <c r="CI657" s="51"/>
      <c r="CJ657" s="277"/>
      <c r="CK657" s="277"/>
      <c r="CL657" s="277"/>
      <c r="CM657" s="277"/>
      <c r="CN657" s="277"/>
      <c r="CO657" s="277"/>
      <c r="CP657" s="277"/>
      <c r="CQ657" s="277"/>
      <c r="CR657" s="277"/>
      <c r="CS657" s="51"/>
      <c r="CT657" s="51"/>
    </row>
    <row r="658" spans="1:98" ht="21" hidden="1" customHeight="1" x14ac:dyDescent="0.2">
      <c r="B658" s="277"/>
      <c r="C658" s="277"/>
      <c r="D658" s="277"/>
      <c r="E658" s="277"/>
      <c r="F658" s="277"/>
      <c r="G658" s="277"/>
      <c r="H658" s="277"/>
      <c r="I658" s="277"/>
      <c r="J658" s="277"/>
      <c r="N658" s="277"/>
      <c r="P658" s="277"/>
      <c r="Q658" s="277"/>
      <c r="R658" s="277"/>
      <c r="S658" s="277"/>
      <c r="T658" s="277"/>
      <c r="U658" s="277"/>
      <c r="V658" s="277"/>
      <c r="Z658" s="277"/>
      <c r="AA658" s="277"/>
      <c r="AB658" s="277"/>
      <c r="AC658" s="277"/>
      <c r="AD658" s="277"/>
      <c r="AE658" s="277"/>
      <c r="AF658" s="277"/>
      <c r="AG658" s="277"/>
      <c r="AH658" s="277"/>
      <c r="AL658" s="277"/>
      <c r="AM658" s="277"/>
      <c r="AN658" s="277"/>
      <c r="AO658" s="277"/>
      <c r="AP658" s="277"/>
      <c r="AQ658" s="277"/>
      <c r="AR658" s="277"/>
      <c r="AS658" s="277"/>
      <c r="AT658" s="277"/>
      <c r="AX658" s="263" t="str">
        <f>$Z$219</f>
        <v>L450.20.07.S3-06</v>
      </c>
      <c r="AY658" s="276">
        <v>6</v>
      </c>
      <c r="AZ658" s="127" t="str">
        <f>IF(COUNTIFS($Z$217,"&lt;&gt;"&amp;""),$Z$217,"")</f>
        <v>Opțional 6 independent 
Procesarea semnalelor de masurare</v>
      </c>
      <c r="BA658" s="127">
        <f t="shared" si="190"/>
        <v>4</v>
      </c>
      <c r="BB658" s="127" t="str">
        <f t="shared" si="191"/>
        <v>7</v>
      </c>
      <c r="BC658" s="127" t="str">
        <f>IF($AZ658="","",$AD$219)</f>
        <v>E</v>
      </c>
      <c r="BD658" s="127" t="str">
        <f t="shared" si="192"/>
        <v>DO</v>
      </c>
      <c r="BE658" s="127">
        <f>IF(COUNTIFS($Z$217,"&lt;&gt;"&amp;""),ROUND($AE$219/14,1),"")</f>
        <v>2</v>
      </c>
      <c r="BF658" s="127">
        <f>IF(COUNTIFS($Z$217,"&lt;&gt;"&amp;""),ROUND(($AF$219+$AG$219+$AH$219)/14,1),"")</f>
        <v>1</v>
      </c>
      <c r="BG658" s="127">
        <f>IF(COUNTIFS($Z$217,"&lt;&gt;"&amp;""),ROUND(($AE$219+$AF$219+$AG$219+$AH$219)/14,1),"")</f>
        <v>3</v>
      </c>
      <c r="BH658" s="127">
        <f>IF(COUNTIFS($Z$217,"&lt;&gt;"&amp;""),ROUND($AE$219,1),"")</f>
        <v>28</v>
      </c>
      <c r="BI658" s="127">
        <f>IF(COUNTIFS($Z$217,"&lt;&gt;"&amp;""),ROUND(($AF$219+$AG$219+$AH$219),1),"")</f>
        <v>14</v>
      </c>
      <c r="BJ658" s="127">
        <f>IF(COUNTIFS($Z$217,"&lt;&gt;"&amp;""),ROUND(($AE$219+$AF$219+$AG$219+$AH$219),1),"")</f>
        <v>42</v>
      </c>
      <c r="BK658" s="276"/>
      <c r="BL658" s="127"/>
      <c r="BM658" s="127"/>
      <c r="BN658" s="276"/>
      <c r="BO658" s="127"/>
      <c r="BP658" s="127"/>
      <c r="BQ658" s="127">
        <f>IF(COUNTIFS($Z$217,"&lt;&gt;"&amp;""),IF($AK$219&lt;&gt;"",ROUND($AK$219/14,1),""),"")</f>
        <v>4.0999999999999996</v>
      </c>
      <c r="BR658" s="127">
        <f>IF(COUNTIFS($Z$217,"&lt;&gt;"&amp;""),IF($AK$219&lt;&gt;"",ROUND($AK$219,1),""),"")</f>
        <v>58</v>
      </c>
      <c r="BS658" s="127">
        <f>IF($AZ658="","",$AC$219)</f>
        <v>4</v>
      </c>
      <c r="BT658" s="126" t="str">
        <f>IF(COUNTIFS($Z$217,"&lt;&gt;"&amp;""),$AJ$219,"")</f>
        <v>DS</v>
      </c>
      <c r="BU658" s="126">
        <f t="shared" si="193"/>
        <v>7.1</v>
      </c>
      <c r="BV658" s="127">
        <f t="shared" si="194"/>
        <v>100</v>
      </c>
      <c r="BW658" s="419" t="str">
        <f t="shared" si="186"/>
        <v>2023</v>
      </c>
      <c r="BY658" s="277"/>
      <c r="BZ658" s="277"/>
      <c r="CA658" s="277"/>
      <c r="CB658" s="277"/>
      <c r="CC658" s="277"/>
      <c r="CD658" s="277"/>
      <c r="CE658" s="277"/>
      <c r="CF658" s="277"/>
      <c r="CG658" s="51"/>
      <c r="CH658" s="51"/>
      <c r="CI658" s="51"/>
      <c r="CJ658" s="277"/>
      <c r="CK658" s="277"/>
      <c r="CL658" s="277"/>
      <c r="CM658" s="277"/>
      <c r="CN658" s="277"/>
      <c r="CO658" s="277"/>
      <c r="CP658" s="277"/>
      <c r="CQ658" s="277"/>
      <c r="CR658" s="277"/>
      <c r="CS658" s="51"/>
      <c r="CT658" s="51"/>
    </row>
    <row r="659" spans="1:98" ht="21" hidden="1" customHeight="1" x14ac:dyDescent="0.2">
      <c r="B659" s="277"/>
      <c r="C659" s="277"/>
      <c r="D659" s="277"/>
      <c r="E659" s="277"/>
      <c r="F659" s="277"/>
      <c r="G659" s="277"/>
      <c r="H659" s="277"/>
      <c r="I659" s="277"/>
      <c r="J659" s="277"/>
      <c r="N659" s="277"/>
      <c r="P659" s="277"/>
      <c r="Q659" s="277"/>
      <c r="R659" s="277"/>
      <c r="S659" s="277"/>
      <c r="T659" s="277"/>
      <c r="U659" s="277"/>
      <c r="V659" s="277"/>
      <c r="Z659" s="277"/>
      <c r="AA659" s="277"/>
      <c r="AB659" s="277"/>
      <c r="AC659" s="277"/>
      <c r="AD659" s="277"/>
      <c r="AE659" s="277"/>
      <c r="AF659" s="277"/>
      <c r="AG659" s="277"/>
      <c r="AH659" s="277"/>
      <c r="AL659" s="277"/>
      <c r="AM659" s="277"/>
      <c r="AN659" s="277"/>
      <c r="AO659" s="277"/>
      <c r="AP659" s="277"/>
      <c r="AQ659" s="277"/>
      <c r="AR659" s="277"/>
      <c r="AS659" s="277"/>
      <c r="AT659" s="277"/>
      <c r="AX659" s="263" t="str">
        <f>$Z$222</f>
        <v/>
      </c>
      <c r="AY659" s="276">
        <v>7</v>
      </c>
      <c r="AZ659" s="127" t="str">
        <f>IF(COUNTIFS($Z$220,"&lt;&gt;"&amp;""),$Z$220,"")</f>
        <v/>
      </c>
      <c r="BA659" s="127" t="str">
        <f t="shared" si="190"/>
        <v/>
      </c>
      <c r="BB659" s="127" t="str">
        <f t="shared" si="191"/>
        <v/>
      </c>
      <c r="BC659" s="127" t="str">
        <f>IF($AZ659="","",$AD$222)</f>
        <v/>
      </c>
      <c r="BD659" s="127" t="str">
        <f t="shared" si="192"/>
        <v/>
      </c>
      <c r="BE659" s="127" t="str">
        <f>IF(COUNTIFS($Z$220,"&lt;&gt;"&amp;""),ROUND($AE$222/14,1),"")</f>
        <v/>
      </c>
      <c r="BF659" s="127" t="str">
        <f>IF(COUNTIFS($Z$220,"&lt;&gt;"&amp;""),ROUND(($AF$222+$AG$222+$AH$222)/14,1),"")</f>
        <v/>
      </c>
      <c r="BG659" s="127" t="str">
        <f>IF(COUNTIFS($Z$220,"&lt;&gt;"&amp;""),ROUND(($AE$222+$AF$222+$AG$222+$AH$222)/14,1),"")</f>
        <v/>
      </c>
      <c r="BH659" s="127" t="str">
        <f>IF(COUNTIFS($Z$220,"&lt;&gt;"&amp;""),ROUND($AE$222,1),"")</f>
        <v/>
      </c>
      <c r="BI659" s="127" t="str">
        <f>IF(COUNTIFS($Z$220,"&lt;&gt;"&amp;""),ROUND(($AF$222+$AG$222+$AH$222),1),"")</f>
        <v/>
      </c>
      <c r="BJ659" s="127" t="str">
        <f>IF(COUNTIFS($Z$220,"&lt;&gt;"&amp;""),ROUND(($AE$222+$AF$222+$AG$222+$AH$222),1),"")</f>
        <v/>
      </c>
      <c r="BK659" s="276"/>
      <c r="BL659" s="127"/>
      <c r="BM659" s="127"/>
      <c r="BN659" s="276"/>
      <c r="BO659" s="127"/>
      <c r="BP659" s="127"/>
      <c r="BQ659" s="127" t="str">
        <f>IF(COUNTIFS($Z$220,"&lt;&gt;"&amp;""),IF($AK$222&lt;&gt;"",ROUND($AK$222/14,1),""),"")</f>
        <v/>
      </c>
      <c r="BR659" s="127" t="str">
        <f>IF(COUNTIFS($Z$220,"&lt;&gt;"&amp;""),IF($AK$222&lt;&gt;"",ROUND($AK$222,1),""),"")</f>
        <v/>
      </c>
      <c r="BS659" s="127" t="str">
        <f>IF($AZ659="","",$AC$222)</f>
        <v/>
      </c>
      <c r="BT659" s="126" t="str">
        <f>IF(COUNTIFS($Z$220,"&lt;&gt;"&amp;""),$AJ$222,"")</f>
        <v/>
      </c>
      <c r="BU659" s="126" t="str">
        <f t="shared" si="193"/>
        <v/>
      </c>
      <c r="BV659" s="127" t="str">
        <f t="shared" si="194"/>
        <v/>
      </c>
      <c r="BW659" s="419" t="str">
        <f t="shared" si="186"/>
        <v/>
      </c>
      <c r="BY659" s="277"/>
      <c r="BZ659" s="277"/>
      <c r="CA659" s="277"/>
      <c r="CB659" s="277"/>
      <c r="CC659" s="277"/>
      <c r="CD659" s="277"/>
      <c r="CE659" s="277"/>
      <c r="CF659" s="277"/>
      <c r="CG659" s="51"/>
      <c r="CH659" s="51"/>
      <c r="CI659" s="51"/>
      <c r="CJ659" s="277"/>
      <c r="CK659" s="277"/>
      <c r="CL659" s="277"/>
      <c r="CM659" s="277"/>
      <c r="CN659" s="277"/>
      <c r="CO659" s="277"/>
      <c r="CP659" s="277"/>
      <c r="CQ659" s="277"/>
      <c r="CR659" s="277"/>
      <c r="CS659" s="51"/>
      <c r="CT659" s="51"/>
    </row>
    <row r="660" spans="1:98" ht="21" hidden="1" customHeight="1" x14ac:dyDescent="0.2">
      <c r="B660" s="277"/>
      <c r="C660" s="277"/>
      <c r="D660" s="277"/>
      <c r="E660" s="277"/>
      <c r="F660" s="277"/>
      <c r="G660" s="277"/>
      <c r="H660" s="277"/>
      <c r="I660" s="277"/>
      <c r="J660" s="277"/>
      <c r="N660" s="277"/>
      <c r="P660" s="277"/>
      <c r="Q660" s="277"/>
      <c r="R660" s="277"/>
      <c r="S660" s="277"/>
      <c r="T660" s="277"/>
      <c r="U660" s="277"/>
      <c r="V660" s="277"/>
      <c r="Z660" s="277"/>
      <c r="AA660" s="277"/>
      <c r="AB660" s="277"/>
      <c r="AC660" s="277"/>
      <c r="AD660" s="277"/>
      <c r="AE660" s="277"/>
      <c r="AF660" s="277"/>
      <c r="AG660" s="277"/>
      <c r="AH660" s="277"/>
      <c r="AL660" s="277"/>
      <c r="AM660" s="277"/>
      <c r="AN660" s="277"/>
      <c r="AO660" s="277"/>
      <c r="AP660" s="277"/>
      <c r="AQ660" s="277"/>
      <c r="AR660" s="277"/>
      <c r="AS660" s="277"/>
      <c r="AT660" s="277"/>
      <c r="AX660" s="263" t="str">
        <f>$Z$225</f>
        <v/>
      </c>
      <c r="AY660" s="276">
        <v>8</v>
      </c>
      <c r="AZ660" s="127" t="str">
        <f>IF(COUNTIFS($Z$223,"&lt;&gt;"&amp;""),$Z$223,"")</f>
        <v/>
      </c>
      <c r="BA660" s="127" t="str">
        <f t="shared" si="190"/>
        <v/>
      </c>
      <c r="BB660" s="127" t="str">
        <f t="shared" si="191"/>
        <v/>
      </c>
      <c r="BC660" s="127" t="str">
        <f>IF($AZ660="","",$AD$225)</f>
        <v/>
      </c>
      <c r="BD660" s="127" t="str">
        <f t="shared" si="192"/>
        <v/>
      </c>
      <c r="BE660" s="127" t="str">
        <f>IF(COUNTIFS($Z$223,"&lt;&gt;"&amp;""),ROUND($AE$225/14,1),"")</f>
        <v/>
      </c>
      <c r="BF660" s="127" t="str">
        <f>IF(COUNTIFS($Z$223,"&lt;&gt;"&amp;""),ROUND(($AF$225+$AG$225+$AH$225)/14,1),"")</f>
        <v/>
      </c>
      <c r="BG660" s="127" t="str">
        <f>IF(COUNTIFS($Z$223,"&lt;&gt;"&amp;""),ROUND(($AE$225+$AF$225+$AG$225+$AH$225)/14,1),"")</f>
        <v/>
      </c>
      <c r="BH660" s="127" t="str">
        <f>IF(COUNTIFS($Z$223,"&lt;&gt;"&amp;""),ROUND($AE$225,1),"")</f>
        <v/>
      </c>
      <c r="BI660" s="127" t="str">
        <f>IF(COUNTIFS($Z$223,"&lt;&gt;"&amp;""),ROUND(($AF$225+$AG$225+$AH$225),1),"")</f>
        <v/>
      </c>
      <c r="BJ660" s="127" t="str">
        <f>IF(COUNTIFS($Z$223,"&lt;&gt;"&amp;""),ROUND(($AE$225+$AF$225+$AG$225+$AH$225),1),"")</f>
        <v/>
      </c>
      <c r="BK660" s="276"/>
      <c r="BL660" s="127"/>
      <c r="BM660" s="127"/>
      <c r="BN660" s="276"/>
      <c r="BO660" s="127"/>
      <c r="BP660" s="127"/>
      <c r="BQ660" s="127" t="str">
        <f>IF(COUNTIFS($Z$223,"&lt;&gt;"&amp;""),IF($AK$225&lt;&gt;"",ROUND($AK$225/14,1),""),"")</f>
        <v/>
      </c>
      <c r="BR660" s="127" t="str">
        <f>IF(COUNTIFS($Z$223,"&lt;&gt;"&amp;""),IF($AK$225&lt;&gt;"",ROUND($AK$225,1),""),"")</f>
        <v/>
      </c>
      <c r="BS660" s="127" t="str">
        <f>IF($AZ660="","",$AC$225)</f>
        <v/>
      </c>
      <c r="BT660" s="126" t="str">
        <f>IF(COUNTIFS($Z$223,"&lt;&gt;"&amp;""),$AJ$225,"")</f>
        <v/>
      </c>
      <c r="BU660" s="126" t="str">
        <f t="shared" si="193"/>
        <v/>
      </c>
      <c r="BV660" s="127" t="str">
        <f t="shared" si="194"/>
        <v/>
      </c>
      <c r="BW660" s="419" t="str">
        <f t="shared" si="186"/>
        <v/>
      </c>
      <c r="BY660" s="277"/>
      <c r="BZ660" s="277"/>
      <c r="CA660" s="277"/>
      <c r="CB660" s="277"/>
      <c r="CC660" s="277"/>
      <c r="CD660" s="277"/>
      <c r="CE660" s="277"/>
      <c r="CF660" s="277"/>
      <c r="CG660" s="51"/>
      <c r="CH660" s="51"/>
      <c r="CI660" s="51"/>
      <c r="CJ660" s="277"/>
      <c r="CK660" s="277"/>
      <c r="CL660" s="277"/>
      <c r="CM660" s="277"/>
      <c r="CN660" s="277"/>
      <c r="CO660" s="277"/>
      <c r="CP660" s="277"/>
      <c r="CQ660" s="277"/>
      <c r="CR660" s="277"/>
      <c r="CS660" s="51"/>
      <c r="CT660" s="51"/>
    </row>
    <row r="661" spans="1:98" ht="21" hidden="1" customHeight="1" x14ac:dyDescent="0.2">
      <c r="B661" s="277"/>
      <c r="C661" s="277"/>
      <c r="D661" s="277"/>
      <c r="E661" s="277"/>
      <c r="F661" s="277"/>
      <c r="G661" s="277"/>
      <c r="H661" s="277"/>
      <c r="I661" s="277"/>
      <c r="J661" s="277"/>
      <c r="N661" s="277"/>
      <c r="P661" s="277"/>
      <c r="Q661" s="277"/>
      <c r="R661" s="277"/>
      <c r="S661" s="277"/>
      <c r="T661" s="277"/>
      <c r="U661" s="277"/>
      <c r="V661" s="277"/>
      <c r="Z661" s="277"/>
      <c r="AA661" s="277"/>
      <c r="AB661" s="277"/>
      <c r="AC661" s="277"/>
      <c r="AD661" s="277"/>
      <c r="AE661" s="277"/>
      <c r="AF661" s="277"/>
      <c r="AG661" s="277"/>
      <c r="AH661" s="277"/>
      <c r="AL661" s="277"/>
      <c r="AM661" s="277"/>
      <c r="AN661" s="277"/>
      <c r="AO661" s="277"/>
      <c r="AP661" s="277"/>
      <c r="AQ661" s="277"/>
      <c r="AR661" s="277"/>
      <c r="AS661" s="277"/>
      <c r="AT661" s="277"/>
      <c r="AX661" s="263" t="str">
        <f>$Z$228</f>
        <v/>
      </c>
      <c r="AY661" s="276">
        <v>9</v>
      </c>
      <c r="AZ661" s="127" t="str">
        <f>IF(COUNTIFS($Z$226,"&lt;&gt;"&amp;""),$Z$226,"")</f>
        <v/>
      </c>
      <c r="BA661" s="127" t="str">
        <f t="shared" si="190"/>
        <v/>
      </c>
      <c r="BB661" s="127" t="str">
        <f t="shared" si="191"/>
        <v/>
      </c>
      <c r="BC661" s="127" t="str">
        <f>IF($AZ661="","",$AD$228)</f>
        <v/>
      </c>
      <c r="BD661" s="127" t="str">
        <f t="shared" si="192"/>
        <v/>
      </c>
      <c r="BE661" s="127" t="str">
        <f>IF(COUNTIFS($Z$226,"&lt;&gt;"&amp;""),ROUND($AE$228/14,1),"")</f>
        <v/>
      </c>
      <c r="BF661" s="127" t="str">
        <f>IF(COUNTIFS($Z$226,"&lt;&gt;"&amp;""),ROUND(($AF$228+$AG$228+$AH$228)/14,1),"")</f>
        <v/>
      </c>
      <c r="BG661" s="127" t="str">
        <f>IF(COUNTIFS($Z$226,"&lt;&gt;"&amp;""),ROUND(($AE$228+$AF$228+$AG$228+$AH$228)/14,1),"")</f>
        <v/>
      </c>
      <c r="BH661" s="127" t="str">
        <f>IF(COUNTIFS($Z$226,"&lt;&gt;"&amp;""),ROUND($AE$228,1),"")</f>
        <v/>
      </c>
      <c r="BI661" s="127" t="str">
        <f>IF(COUNTIFS($Z$226,"&lt;&gt;"&amp;""),ROUND(($AF$228+$AG$228+$AH$228),1),"")</f>
        <v/>
      </c>
      <c r="BJ661" s="127" t="str">
        <f>IF(COUNTIFS($Z$226,"&lt;&gt;"&amp;""),ROUND(($AE$228+$AF$228+$AG$228+$AH$228),1),"")</f>
        <v/>
      </c>
      <c r="BK661" s="276"/>
      <c r="BL661" s="127"/>
      <c r="BM661" s="127"/>
      <c r="BN661" s="276"/>
      <c r="BO661" s="127"/>
      <c r="BP661" s="127"/>
      <c r="BQ661" s="127" t="str">
        <f>IF(COUNTIFS($Z$226,"&lt;&gt;"&amp;""),IF($AK$228&lt;&gt;"",ROUND($AK$228/14,1),""),"")</f>
        <v/>
      </c>
      <c r="BR661" s="127" t="str">
        <f>IF(COUNTIFS($Z$226,"&lt;&gt;"&amp;""),IF($AK$228&lt;&gt;"",ROUND($AK$228,1),""),"")</f>
        <v/>
      </c>
      <c r="BS661" s="127" t="str">
        <f>IF($AZ661="","",$AC$228)</f>
        <v/>
      </c>
      <c r="BT661" s="126" t="str">
        <f>IF(COUNTIFS($Z$226,"&lt;&gt;"&amp;""),$AJ$228,"")</f>
        <v/>
      </c>
      <c r="BU661" s="126" t="str">
        <f t="shared" si="193"/>
        <v/>
      </c>
      <c r="BV661" s="127" t="str">
        <f t="shared" si="194"/>
        <v/>
      </c>
      <c r="BW661" s="419" t="str">
        <f t="shared" si="186"/>
        <v/>
      </c>
      <c r="BY661" s="277"/>
      <c r="BZ661" s="277"/>
      <c r="CA661" s="277"/>
      <c r="CB661" s="277"/>
      <c r="CC661" s="277"/>
      <c r="CD661" s="277"/>
      <c r="CE661" s="277"/>
      <c r="CF661" s="277"/>
      <c r="CG661" s="51"/>
      <c r="CH661" s="51"/>
      <c r="CI661" s="51"/>
      <c r="CJ661" s="277"/>
      <c r="CK661" s="277"/>
      <c r="CL661" s="277"/>
      <c r="CM661" s="277"/>
      <c r="CN661" s="277"/>
      <c r="CO661" s="277"/>
      <c r="CP661" s="277"/>
      <c r="CQ661" s="277"/>
      <c r="CR661" s="277"/>
      <c r="CS661" s="51"/>
      <c r="CT661" s="51"/>
    </row>
    <row r="662" spans="1:98" ht="21" hidden="1" customHeight="1" x14ac:dyDescent="0.2">
      <c r="B662" s="277"/>
      <c r="C662" s="277"/>
      <c r="D662" s="277"/>
      <c r="E662" s="277"/>
      <c r="F662" s="277"/>
      <c r="G662" s="277"/>
      <c r="H662" s="277"/>
      <c r="I662" s="277"/>
      <c r="J662" s="277"/>
      <c r="N662" s="277"/>
      <c r="P662" s="277"/>
      <c r="Q662" s="277"/>
      <c r="R662" s="277"/>
      <c r="S662" s="277"/>
      <c r="T662" s="277"/>
      <c r="U662" s="277"/>
      <c r="V662" s="277"/>
      <c r="Z662" s="277"/>
      <c r="AA662" s="277"/>
      <c r="AB662" s="277"/>
      <c r="AC662" s="277"/>
      <c r="AD662" s="277"/>
      <c r="AE662" s="277"/>
      <c r="AF662" s="277"/>
      <c r="AG662" s="277"/>
      <c r="AH662" s="277"/>
      <c r="AL662" s="277"/>
      <c r="AM662" s="277"/>
      <c r="AN662" s="277"/>
      <c r="AO662" s="277"/>
      <c r="AP662" s="277"/>
      <c r="AQ662" s="277"/>
      <c r="AR662" s="277"/>
      <c r="AS662" s="277"/>
      <c r="AT662" s="277"/>
      <c r="AX662" s="263" t="str">
        <f>$Z$231</f>
        <v/>
      </c>
      <c r="AY662" s="276">
        <v>10</v>
      </c>
      <c r="AZ662" s="127" t="str">
        <f>IF(COUNTIFS($Z$229,"&lt;&gt;"&amp;""),$Z$229,"")</f>
        <v/>
      </c>
      <c r="BA662" s="127" t="str">
        <f t="shared" si="190"/>
        <v/>
      </c>
      <c r="BB662" s="127" t="str">
        <f t="shared" si="191"/>
        <v/>
      </c>
      <c r="BC662" s="127" t="str">
        <f>IF($AZ662="","",$AD$231)</f>
        <v/>
      </c>
      <c r="BD662" s="127" t="str">
        <f t="shared" si="192"/>
        <v/>
      </c>
      <c r="BE662" s="127" t="str">
        <f>IF(COUNTIFS($Z$229,"&lt;&gt;"&amp;""),ROUND($AE$231/14,1),"")</f>
        <v/>
      </c>
      <c r="BF662" s="127" t="str">
        <f>IF(COUNTIFS($Z$229,"&lt;&gt;"&amp;""),ROUND(($AF$231+$AG$231+$AH$231)/14,1),"")</f>
        <v/>
      </c>
      <c r="BG662" s="127" t="str">
        <f>IF(COUNTIFS($Z$229,"&lt;&gt;"&amp;""),ROUND(($AE$231+$AF$231+$AG$231+$AH$231)/14,1),"")</f>
        <v/>
      </c>
      <c r="BH662" s="127" t="str">
        <f>IF(COUNTIFS($Z$229,"&lt;&gt;"&amp;""),ROUND($AE$231,1),"")</f>
        <v/>
      </c>
      <c r="BI662" s="127" t="str">
        <f>IF(COUNTIFS($Z$229,"&lt;&gt;"&amp;""),ROUND(($AF$231+$AG$231+$AH$231),1),"")</f>
        <v/>
      </c>
      <c r="BJ662" s="127" t="str">
        <f>IF(COUNTIFS($Z$229,"&lt;&gt;"&amp;""),ROUND(($AE$231+$AF$231+$AG$231+$AH$231),1),"")</f>
        <v/>
      </c>
      <c r="BK662" s="276"/>
      <c r="BL662" s="127"/>
      <c r="BM662" s="127"/>
      <c r="BN662" s="276"/>
      <c r="BO662" s="127"/>
      <c r="BP662" s="127"/>
      <c r="BQ662" s="127" t="str">
        <f>IF(COUNTIFS($Z$229,"&lt;&gt;"&amp;""),IF($AK$231&lt;&gt;"",ROUND($AK$231/14,1),""),"")</f>
        <v/>
      </c>
      <c r="BR662" s="127" t="str">
        <f>IF(COUNTIFS($Z$229,"&lt;&gt;"&amp;""),IF($AK$231&lt;&gt;"",ROUND($AK$231,1),""),"")</f>
        <v/>
      </c>
      <c r="BS662" s="127" t="str">
        <f>IF($AZ662="","",$AC$231)</f>
        <v/>
      </c>
      <c r="BT662" s="126" t="str">
        <f>IF(COUNTIFS($Z$229,"&lt;&gt;"&amp;""),$AJ$231,"")</f>
        <v/>
      </c>
      <c r="BU662" s="126" t="str">
        <f t="shared" si="193"/>
        <v/>
      </c>
      <c r="BV662" s="127" t="str">
        <f t="shared" si="194"/>
        <v/>
      </c>
      <c r="BW662" s="419" t="str">
        <f t="shared" si="186"/>
        <v/>
      </c>
      <c r="BY662" s="277"/>
      <c r="BZ662" s="277"/>
      <c r="CA662" s="277"/>
      <c r="CB662" s="277"/>
      <c r="CC662" s="277"/>
      <c r="CD662" s="277"/>
      <c r="CE662" s="277"/>
      <c r="CF662" s="277"/>
      <c r="CG662" s="51"/>
      <c r="CH662" s="51"/>
      <c r="CI662" s="51"/>
      <c r="CJ662" s="277"/>
      <c r="CK662" s="277"/>
      <c r="CL662" s="277"/>
      <c r="CM662" s="277"/>
      <c r="CN662" s="277"/>
      <c r="CO662" s="277"/>
      <c r="CP662" s="277"/>
      <c r="CQ662" s="277"/>
      <c r="CR662" s="277"/>
      <c r="CS662" s="51"/>
      <c r="CT662" s="51"/>
    </row>
    <row r="663" spans="1:98" ht="21" hidden="1" customHeight="1" x14ac:dyDescent="0.2">
      <c r="B663" s="277"/>
      <c r="C663" s="277"/>
      <c r="D663" s="277"/>
      <c r="E663" s="277"/>
      <c r="F663" s="277"/>
      <c r="G663" s="277"/>
      <c r="H663" s="277"/>
      <c r="I663" s="277"/>
      <c r="J663" s="277"/>
      <c r="N663" s="277"/>
      <c r="P663" s="277"/>
      <c r="Q663" s="277"/>
      <c r="R663" s="277"/>
      <c r="S663" s="277"/>
      <c r="T663" s="277"/>
      <c r="U663" s="277"/>
      <c r="V663" s="277"/>
      <c r="Z663" s="277"/>
      <c r="AA663" s="277"/>
      <c r="AB663" s="277"/>
      <c r="AC663" s="277"/>
      <c r="AD663" s="277"/>
      <c r="AE663" s="277"/>
      <c r="AF663" s="277"/>
      <c r="AG663" s="277"/>
      <c r="AH663" s="277"/>
      <c r="AL663" s="277"/>
      <c r="AM663" s="277"/>
      <c r="AN663" s="277"/>
      <c r="AO663" s="277"/>
      <c r="AP663" s="277"/>
      <c r="AQ663" s="277"/>
      <c r="AR663" s="277"/>
      <c r="AS663" s="277"/>
      <c r="AT663" s="277"/>
      <c r="AX663" s="263" t="str">
        <f>$Z$234</f>
        <v/>
      </c>
      <c r="AY663" s="276">
        <v>11</v>
      </c>
      <c r="AZ663" s="127" t="str">
        <f>IF(COUNTIFS($Z$232,"&lt;&gt;"&amp;""),$Z$232,"")</f>
        <v/>
      </c>
      <c r="BA663" s="127" t="str">
        <f t="shared" si="190"/>
        <v/>
      </c>
      <c r="BB663" s="127" t="str">
        <f t="shared" si="191"/>
        <v/>
      </c>
      <c r="BC663" s="127" t="str">
        <f>IF($AZ663="","",$AD$234)</f>
        <v/>
      </c>
      <c r="BD663" s="127" t="str">
        <f t="shared" si="192"/>
        <v/>
      </c>
      <c r="BE663" s="127" t="str">
        <f>IF(COUNTIFS($Z$232,"&lt;&gt;"&amp;""),ROUND($AE$234/14,1),"")</f>
        <v/>
      </c>
      <c r="BF663" s="127" t="str">
        <f>IF(COUNTIFS($Z$232,"&lt;&gt;"&amp;""),ROUND(($AF$234+$AG$234+$AH$234)/14,1),"")</f>
        <v/>
      </c>
      <c r="BG663" s="127" t="str">
        <f>IF(COUNTIFS($Z$232,"&lt;&gt;"&amp;""),ROUND(($AE$234+$AF$234+$AG$234+$AH$234)/14,1),"")</f>
        <v/>
      </c>
      <c r="BH663" s="127" t="str">
        <f>IF(COUNTIFS($Z$232,"&lt;&gt;"&amp;""),ROUND($AE$234,1),"")</f>
        <v/>
      </c>
      <c r="BI663" s="127" t="str">
        <f>IF(COUNTIFS($Z$232,"&lt;&gt;"&amp;""),ROUND(($AF$234+$AG$234+$AH$234),1),"")</f>
        <v/>
      </c>
      <c r="BJ663" s="127" t="str">
        <f>IF(COUNTIFS($Z$232,"&lt;&gt;"&amp;""),ROUND(($AE$234+$AF$234+$AG$234+$AH$234),1),"")</f>
        <v/>
      </c>
      <c r="BK663" s="276"/>
      <c r="BL663" s="127"/>
      <c r="BM663" s="127"/>
      <c r="BN663" s="276"/>
      <c r="BO663" s="127"/>
      <c r="BP663" s="127"/>
      <c r="BQ663" s="127" t="str">
        <f>IF(COUNTIFS($Z$232,"&lt;&gt;"&amp;""),IF($AK$234&lt;&gt;"",ROUND($AK$234/14,1),""),"")</f>
        <v/>
      </c>
      <c r="BR663" s="127" t="str">
        <f>IF(COUNTIFS($Z$232,"&lt;&gt;"&amp;""),IF($AK$234&lt;&gt;"",ROUND($AK$234,1),""),"")</f>
        <v/>
      </c>
      <c r="BS663" s="127" t="str">
        <f>IF($AZ663="","",$AC$234)</f>
        <v/>
      </c>
      <c r="BT663" s="126" t="str">
        <f>IF(COUNTIFS($Z$232,"&lt;&gt;"&amp;""),$AJ$234,"")</f>
        <v/>
      </c>
      <c r="BU663" s="126" t="str">
        <f t="shared" si="193"/>
        <v/>
      </c>
      <c r="BV663" s="127" t="str">
        <f t="shared" si="194"/>
        <v/>
      </c>
      <c r="BW663" s="419" t="str">
        <f t="shared" si="186"/>
        <v/>
      </c>
      <c r="BY663" s="277"/>
      <c r="BZ663" s="277"/>
      <c r="CA663" s="277"/>
      <c r="CB663" s="277"/>
      <c r="CC663" s="277"/>
      <c r="CD663" s="277"/>
      <c r="CE663" s="277"/>
      <c r="CF663" s="277"/>
      <c r="CG663" s="51"/>
      <c r="CH663" s="51"/>
      <c r="CI663" s="51"/>
      <c r="CJ663" s="277"/>
      <c r="CK663" s="277"/>
      <c r="CL663" s="277"/>
      <c r="CM663" s="277"/>
      <c r="CN663" s="277"/>
      <c r="CO663" s="277"/>
      <c r="CP663" s="277"/>
      <c r="CQ663" s="277"/>
      <c r="CR663" s="277"/>
      <c r="CS663" s="51"/>
      <c r="CT663" s="51"/>
    </row>
    <row r="664" spans="1:98" ht="21" hidden="1" customHeight="1" x14ac:dyDescent="0.2">
      <c r="B664" s="277"/>
      <c r="C664" s="277"/>
      <c r="D664" s="277"/>
      <c r="E664" s="277"/>
      <c r="F664" s="277"/>
      <c r="G664" s="277"/>
      <c r="H664" s="277"/>
      <c r="I664" s="277"/>
      <c r="J664" s="277"/>
      <c r="N664" s="277"/>
      <c r="P664" s="277"/>
      <c r="Q664" s="277"/>
      <c r="R664" s="277"/>
      <c r="S664" s="277"/>
      <c r="T664" s="277"/>
      <c r="U664" s="277"/>
      <c r="V664" s="277"/>
      <c r="Z664" s="277"/>
      <c r="AA664" s="277"/>
      <c r="AB664" s="277"/>
      <c r="AC664" s="277"/>
      <c r="AD664" s="277"/>
      <c r="AE664" s="277"/>
      <c r="AF664" s="277"/>
      <c r="AG664" s="277"/>
      <c r="AH664" s="277"/>
      <c r="AL664" s="277"/>
      <c r="AM664" s="277"/>
      <c r="AN664" s="277"/>
      <c r="AO664" s="277"/>
      <c r="AP664" s="277"/>
      <c r="AQ664" s="277"/>
      <c r="AR664" s="277"/>
      <c r="AS664" s="277"/>
      <c r="AT664" s="277"/>
      <c r="AX664" s="263" t="str">
        <f>$Z$237</f>
        <v/>
      </c>
      <c r="AY664" s="276">
        <v>12</v>
      </c>
      <c r="AZ664" s="127" t="str">
        <f>IF(COUNTIFS($Z$235,"&lt;&gt;"&amp;""),$Z$235,"")</f>
        <v/>
      </c>
      <c r="BA664" s="127" t="str">
        <f t="shared" si="190"/>
        <v/>
      </c>
      <c r="BB664" s="127" t="str">
        <f t="shared" si="191"/>
        <v/>
      </c>
      <c r="BC664" s="127" t="str">
        <f>IF($AZ664="","",$AD$237)</f>
        <v/>
      </c>
      <c r="BD664" s="127" t="str">
        <f t="shared" si="192"/>
        <v/>
      </c>
      <c r="BE664" s="127" t="str">
        <f>IF(COUNTIFS($Z$235,"&lt;&gt;"&amp;""),ROUND($AE$237/14,1),"")</f>
        <v/>
      </c>
      <c r="BF664" s="127" t="str">
        <f>IF(COUNTIFS($Z$235,"&lt;&gt;"&amp;""),ROUND(($AF$237+$AG$237+$AH$237)/14,1),"")</f>
        <v/>
      </c>
      <c r="BG664" s="127" t="str">
        <f>IF(COUNTIFS($Z$235,"&lt;&gt;"&amp;""),ROUND(($AE$237+$AF$237+$AG$237+$AH$237)/14,1),"")</f>
        <v/>
      </c>
      <c r="BH664" s="127" t="str">
        <f>IF(COUNTIFS($Z$235,"&lt;&gt;"&amp;""),ROUND($AE$237,1),"")</f>
        <v/>
      </c>
      <c r="BI664" s="127" t="str">
        <f>IF(COUNTIFS($Z$235,"&lt;&gt;"&amp;""),ROUND(($AF$237+$AG$237+$AH$237),1),"")</f>
        <v/>
      </c>
      <c r="BJ664" s="127" t="str">
        <f>IF(COUNTIFS($Z$235,"&lt;&gt;"&amp;""),ROUND(($AE$237+$AF$237+$AG$237+$AH$237),1),"")</f>
        <v/>
      </c>
      <c r="BK664" s="276"/>
      <c r="BL664" s="127"/>
      <c r="BM664" s="127"/>
      <c r="BN664" s="276"/>
      <c r="BO664" s="127"/>
      <c r="BP664" s="127"/>
      <c r="BQ664" s="127" t="str">
        <f>IF(COUNTIFS($Z$235,"&lt;&gt;"&amp;""),IF($AK$237&lt;&gt;"",ROUND($AK$237/14,1),""),"")</f>
        <v/>
      </c>
      <c r="BR664" s="127" t="str">
        <f>IF(COUNTIFS($Z$235,"&lt;&gt;"&amp;""),IF($AK$237&lt;&gt;"",ROUND($AK$237,1),""),"")</f>
        <v/>
      </c>
      <c r="BS664" s="127" t="str">
        <f>IF($AZ664="","",$AC$237)</f>
        <v/>
      </c>
      <c r="BT664" s="126" t="str">
        <f>IF(COUNTIFS($Z$235,"&lt;&gt;"&amp;""),$AJ$237,"")</f>
        <v/>
      </c>
      <c r="BU664" s="126" t="str">
        <f t="shared" si="193"/>
        <v/>
      </c>
      <c r="BV664" s="127" t="str">
        <f t="shared" si="194"/>
        <v/>
      </c>
      <c r="BW664" s="419" t="str">
        <f t="shared" si="186"/>
        <v/>
      </c>
      <c r="BY664" s="277"/>
      <c r="BZ664" s="277"/>
      <c r="CA664" s="277"/>
      <c r="CB664" s="277"/>
      <c r="CC664" s="277"/>
      <c r="CD664" s="277"/>
      <c r="CE664" s="277"/>
      <c r="CF664" s="277"/>
      <c r="CG664" s="51"/>
      <c r="CH664" s="51"/>
      <c r="CI664" s="51"/>
      <c r="CJ664" s="277"/>
      <c r="CK664" s="277"/>
      <c r="CL664" s="277"/>
      <c r="CM664" s="277"/>
      <c r="CN664" s="277"/>
      <c r="CO664" s="277"/>
      <c r="CP664" s="277"/>
      <c r="CQ664" s="277"/>
      <c r="CR664" s="277"/>
      <c r="CS664" s="51"/>
      <c r="CT664" s="51"/>
    </row>
    <row r="665" spans="1:98" ht="21" hidden="1" customHeight="1" x14ac:dyDescent="0.2">
      <c r="B665" s="277"/>
      <c r="C665" s="277"/>
      <c r="D665" s="277"/>
      <c r="E665" s="277"/>
      <c r="F665" s="277"/>
      <c r="G665" s="277"/>
      <c r="H665" s="277"/>
      <c r="I665" s="277"/>
      <c r="J665" s="277"/>
      <c r="N665" s="277"/>
      <c r="P665" s="277"/>
      <c r="Q665" s="277"/>
      <c r="R665" s="277"/>
      <c r="S665" s="277"/>
      <c r="T665" s="277"/>
      <c r="U665" s="277"/>
      <c r="V665" s="277"/>
      <c r="Z665" s="277"/>
      <c r="AA665" s="277"/>
      <c r="AB665" s="277"/>
      <c r="AC665" s="277"/>
      <c r="AD665" s="277"/>
      <c r="AE665" s="277"/>
      <c r="AF665" s="277"/>
      <c r="AG665" s="277"/>
      <c r="AH665" s="277"/>
      <c r="AL665" s="277"/>
      <c r="AM665" s="277"/>
      <c r="AN665" s="277"/>
      <c r="AO665" s="277"/>
      <c r="AP665" s="277"/>
      <c r="AQ665" s="277"/>
      <c r="AR665" s="277"/>
      <c r="AS665" s="277"/>
      <c r="AT665" s="277"/>
      <c r="AX665" s="263" t="str">
        <f>$Z$240</f>
        <v/>
      </c>
      <c r="AY665" s="127">
        <v>13</v>
      </c>
      <c r="AZ665" s="127" t="str">
        <f>IF(COUNTIFS($Z$238,"&lt;&gt;"&amp;""),$Z$238,"")</f>
        <v/>
      </c>
      <c r="BA665" s="127" t="str">
        <f t="shared" si="190"/>
        <v/>
      </c>
      <c r="BB665" s="127" t="str">
        <f t="shared" si="191"/>
        <v/>
      </c>
      <c r="BC665" s="127" t="str">
        <f>IF($AZ665="","",$AD$240)</f>
        <v/>
      </c>
      <c r="BD665" s="127" t="str">
        <f>IF($AZ665="","","DO")</f>
        <v/>
      </c>
      <c r="BE665" s="127" t="str">
        <f>IF(COUNTIFS($Z$238,"&lt;&gt;"&amp;""),ROUND($AE$240/14,1),"")</f>
        <v/>
      </c>
      <c r="BF665" s="127" t="str">
        <f>IF(COUNTIFS($Z$238,"&lt;&gt;"&amp;""),ROUND(($AF$240+$AG$240+$AH$240)/14,1),"")</f>
        <v/>
      </c>
      <c r="BG665" s="127" t="str">
        <f>IF(COUNTIFS($Z$238,"&lt;&gt;"&amp;""),ROUND(($AE$240+$AF$240+$AG$240+$AH$240)/14,1),"")</f>
        <v/>
      </c>
      <c r="BH665" s="127" t="str">
        <f>IF(COUNTIFS($Z$238,"&lt;&gt;"&amp;""),ROUND($AE$240,1),"")</f>
        <v/>
      </c>
      <c r="BI665" s="127" t="str">
        <f>IF(COUNTIFS($Z$238,"&lt;&gt;"&amp;""),ROUND(($AF$240+$AG$240+$AH$240),1),"")</f>
        <v/>
      </c>
      <c r="BJ665" s="127" t="str">
        <f>IF(COUNTIFS($Z$238,"&lt;&gt;"&amp;""),ROUND(($AE$240+$AF$240+$AG$240+$AH$240),1),"")</f>
        <v/>
      </c>
      <c r="BK665" s="127"/>
      <c r="BL665" s="127"/>
      <c r="BM665" s="127"/>
      <c r="BN665" s="127"/>
      <c r="BO665" s="127"/>
      <c r="BP665" s="127"/>
      <c r="BQ665" s="127" t="str">
        <f>IF(COUNTIFS($Z$238,"&lt;&gt;"&amp;""),IF($AK$240&lt;&gt;"",ROUND($AK$240/14,1),""),"")</f>
        <v/>
      </c>
      <c r="BR665" s="127" t="str">
        <f>IF(COUNTIFS($Z$238,"&lt;&gt;"&amp;""),IF($AK$240&lt;&gt;"",ROUND($AK$240,1),""),"")</f>
        <v/>
      </c>
      <c r="BS665" s="127" t="str">
        <f>IF($AZ665="","",$AC$240)</f>
        <v/>
      </c>
      <c r="BT665" s="126" t="str">
        <f>IF(COUNTIFS($Z$238,"&lt;&gt;"&amp;""),$AJ$240,"")</f>
        <v/>
      </c>
      <c r="BU665" s="126" t="str">
        <f t="shared" ref="BU665:BU678" si="195">IF($AZ665="","",IF($BG665&lt;&gt;"",$BG665,0)+IF($BM665&lt;&gt;"",$BM665,0)+IF($BQ665&lt;&gt;"",$BQ665,0))</f>
        <v/>
      </c>
      <c r="BV665" s="127" t="str">
        <f t="shared" ref="BV665:BV678" si="196">IF($AZ665="","",IF($BJ665&lt;&gt;"",$BJ665,0)+IF($BP665&lt;&gt;"",$BP665,0)+IF($BR665&lt;&gt;"",$BR665,0))</f>
        <v/>
      </c>
      <c r="BW665" s="419" t="str">
        <f t="shared" si="186"/>
        <v/>
      </c>
      <c r="BY665" s="281"/>
      <c r="BZ665" s="281"/>
      <c r="CA665" s="281"/>
      <c r="CB665" s="281"/>
      <c r="CC665" s="281"/>
      <c r="CD665" s="281"/>
      <c r="CE665" s="281"/>
      <c r="CF665" s="281"/>
      <c r="CG665" s="51"/>
      <c r="CH665" s="51"/>
      <c r="CI665" s="51"/>
      <c r="CJ665" s="281"/>
      <c r="CK665" s="281"/>
      <c r="CL665" s="281"/>
      <c r="CM665" s="281"/>
      <c r="CN665" s="281"/>
      <c r="CO665" s="281"/>
      <c r="CP665" s="281"/>
      <c r="CQ665" s="281"/>
      <c r="CR665" s="281"/>
      <c r="CS665" s="51"/>
      <c r="CT665" s="51"/>
    </row>
    <row r="666" spans="1:98" ht="21" hidden="1" customHeight="1" x14ac:dyDescent="0.2">
      <c r="A666" s="254"/>
      <c r="B666" s="255"/>
      <c r="C666" s="255"/>
      <c r="D666" s="255"/>
      <c r="E666" s="255"/>
      <c r="F666" s="255"/>
      <c r="G666" s="255"/>
      <c r="H666" s="255"/>
      <c r="I666" s="255"/>
      <c r="J666" s="255"/>
      <c r="K666" s="255"/>
      <c r="L666" s="256"/>
      <c r="M666" s="256"/>
      <c r="N666" s="255"/>
      <c r="O666" s="394"/>
      <c r="P666" s="255"/>
      <c r="Q666" s="255"/>
      <c r="R666" s="255"/>
      <c r="S666" s="255"/>
      <c r="T666" s="255"/>
      <c r="U666" s="255"/>
      <c r="V666" s="255"/>
      <c r="W666" s="255"/>
      <c r="X666" s="256"/>
      <c r="Y666" s="256"/>
      <c r="Z666" s="255"/>
      <c r="AA666" s="255"/>
      <c r="AB666" s="255"/>
      <c r="AC666" s="255"/>
      <c r="AD666" s="255"/>
      <c r="AE666" s="255"/>
      <c r="AF666" s="255"/>
      <c r="AG666" s="255"/>
      <c r="AH666" s="255"/>
      <c r="AI666" s="255"/>
      <c r="AJ666" s="256"/>
      <c r="AK666" s="256"/>
      <c r="AL666" s="255"/>
      <c r="AM666" s="255"/>
      <c r="AN666" s="255"/>
      <c r="AO666" s="255"/>
      <c r="AP666" s="255"/>
      <c r="AQ666" s="255"/>
      <c r="AR666" s="255"/>
      <c r="AS666" s="255"/>
      <c r="AT666" s="255"/>
      <c r="AU666" s="255"/>
      <c r="AV666" s="256"/>
      <c r="AW666" s="256"/>
      <c r="AX666" s="263" t="str">
        <f>$Z$267</f>
        <v/>
      </c>
      <c r="AY666" s="127">
        <v>14</v>
      </c>
      <c r="AZ666" s="127" t="str">
        <f>IF(COUNTIFS($Z$265,"&lt;&gt;"&amp;""),$Z$265,"")</f>
        <v/>
      </c>
      <c r="BA666" s="127" t="str">
        <f t="shared" si="190"/>
        <v/>
      </c>
      <c r="BB666" s="127" t="str">
        <f t="shared" si="191"/>
        <v/>
      </c>
      <c r="BC666" s="127" t="str">
        <f>IF($AZ666="","",$AD$267)</f>
        <v/>
      </c>
      <c r="BD666" s="127" t="str">
        <f t="shared" ref="BD666:BD678" si="197">IF($AZ666="","","DO")</f>
        <v/>
      </c>
      <c r="BE666" s="127" t="str">
        <f>IF(COUNTIFS($Z$265,"&lt;&gt;"&amp;""),ROUND($AE$267/14,1),"")</f>
        <v/>
      </c>
      <c r="BF666" s="127" t="str">
        <f>IF(COUNTIFS($Z$265,"&lt;&gt;"&amp;""),ROUND(($AF$267+$AG$267+$AH$267)/14,1),"")</f>
        <v/>
      </c>
      <c r="BG666" s="127" t="str">
        <f>IF(COUNTIFS($Z$265,"&lt;&gt;"&amp;""),ROUND(($AE$267+$AF$267+$AG$267+$AH$267)/14,1),"")</f>
        <v/>
      </c>
      <c r="BH666" s="127" t="str">
        <f>IF(COUNTIFS($Z$265,"&lt;&gt;"&amp;""),ROUND($AE$267,1),"")</f>
        <v/>
      </c>
      <c r="BI666" s="127" t="str">
        <f>IF(COUNTIFS($Z$265,"&lt;&gt;"&amp;""),ROUND(($AF$267+$AG$267+$AH$267),1),"")</f>
        <v/>
      </c>
      <c r="BJ666" s="127" t="str">
        <f>IF(COUNTIFS($Z$265,"&lt;&gt;"&amp;""),ROUND(($AE$267+$AF$267+$AG$267+$AH$267),1),"")</f>
        <v/>
      </c>
      <c r="BK666" s="282"/>
      <c r="BL666" s="127"/>
      <c r="BM666" s="127"/>
      <c r="BN666" s="282"/>
      <c r="BO666" s="127"/>
      <c r="BP666" s="127"/>
      <c r="BQ666" s="127" t="str">
        <f>IF(COUNTIFS($Z$265,"&lt;&gt;"&amp;""),IF($AK$267&lt;&gt;"",ROUND($AK$267/14,1),""),"")</f>
        <v/>
      </c>
      <c r="BR666" s="127" t="str">
        <f>IF(COUNTIFS($Z$265,"&lt;&gt;"&amp;""),IF($AK$267&lt;&gt;"",ROUND($AK$267,1),""),"")</f>
        <v/>
      </c>
      <c r="BS666" s="127" t="str">
        <f>IF($AZ666="","",$AC$267)</f>
        <v/>
      </c>
      <c r="BT666" s="126" t="str">
        <f>IF(COUNTIFS($Z$265,"&lt;&gt;"&amp;""),$AJ$267,"")</f>
        <v/>
      </c>
      <c r="BU666" s="126" t="str">
        <f t="shared" si="195"/>
        <v/>
      </c>
      <c r="BV666" s="127" t="str">
        <f t="shared" si="196"/>
        <v/>
      </c>
      <c r="BW666" s="419" t="str">
        <f t="shared" si="186"/>
        <v/>
      </c>
      <c r="BY666" s="281"/>
      <c r="BZ666" s="281"/>
      <c r="CA666" s="281"/>
      <c r="CB666" s="281"/>
      <c r="CC666" s="281"/>
      <c r="CD666" s="281"/>
      <c r="CE666" s="281"/>
      <c r="CF666" s="281"/>
      <c r="CG666" s="51"/>
      <c r="CH666" s="51"/>
      <c r="CI666" s="51"/>
      <c r="CJ666" s="281"/>
      <c r="CK666" s="281"/>
      <c r="CL666" s="281"/>
      <c r="CM666" s="281"/>
      <c r="CN666" s="281"/>
      <c r="CO666" s="281"/>
      <c r="CP666" s="281"/>
      <c r="CQ666" s="281"/>
      <c r="CR666" s="281"/>
      <c r="CS666" s="51"/>
      <c r="CT666" s="51"/>
    </row>
    <row r="667" spans="1:98" ht="21" hidden="1" customHeight="1" x14ac:dyDescent="0.2">
      <c r="A667" s="254"/>
      <c r="B667" s="255"/>
      <c r="C667" s="255"/>
      <c r="D667" s="255"/>
      <c r="E667" s="255"/>
      <c r="F667" s="255"/>
      <c r="G667" s="255"/>
      <c r="H667" s="255"/>
      <c r="I667" s="255"/>
      <c r="J667" s="255"/>
      <c r="K667" s="255"/>
      <c r="L667" s="256"/>
      <c r="M667" s="256"/>
      <c r="N667" s="255"/>
      <c r="O667" s="394"/>
      <c r="P667" s="255"/>
      <c r="Q667" s="255"/>
      <c r="R667" s="255"/>
      <c r="S667" s="255"/>
      <c r="T667" s="255"/>
      <c r="U667" s="255"/>
      <c r="V667" s="255"/>
      <c r="W667" s="255"/>
      <c r="X667" s="256"/>
      <c r="Y667" s="256"/>
      <c r="Z667" s="255"/>
      <c r="AA667" s="255"/>
      <c r="AB667" s="255"/>
      <c r="AC667" s="255"/>
      <c r="AD667" s="255"/>
      <c r="AE667" s="255"/>
      <c r="AF667" s="255"/>
      <c r="AG667" s="255"/>
      <c r="AH667" s="255"/>
      <c r="AI667" s="255"/>
      <c r="AJ667" s="256"/>
      <c r="AK667" s="256"/>
      <c r="AL667" s="255"/>
      <c r="AM667" s="255"/>
      <c r="AN667" s="255"/>
      <c r="AO667" s="255"/>
      <c r="AP667" s="255"/>
      <c r="AQ667" s="255"/>
      <c r="AR667" s="255"/>
      <c r="AS667" s="255"/>
      <c r="AT667" s="255"/>
      <c r="AU667" s="255"/>
      <c r="AV667" s="256"/>
      <c r="AW667" s="256"/>
      <c r="AX667" s="263" t="str">
        <f>$Z$270</f>
        <v/>
      </c>
      <c r="AY667" s="282">
        <v>15</v>
      </c>
      <c r="AZ667" s="127" t="str">
        <f>IF(COUNTIFS($Z$268,"&lt;&gt;"&amp;""),$Z$268,"")</f>
        <v/>
      </c>
      <c r="BA667" s="127" t="str">
        <f t="shared" si="190"/>
        <v/>
      </c>
      <c r="BB667" s="127" t="str">
        <f t="shared" si="191"/>
        <v/>
      </c>
      <c r="BC667" s="127" t="str">
        <f>IF($AZ667="","",$AD$270)</f>
        <v/>
      </c>
      <c r="BD667" s="127" t="str">
        <f t="shared" si="197"/>
        <v/>
      </c>
      <c r="BE667" s="127" t="str">
        <f>IF(COUNTIFS($Z$268,"&lt;&gt;"&amp;""),ROUND($AE$270/14,1),"")</f>
        <v/>
      </c>
      <c r="BF667" s="127" t="str">
        <f>IF(COUNTIFS($Z$268,"&lt;&gt;"&amp;""),ROUND(($AF$270+$AG$270+$AH$270)/14,1),"")</f>
        <v/>
      </c>
      <c r="BG667" s="127" t="str">
        <f>IF(COUNTIFS($Z$268,"&lt;&gt;"&amp;""),ROUND(($AE$270+$AF$270+$AG$270+$AH$270)/14,1),"")</f>
        <v/>
      </c>
      <c r="BH667" s="127" t="str">
        <f>IF(COUNTIFS($Z$268,"&lt;&gt;"&amp;""),ROUND($AE$270,1),"")</f>
        <v/>
      </c>
      <c r="BI667" s="127" t="str">
        <f>IF(COUNTIFS($Z$268,"&lt;&gt;"&amp;""),ROUND(($AF$270+$AG$270+$AH$270),1),"")</f>
        <v/>
      </c>
      <c r="BJ667" s="127" t="str">
        <f>IF(COUNTIFS($Z$268,"&lt;&gt;"&amp;""),ROUND(($AE$270+$AF$270+$AG$270+$AH$270),1),"")</f>
        <v/>
      </c>
      <c r="BK667" s="282"/>
      <c r="BL667" s="127"/>
      <c r="BM667" s="127"/>
      <c r="BN667" s="282"/>
      <c r="BO667" s="127"/>
      <c r="BP667" s="127"/>
      <c r="BQ667" s="127" t="str">
        <f>IF(COUNTIFS($Z$268,"&lt;&gt;"&amp;""),IF($AK$270&lt;&gt;"",ROUND($AK$270/14,1),""),"")</f>
        <v/>
      </c>
      <c r="BR667" s="127" t="str">
        <f>IF(COUNTIFS($Z$268,"&lt;&gt;"&amp;""),IF($AK$270&lt;&gt;"",ROUND($AK$270,1),""),"")</f>
        <v/>
      </c>
      <c r="BS667" s="127" t="str">
        <f>IF($AZ667="","",$AC$270)</f>
        <v/>
      </c>
      <c r="BT667" s="126" t="str">
        <f>IF(COUNTIFS($Z$268,"&lt;&gt;"&amp;""),$AJ$270,"")</f>
        <v/>
      </c>
      <c r="BU667" s="126" t="str">
        <f t="shared" si="195"/>
        <v/>
      </c>
      <c r="BV667" s="127" t="str">
        <f t="shared" si="196"/>
        <v/>
      </c>
      <c r="BW667" s="419" t="str">
        <f t="shared" si="186"/>
        <v/>
      </c>
      <c r="BY667" s="281"/>
      <c r="BZ667" s="281"/>
      <c r="CA667" s="281"/>
      <c r="CB667" s="281"/>
      <c r="CC667" s="281"/>
      <c r="CD667" s="281"/>
      <c r="CE667" s="281"/>
      <c r="CF667" s="281"/>
      <c r="CG667" s="51"/>
      <c r="CH667" s="51"/>
      <c r="CI667" s="51"/>
      <c r="CJ667" s="281"/>
      <c r="CK667" s="281"/>
      <c r="CL667" s="281"/>
      <c r="CM667" s="281"/>
      <c r="CN667" s="281"/>
      <c r="CO667" s="281"/>
      <c r="CP667" s="281"/>
      <c r="CQ667" s="281"/>
      <c r="CR667" s="281"/>
      <c r="CS667" s="51"/>
      <c r="CT667" s="51"/>
    </row>
    <row r="668" spans="1:98" ht="21" hidden="1" customHeight="1" x14ac:dyDescent="0.2">
      <c r="A668" s="254"/>
      <c r="B668" s="255"/>
      <c r="C668" s="255"/>
      <c r="D668" s="255"/>
      <c r="E668" s="255"/>
      <c r="F668" s="255"/>
      <c r="G668" s="255"/>
      <c r="H668" s="255"/>
      <c r="I668" s="255"/>
      <c r="J668" s="255"/>
      <c r="K668" s="255"/>
      <c r="L668" s="256"/>
      <c r="M668" s="256"/>
      <c r="N668" s="255"/>
      <c r="O668" s="394"/>
      <c r="P668" s="255"/>
      <c r="Q668" s="255"/>
      <c r="R668" s="255"/>
      <c r="S668" s="255"/>
      <c r="T668" s="255"/>
      <c r="U668" s="255"/>
      <c r="V668" s="255"/>
      <c r="W668" s="255"/>
      <c r="X668" s="256"/>
      <c r="Y668" s="256"/>
      <c r="Z668" s="255"/>
      <c r="AA668" s="255"/>
      <c r="AB668" s="255"/>
      <c r="AC668" s="255"/>
      <c r="AD668" s="255"/>
      <c r="AE668" s="255"/>
      <c r="AF668" s="255"/>
      <c r="AG668" s="255"/>
      <c r="AH668" s="255"/>
      <c r="AI668" s="255"/>
      <c r="AJ668" s="256"/>
      <c r="AK668" s="256"/>
      <c r="AL668" s="255"/>
      <c r="AM668" s="255"/>
      <c r="AN668" s="255"/>
      <c r="AO668" s="255"/>
      <c r="AP668" s="255"/>
      <c r="AQ668" s="255"/>
      <c r="AR668" s="255"/>
      <c r="AS668" s="255"/>
      <c r="AT668" s="255"/>
      <c r="AU668" s="255"/>
      <c r="AV668" s="256"/>
      <c r="AW668" s="256"/>
      <c r="AX668" s="263" t="str">
        <f>$Z$273</f>
        <v/>
      </c>
      <c r="AY668" s="282">
        <v>16</v>
      </c>
      <c r="AZ668" s="127" t="str">
        <f>IF(COUNTIFS($Z$271,"&lt;&gt;"&amp;""),$Z$271,"")</f>
        <v/>
      </c>
      <c r="BA668" s="127" t="str">
        <f t="shared" si="190"/>
        <v/>
      </c>
      <c r="BB668" s="127" t="str">
        <f t="shared" si="191"/>
        <v/>
      </c>
      <c r="BC668" s="127" t="str">
        <f>IF($AZ668="","",$AD$273)</f>
        <v/>
      </c>
      <c r="BD668" s="127" t="str">
        <f t="shared" si="197"/>
        <v/>
      </c>
      <c r="BE668" s="127" t="str">
        <f>IF(COUNTIFS($Z$271,"&lt;&gt;"&amp;""),ROUND($AE$273/14,1),"")</f>
        <v/>
      </c>
      <c r="BF668" s="127" t="str">
        <f>IF(COUNTIFS($Z$271,"&lt;&gt;"&amp;""),ROUND(($AF$273+$AG$273+$AH$273)/14,1),"")</f>
        <v/>
      </c>
      <c r="BG668" s="127" t="str">
        <f>IF(COUNTIFS($Z$271,"&lt;&gt;"&amp;""),ROUND(($AE$273+$AF$273+$AG$273+$AH$273)/14,1),"")</f>
        <v/>
      </c>
      <c r="BH668" s="127" t="str">
        <f>IF(COUNTIFS($Z$271,"&lt;&gt;"&amp;""),ROUND($AE$273,1),"")</f>
        <v/>
      </c>
      <c r="BI668" s="127" t="str">
        <f>IF(COUNTIFS($Z$271,"&lt;&gt;"&amp;""),ROUND(($AF$273+$AG$273+$AH$273),1),"")</f>
        <v/>
      </c>
      <c r="BJ668" s="127" t="str">
        <f>IF(COUNTIFS($Z$271,"&lt;&gt;"&amp;""),ROUND(($AE$273+$AF$273+$AG$273+$AH$273),1),"")</f>
        <v/>
      </c>
      <c r="BK668" s="282"/>
      <c r="BL668" s="127"/>
      <c r="BM668" s="127"/>
      <c r="BN668" s="282"/>
      <c r="BO668" s="127"/>
      <c r="BP668" s="127"/>
      <c r="BQ668" s="127" t="str">
        <f>IF(COUNTIFS($Z$271,"&lt;&gt;"&amp;""),IF($AK$273&lt;&gt;"",ROUND($AK$273/14,1),""),"")</f>
        <v/>
      </c>
      <c r="BR668" s="127" t="str">
        <f>IF(COUNTIFS($Z$271,"&lt;&gt;"&amp;""),IF($AK$273&lt;&gt;"",ROUND($AK$273,1),""),"")</f>
        <v/>
      </c>
      <c r="BS668" s="127" t="str">
        <f>IF($AZ668="","",$AC$273)</f>
        <v/>
      </c>
      <c r="BT668" s="126" t="str">
        <f>IF(COUNTIFS($Z$271,"&lt;&gt;"&amp;""),$AJ$273,"")</f>
        <v/>
      </c>
      <c r="BU668" s="126" t="str">
        <f t="shared" si="195"/>
        <v/>
      </c>
      <c r="BV668" s="127" t="str">
        <f t="shared" si="196"/>
        <v/>
      </c>
      <c r="BW668" s="419" t="str">
        <f t="shared" si="186"/>
        <v/>
      </c>
      <c r="BY668" s="281"/>
      <c r="BZ668" s="281"/>
      <c r="CA668" s="281"/>
      <c r="CB668" s="281"/>
      <c r="CC668" s="281"/>
      <c r="CD668" s="281"/>
      <c r="CE668" s="281"/>
      <c r="CF668" s="281"/>
      <c r="CG668" s="51"/>
      <c r="CH668" s="51"/>
      <c r="CI668" s="51"/>
      <c r="CJ668" s="281"/>
      <c r="CK668" s="281"/>
      <c r="CL668" s="281"/>
      <c r="CM668" s="281"/>
      <c r="CN668" s="281"/>
      <c r="CO668" s="281"/>
      <c r="CP668" s="281"/>
      <c r="CQ668" s="281"/>
      <c r="CR668" s="281"/>
      <c r="CS668" s="51"/>
      <c r="CT668" s="51"/>
    </row>
    <row r="669" spans="1:98" ht="21" hidden="1" customHeight="1" x14ac:dyDescent="0.2">
      <c r="A669" s="254"/>
      <c r="B669" s="255"/>
      <c r="C669" s="255"/>
      <c r="D669" s="255"/>
      <c r="E669" s="255"/>
      <c r="F669" s="255"/>
      <c r="G669" s="255"/>
      <c r="H669" s="255"/>
      <c r="I669" s="255"/>
      <c r="J669" s="255"/>
      <c r="K669" s="255"/>
      <c r="L669" s="256"/>
      <c r="M669" s="256"/>
      <c r="N669" s="255"/>
      <c r="O669" s="394"/>
      <c r="P669" s="255"/>
      <c r="Q669" s="255"/>
      <c r="R669" s="255"/>
      <c r="S669" s="255"/>
      <c r="T669" s="255"/>
      <c r="U669" s="255"/>
      <c r="V669" s="255"/>
      <c r="W669" s="255"/>
      <c r="X669" s="256"/>
      <c r="Y669" s="256"/>
      <c r="Z669" s="255"/>
      <c r="AA669" s="255"/>
      <c r="AB669" s="255"/>
      <c r="AC669" s="255"/>
      <c r="AD669" s="255"/>
      <c r="AE669" s="255"/>
      <c r="AF669" s="255"/>
      <c r="AG669" s="255"/>
      <c r="AH669" s="255"/>
      <c r="AI669" s="255"/>
      <c r="AJ669" s="256"/>
      <c r="AK669" s="256"/>
      <c r="AL669" s="255"/>
      <c r="AM669" s="255"/>
      <c r="AN669" s="255"/>
      <c r="AO669" s="255"/>
      <c r="AP669" s="255"/>
      <c r="AQ669" s="255"/>
      <c r="AR669" s="255"/>
      <c r="AS669" s="255"/>
      <c r="AT669" s="255"/>
      <c r="AU669" s="255"/>
      <c r="AV669" s="256"/>
      <c r="AW669" s="256"/>
      <c r="AX669" s="263" t="str">
        <f>$Z$276</f>
        <v/>
      </c>
      <c r="AY669" s="282">
        <v>17</v>
      </c>
      <c r="AZ669" s="127" t="str">
        <f>IF(COUNTIFS($Z$274,"&lt;&gt;"&amp;""),$Z$274,"")</f>
        <v/>
      </c>
      <c r="BA669" s="127" t="str">
        <f t="shared" si="190"/>
        <v/>
      </c>
      <c r="BB669" s="127" t="str">
        <f t="shared" si="191"/>
        <v/>
      </c>
      <c r="BC669" s="127" t="str">
        <f>IF($AZ669="","",$AD$276)</f>
        <v/>
      </c>
      <c r="BD669" s="127" t="str">
        <f t="shared" si="197"/>
        <v/>
      </c>
      <c r="BE669" s="127" t="str">
        <f>IF(COUNTIFS($Z$274,"&lt;&gt;"&amp;""),ROUND($AE$276/14,1),"")</f>
        <v/>
      </c>
      <c r="BF669" s="127" t="str">
        <f>IF(COUNTIFS($Z$274,"&lt;&gt;"&amp;""),ROUND(($AF$276+$AG$276+$AH$276)/14,1),"")</f>
        <v/>
      </c>
      <c r="BG669" s="127" t="str">
        <f>IF(COUNTIFS($Z$274,"&lt;&gt;"&amp;""),ROUND(($AE$276+$AF$276+$AG$276+$AH$276)/14,1),"")</f>
        <v/>
      </c>
      <c r="BH669" s="127" t="str">
        <f>IF(COUNTIFS($Z$274,"&lt;&gt;"&amp;""),ROUND($AE$276,1),"")</f>
        <v/>
      </c>
      <c r="BI669" s="127" t="str">
        <f>IF(COUNTIFS($Z$274,"&lt;&gt;"&amp;""),ROUND(($AF$276+$AG$276+$AH$276),1),"")</f>
        <v/>
      </c>
      <c r="BJ669" s="127" t="str">
        <f>IF(COUNTIFS($Z$274,"&lt;&gt;"&amp;""),ROUND(($AE$276+$AF$276+$AG$276+$AH$276),1),"")</f>
        <v/>
      </c>
      <c r="BK669" s="282"/>
      <c r="BL669" s="127"/>
      <c r="BM669" s="127"/>
      <c r="BN669" s="282"/>
      <c r="BO669" s="127"/>
      <c r="BP669" s="127"/>
      <c r="BQ669" s="127" t="str">
        <f>IF(COUNTIFS($Z$274,"&lt;&gt;"&amp;""),IF($AK$276&lt;&gt;"",ROUND($AK$276/14,1),""),"")</f>
        <v/>
      </c>
      <c r="BR669" s="127" t="str">
        <f>IF(COUNTIFS($Z$274,"&lt;&gt;"&amp;""),IF($AK$276&lt;&gt;"",ROUND($AK$276,1),""),"")</f>
        <v/>
      </c>
      <c r="BS669" s="127" t="str">
        <f>IF($AZ669="","",$AC$276)</f>
        <v/>
      </c>
      <c r="BT669" s="126" t="str">
        <f>IF(COUNTIFS($Z$274,"&lt;&gt;"&amp;""),$AJ$276,"")</f>
        <v/>
      </c>
      <c r="BU669" s="126" t="str">
        <f t="shared" si="195"/>
        <v/>
      </c>
      <c r="BV669" s="127" t="str">
        <f t="shared" si="196"/>
        <v/>
      </c>
      <c r="BW669" s="419" t="str">
        <f t="shared" si="186"/>
        <v/>
      </c>
      <c r="BY669" s="281"/>
      <c r="BZ669" s="281"/>
      <c r="CA669" s="281"/>
      <c r="CB669" s="281"/>
      <c r="CC669" s="281"/>
      <c r="CD669" s="281"/>
      <c r="CE669" s="281"/>
      <c r="CF669" s="281"/>
      <c r="CG669" s="51"/>
      <c r="CH669" s="51"/>
      <c r="CI669" s="51"/>
      <c r="CJ669" s="281"/>
      <c r="CK669" s="281"/>
      <c r="CL669" s="281"/>
      <c r="CM669" s="281"/>
      <c r="CN669" s="281"/>
      <c r="CO669" s="281"/>
      <c r="CP669" s="281"/>
      <c r="CQ669" s="281"/>
      <c r="CR669" s="281"/>
      <c r="CS669" s="51"/>
      <c r="CT669" s="51"/>
    </row>
    <row r="670" spans="1:98" ht="21" hidden="1" customHeight="1" x14ac:dyDescent="0.2">
      <c r="B670" s="281"/>
      <c r="C670" s="281"/>
      <c r="D670" s="281"/>
      <c r="E670" s="281"/>
      <c r="F670" s="281"/>
      <c r="G670" s="281"/>
      <c r="H670" s="281"/>
      <c r="I670" s="281"/>
      <c r="J670" s="281"/>
      <c r="N670" s="281"/>
      <c r="P670" s="281"/>
      <c r="Q670" s="281"/>
      <c r="R670" s="281"/>
      <c r="S670" s="281"/>
      <c r="T670" s="281"/>
      <c r="U670" s="281"/>
      <c r="V670" s="281"/>
      <c r="Z670" s="281"/>
      <c r="AA670" s="281"/>
      <c r="AB670" s="281"/>
      <c r="AC670" s="281"/>
      <c r="AD670" s="281"/>
      <c r="AE670" s="281"/>
      <c r="AF670" s="281"/>
      <c r="AG670" s="281"/>
      <c r="AH670" s="281"/>
      <c r="AL670" s="281"/>
      <c r="AM670" s="281"/>
      <c r="AN670" s="281"/>
      <c r="AO670" s="281"/>
      <c r="AP670" s="281"/>
      <c r="AQ670" s="281"/>
      <c r="AR670" s="281"/>
      <c r="AS670" s="281"/>
      <c r="AT670" s="281"/>
      <c r="AX670" s="263" t="str">
        <f>$Z$279</f>
        <v/>
      </c>
      <c r="AY670" s="282">
        <v>18</v>
      </c>
      <c r="AZ670" s="127" t="str">
        <f>IF(COUNTIFS($Z$277,"&lt;&gt;"&amp;""),$Z$277,"")</f>
        <v/>
      </c>
      <c r="BA670" s="127" t="str">
        <f t="shared" si="190"/>
        <v/>
      </c>
      <c r="BB670" s="127" t="str">
        <f t="shared" si="191"/>
        <v/>
      </c>
      <c r="BC670" s="127" t="str">
        <f>IF($AZ670="","",$AD$279)</f>
        <v/>
      </c>
      <c r="BD670" s="127" t="str">
        <f t="shared" si="197"/>
        <v/>
      </c>
      <c r="BE670" s="127" t="str">
        <f>IF(COUNTIFS($Z$277,"&lt;&gt;"&amp;""),ROUND($AE$279/14,1),"")</f>
        <v/>
      </c>
      <c r="BF670" s="127" t="str">
        <f>IF(COUNTIFS($Z$277,"&lt;&gt;"&amp;""),ROUND(($AF$279+$AG$279+$AH$279)/14,1),"")</f>
        <v/>
      </c>
      <c r="BG670" s="127" t="str">
        <f>IF(COUNTIFS($Z$277,"&lt;&gt;"&amp;""),ROUND(($AE$279+$AF$279+$AG$279+$AH$279)/14,1),"")</f>
        <v/>
      </c>
      <c r="BH670" s="127" t="str">
        <f>IF(COUNTIFS($Z$277,"&lt;&gt;"&amp;""),ROUND($AE$279,1),"")</f>
        <v/>
      </c>
      <c r="BI670" s="127" t="str">
        <f>IF(COUNTIFS($Z$277,"&lt;&gt;"&amp;""),ROUND(($AF$279+$AG$279+$AH$279),1),"")</f>
        <v/>
      </c>
      <c r="BJ670" s="127" t="str">
        <f>IF(COUNTIFS($Z$277,"&lt;&gt;"&amp;""),ROUND(($AE$279+$AF$279+$AG$279+$AH$279),1),"")</f>
        <v/>
      </c>
      <c r="BK670" s="282"/>
      <c r="BL670" s="127"/>
      <c r="BM670" s="127"/>
      <c r="BN670" s="282"/>
      <c r="BO670" s="127"/>
      <c r="BP670" s="127"/>
      <c r="BQ670" s="127" t="str">
        <f>IF(COUNTIFS($Z$277,"&lt;&gt;"&amp;""),IF($AK$279&lt;&gt;"",ROUND($AK$279/14,1),""),"")</f>
        <v/>
      </c>
      <c r="BR670" s="127" t="str">
        <f>IF(COUNTIFS($Z$277,"&lt;&gt;"&amp;""),IF($AK$279&lt;&gt;"",ROUND($AK$279,1),""),"")</f>
        <v/>
      </c>
      <c r="BS670" s="127" t="str">
        <f>IF($AZ670="","",$AC$279)</f>
        <v/>
      </c>
      <c r="BT670" s="126" t="str">
        <f>IF(COUNTIFS($Z$277,"&lt;&gt;"&amp;""),$AJ$279,"")</f>
        <v/>
      </c>
      <c r="BU670" s="126" t="str">
        <f t="shared" si="195"/>
        <v/>
      </c>
      <c r="BV670" s="127" t="str">
        <f t="shared" si="196"/>
        <v/>
      </c>
      <c r="BW670" s="419" t="str">
        <f t="shared" si="186"/>
        <v/>
      </c>
      <c r="BY670" s="281"/>
      <c r="BZ670" s="281"/>
      <c r="CA670" s="281"/>
      <c r="CB670" s="281"/>
      <c r="CC670" s="281"/>
      <c r="CD670" s="281"/>
      <c r="CE670" s="281"/>
      <c r="CF670" s="281"/>
      <c r="CG670" s="51"/>
      <c r="CH670" s="51"/>
      <c r="CI670" s="51"/>
      <c r="CJ670" s="281"/>
      <c r="CK670" s="281"/>
      <c r="CL670" s="281"/>
      <c r="CM670" s="281"/>
      <c r="CN670" s="281"/>
      <c r="CO670" s="281"/>
      <c r="CP670" s="281"/>
      <c r="CQ670" s="281"/>
      <c r="CR670" s="281"/>
      <c r="CS670" s="51"/>
      <c r="CT670" s="51"/>
    </row>
    <row r="671" spans="1:98" ht="21" hidden="1" customHeight="1" x14ac:dyDescent="0.2">
      <c r="B671" s="281"/>
      <c r="C671" s="281"/>
      <c r="D671" s="281"/>
      <c r="E671" s="281"/>
      <c r="F671" s="281"/>
      <c r="G671" s="281"/>
      <c r="H671" s="281"/>
      <c r="I671" s="281"/>
      <c r="J671" s="281"/>
      <c r="N671" s="281"/>
      <c r="P671" s="281"/>
      <c r="Q671" s="281"/>
      <c r="R671" s="281"/>
      <c r="S671" s="281"/>
      <c r="T671" s="281"/>
      <c r="U671" s="281"/>
      <c r="V671" s="281"/>
      <c r="Z671" s="281"/>
      <c r="AA671" s="281"/>
      <c r="AB671" s="281"/>
      <c r="AC671" s="281"/>
      <c r="AD671" s="281"/>
      <c r="AE671" s="281"/>
      <c r="AF671" s="281"/>
      <c r="AG671" s="281"/>
      <c r="AH671" s="281"/>
      <c r="AL671" s="281"/>
      <c r="AM671" s="281"/>
      <c r="AN671" s="281"/>
      <c r="AO671" s="281"/>
      <c r="AP671" s="281"/>
      <c r="AQ671" s="281"/>
      <c r="AR671" s="281"/>
      <c r="AS671" s="281"/>
      <c r="AT671" s="281"/>
      <c r="AX671" s="263" t="str">
        <f>$Z$282</f>
        <v/>
      </c>
      <c r="AY671" s="282">
        <v>19</v>
      </c>
      <c r="AZ671" s="127" t="str">
        <f>IF(COUNTIFS($Z$280,"&lt;&gt;"&amp;""),$Z$280,"")</f>
        <v/>
      </c>
      <c r="BA671" s="127" t="str">
        <f t="shared" si="190"/>
        <v/>
      </c>
      <c r="BB671" s="127" t="str">
        <f t="shared" si="191"/>
        <v/>
      </c>
      <c r="BC671" s="127" t="str">
        <f>IF($AZ671="","",$AD$282)</f>
        <v/>
      </c>
      <c r="BD671" s="127" t="str">
        <f t="shared" si="197"/>
        <v/>
      </c>
      <c r="BE671" s="127" t="str">
        <f>IF(COUNTIFS($Z$280,"&lt;&gt;"&amp;""),ROUND($AE$282/14,1),"")</f>
        <v/>
      </c>
      <c r="BF671" s="127" t="str">
        <f>IF(COUNTIFS($Z$280,"&lt;&gt;"&amp;""),ROUND(($AF$282+$AG$282+$AH$282)/14,1),"")</f>
        <v/>
      </c>
      <c r="BG671" s="127" t="str">
        <f>IF(COUNTIFS($Z$280,"&lt;&gt;"&amp;""),ROUND(($AE$282+$AF$282+$AG$282+$AH$282)/14,1),"")</f>
        <v/>
      </c>
      <c r="BH671" s="127" t="str">
        <f>IF(COUNTIFS($Z$280,"&lt;&gt;"&amp;""),ROUND($AE$282,1),"")</f>
        <v/>
      </c>
      <c r="BI671" s="127" t="str">
        <f>IF(COUNTIFS($Z$280,"&lt;&gt;"&amp;""),ROUND(($AF$282+$AG$282+$AH$282),1),"")</f>
        <v/>
      </c>
      <c r="BJ671" s="127" t="str">
        <f>IF(COUNTIFS($Z$280,"&lt;&gt;"&amp;""),ROUND(($AE$282+$AF$282+$AG$282+$AH$282),1),"")</f>
        <v/>
      </c>
      <c r="BK671" s="282"/>
      <c r="BL671" s="127"/>
      <c r="BM671" s="127"/>
      <c r="BN671" s="282"/>
      <c r="BO671" s="127"/>
      <c r="BP671" s="127"/>
      <c r="BQ671" s="127" t="str">
        <f>IF(COUNTIFS($Z$280,"&lt;&gt;"&amp;""),IF($AK$282&lt;&gt;"",ROUND($AK$282/14,1),""),"")</f>
        <v/>
      </c>
      <c r="BR671" s="127" t="str">
        <f>IF(COUNTIFS($Z$280,"&lt;&gt;"&amp;""),IF($AK$282&lt;&gt;"",ROUND($AK$282,1),""),"")</f>
        <v/>
      </c>
      <c r="BS671" s="127" t="str">
        <f>IF($AZ671="","",$AC$282)</f>
        <v/>
      </c>
      <c r="BT671" s="126" t="str">
        <f>IF(COUNTIFS($Z$280,"&lt;&gt;"&amp;""),$AJ$282,"")</f>
        <v/>
      </c>
      <c r="BU671" s="126" t="str">
        <f t="shared" si="195"/>
        <v/>
      </c>
      <c r="BV671" s="127" t="str">
        <f t="shared" si="196"/>
        <v/>
      </c>
      <c r="BW671" s="419" t="str">
        <f t="shared" si="186"/>
        <v/>
      </c>
      <c r="BY671" s="281"/>
      <c r="BZ671" s="281"/>
      <c r="CA671" s="281"/>
      <c r="CB671" s="281"/>
      <c r="CC671" s="281"/>
      <c r="CD671" s="281"/>
      <c r="CE671" s="281"/>
      <c r="CF671" s="281"/>
      <c r="CG671" s="51"/>
      <c r="CH671" s="51"/>
      <c r="CI671" s="51"/>
      <c r="CJ671" s="281"/>
      <c r="CK671" s="281"/>
      <c r="CL671" s="281"/>
      <c r="CM671" s="281"/>
      <c r="CN671" s="281"/>
      <c r="CO671" s="281"/>
      <c r="CP671" s="281"/>
      <c r="CQ671" s="281"/>
      <c r="CR671" s="281"/>
      <c r="CS671" s="51"/>
      <c r="CT671" s="51"/>
    </row>
    <row r="672" spans="1:98" ht="21" hidden="1" customHeight="1" x14ac:dyDescent="0.2">
      <c r="B672" s="281"/>
      <c r="C672" s="281"/>
      <c r="D672" s="281"/>
      <c r="E672" s="281"/>
      <c r="F672" s="281"/>
      <c r="G672" s="281"/>
      <c r="H672" s="281"/>
      <c r="I672" s="281"/>
      <c r="J672" s="281"/>
      <c r="N672" s="281"/>
      <c r="P672" s="281"/>
      <c r="Q672" s="281"/>
      <c r="R672" s="281"/>
      <c r="S672" s="281"/>
      <c r="T672" s="281"/>
      <c r="U672" s="281"/>
      <c r="V672" s="281"/>
      <c r="Z672" s="281"/>
      <c r="AA672" s="281"/>
      <c r="AB672" s="281"/>
      <c r="AC672" s="281"/>
      <c r="AD672" s="281"/>
      <c r="AE672" s="281"/>
      <c r="AF672" s="281"/>
      <c r="AG672" s="281"/>
      <c r="AH672" s="281"/>
      <c r="AL672" s="281"/>
      <c r="AM672" s="281"/>
      <c r="AN672" s="281"/>
      <c r="AO672" s="281"/>
      <c r="AP672" s="281"/>
      <c r="AQ672" s="281"/>
      <c r="AR672" s="281"/>
      <c r="AS672" s="281"/>
      <c r="AT672" s="281"/>
      <c r="AX672" s="263" t="str">
        <f>$Z$285</f>
        <v/>
      </c>
      <c r="AY672" s="282">
        <v>20</v>
      </c>
      <c r="AZ672" s="127" t="str">
        <f>IF(COUNTIFS($Z$283,"&lt;&gt;"&amp;""),$Z$283,"")</f>
        <v/>
      </c>
      <c r="BA672" s="127" t="str">
        <f t="shared" si="190"/>
        <v/>
      </c>
      <c r="BB672" s="127" t="str">
        <f t="shared" si="191"/>
        <v/>
      </c>
      <c r="BC672" s="127" t="str">
        <f>IF($AZ672="","",$AD$285)</f>
        <v/>
      </c>
      <c r="BD672" s="127" t="str">
        <f t="shared" si="197"/>
        <v/>
      </c>
      <c r="BE672" s="127" t="str">
        <f>IF(COUNTIFS($Z$283,"&lt;&gt;"&amp;""),ROUND($AE$285/14,1),"")</f>
        <v/>
      </c>
      <c r="BF672" s="127" t="str">
        <f>IF(COUNTIFS($Z$283,"&lt;&gt;"&amp;""),ROUND(($AF$285+$AG$285+$AH$285)/14,1),"")</f>
        <v/>
      </c>
      <c r="BG672" s="127" t="str">
        <f>IF(COUNTIFS($Z$283,"&lt;&gt;"&amp;""),ROUND(($AE$285+$AF$285+$AG$285+$AH$285)/14,1),"")</f>
        <v/>
      </c>
      <c r="BH672" s="127" t="str">
        <f>IF(COUNTIFS($Z$283,"&lt;&gt;"&amp;""),ROUND($AE$285,1),"")</f>
        <v/>
      </c>
      <c r="BI672" s="127" t="str">
        <f>IF(COUNTIFS($Z$283,"&lt;&gt;"&amp;""),ROUND(($AF$285+$AG$285+$AH$285),1),"")</f>
        <v/>
      </c>
      <c r="BJ672" s="127" t="str">
        <f>IF(COUNTIFS($Z$283,"&lt;&gt;"&amp;""),ROUND(($AE$285+$AF$285+$AG$285+$AH$285),1),"")</f>
        <v/>
      </c>
      <c r="BK672" s="282"/>
      <c r="BL672" s="127"/>
      <c r="BM672" s="127"/>
      <c r="BN672" s="282"/>
      <c r="BO672" s="127"/>
      <c r="BP672" s="127"/>
      <c r="BQ672" s="127" t="str">
        <f>IF(COUNTIFS($Z$283,"&lt;&gt;"&amp;""),IF($AK$285&lt;&gt;"",ROUND($AK$285/14,1),""),"")</f>
        <v/>
      </c>
      <c r="BR672" s="127" t="str">
        <f>IF(COUNTIFS($Z$283,"&lt;&gt;"&amp;""),IF($AK$285&lt;&gt;"",ROUND($AK$285,1),""),"")</f>
        <v/>
      </c>
      <c r="BS672" s="127" t="str">
        <f>IF($AZ672="","",$AC$285)</f>
        <v/>
      </c>
      <c r="BT672" s="126" t="str">
        <f>IF(COUNTIFS($Z$283,"&lt;&gt;"&amp;""),$AJ$285,"")</f>
        <v/>
      </c>
      <c r="BU672" s="126" t="str">
        <f t="shared" si="195"/>
        <v/>
      </c>
      <c r="BV672" s="127" t="str">
        <f t="shared" si="196"/>
        <v/>
      </c>
      <c r="BW672" s="419" t="str">
        <f t="shared" si="186"/>
        <v/>
      </c>
      <c r="BY672" s="281"/>
      <c r="BZ672" s="281"/>
      <c r="CA672" s="281"/>
      <c r="CB672" s="281"/>
      <c r="CC672" s="281"/>
      <c r="CD672" s="281"/>
      <c r="CE672" s="281"/>
      <c r="CF672" s="281"/>
      <c r="CG672" s="51"/>
      <c r="CH672" s="51"/>
      <c r="CI672" s="51"/>
      <c r="CJ672" s="281"/>
      <c r="CK672" s="281"/>
      <c r="CL672" s="281"/>
      <c r="CM672" s="281"/>
      <c r="CN672" s="281"/>
      <c r="CO672" s="281"/>
      <c r="CP672" s="281"/>
      <c r="CQ672" s="281"/>
      <c r="CR672" s="281"/>
      <c r="CS672" s="51"/>
      <c r="CT672" s="51"/>
    </row>
    <row r="673" spans="1:98" ht="21" hidden="1" customHeight="1" x14ac:dyDescent="0.2">
      <c r="B673" s="281"/>
      <c r="C673" s="281"/>
      <c r="D673" s="281"/>
      <c r="E673" s="281"/>
      <c r="F673" s="281"/>
      <c r="G673" s="281"/>
      <c r="H673" s="281"/>
      <c r="I673" s="281"/>
      <c r="J673" s="281"/>
      <c r="N673" s="281"/>
      <c r="P673" s="281"/>
      <c r="Q673" s="281"/>
      <c r="R673" s="281"/>
      <c r="S673" s="281"/>
      <c r="T673" s="281"/>
      <c r="U673" s="281"/>
      <c r="V673" s="281"/>
      <c r="Z673" s="281"/>
      <c r="AA673" s="281"/>
      <c r="AB673" s="281"/>
      <c r="AC673" s="281"/>
      <c r="AD673" s="281"/>
      <c r="AE673" s="281"/>
      <c r="AF673" s="281"/>
      <c r="AG673" s="281"/>
      <c r="AH673" s="281"/>
      <c r="AL673" s="281"/>
      <c r="AM673" s="281"/>
      <c r="AN673" s="281"/>
      <c r="AO673" s="281"/>
      <c r="AP673" s="281"/>
      <c r="AQ673" s="281"/>
      <c r="AR673" s="281"/>
      <c r="AS673" s="281"/>
      <c r="AT673" s="281"/>
      <c r="AX673" s="263" t="str">
        <f>$Z$288</f>
        <v/>
      </c>
      <c r="AY673" s="282">
        <v>21</v>
      </c>
      <c r="AZ673" s="127" t="str">
        <f>IF(COUNTIFS($Z$286,"&lt;&gt;"&amp;""),$Z$286,"")</f>
        <v/>
      </c>
      <c r="BA673" s="127" t="str">
        <f t="shared" si="190"/>
        <v/>
      </c>
      <c r="BB673" s="127" t="str">
        <f t="shared" si="191"/>
        <v/>
      </c>
      <c r="BC673" s="127" t="str">
        <f>IF($AZ673="","",$AD$288)</f>
        <v/>
      </c>
      <c r="BD673" s="127" t="str">
        <f t="shared" si="197"/>
        <v/>
      </c>
      <c r="BE673" s="127" t="str">
        <f>IF(COUNTIFS($Z$286,"&lt;&gt;"&amp;""),ROUND($AE$288/14,1),"")</f>
        <v/>
      </c>
      <c r="BF673" s="127" t="str">
        <f>IF(COUNTIFS($Z$286,"&lt;&gt;"&amp;""),ROUND(($AF$288+$AG$288+$AH$288)/14,1),"")</f>
        <v/>
      </c>
      <c r="BG673" s="127" t="str">
        <f>IF(COUNTIFS($Z$286,"&lt;&gt;"&amp;""),ROUND(($AE$288+$AF$288+$AG$288+$AH$288)/14,1),"")</f>
        <v/>
      </c>
      <c r="BH673" s="127" t="str">
        <f>IF(COUNTIFS($Z$286,"&lt;&gt;"&amp;""),ROUND($AE$288,1),"")</f>
        <v/>
      </c>
      <c r="BI673" s="127" t="str">
        <f>IF(COUNTIFS($Z$286,"&lt;&gt;"&amp;""),ROUND(($AF$288+$AG$288+$AH$288),1),"")</f>
        <v/>
      </c>
      <c r="BJ673" s="127" t="str">
        <f>IF(COUNTIFS($Z$286,"&lt;&gt;"&amp;""),ROUND(($AE$288+$AF$288+$AG$288+$AH$288),1),"")</f>
        <v/>
      </c>
      <c r="BK673" s="282"/>
      <c r="BL673" s="127"/>
      <c r="BM673" s="127"/>
      <c r="BN673" s="282"/>
      <c r="BO673" s="127"/>
      <c r="BP673" s="127"/>
      <c r="BQ673" s="127" t="str">
        <f>IF(COUNTIFS($Z$286,"&lt;&gt;"&amp;""),IF($AK$288&lt;&gt;"",ROUND($AK$288/14,1),""),"")</f>
        <v/>
      </c>
      <c r="BR673" s="127" t="str">
        <f>IF(COUNTIFS($Z$286,"&lt;&gt;"&amp;""),IF($AK$288&lt;&gt;"",ROUND($AK$288,1),""),"")</f>
        <v/>
      </c>
      <c r="BS673" s="127" t="str">
        <f>IF($AZ673="","",$AC$288)</f>
        <v/>
      </c>
      <c r="BT673" s="126" t="str">
        <f>IF(COUNTIFS($Z$286,"&lt;&gt;"&amp;""),$AJ$288,"")</f>
        <v/>
      </c>
      <c r="BU673" s="126" t="str">
        <f t="shared" si="195"/>
        <v/>
      </c>
      <c r="BV673" s="127" t="str">
        <f t="shared" si="196"/>
        <v/>
      </c>
      <c r="BW673" s="419" t="str">
        <f t="shared" si="186"/>
        <v/>
      </c>
      <c r="BY673" s="281"/>
      <c r="BZ673" s="281"/>
      <c r="CA673" s="281"/>
      <c r="CB673" s="281"/>
      <c r="CC673" s="281"/>
      <c r="CD673" s="281"/>
      <c r="CE673" s="281"/>
      <c r="CF673" s="281"/>
      <c r="CG673" s="51"/>
      <c r="CH673" s="51"/>
      <c r="CI673" s="51"/>
      <c r="CJ673" s="281"/>
      <c r="CK673" s="281"/>
      <c r="CL673" s="281"/>
      <c r="CM673" s="281"/>
      <c r="CN673" s="281"/>
      <c r="CO673" s="281"/>
      <c r="CP673" s="281"/>
      <c r="CQ673" s="281"/>
      <c r="CR673" s="281"/>
      <c r="CS673" s="51"/>
      <c r="CT673" s="51"/>
    </row>
    <row r="674" spans="1:98" ht="21" hidden="1" customHeight="1" x14ac:dyDescent="0.2">
      <c r="B674" s="281"/>
      <c r="C674" s="281"/>
      <c r="D674" s="281"/>
      <c r="E674" s="281"/>
      <c r="F674" s="281"/>
      <c r="G674" s="281"/>
      <c r="H674" s="281"/>
      <c r="I674" s="281"/>
      <c r="J674" s="281"/>
      <c r="N674" s="281"/>
      <c r="P674" s="281"/>
      <c r="Q674" s="281"/>
      <c r="R674" s="281"/>
      <c r="S674" s="281"/>
      <c r="T674" s="281"/>
      <c r="U674" s="281"/>
      <c r="V674" s="281"/>
      <c r="Z674" s="281"/>
      <c r="AA674" s="281"/>
      <c r="AB674" s="281"/>
      <c r="AC674" s="281"/>
      <c r="AD674" s="281"/>
      <c r="AE674" s="281"/>
      <c r="AF674" s="281"/>
      <c r="AG674" s="281"/>
      <c r="AH674" s="281"/>
      <c r="AL674" s="281"/>
      <c r="AM674" s="281"/>
      <c r="AN674" s="281"/>
      <c r="AO674" s="281"/>
      <c r="AP674" s="281"/>
      <c r="AQ674" s="281"/>
      <c r="AR674" s="281"/>
      <c r="AS674" s="281"/>
      <c r="AT674" s="281"/>
      <c r="AX674" s="263" t="str">
        <f>$Z$291</f>
        <v/>
      </c>
      <c r="AY674" s="282">
        <v>22</v>
      </c>
      <c r="AZ674" s="127" t="str">
        <f>IF(COUNTIFS($Z$289,"&lt;&gt;"&amp;""),$Z$289,"")</f>
        <v/>
      </c>
      <c r="BA674" s="127" t="str">
        <f t="shared" si="190"/>
        <v/>
      </c>
      <c r="BB674" s="127" t="str">
        <f t="shared" si="191"/>
        <v/>
      </c>
      <c r="BC674" s="127" t="str">
        <f>IF($AZ674="","",$AD$291)</f>
        <v/>
      </c>
      <c r="BD674" s="127" t="str">
        <f t="shared" si="197"/>
        <v/>
      </c>
      <c r="BE674" s="127" t="str">
        <f>IF(COUNTIFS($Z$289,"&lt;&gt;"&amp;""),ROUND($AE$291/14,1),"")</f>
        <v/>
      </c>
      <c r="BF674" s="127" t="str">
        <f>IF(COUNTIFS($Z$289,"&lt;&gt;"&amp;""),ROUND(($AF$291+$AG$291+$AH$291)/14,1),"")</f>
        <v/>
      </c>
      <c r="BG674" s="127" t="str">
        <f>IF(COUNTIFS($Z$289,"&lt;&gt;"&amp;""),ROUND(($AE$291+$AF$291+$AG$291+$AH$291)/14,1),"")</f>
        <v/>
      </c>
      <c r="BH674" s="127" t="str">
        <f>IF(COUNTIFS($Z$289,"&lt;&gt;"&amp;""),ROUND($AE$291,1),"")</f>
        <v/>
      </c>
      <c r="BI674" s="127" t="str">
        <f>IF(COUNTIFS($Z$289,"&lt;&gt;"&amp;""),ROUND(($AF$291+$AG$291+$AH$291),1),"")</f>
        <v/>
      </c>
      <c r="BJ674" s="127" t="str">
        <f>IF(COUNTIFS($Z$289,"&lt;&gt;"&amp;""),ROUND(($AE$291+$AF$291+$AG$291+$AH$291),1),"")</f>
        <v/>
      </c>
      <c r="BK674" s="282"/>
      <c r="BL674" s="127"/>
      <c r="BM674" s="127"/>
      <c r="BN674" s="282"/>
      <c r="BO674" s="127"/>
      <c r="BP674" s="127"/>
      <c r="BQ674" s="127" t="str">
        <f>IF(COUNTIFS($Z$289,"&lt;&gt;"&amp;""),IF($AK$291&lt;&gt;"",ROUND($AK$291/14,1),""),"")</f>
        <v/>
      </c>
      <c r="BR674" s="127" t="str">
        <f>IF(COUNTIFS($Z$289,"&lt;&gt;"&amp;""),IF($AK$291&lt;&gt;"",ROUND($AK$291,1),""),"")</f>
        <v/>
      </c>
      <c r="BS674" s="127" t="str">
        <f>IF($AZ674="","",$AC$291)</f>
        <v/>
      </c>
      <c r="BT674" s="126" t="str">
        <f>IF(COUNTIFS($Z$289,"&lt;&gt;"&amp;""),$AJ$291,"")</f>
        <v/>
      </c>
      <c r="BU674" s="126" t="str">
        <f t="shared" si="195"/>
        <v/>
      </c>
      <c r="BV674" s="127" t="str">
        <f t="shared" si="196"/>
        <v/>
      </c>
      <c r="BW674" s="419" t="str">
        <f t="shared" si="186"/>
        <v/>
      </c>
      <c r="BY674" s="281"/>
      <c r="BZ674" s="281"/>
      <c r="CA674" s="281"/>
      <c r="CB674" s="281"/>
      <c r="CC674" s="281"/>
      <c r="CD674" s="281"/>
      <c r="CE674" s="281"/>
      <c r="CF674" s="281"/>
      <c r="CG674" s="51"/>
      <c r="CH674" s="51"/>
      <c r="CI674" s="51"/>
      <c r="CJ674" s="281"/>
      <c r="CK674" s="281"/>
      <c r="CL674" s="281"/>
      <c r="CM674" s="281"/>
      <c r="CN674" s="281"/>
      <c r="CO674" s="281"/>
      <c r="CP674" s="281"/>
      <c r="CQ674" s="281"/>
      <c r="CR674" s="281"/>
      <c r="CS674" s="51"/>
      <c r="CT674" s="51"/>
    </row>
    <row r="675" spans="1:98" ht="21" hidden="1" customHeight="1" x14ac:dyDescent="0.2">
      <c r="B675" s="281"/>
      <c r="C675" s="281"/>
      <c r="D675" s="281"/>
      <c r="E675" s="281"/>
      <c r="F675" s="281"/>
      <c r="G675" s="281"/>
      <c r="H675" s="281"/>
      <c r="I675" s="281"/>
      <c r="J675" s="281"/>
      <c r="N675" s="281"/>
      <c r="P675" s="281"/>
      <c r="Q675" s="281"/>
      <c r="R675" s="281"/>
      <c r="S675" s="281"/>
      <c r="T675" s="281"/>
      <c r="U675" s="281"/>
      <c r="V675" s="281"/>
      <c r="Z675" s="281"/>
      <c r="AA675" s="281"/>
      <c r="AB675" s="281"/>
      <c r="AC675" s="281"/>
      <c r="AD675" s="281"/>
      <c r="AE675" s="281"/>
      <c r="AF675" s="281"/>
      <c r="AG675" s="281"/>
      <c r="AH675" s="281"/>
      <c r="AL675" s="281"/>
      <c r="AM675" s="281"/>
      <c r="AN675" s="281"/>
      <c r="AO675" s="281"/>
      <c r="AP675" s="281"/>
      <c r="AQ675" s="281"/>
      <c r="AR675" s="281"/>
      <c r="AS675" s="281"/>
      <c r="AT675" s="281"/>
      <c r="AX675" s="263" t="str">
        <f>$Z$294</f>
        <v/>
      </c>
      <c r="AY675" s="282">
        <v>23</v>
      </c>
      <c r="AZ675" s="127" t="str">
        <f>IF(COUNTIFS($Z$292,"&lt;&gt;"&amp;""),$Z$292,"")</f>
        <v/>
      </c>
      <c r="BA675" s="127" t="str">
        <f t="shared" si="190"/>
        <v/>
      </c>
      <c r="BB675" s="127" t="str">
        <f t="shared" si="191"/>
        <v/>
      </c>
      <c r="BC675" s="127" t="str">
        <f>IF($AZ675="","",$AD$294)</f>
        <v/>
      </c>
      <c r="BD675" s="127" t="str">
        <f t="shared" si="197"/>
        <v/>
      </c>
      <c r="BE675" s="127" t="str">
        <f>IF(COUNTIFS($Z$292,"&lt;&gt;"&amp;""),ROUND($AE$294/14,1),"")</f>
        <v/>
      </c>
      <c r="BF675" s="127" t="str">
        <f>IF(COUNTIFS($Z$292,"&lt;&gt;"&amp;""),ROUND(($AF$294+$AG$294+$AH$294)/14,1),"")</f>
        <v/>
      </c>
      <c r="BG675" s="127" t="str">
        <f>IF(COUNTIFS($Z$292,"&lt;&gt;"&amp;""),ROUND(($AE$294+$AF$294+$AG$294+$AH$294)/14,1),"")</f>
        <v/>
      </c>
      <c r="BH675" s="127" t="str">
        <f>IF(COUNTIFS($Z$292,"&lt;&gt;"&amp;""),ROUND($AE$294,1),"")</f>
        <v/>
      </c>
      <c r="BI675" s="127" t="str">
        <f>IF(COUNTIFS($Z$292,"&lt;&gt;"&amp;""),ROUND(($AF$294+$AG$294+$AH$294),1),"")</f>
        <v/>
      </c>
      <c r="BJ675" s="127" t="str">
        <f>IF(COUNTIFS($Z$292,"&lt;&gt;"&amp;""),ROUND(($AE$294+$AF$294+$AG$294+$AH$294),1),"")</f>
        <v/>
      </c>
      <c r="BK675" s="282"/>
      <c r="BL675" s="127"/>
      <c r="BM675" s="127"/>
      <c r="BN675" s="282"/>
      <c r="BO675" s="127"/>
      <c r="BP675" s="127"/>
      <c r="BQ675" s="127" t="str">
        <f>IF(COUNTIFS($Z$292,"&lt;&gt;"&amp;""),IF($AK$294&lt;&gt;"",ROUND($AK$294/14,1),""),"")</f>
        <v/>
      </c>
      <c r="BR675" s="127" t="str">
        <f>IF(COUNTIFS($Z$292,"&lt;&gt;"&amp;""),IF($AK$294&lt;&gt;"",ROUND($AK$294,1),""),"")</f>
        <v/>
      </c>
      <c r="BS675" s="127" t="str">
        <f>IF($AZ675="","",$AC$294)</f>
        <v/>
      </c>
      <c r="BT675" s="126" t="str">
        <f>IF(COUNTIFS($Z$292,"&lt;&gt;"&amp;""),$AJ$294,"")</f>
        <v/>
      </c>
      <c r="BU675" s="126" t="str">
        <f t="shared" si="195"/>
        <v/>
      </c>
      <c r="BV675" s="127" t="str">
        <f t="shared" si="196"/>
        <v/>
      </c>
      <c r="BW675" s="419" t="str">
        <f t="shared" si="186"/>
        <v/>
      </c>
      <c r="BY675" s="281"/>
      <c r="BZ675" s="281"/>
      <c r="CA675" s="281"/>
      <c r="CB675" s="281"/>
      <c r="CC675" s="281"/>
      <c r="CD675" s="281"/>
      <c r="CE675" s="281"/>
      <c r="CF675" s="281"/>
      <c r="CG675" s="51"/>
      <c r="CH675" s="51"/>
      <c r="CI675" s="51"/>
      <c r="CJ675" s="281"/>
      <c r="CK675" s="281"/>
      <c r="CL675" s="281"/>
      <c r="CM675" s="281"/>
      <c r="CN675" s="281"/>
      <c r="CO675" s="281"/>
      <c r="CP675" s="281"/>
      <c r="CQ675" s="281"/>
      <c r="CR675" s="281"/>
      <c r="CS675" s="51"/>
      <c r="CT675" s="51"/>
    </row>
    <row r="676" spans="1:98" ht="21" hidden="1" customHeight="1" x14ac:dyDescent="0.2">
      <c r="B676" s="281"/>
      <c r="C676" s="281"/>
      <c r="D676" s="281"/>
      <c r="E676" s="281"/>
      <c r="F676" s="281"/>
      <c r="G676" s="281"/>
      <c r="H676" s="281"/>
      <c r="I676" s="281"/>
      <c r="J676" s="281"/>
      <c r="N676" s="281"/>
      <c r="P676" s="281"/>
      <c r="Q676" s="281"/>
      <c r="R676" s="281"/>
      <c r="S676" s="281"/>
      <c r="T676" s="281"/>
      <c r="U676" s="281"/>
      <c r="V676" s="281"/>
      <c r="Z676" s="281"/>
      <c r="AA676" s="281"/>
      <c r="AB676" s="281"/>
      <c r="AC676" s="281"/>
      <c r="AD676" s="281"/>
      <c r="AE676" s="281"/>
      <c r="AF676" s="281"/>
      <c r="AG676" s="281"/>
      <c r="AH676" s="281"/>
      <c r="AL676" s="281"/>
      <c r="AM676" s="281"/>
      <c r="AN676" s="281"/>
      <c r="AO676" s="281"/>
      <c r="AP676" s="281"/>
      <c r="AQ676" s="281"/>
      <c r="AR676" s="281"/>
      <c r="AS676" s="281"/>
      <c r="AT676" s="281"/>
      <c r="AX676" s="263" t="str">
        <f>$Z$297</f>
        <v/>
      </c>
      <c r="AY676" s="282">
        <v>24</v>
      </c>
      <c r="AZ676" s="127" t="str">
        <f>IF(COUNTIFS($Z$295,"&lt;&gt;"&amp;""),$Z$295,"")</f>
        <v/>
      </c>
      <c r="BA676" s="127" t="str">
        <f t="shared" si="190"/>
        <v/>
      </c>
      <c r="BB676" s="127" t="str">
        <f t="shared" si="191"/>
        <v/>
      </c>
      <c r="BC676" s="127" t="str">
        <f>IF($AZ676="","",$AD$297)</f>
        <v/>
      </c>
      <c r="BD676" s="127" t="str">
        <f t="shared" si="197"/>
        <v/>
      </c>
      <c r="BE676" s="127" t="str">
        <f>IF(COUNTIFS($Z$295,"&lt;&gt;"&amp;""),ROUND($AE$297/14,1),"")</f>
        <v/>
      </c>
      <c r="BF676" s="127" t="str">
        <f>IF(COUNTIFS($Z$295,"&lt;&gt;"&amp;""),ROUND(($AF$297+$AG$297+$AH$297)/14,1),"")</f>
        <v/>
      </c>
      <c r="BG676" s="127" t="str">
        <f>IF(COUNTIFS($Z$295,"&lt;&gt;"&amp;""),ROUND(($AE$297+$AF$297+$AG$297+$AH$297)/14,1),"")</f>
        <v/>
      </c>
      <c r="BH676" s="127" t="str">
        <f>IF(COUNTIFS($Z$295,"&lt;&gt;"&amp;""),ROUND($AE$297,1),"")</f>
        <v/>
      </c>
      <c r="BI676" s="127" t="str">
        <f>IF(COUNTIFS($Z$295,"&lt;&gt;"&amp;""),ROUND(($AF$297+$AG$297+$AH$297),1),"")</f>
        <v/>
      </c>
      <c r="BJ676" s="127" t="str">
        <f>IF(COUNTIFS($Z$295,"&lt;&gt;"&amp;""),ROUND(($AE$297+$AF$297+$AG$297+$AH$297),1),"")</f>
        <v/>
      </c>
      <c r="BK676" s="282"/>
      <c r="BL676" s="127"/>
      <c r="BM676" s="127"/>
      <c r="BN676" s="282"/>
      <c r="BO676" s="127"/>
      <c r="BP676" s="127"/>
      <c r="BQ676" s="127" t="str">
        <f>IF(COUNTIFS($Z$295,"&lt;&gt;"&amp;""),IF($AK$297&lt;&gt;"",ROUND($AK$297/14,1),""),"")</f>
        <v/>
      </c>
      <c r="BR676" s="127" t="str">
        <f>IF(COUNTIFS($Z$295,"&lt;&gt;"&amp;""),IF($AK$297&lt;&gt;"",ROUND($AK$297,1),""),"")</f>
        <v/>
      </c>
      <c r="BS676" s="127" t="str">
        <f>IF($AZ676="","",$AC$297)</f>
        <v/>
      </c>
      <c r="BT676" s="126" t="str">
        <f>IF(COUNTIFS($Z$295,"&lt;&gt;"&amp;""),$AJ$297,"")</f>
        <v/>
      </c>
      <c r="BU676" s="126" t="str">
        <f t="shared" si="195"/>
        <v/>
      </c>
      <c r="BV676" s="127" t="str">
        <f t="shared" si="196"/>
        <v/>
      </c>
      <c r="BW676" s="419" t="str">
        <f t="shared" si="186"/>
        <v/>
      </c>
      <c r="BY676" s="281"/>
      <c r="BZ676" s="281"/>
      <c r="CA676" s="281"/>
      <c r="CB676" s="281"/>
      <c r="CC676" s="281"/>
      <c r="CD676" s="281"/>
      <c r="CE676" s="281"/>
      <c r="CF676" s="281"/>
      <c r="CG676" s="51"/>
      <c r="CH676" s="51"/>
      <c r="CI676" s="51"/>
      <c r="CJ676" s="281"/>
      <c r="CK676" s="281"/>
      <c r="CL676" s="281"/>
      <c r="CM676" s="281"/>
      <c r="CN676" s="281"/>
      <c r="CO676" s="281"/>
      <c r="CP676" s="281"/>
      <c r="CQ676" s="281"/>
      <c r="CR676" s="281"/>
      <c r="CS676" s="51"/>
      <c r="CT676" s="51"/>
    </row>
    <row r="677" spans="1:98" ht="21" hidden="1" customHeight="1" x14ac:dyDescent="0.2">
      <c r="B677" s="281"/>
      <c r="C677" s="281"/>
      <c r="D677" s="281"/>
      <c r="E677" s="281"/>
      <c r="F677" s="281"/>
      <c r="G677" s="281"/>
      <c r="H677" s="281"/>
      <c r="I677" s="281"/>
      <c r="J677" s="281"/>
      <c r="N677" s="281"/>
      <c r="P677" s="281"/>
      <c r="Q677" s="281"/>
      <c r="R677" s="281"/>
      <c r="S677" s="281"/>
      <c r="T677" s="281"/>
      <c r="U677" s="281"/>
      <c r="V677" s="281"/>
      <c r="Z677" s="281"/>
      <c r="AA677" s="281"/>
      <c r="AB677" s="281"/>
      <c r="AC677" s="281"/>
      <c r="AD677" s="281"/>
      <c r="AE677" s="281"/>
      <c r="AF677" s="281"/>
      <c r="AG677" s="281"/>
      <c r="AH677" s="281"/>
      <c r="AL677" s="281"/>
      <c r="AM677" s="281"/>
      <c r="AN677" s="281"/>
      <c r="AO677" s="281"/>
      <c r="AP677" s="281"/>
      <c r="AQ677" s="281"/>
      <c r="AR677" s="281"/>
      <c r="AS677" s="281"/>
      <c r="AT677" s="281"/>
      <c r="AX677" s="263" t="str">
        <f>$Z$300</f>
        <v/>
      </c>
      <c r="AY677" s="282">
        <v>25</v>
      </c>
      <c r="AZ677" s="127" t="str">
        <f>IF(COUNTIFS($Z$298,"&lt;&gt;"&amp;""),$Z$298,"")</f>
        <v/>
      </c>
      <c r="BA677" s="127" t="str">
        <f t="shared" si="190"/>
        <v/>
      </c>
      <c r="BB677" s="127" t="str">
        <f t="shared" si="191"/>
        <v/>
      </c>
      <c r="BC677" s="127" t="str">
        <f>IF($AZ677="","",$AD$300)</f>
        <v/>
      </c>
      <c r="BD677" s="127" t="str">
        <f t="shared" si="197"/>
        <v/>
      </c>
      <c r="BE677" s="127" t="str">
        <f>IF(COUNTIFS($Z$298,"&lt;&gt;"&amp;""),ROUND($AE$300/14,1),"")</f>
        <v/>
      </c>
      <c r="BF677" s="127" t="str">
        <f>IF(COUNTIFS($Z$298,"&lt;&gt;"&amp;""),ROUND(($AF$300+$AG$300+$AH$300)/14,1),"")</f>
        <v/>
      </c>
      <c r="BG677" s="127" t="str">
        <f>IF(COUNTIFS($Z$298,"&lt;&gt;"&amp;""),ROUND(($AE$300+$AF$300+$AG$300+$AH$300)/14,1),"")</f>
        <v/>
      </c>
      <c r="BH677" s="127" t="str">
        <f>IF(COUNTIFS($Z$298,"&lt;&gt;"&amp;""),ROUND($AE$300,1),"")</f>
        <v/>
      </c>
      <c r="BI677" s="127" t="str">
        <f>IF(COUNTIFS($Z$298,"&lt;&gt;"&amp;""),ROUND(($AF$300+$AG$300+$AH$300),1),"")</f>
        <v/>
      </c>
      <c r="BJ677" s="127" t="str">
        <f>IF(COUNTIFS($Z$298,"&lt;&gt;"&amp;""),ROUND(($AE$300+$AF$300+$AG$300+$AH$300),1),"")</f>
        <v/>
      </c>
      <c r="BK677" s="282"/>
      <c r="BL677" s="127"/>
      <c r="BM677" s="127"/>
      <c r="BN677" s="282"/>
      <c r="BO677" s="127"/>
      <c r="BP677" s="127"/>
      <c r="BQ677" s="127" t="str">
        <f>IF(COUNTIFS($Z$298,"&lt;&gt;"&amp;""),IF($AK$300&lt;&gt;"",ROUND($AK$300/14,1),""),"")</f>
        <v/>
      </c>
      <c r="BR677" s="127" t="str">
        <f>IF(COUNTIFS($Z$298,"&lt;&gt;"&amp;""),IF($AK$300&lt;&gt;"",ROUND($AK$300,1),""),"")</f>
        <v/>
      </c>
      <c r="BS677" s="127" t="str">
        <f>IF($AZ677="","",$AC$300)</f>
        <v/>
      </c>
      <c r="BT677" s="126" t="str">
        <f>IF(COUNTIFS($Z$298,"&lt;&gt;"&amp;""),$AJ$300,"")</f>
        <v/>
      </c>
      <c r="BU677" s="126" t="str">
        <f t="shared" si="195"/>
        <v/>
      </c>
      <c r="BV677" s="127" t="str">
        <f t="shared" si="196"/>
        <v/>
      </c>
      <c r="BW677" s="419" t="str">
        <f t="shared" si="186"/>
        <v/>
      </c>
      <c r="BY677" s="281"/>
      <c r="BZ677" s="281"/>
      <c r="CA677" s="281"/>
      <c r="CB677" s="281"/>
      <c r="CC677" s="281"/>
      <c r="CD677" s="281"/>
      <c r="CE677" s="281"/>
      <c r="CF677" s="281"/>
      <c r="CG677" s="51"/>
      <c r="CH677" s="51"/>
      <c r="CI677" s="51"/>
      <c r="CJ677" s="281"/>
      <c r="CK677" s="281"/>
      <c r="CL677" s="281"/>
      <c r="CM677" s="281"/>
      <c r="CN677" s="281"/>
      <c r="CO677" s="281"/>
      <c r="CP677" s="281"/>
      <c r="CQ677" s="281"/>
      <c r="CR677" s="281"/>
      <c r="CS677" s="51"/>
      <c r="CT677" s="51"/>
    </row>
    <row r="678" spans="1:98" ht="21" hidden="1" customHeight="1" x14ac:dyDescent="0.2">
      <c r="B678" s="281"/>
      <c r="C678" s="281"/>
      <c r="D678" s="281"/>
      <c r="E678" s="281"/>
      <c r="F678" s="281"/>
      <c r="G678" s="281"/>
      <c r="H678" s="281"/>
      <c r="I678" s="281"/>
      <c r="J678" s="281"/>
      <c r="N678" s="281"/>
      <c r="P678" s="281"/>
      <c r="Q678" s="281"/>
      <c r="R678" s="281"/>
      <c r="S678" s="281"/>
      <c r="T678" s="281"/>
      <c r="U678" s="281"/>
      <c r="V678" s="281"/>
      <c r="Z678" s="281"/>
      <c r="AA678" s="281"/>
      <c r="AB678" s="281"/>
      <c r="AC678" s="281"/>
      <c r="AD678" s="281"/>
      <c r="AE678" s="281"/>
      <c r="AF678" s="281"/>
      <c r="AG678" s="281"/>
      <c r="AH678" s="281"/>
      <c r="AL678" s="281"/>
      <c r="AM678" s="281"/>
      <c r="AN678" s="281"/>
      <c r="AO678" s="281"/>
      <c r="AP678" s="281"/>
      <c r="AQ678" s="281"/>
      <c r="AR678" s="281"/>
      <c r="AS678" s="281"/>
      <c r="AT678" s="281"/>
      <c r="AX678" s="263" t="str">
        <f>$Z$303</f>
        <v/>
      </c>
      <c r="AY678" s="282">
        <v>26</v>
      </c>
      <c r="AZ678" s="127" t="str">
        <f>IF(COUNTIFS($Z$301,"&lt;&gt;"&amp;""),$Z$301,"")</f>
        <v/>
      </c>
      <c r="BA678" s="127" t="str">
        <f t="shared" si="190"/>
        <v/>
      </c>
      <c r="BB678" s="127" t="str">
        <f t="shared" si="191"/>
        <v/>
      </c>
      <c r="BC678" s="127" t="str">
        <f>IF($AZ678="","",$AD$303)</f>
        <v/>
      </c>
      <c r="BD678" s="127" t="str">
        <f t="shared" si="197"/>
        <v/>
      </c>
      <c r="BE678" s="127" t="str">
        <f>IF(COUNTIFS($Z$301,"&lt;&gt;"&amp;""),ROUND($AE$303/14,1),"")</f>
        <v/>
      </c>
      <c r="BF678" s="127" t="str">
        <f>IF(COUNTIFS($Z$301,"&lt;&gt;"&amp;""),ROUND(($AF$303+$AG$303+$AH$303)/14,1),"")</f>
        <v/>
      </c>
      <c r="BG678" s="127" t="str">
        <f>IF(COUNTIFS($Z$301,"&lt;&gt;"&amp;""),ROUND(($AE$303+$AF$303+$AG$303+$AH$303)/14,1),"")</f>
        <v/>
      </c>
      <c r="BH678" s="127" t="str">
        <f>IF(COUNTIFS($Z$301,"&lt;&gt;"&amp;""),ROUND($AE$303,1),"")</f>
        <v/>
      </c>
      <c r="BI678" s="127" t="str">
        <f>IF(COUNTIFS($Z$301,"&lt;&gt;"&amp;""),ROUND(($AF$303+$AG$303+$AH$303),1),"")</f>
        <v/>
      </c>
      <c r="BJ678" s="127" t="str">
        <f>IF(COUNTIFS($Z$301,"&lt;&gt;"&amp;""),ROUND(($AE$303+$AF$303+$AG$303+$AH$303),1),"")</f>
        <v/>
      </c>
      <c r="BK678" s="282"/>
      <c r="BL678" s="127"/>
      <c r="BM678" s="127"/>
      <c r="BN678" s="282"/>
      <c r="BO678" s="127"/>
      <c r="BP678" s="127"/>
      <c r="BQ678" s="127" t="str">
        <f>IF(COUNTIFS($Z$301,"&lt;&gt;"&amp;""),IF($AK$303&lt;&gt;"",ROUND($AK$303/14,1),""),"")</f>
        <v/>
      </c>
      <c r="BR678" s="127" t="str">
        <f>IF(COUNTIFS($Z$301,"&lt;&gt;"&amp;""),IF($AK$303&lt;&gt;"",ROUND($AK$303,1),""),"")</f>
        <v/>
      </c>
      <c r="BS678" s="127" t="str">
        <f>IF($AZ678="","",$AC$303)</f>
        <v/>
      </c>
      <c r="BT678" s="126" t="str">
        <f>IF(COUNTIFS($Z$301,"&lt;&gt;"&amp;""),$AJ$303,"")</f>
        <v/>
      </c>
      <c r="BU678" s="126" t="str">
        <f t="shared" si="195"/>
        <v/>
      </c>
      <c r="BV678" s="127" t="str">
        <f t="shared" si="196"/>
        <v/>
      </c>
      <c r="BW678" s="419" t="str">
        <f t="shared" si="186"/>
        <v/>
      </c>
      <c r="BY678" s="281"/>
      <c r="BZ678" s="281"/>
      <c r="CA678" s="281"/>
      <c r="CB678" s="281"/>
      <c r="CC678" s="281"/>
      <c r="CD678" s="281"/>
      <c r="CE678" s="281"/>
      <c r="CF678" s="281"/>
      <c r="CG678" s="51"/>
      <c r="CH678" s="51"/>
      <c r="CI678" s="51"/>
      <c r="CJ678" s="281"/>
      <c r="CK678" s="281"/>
      <c r="CL678" s="281"/>
      <c r="CM678" s="281"/>
      <c r="CN678" s="281"/>
      <c r="CO678" s="281"/>
      <c r="CP678" s="281"/>
      <c r="CQ678" s="281"/>
      <c r="CR678" s="281"/>
      <c r="CS678" s="51"/>
      <c r="CT678" s="51"/>
    </row>
    <row r="679" spans="1:98" ht="21" hidden="1" customHeight="1" x14ac:dyDescent="0.25">
      <c r="B679" s="281"/>
      <c r="C679" s="281"/>
      <c r="D679" s="281"/>
      <c r="E679" s="281"/>
      <c r="F679" s="281"/>
      <c r="G679" s="281"/>
      <c r="H679" s="281"/>
      <c r="I679" s="281"/>
      <c r="J679" s="281"/>
      <c r="N679" s="281"/>
      <c r="P679" s="281"/>
      <c r="Q679" s="281"/>
      <c r="R679" s="281"/>
      <c r="S679" s="281"/>
      <c r="T679" s="281"/>
      <c r="U679" s="281"/>
      <c r="V679" s="281"/>
      <c r="Z679" s="281"/>
      <c r="AA679" s="281"/>
      <c r="AB679" s="281"/>
      <c r="AC679" s="281"/>
      <c r="AD679" s="281"/>
      <c r="AE679" s="281"/>
      <c r="AF679" s="281"/>
      <c r="AG679" s="281"/>
      <c r="AH679" s="281"/>
      <c r="AL679" s="281"/>
      <c r="AM679" s="281"/>
      <c r="AN679" s="281"/>
      <c r="AO679" s="281"/>
      <c r="AP679" s="281"/>
      <c r="AQ679" s="281"/>
      <c r="AR679" s="281"/>
      <c r="AS679" s="281"/>
      <c r="AT679" s="281"/>
      <c r="AX679" s="556" t="s">
        <v>224</v>
      </c>
      <c r="AY679" s="557"/>
      <c r="AZ679" s="557"/>
      <c r="BA679" s="557"/>
      <c r="BB679" s="557"/>
      <c r="BC679" s="557"/>
      <c r="BD679" s="557"/>
      <c r="BE679" s="557"/>
      <c r="BF679" s="557"/>
      <c r="BG679" s="557"/>
      <c r="BH679" s="557"/>
      <c r="BI679" s="557"/>
      <c r="BJ679" s="557"/>
      <c r="BK679" s="557"/>
      <c r="BL679" s="557"/>
      <c r="BM679" s="557"/>
      <c r="BN679" s="557"/>
      <c r="BO679" s="557"/>
      <c r="BP679" s="557"/>
      <c r="BQ679" s="557"/>
      <c r="BR679" s="557"/>
      <c r="BS679" s="557"/>
      <c r="BT679" s="557"/>
      <c r="BU679" s="557"/>
      <c r="BV679" s="558"/>
      <c r="BW679" s="419" t="str">
        <f t="shared" si="186"/>
        <v/>
      </c>
      <c r="BY679" s="277"/>
      <c r="BZ679" s="277"/>
      <c r="CA679" s="277"/>
      <c r="CB679" s="277"/>
      <c r="CC679" s="277"/>
      <c r="CD679" s="277"/>
      <c r="CE679" s="277"/>
      <c r="CF679" s="277"/>
      <c r="CG679" s="51"/>
      <c r="CH679" s="51"/>
      <c r="CI679" s="51"/>
      <c r="CJ679" s="277"/>
      <c r="CK679" s="277"/>
      <c r="CL679" s="277"/>
      <c r="CM679" s="277"/>
      <c r="CN679" s="277"/>
      <c r="CO679" s="277"/>
      <c r="CP679" s="277"/>
      <c r="CQ679" s="277"/>
      <c r="CR679" s="277"/>
      <c r="CS679" s="51"/>
      <c r="CT679" s="51"/>
    </row>
    <row r="680" spans="1:98" ht="21" hidden="1" customHeight="1" x14ac:dyDescent="0.2">
      <c r="B680" s="277"/>
      <c r="C680" s="277"/>
      <c r="D680" s="277"/>
      <c r="E680" s="277"/>
      <c r="F680" s="277"/>
      <c r="G680" s="277"/>
      <c r="H680" s="277"/>
      <c r="I680" s="277"/>
      <c r="J680" s="277"/>
      <c r="N680" s="277"/>
      <c r="P680" s="277"/>
      <c r="Q680" s="277"/>
      <c r="R680" s="277"/>
      <c r="S680" s="277"/>
      <c r="T680" s="277"/>
      <c r="U680" s="277"/>
      <c r="V680" s="277"/>
      <c r="Z680" s="277"/>
      <c r="AA680" s="277"/>
      <c r="AB680" s="277"/>
      <c r="AC680" s="277"/>
      <c r="AD680" s="277"/>
      <c r="AE680" s="277"/>
      <c r="AF680" s="277"/>
      <c r="AG680" s="277"/>
      <c r="AH680" s="277"/>
      <c r="AL680" s="277"/>
      <c r="AM680" s="277"/>
      <c r="AN680" s="277"/>
      <c r="AO680" s="277"/>
      <c r="AP680" s="277"/>
      <c r="AQ680" s="277"/>
      <c r="AR680" s="277"/>
      <c r="AS680" s="277"/>
      <c r="AT680" s="277"/>
      <c r="AX680" s="263" t="str">
        <f>$AL$204</f>
        <v>L450.20.08.S1-01</v>
      </c>
      <c r="AY680" s="127">
        <v>1</v>
      </c>
      <c r="AZ680" s="127" t="str">
        <f>IF(COUNTIFS($AL$202,"&lt;&gt;"&amp;""),$AL$202,"")</f>
        <v>Opțional 7 independent                                                                  Fiabilitatea echipamentelor medicale (*)</v>
      </c>
      <c r="BA680" s="127">
        <f t="shared" ref="BA680:BA705" si="198">IF($AZ680="","",ROUND(RIGHT($AL$201,1)/2,0))</f>
        <v>4</v>
      </c>
      <c r="BB680" s="127" t="str">
        <f t="shared" ref="BB680:BB705" si="199">IF($AZ680="","",RIGHT($AL$201,1))</f>
        <v>8</v>
      </c>
      <c r="BC680" s="127" t="str">
        <f>IF($AZ680="","",$AP$204)</f>
        <v>E</v>
      </c>
      <c r="BD680" s="127" t="str">
        <f>IF($AZ680="","","DO")</f>
        <v>DO</v>
      </c>
      <c r="BE680" s="127">
        <f>IF(COUNTIFS($AL$202,"&lt;&gt;"&amp;""),ROUND($AQ$204/14,1),"")</f>
        <v>2</v>
      </c>
      <c r="BF680" s="127">
        <f>IF(COUNTIFS($AL$202,"&lt;&gt;"&amp;""),ROUND(($AR$204+$AS$204+$AT$204)/14,1),"")</f>
        <v>2</v>
      </c>
      <c r="BG680" s="127">
        <f>IF(COUNTIFS($AL$202,"&lt;&gt;"&amp;""),ROUND(($AQ$204+$AR$204+$AS$204+$AT$204)/14,1),"")</f>
        <v>4</v>
      </c>
      <c r="BH680" s="127">
        <f>IF(COUNTIFS($AL$202,"&lt;&gt;"&amp;""),ROUND($AQ$204,1),"")</f>
        <v>28</v>
      </c>
      <c r="BI680" s="127">
        <f>IF(COUNTIFS($AL$202,"&lt;&gt;"&amp;""),ROUND(($AR$204+$AS$204+$AT$204),1),"")</f>
        <v>28</v>
      </c>
      <c r="BJ680" s="127">
        <f>IF(COUNTIFS($AL$202,"&lt;&gt;"&amp;""),ROUND(($AQ$204+$AR$204+$AS$204+$AT$204),1),"")</f>
        <v>56</v>
      </c>
      <c r="BK680" s="127"/>
      <c r="BL680" s="127"/>
      <c r="BM680" s="127"/>
      <c r="BN680" s="127"/>
      <c r="BO680" s="127"/>
      <c r="BP680" s="127"/>
      <c r="BQ680" s="127">
        <f>IF(COUNTIFS($AL$202,"&lt;&gt;"&amp;""),IF($AW$204&lt;&gt;"",ROUND($AW$204/14,1),""),"")</f>
        <v>3.1</v>
      </c>
      <c r="BR680" s="127">
        <f>IF(COUNTIFS($AL$202,"&lt;&gt;"&amp;""),IF($AW$204&lt;&gt;"",ROUND($AW$204,1),""),"")</f>
        <v>44</v>
      </c>
      <c r="BS680" s="127">
        <f>IF($AZ680="","",$AO$204)</f>
        <v>4</v>
      </c>
      <c r="BT680" s="126" t="str">
        <f>IF(COUNTIFS($AL$202,"&lt;&gt;"&amp;""),$AV$204,"")</f>
        <v>DS</v>
      </c>
      <c r="BU680" s="126">
        <f>IF($AZ680="","",IF($BG680&lt;&gt;"",$BG680,0)+IF($BM680&lt;&gt;"",$BM680,0)+IF($BQ680&lt;&gt;"",$BQ680,0))</f>
        <v>7.1</v>
      </c>
      <c r="BV680" s="127">
        <f>IF($AZ680="","",IF($BJ680&lt;&gt;"",$BJ680,0)+IF($BP680&lt;&gt;"",$BP680,0)+IF($BR680&lt;&gt;"",$BR680,0))</f>
        <v>100</v>
      </c>
      <c r="BW680" s="419" t="str">
        <f t="shared" si="186"/>
        <v>2023</v>
      </c>
      <c r="BY680" s="277"/>
      <c r="BZ680" s="277"/>
      <c r="CA680" s="277"/>
      <c r="CB680" s="277"/>
      <c r="CC680" s="277"/>
      <c r="CD680" s="277"/>
      <c r="CE680" s="277"/>
      <c r="CF680" s="277"/>
      <c r="CG680" s="51"/>
      <c r="CH680" s="51"/>
      <c r="CI680" s="51"/>
      <c r="CJ680" s="277"/>
      <c r="CK680" s="277"/>
      <c r="CL680" s="277"/>
      <c r="CM680" s="277"/>
      <c r="CN680" s="277"/>
      <c r="CO680" s="277"/>
      <c r="CP680" s="277"/>
      <c r="CQ680" s="277"/>
      <c r="CR680" s="277"/>
      <c r="CS680" s="51"/>
      <c r="CT680" s="51"/>
    </row>
    <row r="681" spans="1:98" ht="21" hidden="1" customHeight="1" x14ac:dyDescent="0.2">
      <c r="A681" s="254"/>
      <c r="B681" s="255"/>
      <c r="C681" s="255"/>
      <c r="D681" s="255"/>
      <c r="E681" s="255"/>
      <c r="F681" s="255"/>
      <c r="G681" s="255"/>
      <c r="H681" s="255"/>
      <c r="I681" s="255"/>
      <c r="J681" s="255"/>
      <c r="K681" s="255"/>
      <c r="L681" s="256"/>
      <c r="M681" s="256"/>
      <c r="N681" s="255"/>
      <c r="O681" s="394"/>
      <c r="P681" s="255"/>
      <c r="Q681" s="255"/>
      <c r="R681" s="255"/>
      <c r="S681" s="255"/>
      <c r="T681" s="255"/>
      <c r="U681" s="255"/>
      <c r="V681" s="255"/>
      <c r="W681" s="255"/>
      <c r="X681" s="256"/>
      <c r="Y681" s="256"/>
      <c r="Z681" s="255"/>
      <c r="AA681" s="255"/>
      <c r="AB681" s="255"/>
      <c r="AC681" s="255"/>
      <c r="AD681" s="255"/>
      <c r="AE681" s="255"/>
      <c r="AF681" s="255"/>
      <c r="AG681" s="255"/>
      <c r="AH681" s="255"/>
      <c r="AI681" s="255"/>
      <c r="AJ681" s="256"/>
      <c r="AK681" s="256"/>
      <c r="AL681" s="255"/>
      <c r="AM681" s="255"/>
      <c r="AN681" s="255"/>
      <c r="AO681" s="255"/>
      <c r="AP681" s="255"/>
      <c r="AQ681" s="255"/>
      <c r="AR681" s="255"/>
      <c r="AS681" s="255"/>
      <c r="AT681" s="255"/>
      <c r="AU681" s="255"/>
      <c r="AV681" s="256"/>
      <c r="AW681" s="256"/>
      <c r="AX681" s="263" t="str">
        <f>$AL$207</f>
        <v>L450.20.08.S1-02</v>
      </c>
      <c r="AY681" s="276">
        <v>2</v>
      </c>
      <c r="AZ681" s="127" t="str">
        <f>IF(COUNTIFS($AL$205,"&lt;&gt;"&amp;""),$AL$205,"")</f>
        <v>Opțional 7 independent                                                             Instrumentație electronică</v>
      </c>
      <c r="BA681" s="127">
        <f t="shared" si="198"/>
        <v>4</v>
      </c>
      <c r="BB681" s="127" t="str">
        <f t="shared" si="199"/>
        <v>8</v>
      </c>
      <c r="BC681" s="127" t="str">
        <f>IF($AZ681="","",$AP$207)</f>
        <v>E</v>
      </c>
      <c r="BD681" s="127" t="str">
        <f t="shared" ref="BD681:BD691" si="200">IF($AZ681="","","DO")</f>
        <v>DO</v>
      </c>
      <c r="BE681" s="127">
        <f>IF(COUNTIFS($AL$205,"&lt;&gt;"&amp;""),ROUND($AQ$207/14,1),"")</f>
        <v>2</v>
      </c>
      <c r="BF681" s="127">
        <f>IF(COUNTIFS($AL$205,"&lt;&gt;"&amp;""),ROUND(($AR$207+$AS$207+$AT$207)/14,1),"")</f>
        <v>2</v>
      </c>
      <c r="BG681" s="127">
        <f>IF(COUNTIFS($AL$205,"&lt;&gt;"&amp;""),ROUND(($AQ$207+$AR$207+$AS$207+$AT$207)/14,1),"")</f>
        <v>4</v>
      </c>
      <c r="BH681" s="127">
        <f>IF(COUNTIFS($AL$205,"&lt;&gt;"&amp;""),ROUND($AQ$207,1),"")</f>
        <v>28</v>
      </c>
      <c r="BI681" s="127">
        <f>IF(COUNTIFS($AL$205,"&lt;&gt;"&amp;""),ROUND(($AR$207+$AS$207+$AT$207),1),"")</f>
        <v>28</v>
      </c>
      <c r="BJ681" s="127">
        <f>IF(COUNTIFS($AL$205,"&lt;&gt;"&amp;""),ROUND(($AQ$207+$AR$207+$AS$207+$AT$207),1),"")</f>
        <v>56</v>
      </c>
      <c r="BK681" s="276"/>
      <c r="BL681" s="127"/>
      <c r="BM681" s="127"/>
      <c r="BN681" s="276"/>
      <c r="BO681" s="127"/>
      <c r="BP681" s="127"/>
      <c r="BQ681" s="127">
        <f>IF(COUNTIFS($AL$205,"&lt;&gt;"&amp;""),IF($AW$207&lt;&gt;"",ROUND($AW$207/14,1),""),"")</f>
        <v>3.1</v>
      </c>
      <c r="BR681" s="127">
        <f>IF(COUNTIFS($AL$205,"&lt;&gt;"&amp;""),IF($AW$207&lt;&gt;"",ROUND($AW$207,1),""),"")</f>
        <v>44</v>
      </c>
      <c r="BS681" s="127">
        <f>IF($AZ681="","",$AO$207)</f>
        <v>4</v>
      </c>
      <c r="BT681" s="126" t="str">
        <f>IF(COUNTIFS($AL$205,"&lt;&gt;"&amp;""),$AV$207,"")</f>
        <v>DS</v>
      </c>
      <c r="BU681" s="126">
        <f t="shared" ref="BU681:BU691" si="201">IF($AZ681="","",IF($BG681&lt;&gt;"",$BG681,0)+IF($BM681&lt;&gt;"",$BM681,0)+IF($BQ681&lt;&gt;"",$BQ681,0))</f>
        <v>7.1</v>
      </c>
      <c r="BV681" s="127">
        <f t="shared" ref="BV681:BV691" si="202">IF($AZ681="","",IF($BJ681&lt;&gt;"",$BJ681,0)+IF($BP681&lt;&gt;"",$BP681,0)+IF($BR681&lt;&gt;"",$BR681,0))</f>
        <v>100</v>
      </c>
      <c r="BW681" s="419" t="str">
        <f t="shared" si="186"/>
        <v>2023</v>
      </c>
      <c r="BY681" s="277"/>
      <c r="BZ681" s="277"/>
      <c r="CA681" s="277"/>
      <c r="CB681" s="277"/>
      <c r="CC681" s="277"/>
      <c r="CD681" s="277"/>
      <c r="CE681" s="277"/>
      <c r="CF681" s="277"/>
      <c r="CG681" s="51"/>
      <c r="CH681" s="51"/>
      <c r="CI681" s="51"/>
      <c r="CJ681" s="277"/>
      <c r="CK681" s="277"/>
      <c r="CL681" s="277"/>
      <c r="CM681" s="277"/>
      <c r="CN681" s="277"/>
      <c r="CO681" s="277"/>
      <c r="CP681" s="277"/>
      <c r="CQ681" s="277"/>
      <c r="CR681" s="277"/>
      <c r="CS681" s="51"/>
      <c r="CT681" s="51"/>
    </row>
    <row r="682" spans="1:98" ht="21" hidden="1" customHeight="1" x14ac:dyDescent="0.2">
      <c r="A682" s="254"/>
      <c r="B682" s="255"/>
      <c r="C682" s="255"/>
      <c r="D682" s="255"/>
      <c r="E682" s="255"/>
      <c r="F682" s="255"/>
      <c r="G682" s="255"/>
      <c r="H682" s="255"/>
      <c r="I682" s="255"/>
      <c r="J682" s="255"/>
      <c r="K682" s="255"/>
      <c r="L682" s="256"/>
      <c r="M682" s="256"/>
      <c r="N682" s="255"/>
      <c r="O682" s="394"/>
      <c r="P682" s="255"/>
      <c r="Q682" s="255"/>
      <c r="R682" s="255"/>
      <c r="S682" s="255"/>
      <c r="T682" s="255"/>
      <c r="U682" s="255"/>
      <c r="V682" s="255"/>
      <c r="W682" s="255"/>
      <c r="X682" s="256"/>
      <c r="Y682" s="256"/>
      <c r="Z682" s="255"/>
      <c r="AA682" s="255"/>
      <c r="AB682" s="255"/>
      <c r="AC682" s="255"/>
      <c r="AD682" s="255"/>
      <c r="AE682" s="255"/>
      <c r="AF682" s="255"/>
      <c r="AG682" s="255"/>
      <c r="AH682" s="255"/>
      <c r="AI682" s="255"/>
      <c r="AJ682" s="256"/>
      <c r="AK682" s="256"/>
      <c r="AL682" s="255"/>
      <c r="AM682" s="255"/>
      <c r="AN682" s="255"/>
      <c r="AO682" s="255"/>
      <c r="AP682" s="255"/>
      <c r="AQ682" s="255"/>
      <c r="AR682" s="255"/>
      <c r="AS682" s="255"/>
      <c r="AT682" s="255"/>
      <c r="AU682" s="255"/>
      <c r="AV682" s="256"/>
      <c r="AW682" s="256"/>
      <c r="AX682" s="263" t="str">
        <f>$AL$210</f>
        <v>L450.20.08.S2-03</v>
      </c>
      <c r="AY682" s="276">
        <v>3</v>
      </c>
      <c r="AZ682" s="127" t="str">
        <f>IF(COUNTIFS($AL$208,"&lt;&gt;"&amp;""),$AL$208,"")</f>
        <v>Opțional 8 independent                                                                  Aparatură şi echipamente medicale  (*)</v>
      </c>
      <c r="BA682" s="127">
        <f t="shared" si="198"/>
        <v>4</v>
      </c>
      <c r="BB682" s="127" t="str">
        <f t="shared" si="199"/>
        <v>8</v>
      </c>
      <c r="BC682" s="127" t="str">
        <f>IF($AZ682="","",$AP$210)</f>
        <v>E</v>
      </c>
      <c r="BD682" s="127" t="str">
        <f t="shared" si="200"/>
        <v>DO</v>
      </c>
      <c r="BE682" s="127">
        <f>IF(COUNTIFS($AL$208,"&lt;&gt;"&amp;""),ROUND($AQ$210/14,1),"")</f>
        <v>2</v>
      </c>
      <c r="BF682" s="127">
        <f>IF(COUNTIFS($AL$208,"&lt;&gt;"&amp;""),ROUND(($AR$210+$AS$210+$AT$210)/14,1),"")</f>
        <v>2</v>
      </c>
      <c r="BG682" s="127">
        <f>IF(COUNTIFS($AL$208,"&lt;&gt;"&amp;""),ROUND(($AQ$210+$AR$210+$AS$210+$AT$210)/14,1),"")</f>
        <v>4</v>
      </c>
      <c r="BH682" s="127">
        <f>IF(COUNTIFS($AL$208,"&lt;&gt;"&amp;""),ROUND($AQ$210,1),"")</f>
        <v>28</v>
      </c>
      <c r="BI682" s="127">
        <f>IF(COUNTIFS($AL$208,"&lt;&gt;"&amp;""),ROUND(($AR$210+$AS$210+$AT$210),1),"")</f>
        <v>28</v>
      </c>
      <c r="BJ682" s="127">
        <f>IF(COUNTIFS($AL$208,"&lt;&gt;"&amp;""),ROUND(($AQ$210+$AR$210+$AS$210+$AT$210),1),"")</f>
        <v>56</v>
      </c>
      <c r="BK682" s="276"/>
      <c r="BL682" s="127"/>
      <c r="BM682" s="127"/>
      <c r="BN682" s="276"/>
      <c r="BO682" s="127"/>
      <c r="BP682" s="127"/>
      <c r="BQ682" s="127">
        <f>IF(COUNTIFS($AL$208,"&lt;&gt;"&amp;""),IF($AW$210&lt;&gt;"",ROUND($AW$210/14,1),""),"")</f>
        <v>3.1</v>
      </c>
      <c r="BR682" s="127">
        <f>IF(COUNTIFS($AL$208,"&lt;&gt;"&amp;""),IF($AW$210&lt;&gt;"",ROUND($AW$210,1),""),"")</f>
        <v>44</v>
      </c>
      <c r="BS682" s="127">
        <f>IF($AZ682="","",$AO$210)</f>
        <v>4</v>
      </c>
      <c r="BT682" s="126" t="str">
        <f>IF(COUNTIFS($AL$208,"&lt;&gt;"&amp;""),$AV$210,"")</f>
        <v>DS</v>
      </c>
      <c r="BU682" s="126">
        <f t="shared" si="201"/>
        <v>7.1</v>
      </c>
      <c r="BV682" s="127">
        <f t="shared" si="202"/>
        <v>100</v>
      </c>
      <c r="BW682" s="419" t="str">
        <f t="shared" si="186"/>
        <v>2023</v>
      </c>
      <c r="BY682" s="277"/>
      <c r="BZ682" s="277"/>
      <c r="CA682" s="277"/>
      <c r="CB682" s="277"/>
      <c r="CC682" s="277"/>
      <c r="CD682" s="277"/>
      <c r="CE682" s="277"/>
      <c r="CF682" s="277"/>
      <c r="CG682" s="51"/>
      <c r="CH682" s="51"/>
      <c r="CI682" s="51"/>
      <c r="CJ682" s="277"/>
      <c r="CK682" s="277"/>
      <c r="CL682" s="277"/>
      <c r="CM682" s="277"/>
      <c r="CN682" s="277"/>
      <c r="CO682" s="277"/>
      <c r="CP682" s="277"/>
      <c r="CQ682" s="277"/>
      <c r="CR682" s="277"/>
      <c r="CS682" s="51"/>
      <c r="CT682" s="51"/>
    </row>
    <row r="683" spans="1:98" ht="21" hidden="1" customHeight="1" x14ac:dyDescent="0.2">
      <c r="A683" s="254"/>
      <c r="B683" s="255"/>
      <c r="C683" s="255"/>
      <c r="D683" s="255"/>
      <c r="E683" s="255"/>
      <c r="F683" s="255"/>
      <c r="G683" s="255"/>
      <c r="H683" s="255"/>
      <c r="I683" s="255"/>
      <c r="J683" s="255"/>
      <c r="K683" s="255"/>
      <c r="L683" s="256"/>
      <c r="M683" s="256"/>
      <c r="N683" s="255"/>
      <c r="O683" s="394"/>
      <c r="P683" s="255"/>
      <c r="Q683" s="255"/>
      <c r="R683" s="255"/>
      <c r="S683" s="255"/>
      <c r="T683" s="255"/>
      <c r="U683" s="255"/>
      <c r="V683" s="255"/>
      <c r="W683" s="255"/>
      <c r="X683" s="256"/>
      <c r="Y683" s="256"/>
      <c r="Z683" s="255"/>
      <c r="AA683" s="255"/>
      <c r="AB683" s="255"/>
      <c r="AC683" s="255"/>
      <c r="AD683" s="255"/>
      <c r="AE683" s="255"/>
      <c r="AF683" s="255"/>
      <c r="AG683" s="255"/>
      <c r="AH683" s="255"/>
      <c r="AI683" s="255"/>
      <c r="AJ683" s="256"/>
      <c r="AK683" s="256"/>
      <c r="AL683" s="255"/>
      <c r="AM683" s="255"/>
      <c r="AN683" s="255"/>
      <c r="AO683" s="255"/>
      <c r="AP683" s="255"/>
      <c r="AQ683" s="255"/>
      <c r="AR683" s="255"/>
      <c r="AS683" s="255"/>
      <c r="AT683" s="255"/>
      <c r="AU683" s="255"/>
      <c r="AV683" s="256"/>
      <c r="AW683" s="256"/>
      <c r="AX683" s="263" t="str">
        <f>$AL$213</f>
        <v>L450.20.08.S2-04</v>
      </c>
      <c r="AY683" s="276">
        <v>4</v>
      </c>
      <c r="AZ683" s="127" t="str">
        <f>IF(COUNTIFS($AL$211,"&lt;&gt;"&amp;""),$AL$211,"")</f>
        <v xml:space="preserve">Opțional 8 independent                                                             Echipamente electrice medicale </v>
      </c>
      <c r="BA683" s="127">
        <f t="shared" si="198"/>
        <v>4</v>
      </c>
      <c r="BB683" s="127" t="str">
        <f t="shared" si="199"/>
        <v>8</v>
      </c>
      <c r="BC683" s="127" t="str">
        <f>IF($AZ683="","",$AP$213)</f>
        <v>E</v>
      </c>
      <c r="BD683" s="127" t="str">
        <f t="shared" si="200"/>
        <v>DO</v>
      </c>
      <c r="BE683" s="127">
        <f>IF(COUNTIFS($AL$211,"&lt;&gt;"&amp;""),ROUND($AQ$213/14,1),"")</f>
        <v>2</v>
      </c>
      <c r="BF683" s="127">
        <f>IF(COUNTIFS($AL$211,"&lt;&gt;"&amp;""),ROUND(($AR$213+$AS$213+$AT$213)/14,1),"")</f>
        <v>2</v>
      </c>
      <c r="BG683" s="127">
        <f>IF(COUNTIFS($AL$211,"&lt;&gt;"&amp;""),ROUND(($AQ$213+$AR$213+$AS$213+$AT$213)/14,1),"")</f>
        <v>4</v>
      </c>
      <c r="BH683" s="127">
        <f>IF(COUNTIFS($AL$211,"&lt;&gt;"&amp;""),ROUND($AQ$213,1),"")</f>
        <v>28</v>
      </c>
      <c r="BI683" s="127">
        <f>IF(COUNTIFS($AL$211,"&lt;&gt;"&amp;""),ROUND(($AR$213+$AS$213+$AT$213),1),"")</f>
        <v>28</v>
      </c>
      <c r="BJ683" s="127">
        <f>IF(COUNTIFS($AL$211,"&lt;&gt;"&amp;""),ROUND(($AQ$213+$AR$213+$AS$213+$AT$213),1),"")</f>
        <v>56</v>
      </c>
      <c r="BK683" s="276"/>
      <c r="BL683" s="127"/>
      <c r="BM683" s="127"/>
      <c r="BN683" s="276"/>
      <c r="BO683" s="127"/>
      <c r="BP683" s="127"/>
      <c r="BQ683" s="127">
        <f>IF(COUNTIFS($AL$211,"&lt;&gt;"&amp;""),IF($AW$213&lt;&gt;"",ROUND($AW$213/14,1),""),"")</f>
        <v>3.1</v>
      </c>
      <c r="BR683" s="127">
        <f>IF(COUNTIFS($AL$211,"&lt;&gt;"&amp;""),IF($AW$213&lt;&gt;"",ROUND($AW$213,1),""),"")</f>
        <v>44</v>
      </c>
      <c r="BS683" s="127">
        <f>IF($AZ683="","",$AO$213)</f>
        <v>4</v>
      </c>
      <c r="BT683" s="126" t="str">
        <f>IF(COUNTIFS($AL$211,"&lt;&gt;"&amp;""),$AV$213,"")</f>
        <v>DS</v>
      </c>
      <c r="BU683" s="126">
        <f t="shared" si="201"/>
        <v>7.1</v>
      </c>
      <c r="BV683" s="127">
        <f t="shared" si="202"/>
        <v>100</v>
      </c>
      <c r="BW683" s="419" t="str">
        <f t="shared" si="186"/>
        <v>2023</v>
      </c>
      <c r="BY683" s="277"/>
      <c r="BZ683" s="277"/>
      <c r="CA683" s="277"/>
      <c r="CB683" s="277"/>
      <c r="CC683" s="277"/>
      <c r="CD683" s="277"/>
      <c r="CE683" s="277"/>
      <c r="CF683" s="277"/>
      <c r="CG683" s="51"/>
      <c r="CH683" s="51"/>
      <c r="CI683" s="51"/>
      <c r="CJ683" s="277"/>
      <c r="CK683" s="277"/>
      <c r="CL683" s="277"/>
      <c r="CM683" s="277"/>
      <c r="CN683" s="277"/>
      <c r="CO683" s="277"/>
      <c r="CP683" s="277"/>
      <c r="CQ683" s="277"/>
      <c r="CR683" s="277"/>
      <c r="CS683" s="51"/>
      <c r="CT683" s="51"/>
    </row>
    <row r="684" spans="1:98" ht="21" hidden="1" customHeight="1" x14ac:dyDescent="0.2">
      <c r="A684" s="254"/>
      <c r="B684" s="255"/>
      <c r="C684" s="255"/>
      <c r="D684" s="255"/>
      <c r="E684" s="255"/>
      <c r="F684" s="255"/>
      <c r="G684" s="255"/>
      <c r="H684" s="255"/>
      <c r="I684" s="255"/>
      <c r="J684" s="255"/>
      <c r="K684" s="255"/>
      <c r="L684" s="256"/>
      <c r="M684" s="256"/>
      <c r="N684" s="255"/>
      <c r="O684" s="394"/>
      <c r="P684" s="255"/>
      <c r="Q684" s="255"/>
      <c r="R684" s="255"/>
      <c r="S684" s="255"/>
      <c r="T684" s="255"/>
      <c r="U684" s="255"/>
      <c r="V684" s="255"/>
      <c r="W684" s="255"/>
      <c r="X684" s="256"/>
      <c r="Y684" s="256"/>
      <c r="Z684" s="255"/>
      <c r="AA684" s="255"/>
      <c r="AB684" s="255"/>
      <c r="AC684" s="255"/>
      <c r="AD684" s="255"/>
      <c r="AE684" s="255"/>
      <c r="AF684" s="255"/>
      <c r="AG684" s="255"/>
      <c r="AH684" s="255"/>
      <c r="AI684" s="255"/>
      <c r="AJ684" s="256"/>
      <c r="AK684" s="256"/>
      <c r="AL684" s="255"/>
      <c r="AM684" s="255"/>
      <c r="AN684" s="255"/>
      <c r="AO684" s="255"/>
      <c r="AP684" s="255"/>
      <c r="AQ684" s="255"/>
      <c r="AR684" s="255"/>
      <c r="AS684" s="255"/>
      <c r="AT684" s="255"/>
      <c r="AU684" s="255"/>
      <c r="AV684" s="256"/>
      <c r="AW684" s="256"/>
      <c r="AX684" s="263" t="str">
        <f>$AL$216</f>
        <v>L450.20.08.S3-05</v>
      </c>
      <c r="AY684" s="276">
        <v>5</v>
      </c>
      <c r="AZ684" s="127" t="str">
        <f>IF(COUNTIFS($AL$214,"&lt;&gt;"&amp;""),$AL$214,"")</f>
        <v>Opțional 9 independent                                                                    Evaluarea și certificarea aparaturii medicale (*)</v>
      </c>
      <c r="BA684" s="127">
        <f t="shared" si="198"/>
        <v>4</v>
      </c>
      <c r="BB684" s="127" t="str">
        <f t="shared" si="199"/>
        <v>8</v>
      </c>
      <c r="BC684" s="127" t="str">
        <f>IF($AZ684="","",$AP$216)</f>
        <v>E</v>
      </c>
      <c r="BD684" s="127" t="str">
        <f t="shared" si="200"/>
        <v>DO</v>
      </c>
      <c r="BE684" s="127">
        <f>IF(COUNTIFS($AL$214,"&lt;&gt;"&amp;""),ROUND($AQ$216/14,1),"")</f>
        <v>2</v>
      </c>
      <c r="BF684" s="127">
        <f>IF(COUNTIFS($AL$214,"&lt;&gt;"&amp;""),ROUND(($AR$216+$AS$216+$AT$216)/14,1),"")</f>
        <v>2</v>
      </c>
      <c r="BG684" s="127">
        <f>IF(COUNTIFS($AL$214,"&lt;&gt;"&amp;""),ROUND(($AQ$216+$AR$216+$AS$216+$AT$216)/14,1),"")</f>
        <v>4</v>
      </c>
      <c r="BH684" s="127">
        <f>IF(COUNTIFS($AL$214,"&lt;&gt;"&amp;""),ROUND($AQ$216,1),"")</f>
        <v>28</v>
      </c>
      <c r="BI684" s="127">
        <f>IF(COUNTIFS($AL$214,"&lt;&gt;"&amp;""),ROUND(($AR$216+$AS$216+$AT$216),1),"")</f>
        <v>28</v>
      </c>
      <c r="BJ684" s="127">
        <f>IF(COUNTIFS($AL$214,"&lt;&gt;"&amp;""),ROUND(($AQ$216+$AR$216+$AS$216+$AT$216),1),"")</f>
        <v>56</v>
      </c>
      <c r="BK684" s="276"/>
      <c r="BL684" s="127"/>
      <c r="BM684" s="127"/>
      <c r="BN684" s="276"/>
      <c r="BO684" s="127"/>
      <c r="BP684" s="127"/>
      <c r="BQ684" s="127">
        <f>IF(COUNTIFS($AL$214,"&lt;&gt;"&amp;""),IF($AW$216&lt;&gt;"",ROUND($AW$216/14,1),""),"")</f>
        <v>3.1</v>
      </c>
      <c r="BR684" s="127">
        <f>IF(COUNTIFS($AL$214,"&lt;&gt;"&amp;""),IF($AW$216&lt;&gt;"",ROUND($AW$216,1),""),"")</f>
        <v>44</v>
      </c>
      <c r="BS684" s="127">
        <f>IF($AZ684="","",$AO$216)</f>
        <v>4</v>
      </c>
      <c r="BT684" s="126" t="str">
        <f>IF(COUNTIFS($AL$214,"&lt;&gt;"&amp;""),$AV$216,"")</f>
        <v>DS</v>
      </c>
      <c r="BU684" s="126">
        <f t="shared" si="201"/>
        <v>7.1</v>
      </c>
      <c r="BV684" s="127">
        <f t="shared" si="202"/>
        <v>100</v>
      </c>
      <c r="BW684" s="419" t="str">
        <f t="shared" si="186"/>
        <v>2023</v>
      </c>
      <c r="BY684" s="277"/>
      <c r="BZ684" s="277"/>
      <c r="CA684" s="277"/>
      <c r="CB684" s="277"/>
      <c r="CC684" s="277"/>
      <c r="CD684" s="277"/>
      <c r="CE684" s="277"/>
      <c r="CF684" s="277"/>
      <c r="CG684" s="51"/>
      <c r="CH684" s="51"/>
      <c r="CI684" s="51"/>
      <c r="CJ684" s="277"/>
      <c r="CK684" s="277"/>
      <c r="CL684" s="277"/>
      <c r="CM684" s="277"/>
      <c r="CN684" s="277"/>
      <c r="CO684" s="277"/>
      <c r="CP684" s="277"/>
      <c r="CQ684" s="277"/>
      <c r="CR684" s="277"/>
      <c r="CS684" s="51"/>
      <c r="CT684" s="51"/>
    </row>
    <row r="685" spans="1:98" ht="21" hidden="1" customHeight="1" x14ac:dyDescent="0.2">
      <c r="B685" s="277"/>
      <c r="C685" s="277"/>
      <c r="D685" s="277"/>
      <c r="E685" s="277"/>
      <c r="F685" s="277"/>
      <c r="G685" s="277"/>
      <c r="H685" s="277"/>
      <c r="I685" s="277"/>
      <c r="J685" s="277"/>
      <c r="N685" s="277"/>
      <c r="P685" s="277"/>
      <c r="Q685" s="277"/>
      <c r="R685" s="277"/>
      <c r="S685" s="277"/>
      <c r="T685" s="277"/>
      <c r="U685" s="277"/>
      <c r="V685" s="277"/>
      <c r="Z685" s="277"/>
      <c r="AA685" s="277"/>
      <c r="AB685" s="277"/>
      <c r="AC685" s="277"/>
      <c r="AD685" s="277"/>
      <c r="AE685" s="277"/>
      <c r="AF685" s="277"/>
      <c r="AG685" s="277"/>
      <c r="AH685" s="277"/>
      <c r="AL685" s="277"/>
      <c r="AM685" s="277"/>
      <c r="AN685" s="277"/>
      <c r="AO685" s="277"/>
      <c r="AP685" s="277"/>
      <c r="AQ685" s="277"/>
      <c r="AR685" s="277"/>
      <c r="AS685" s="277"/>
      <c r="AT685" s="277"/>
      <c r="AX685" s="263" t="str">
        <f>$AL$219</f>
        <v>L450.20.08.S3-06</v>
      </c>
      <c r="AY685" s="276">
        <v>6</v>
      </c>
      <c r="AZ685" s="127" t="str">
        <f>IF(COUNTIFS($AL$217,"&lt;&gt;"&amp;""),$AL$217,"")</f>
        <v>Opțional 9 independent                                                                 Asigurarea calității implanturilor</v>
      </c>
      <c r="BA685" s="127">
        <f t="shared" si="198"/>
        <v>4</v>
      </c>
      <c r="BB685" s="127" t="str">
        <f t="shared" si="199"/>
        <v>8</v>
      </c>
      <c r="BC685" s="127" t="str">
        <f>IF($AZ685="","",$AP$219)</f>
        <v>E</v>
      </c>
      <c r="BD685" s="127" t="str">
        <f t="shared" si="200"/>
        <v>DO</v>
      </c>
      <c r="BE685" s="127">
        <f>IF(COUNTIFS($AL$217,"&lt;&gt;"&amp;""),ROUND($AQ$219/14,1),"")</f>
        <v>2</v>
      </c>
      <c r="BF685" s="127">
        <f>IF(COUNTIFS($AL$217,"&lt;&gt;"&amp;""),ROUND(($AR$219+$AS$219+$AT$219)/14,1),"")</f>
        <v>2</v>
      </c>
      <c r="BG685" s="127">
        <f>IF(COUNTIFS($AL$217,"&lt;&gt;"&amp;""),ROUND(($AQ$219+$AR$219+$AS$219+$AT$219)/14,1),"")</f>
        <v>4</v>
      </c>
      <c r="BH685" s="127">
        <f>IF(COUNTIFS($AL$217,"&lt;&gt;"&amp;""),ROUND($AQ$219,1),"")</f>
        <v>28</v>
      </c>
      <c r="BI685" s="127">
        <f>IF(COUNTIFS($AL$217,"&lt;&gt;"&amp;""),ROUND(($AR$219+$AS$219+$AT$219),1),"")</f>
        <v>28</v>
      </c>
      <c r="BJ685" s="127">
        <f>IF(COUNTIFS($AL$217,"&lt;&gt;"&amp;""),ROUND(($AQ$219+$AR$219+$AS$219+$AT$219),1),"")</f>
        <v>56</v>
      </c>
      <c r="BK685" s="276"/>
      <c r="BL685" s="127"/>
      <c r="BM685" s="127"/>
      <c r="BN685" s="276"/>
      <c r="BO685" s="127"/>
      <c r="BP685" s="127"/>
      <c r="BQ685" s="127">
        <f>IF(COUNTIFS($AL$217,"&lt;&gt;"&amp;""),IF($AW$219&lt;&gt;"",ROUND($AW$219/14,1),""),"")</f>
        <v>3.1</v>
      </c>
      <c r="BR685" s="127">
        <f>IF(COUNTIFS($AL$217,"&lt;&gt;"&amp;""),IF($AW$219&lt;&gt;"",ROUND($AW$219,1),""),"")</f>
        <v>44</v>
      </c>
      <c r="BS685" s="127">
        <f>IF($AZ685="","",$AO$219)</f>
        <v>4</v>
      </c>
      <c r="BT685" s="126" t="str">
        <f>IF(COUNTIFS($AL$217,"&lt;&gt;"&amp;""),$AV$219,"")</f>
        <v>DS</v>
      </c>
      <c r="BU685" s="126">
        <f t="shared" si="201"/>
        <v>7.1</v>
      </c>
      <c r="BV685" s="127">
        <f t="shared" si="202"/>
        <v>100</v>
      </c>
      <c r="BW685" s="419" t="str">
        <f t="shared" si="186"/>
        <v>2023</v>
      </c>
      <c r="BY685" s="277"/>
      <c r="BZ685" s="277"/>
      <c r="CA685" s="277"/>
      <c r="CB685" s="277"/>
      <c r="CC685" s="277"/>
      <c r="CD685" s="277"/>
      <c r="CE685" s="277"/>
      <c r="CF685" s="277"/>
      <c r="CG685" s="51"/>
      <c r="CH685" s="51"/>
      <c r="CI685" s="51"/>
      <c r="CJ685" s="277"/>
      <c r="CK685" s="277"/>
      <c r="CL685" s="277"/>
      <c r="CM685" s="277"/>
      <c r="CN685" s="277"/>
      <c r="CO685" s="277"/>
      <c r="CP685" s="277"/>
      <c r="CQ685" s="277"/>
      <c r="CR685" s="277"/>
      <c r="CS685" s="51"/>
      <c r="CT685" s="51"/>
    </row>
    <row r="686" spans="1:98" ht="21" hidden="1" customHeight="1" x14ac:dyDescent="0.2">
      <c r="B686" s="277"/>
      <c r="C686" s="277"/>
      <c r="D686" s="277"/>
      <c r="E686" s="277"/>
      <c r="F686" s="277"/>
      <c r="G686" s="277"/>
      <c r="H686" s="277"/>
      <c r="I686" s="277"/>
      <c r="J686" s="277"/>
      <c r="N686" s="277"/>
      <c r="P686" s="277"/>
      <c r="Q686" s="277"/>
      <c r="R686" s="277"/>
      <c r="S686" s="277"/>
      <c r="T686" s="277"/>
      <c r="U686" s="277"/>
      <c r="V686" s="277"/>
      <c r="Z686" s="277"/>
      <c r="AA686" s="277"/>
      <c r="AB686" s="277"/>
      <c r="AC686" s="277"/>
      <c r="AD686" s="277"/>
      <c r="AE686" s="277"/>
      <c r="AF686" s="277"/>
      <c r="AG686" s="277"/>
      <c r="AH686" s="277"/>
      <c r="AL686" s="277"/>
      <c r="AM686" s="277"/>
      <c r="AN686" s="277"/>
      <c r="AO686" s="277"/>
      <c r="AP686" s="277"/>
      <c r="AQ686" s="277"/>
      <c r="AR686" s="277"/>
      <c r="AS686" s="277"/>
      <c r="AT686" s="277"/>
      <c r="AX686" s="263" t="str">
        <f>$AL$222</f>
        <v>L450.20.08.D4-07</v>
      </c>
      <c r="AY686" s="276">
        <v>7</v>
      </c>
      <c r="AZ686" s="127" t="str">
        <f>IF(COUNTIFS($AL$220,"&lt;&gt;"&amp;""),$AL$220,"")</f>
        <v>Opțional 10 independent                                                                  Ergonomia echipamentelor medicale (*)</v>
      </c>
      <c r="BA686" s="127">
        <f t="shared" si="198"/>
        <v>4</v>
      </c>
      <c r="BB686" s="127" t="str">
        <f t="shared" si="199"/>
        <v>8</v>
      </c>
      <c r="BC686" s="127" t="str">
        <f>IF($AZ686="","",$AP$222)</f>
        <v>E</v>
      </c>
      <c r="BD686" s="127" t="str">
        <f t="shared" si="200"/>
        <v>DO</v>
      </c>
      <c r="BE686" s="127">
        <f>IF(COUNTIFS($AL$220,"&lt;&gt;"&amp;""),ROUND($AQ$222/14,1),"")</f>
        <v>2</v>
      </c>
      <c r="BF686" s="127">
        <f>IF(COUNTIFS($AL$220,"&lt;&gt;"&amp;""),ROUND(($AR$222+$AS$222+$AT$222)/14,1),"")</f>
        <v>1</v>
      </c>
      <c r="BG686" s="127">
        <f>IF(COUNTIFS($AL$220,"&lt;&gt;"&amp;""),ROUND(($AQ$222+$AR$222+$AS$222+$AT$222)/14,1),"")</f>
        <v>3</v>
      </c>
      <c r="BH686" s="127">
        <f>IF(COUNTIFS($AL$220,"&lt;&gt;"&amp;""),ROUND($AQ$222,1),"")</f>
        <v>28</v>
      </c>
      <c r="BI686" s="127">
        <f>IF(COUNTIFS($AL$220,"&lt;&gt;"&amp;""),ROUND(($AR$222+$AS$222+$AT$222),1),"")</f>
        <v>14</v>
      </c>
      <c r="BJ686" s="127">
        <f>IF(COUNTIFS($AL$220,"&lt;&gt;"&amp;""),ROUND(($AQ$222+$AR$222+$AS$222+$AT$222),1),"")</f>
        <v>42</v>
      </c>
      <c r="BK686" s="276"/>
      <c r="BL686" s="127"/>
      <c r="BM686" s="127"/>
      <c r="BN686" s="276"/>
      <c r="BO686" s="127"/>
      <c r="BP686" s="127"/>
      <c r="BQ686" s="127">
        <f>IF(COUNTIFS($AL$220,"&lt;&gt;"&amp;""),IF($AW$222&lt;&gt;"",ROUND($AW$222/14,1),""),"")</f>
        <v>2.4</v>
      </c>
      <c r="BR686" s="127">
        <f>IF(COUNTIFS($AL$220,"&lt;&gt;"&amp;""),IF($AW$222&lt;&gt;"",ROUND($AW$222,1),""),"")</f>
        <v>33</v>
      </c>
      <c r="BS686" s="127">
        <f>IF($AZ686="","",$AO$222)</f>
        <v>3</v>
      </c>
      <c r="BT686" s="126" t="str">
        <f>IF(COUNTIFS($AL$220,"&lt;&gt;"&amp;""),$AV$222,"")</f>
        <v>DD</v>
      </c>
      <c r="BU686" s="126">
        <f t="shared" si="201"/>
        <v>5.4</v>
      </c>
      <c r="BV686" s="127">
        <f t="shared" si="202"/>
        <v>75</v>
      </c>
      <c r="BW686" s="419" t="str">
        <f t="shared" si="186"/>
        <v>2023</v>
      </c>
      <c r="BY686" s="277"/>
      <c r="BZ686" s="277"/>
      <c r="CA686" s="277"/>
      <c r="CB686" s="277"/>
      <c r="CC686" s="277"/>
      <c r="CD686" s="277"/>
      <c r="CE686" s="277"/>
      <c r="CF686" s="277"/>
      <c r="CG686" s="51"/>
      <c r="CH686" s="51"/>
      <c r="CI686" s="51"/>
      <c r="CJ686" s="277"/>
      <c r="CK686" s="277"/>
      <c r="CL686" s="277"/>
      <c r="CM686" s="277"/>
      <c r="CN686" s="277"/>
      <c r="CO686" s="277"/>
      <c r="CP686" s="277"/>
      <c r="CQ686" s="277"/>
      <c r="CR686" s="277"/>
      <c r="CS686" s="51"/>
      <c r="CT686" s="51"/>
    </row>
    <row r="687" spans="1:98" ht="21" hidden="1" customHeight="1" x14ac:dyDescent="0.2">
      <c r="B687" s="277"/>
      <c r="C687" s="277"/>
      <c r="D687" s="277"/>
      <c r="E687" s="277"/>
      <c r="F687" s="277"/>
      <c r="G687" s="277"/>
      <c r="H687" s="277"/>
      <c r="I687" s="277"/>
      <c r="J687" s="277"/>
      <c r="N687" s="277"/>
      <c r="P687" s="277"/>
      <c r="Q687" s="277"/>
      <c r="R687" s="277"/>
      <c r="S687" s="277"/>
      <c r="T687" s="277"/>
      <c r="U687" s="277"/>
      <c r="V687" s="277"/>
      <c r="Z687" s="277"/>
      <c r="AA687" s="277"/>
      <c r="AB687" s="277"/>
      <c r="AC687" s="277"/>
      <c r="AD687" s="277"/>
      <c r="AE687" s="277"/>
      <c r="AF687" s="277"/>
      <c r="AG687" s="277"/>
      <c r="AH687" s="277"/>
      <c r="AL687" s="277"/>
      <c r="AM687" s="277"/>
      <c r="AN687" s="277"/>
      <c r="AO687" s="277"/>
      <c r="AP687" s="277"/>
      <c r="AQ687" s="277"/>
      <c r="AR687" s="277"/>
      <c r="AS687" s="277"/>
      <c r="AT687" s="277"/>
      <c r="AX687" s="263" t="str">
        <f>$AL$225</f>
        <v>L450.20.08.D4-08</v>
      </c>
      <c r="AY687" s="276">
        <v>8</v>
      </c>
      <c r="AZ687" s="127" t="str">
        <f>IF(COUNTIFS($AL$223,"&lt;&gt;"&amp;""),$AL$223,"")</f>
        <v xml:space="preserve">Opțional 10 independent                                                                    Ingineria suprafețelor </v>
      </c>
      <c r="BA687" s="127">
        <f t="shared" si="198"/>
        <v>4</v>
      </c>
      <c r="BB687" s="127" t="str">
        <f t="shared" si="199"/>
        <v>8</v>
      </c>
      <c r="BC687" s="127" t="str">
        <f>IF($AZ687="","",$AP$225)</f>
        <v>E</v>
      </c>
      <c r="BD687" s="127" t="str">
        <f t="shared" si="200"/>
        <v>DO</v>
      </c>
      <c r="BE687" s="127">
        <f>IF(COUNTIFS($AL$223,"&lt;&gt;"&amp;""),ROUND($AQ$225/14,1),"")</f>
        <v>2</v>
      </c>
      <c r="BF687" s="127">
        <f>IF(COUNTIFS($AL$223,"&lt;&gt;"&amp;""),ROUND(($AR$225+$AS$225+$AT$225)/14,1),"")</f>
        <v>1</v>
      </c>
      <c r="BG687" s="127">
        <f>IF(COUNTIFS($AL$223,"&lt;&gt;"&amp;""),ROUND(($AQ$225+$AR$225+$AS$225+$AT$225)/14,1),"")</f>
        <v>3</v>
      </c>
      <c r="BH687" s="127">
        <f>IF(COUNTIFS($AL$223,"&lt;&gt;"&amp;""),ROUND($AQ$225,1),"")</f>
        <v>28</v>
      </c>
      <c r="BI687" s="127">
        <f>IF(COUNTIFS($AL$223,"&lt;&gt;"&amp;""),ROUND(($AR$225+$AS$225+$AT$225),1),"")</f>
        <v>14</v>
      </c>
      <c r="BJ687" s="127">
        <f>IF(COUNTIFS($AL$223,"&lt;&gt;"&amp;""),ROUND(($AQ$225+$AR$225+$AS$225+$AT$225),1),"")</f>
        <v>42</v>
      </c>
      <c r="BK687" s="276"/>
      <c r="BL687" s="127"/>
      <c r="BM687" s="127"/>
      <c r="BN687" s="276"/>
      <c r="BO687" s="127"/>
      <c r="BP687" s="127"/>
      <c r="BQ687" s="127">
        <f>IF(COUNTIFS($AL$223,"&lt;&gt;"&amp;""),IF($AW$225&lt;&gt;"",ROUND($AW$225/14,1),""),"")</f>
        <v>2.4</v>
      </c>
      <c r="BR687" s="127">
        <f>IF(COUNTIFS($AL$223,"&lt;&gt;"&amp;""),IF($AW$225&lt;&gt;"",ROUND($AW$225,1),""),"")</f>
        <v>33</v>
      </c>
      <c r="BS687" s="127">
        <f>IF($AZ687="","",$AO$225)</f>
        <v>3</v>
      </c>
      <c r="BT687" s="126" t="str">
        <f>IF(COUNTIFS($AL$223,"&lt;&gt;"&amp;""),$AV$225,"")</f>
        <v>DD</v>
      </c>
      <c r="BU687" s="126">
        <f t="shared" si="201"/>
        <v>5.4</v>
      </c>
      <c r="BV687" s="127">
        <f t="shared" si="202"/>
        <v>75</v>
      </c>
      <c r="BW687" s="419" t="str">
        <f t="shared" si="186"/>
        <v>2023</v>
      </c>
      <c r="BY687" s="277"/>
      <c r="BZ687" s="277"/>
      <c r="CA687" s="277"/>
      <c r="CB687" s="277"/>
      <c r="CC687" s="277"/>
      <c r="CD687" s="277"/>
      <c r="CE687" s="277"/>
      <c r="CF687" s="277"/>
      <c r="CG687" s="51"/>
      <c r="CH687" s="51"/>
      <c r="CI687" s="51"/>
      <c r="CJ687" s="277"/>
      <c r="CK687" s="277"/>
      <c r="CL687" s="277"/>
      <c r="CM687" s="277"/>
      <c r="CN687" s="277"/>
      <c r="CO687" s="277"/>
      <c r="CP687" s="277"/>
      <c r="CQ687" s="277"/>
      <c r="CR687" s="277"/>
      <c r="CS687" s="51"/>
      <c r="CT687" s="51"/>
    </row>
    <row r="688" spans="1:98" ht="21" hidden="1" customHeight="1" x14ac:dyDescent="0.2">
      <c r="B688" s="277"/>
      <c r="C688" s="277"/>
      <c r="D688" s="277"/>
      <c r="E688" s="277"/>
      <c r="F688" s="277"/>
      <c r="G688" s="277"/>
      <c r="H688" s="277"/>
      <c r="I688" s="277"/>
      <c r="J688" s="277"/>
      <c r="N688" s="277"/>
      <c r="P688" s="277"/>
      <c r="Q688" s="277"/>
      <c r="R688" s="277"/>
      <c r="S688" s="277"/>
      <c r="T688" s="277"/>
      <c r="U688" s="277"/>
      <c r="V688" s="277"/>
      <c r="Z688" s="277"/>
      <c r="AA688" s="277"/>
      <c r="AB688" s="277"/>
      <c r="AC688" s="277"/>
      <c r="AD688" s="277"/>
      <c r="AE688" s="277"/>
      <c r="AF688" s="277"/>
      <c r="AG688" s="277"/>
      <c r="AH688" s="277"/>
      <c r="AL688" s="277"/>
      <c r="AM688" s="277"/>
      <c r="AN688" s="277"/>
      <c r="AO688" s="277"/>
      <c r="AP688" s="277"/>
      <c r="AQ688" s="277"/>
      <c r="AR688" s="277"/>
      <c r="AS688" s="277"/>
      <c r="AT688" s="277"/>
      <c r="AX688" s="263" t="str">
        <f>$AL$228</f>
        <v/>
      </c>
      <c r="AY688" s="276">
        <v>9</v>
      </c>
      <c r="AZ688" s="127" t="str">
        <f>IF(COUNTIFS($AL$226,"&lt;&gt;"&amp;""),$AL$226,"")</f>
        <v/>
      </c>
      <c r="BA688" s="127" t="str">
        <f t="shared" si="198"/>
        <v/>
      </c>
      <c r="BB688" s="127" t="str">
        <f t="shared" si="199"/>
        <v/>
      </c>
      <c r="BC688" s="127" t="str">
        <f>IF($AZ688="","",$AP$228)</f>
        <v/>
      </c>
      <c r="BD688" s="127" t="str">
        <f t="shared" si="200"/>
        <v/>
      </c>
      <c r="BE688" s="127" t="str">
        <f>IF(COUNTIFS($AL$226,"&lt;&gt;"&amp;""),ROUND($AQ$228/14,1),"")</f>
        <v/>
      </c>
      <c r="BF688" s="127" t="str">
        <f>IF(COUNTIFS($AL$226,"&lt;&gt;"&amp;""),ROUND(($AR$228+$AS$228+$AT$228)/14,1),"")</f>
        <v/>
      </c>
      <c r="BG688" s="127" t="str">
        <f>IF(COUNTIFS($AL$226,"&lt;&gt;"&amp;""),ROUND(($AQ$228+$AR$228+$AS$228+$AT$228)/14,1),"")</f>
        <v/>
      </c>
      <c r="BH688" s="127" t="str">
        <f>IF(COUNTIFS($AL$226,"&lt;&gt;"&amp;""),ROUND($AQ$228,1),"")</f>
        <v/>
      </c>
      <c r="BI688" s="127" t="str">
        <f>IF(COUNTIFS($AL$226,"&lt;&gt;"&amp;""),ROUND(($AR$228+$AS$228+$AT$228),1),"")</f>
        <v/>
      </c>
      <c r="BJ688" s="127" t="str">
        <f>IF(COUNTIFS($AL$226,"&lt;&gt;"&amp;""),ROUND(($AQ$228+$AR$228+$AS$228+$AT$228),1),"")</f>
        <v/>
      </c>
      <c r="BK688" s="276"/>
      <c r="BL688" s="127"/>
      <c r="BM688" s="127"/>
      <c r="BN688" s="276"/>
      <c r="BO688" s="127"/>
      <c r="BP688" s="127"/>
      <c r="BQ688" s="127" t="str">
        <f>IF(COUNTIFS($AL$226,"&lt;&gt;"&amp;""),IF($AW$228&lt;&gt;"",ROUND($AW$228/14,1),""),"")</f>
        <v/>
      </c>
      <c r="BR688" s="127" t="str">
        <f>IF(COUNTIFS($AL$226,"&lt;&gt;"&amp;""),IF($AW$228&lt;&gt;"",ROUND($AW$228,1),""),"")</f>
        <v/>
      </c>
      <c r="BS688" s="127" t="str">
        <f>IF($AZ688="","",$AO$228)</f>
        <v/>
      </c>
      <c r="BT688" s="126" t="str">
        <f>IF(COUNTIFS($AL$226,"&lt;&gt;"&amp;""),$AV$228,"")</f>
        <v/>
      </c>
      <c r="BU688" s="126" t="str">
        <f t="shared" si="201"/>
        <v/>
      </c>
      <c r="BV688" s="127" t="str">
        <f t="shared" si="202"/>
        <v/>
      </c>
      <c r="BW688" s="419" t="str">
        <f t="shared" si="186"/>
        <v/>
      </c>
      <c r="BY688" s="277"/>
      <c r="BZ688" s="277"/>
      <c r="CA688" s="277"/>
      <c r="CB688" s="277"/>
      <c r="CC688" s="277"/>
      <c r="CD688" s="277"/>
      <c r="CE688" s="277"/>
      <c r="CF688" s="277"/>
      <c r="CG688" s="51"/>
      <c r="CH688" s="51"/>
      <c r="CI688" s="51"/>
      <c r="CJ688" s="277"/>
      <c r="CK688" s="277"/>
      <c r="CL688" s="277"/>
      <c r="CM688" s="277"/>
      <c r="CN688" s="277"/>
      <c r="CO688" s="277"/>
      <c r="CP688" s="277"/>
      <c r="CQ688" s="277"/>
      <c r="CR688" s="277"/>
      <c r="CS688" s="51"/>
      <c r="CT688" s="51"/>
    </row>
    <row r="689" spans="1:98" ht="21" hidden="1" customHeight="1" x14ac:dyDescent="0.2">
      <c r="B689" s="277"/>
      <c r="C689" s="277"/>
      <c r="D689" s="277"/>
      <c r="E689" s="277"/>
      <c r="F689" s="277"/>
      <c r="G689" s="277"/>
      <c r="H689" s="277"/>
      <c r="I689" s="277"/>
      <c r="J689" s="277"/>
      <c r="N689" s="277"/>
      <c r="P689" s="277"/>
      <c r="Q689" s="277"/>
      <c r="R689" s="277"/>
      <c r="S689" s="277"/>
      <c r="T689" s="277"/>
      <c r="U689" s="277"/>
      <c r="V689" s="277"/>
      <c r="Z689" s="277"/>
      <c r="AA689" s="277"/>
      <c r="AB689" s="277"/>
      <c r="AC689" s="277"/>
      <c r="AD689" s="277"/>
      <c r="AE689" s="277"/>
      <c r="AF689" s="277"/>
      <c r="AG689" s="277"/>
      <c r="AH689" s="277"/>
      <c r="AL689" s="277"/>
      <c r="AM689" s="277"/>
      <c r="AN689" s="277"/>
      <c r="AO689" s="277"/>
      <c r="AP689" s="277"/>
      <c r="AQ689" s="277"/>
      <c r="AR689" s="277"/>
      <c r="AS689" s="277"/>
      <c r="AT689" s="277"/>
      <c r="AX689" s="263" t="str">
        <f>$AL$231</f>
        <v/>
      </c>
      <c r="AY689" s="276">
        <v>10</v>
      </c>
      <c r="AZ689" s="127" t="str">
        <f>IF(COUNTIFS($AL$229,"&lt;&gt;"&amp;""),$AL$229,"")</f>
        <v/>
      </c>
      <c r="BA689" s="127" t="str">
        <f t="shared" si="198"/>
        <v/>
      </c>
      <c r="BB689" s="127" t="str">
        <f t="shared" si="199"/>
        <v/>
      </c>
      <c r="BC689" s="127" t="str">
        <f>IF($AZ689="","",$AP$231)</f>
        <v/>
      </c>
      <c r="BD689" s="127" t="str">
        <f t="shared" si="200"/>
        <v/>
      </c>
      <c r="BE689" s="127" t="str">
        <f>IF(COUNTIFS($AL$229,"&lt;&gt;"&amp;""),ROUND($AQ$231/14,1),"")</f>
        <v/>
      </c>
      <c r="BF689" s="127" t="str">
        <f>IF(COUNTIFS($AL$229,"&lt;&gt;"&amp;""),ROUND(($AR$231+$AS$231+$AT$231)/14,1),"")</f>
        <v/>
      </c>
      <c r="BG689" s="127" t="str">
        <f>IF(COUNTIFS($AL$229,"&lt;&gt;"&amp;""),ROUND(($AQ$231+$AR$231+$AS$231+$AT$231)/14,1),"")</f>
        <v/>
      </c>
      <c r="BH689" s="127" t="str">
        <f>IF(COUNTIFS($AL$229,"&lt;&gt;"&amp;""),ROUND($AQ$231,1),"")</f>
        <v/>
      </c>
      <c r="BI689" s="127" t="str">
        <f>IF(COUNTIFS($AL$229,"&lt;&gt;"&amp;""),ROUND(($AR$231+$AS$231+$AT$231),1),"")</f>
        <v/>
      </c>
      <c r="BJ689" s="127" t="str">
        <f>IF(COUNTIFS($AL$229,"&lt;&gt;"&amp;""),ROUND(($AQ$231+$AR$231+$AS$231+$AT$231),1),"")</f>
        <v/>
      </c>
      <c r="BK689" s="276"/>
      <c r="BL689" s="127"/>
      <c r="BM689" s="127"/>
      <c r="BN689" s="276"/>
      <c r="BO689" s="127"/>
      <c r="BP689" s="127"/>
      <c r="BQ689" s="127" t="str">
        <f>IF(COUNTIFS($AL$229,"&lt;&gt;"&amp;""),IF($AW$231&lt;&gt;"",ROUND($AW$231/14,1),""),"")</f>
        <v/>
      </c>
      <c r="BR689" s="127" t="str">
        <f>IF(COUNTIFS($AL$229,"&lt;&gt;"&amp;""),IF($AW$231&lt;&gt;"",ROUND($AW$231,1),""),"")</f>
        <v/>
      </c>
      <c r="BS689" s="127" t="str">
        <f>IF($AZ689="","",$AO$231)</f>
        <v/>
      </c>
      <c r="BT689" s="126" t="str">
        <f>IF(COUNTIFS($AL$229,"&lt;&gt;"&amp;""),$AV$231,"")</f>
        <v/>
      </c>
      <c r="BU689" s="126" t="str">
        <f t="shared" si="201"/>
        <v/>
      </c>
      <c r="BV689" s="127" t="str">
        <f t="shared" si="202"/>
        <v/>
      </c>
      <c r="BW689" s="419" t="str">
        <f t="shared" si="186"/>
        <v/>
      </c>
      <c r="BY689" s="277"/>
      <c r="BZ689" s="277"/>
      <c r="CA689" s="277"/>
      <c r="CB689" s="277"/>
      <c r="CC689" s="277"/>
      <c r="CD689" s="277"/>
      <c r="CE689" s="277"/>
      <c r="CF689" s="277"/>
      <c r="CG689" s="51"/>
      <c r="CH689" s="51"/>
      <c r="CI689" s="51"/>
      <c r="CJ689" s="277"/>
      <c r="CK689" s="277"/>
      <c r="CL689" s="277"/>
      <c r="CM689" s="277"/>
      <c r="CN689" s="277"/>
      <c r="CO689" s="277"/>
      <c r="CP689" s="277"/>
      <c r="CQ689" s="277"/>
      <c r="CR689" s="277"/>
      <c r="CS689" s="51"/>
      <c r="CT689" s="51"/>
    </row>
    <row r="690" spans="1:98" ht="21" hidden="1" customHeight="1" x14ac:dyDescent="0.2">
      <c r="B690" s="277"/>
      <c r="C690" s="277"/>
      <c r="D690" s="277"/>
      <c r="E690" s="277"/>
      <c r="F690" s="277"/>
      <c r="G690" s="277"/>
      <c r="H690" s="277"/>
      <c r="I690" s="277"/>
      <c r="J690" s="277"/>
      <c r="N690" s="277"/>
      <c r="P690" s="277"/>
      <c r="Q690" s="277"/>
      <c r="R690" s="277"/>
      <c r="S690" s="277"/>
      <c r="T690" s="277"/>
      <c r="U690" s="277"/>
      <c r="V690" s="277"/>
      <c r="Z690" s="277"/>
      <c r="AA690" s="277"/>
      <c r="AB690" s="277"/>
      <c r="AC690" s="277"/>
      <c r="AD690" s="277"/>
      <c r="AE690" s="277"/>
      <c r="AF690" s="277"/>
      <c r="AG690" s="277"/>
      <c r="AH690" s="277"/>
      <c r="AL690" s="277"/>
      <c r="AM690" s="277"/>
      <c r="AN690" s="277"/>
      <c r="AO690" s="277"/>
      <c r="AP690" s="277"/>
      <c r="AQ690" s="277"/>
      <c r="AR690" s="277"/>
      <c r="AS690" s="277"/>
      <c r="AT690" s="277"/>
      <c r="AX690" s="263" t="str">
        <f>$AL$234</f>
        <v/>
      </c>
      <c r="AY690" s="276">
        <v>11</v>
      </c>
      <c r="AZ690" s="127" t="str">
        <f>IF(COUNTIFS($AL$232,"&lt;&gt;"&amp;""),$AL$232,"")</f>
        <v/>
      </c>
      <c r="BA690" s="127" t="str">
        <f t="shared" si="198"/>
        <v/>
      </c>
      <c r="BB690" s="127" t="str">
        <f t="shared" si="199"/>
        <v/>
      </c>
      <c r="BC690" s="127" t="str">
        <f>IF($AZ690="","",$AP$234)</f>
        <v/>
      </c>
      <c r="BD690" s="127" t="str">
        <f t="shared" si="200"/>
        <v/>
      </c>
      <c r="BE690" s="127" t="str">
        <f>IF(COUNTIFS($AL$232,"&lt;&gt;"&amp;""),ROUND($AQ$234/14,1),"")</f>
        <v/>
      </c>
      <c r="BF690" s="127" t="str">
        <f>IF(COUNTIFS($AL$232,"&lt;&gt;"&amp;""),ROUND(($AR$234+$AS$234+$AT$234)/14,1),"")</f>
        <v/>
      </c>
      <c r="BG690" s="127" t="str">
        <f>IF(COUNTIFS($AL$232,"&lt;&gt;"&amp;""),ROUND(($AQ$234+$AR$234+$AS$234+$AT$234)/14,1),"")</f>
        <v/>
      </c>
      <c r="BH690" s="127" t="str">
        <f>IF(COUNTIFS($AL$232,"&lt;&gt;"&amp;""),ROUND($AQ$234,1),"")</f>
        <v/>
      </c>
      <c r="BI690" s="127" t="str">
        <f>IF(COUNTIFS($AL$232,"&lt;&gt;"&amp;""),ROUND(($AR$234+$AS$234+$AT$234),1),"")</f>
        <v/>
      </c>
      <c r="BJ690" s="127" t="str">
        <f>IF(COUNTIFS($AL$232,"&lt;&gt;"&amp;""),ROUND(($AQ$234+$AR$234+$AS$234+$AT$234),1),"")</f>
        <v/>
      </c>
      <c r="BK690" s="276"/>
      <c r="BL690" s="127"/>
      <c r="BM690" s="127"/>
      <c r="BN690" s="276"/>
      <c r="BO690" s="127"/>
      <c r="BP690" s="127"/>
      <c r="BQ690" s="127" t="str">
        <f>IF(COUNTIFS($AL$232,"&lt;&gt;"&amp;""),IF($AW$234&lt;&gt;"",ROUND($AW$234/14,1),""),"")</f>
        <v/>
      </c>
      <c r="BR690" s="127" t="str">
        <f>IF(COUNTIFS($AL$232,"&lt;&gt;"&amp;""),IF($AW$234&lt;&gt;"",ROUND($AW$234,1),""),"")</f>
        <v/>
      </c>
      <c r="BS690" s="127" t="str">
        <f>IF($AZ690="","",$AO$234)</f>
        <v/>
      </c>
      <c r="BT690" s="126" t="str">
        <f>IF(COUNTIFS($AL$232,"&lt;&gt;"&amp;""),$AV$234,"")</f>
        <v/>
      </c>
      <c r="BU690" s="126" t="str">
        <f t="shared" si="201"/>
        <v/>
      </c>
      <c r="BV690" s="127" t="str">
        <f t="shared" si="202"/>
        <v/>
      </c>
      <c r="BW690" s="419" t="str">
        <f t="shared" si="186"/>
        <v/>
      </c>
      <c r="BY690" s="277"/>
      <c r="BZ690" s="277"/>
      <c r="CA690" s="277"/>
      <c r="CB690" s="277"/>
      <c r="CC690" s="277"/>
      <c r="CD690" s="277"/>
      <c r="CE690" s="277"/>
      <c r="CF690" s="277"/>
      <c r="CG690" s="51"/>
      <c r="CH690" s="51"/>
      <c r="CI690" s="51"/>
      <c r="CJ690" s="277"/>
      <c r="CK690" s="277"/>
      <c r="CL690" s="277"/>
      <c r="CM690" s="277"/>
      <c r="CN690" s="277"/>
      <c r="CO690" s="277"/>
      <c r="CP690" s="277"/>
      <c r="CQ690" s="277"/>
      <c r="CR690" s="277"/>
      <c r="CS690" s="51"/>
      <c r="CT690" s="51"/>
    </row>
    <row r="691" spans="1:98" ht="21" hidden="1" customHeight="1" x14ac:dyDescent="0.2">
      <c r="B691" s="277"/>
      <c r="C691" s="277"/>
      <c r="D691" s="277"/>
      <c r="E691" s="277"/>
      <c r="F691" s="277"/>
      <c r="G691" s="277"/>
      <c r="H691" s="277"/>
      <c r="I691" s="277"/>
      <c r="J691" s="277"/>
      <c r="N691" s="277"/>
      <c r="P691" s="277"/>
      <c r="Q691" s="277"/>
      <c r="R691" s="277"/>
      <c r="S691" s="277"/>
      <c r="T691" s="277"/>
      <c r="U691" s="277"/>
      <c r="V691" s="277"/>
      <c r="Z691" s="277"/>
      <c r="AA691" s="277"/>
      <c r="AB691" s="277"/>
      <c r="AC691" s="277"/>
      <c r="AD691" s="277"/>
      <c r="AE691" s="277"/>
      <c r="AF691" s="277"/>
      <c r="AG691" s="277"/>
      <c r="AH691" s="277"/>
      <c r="AL691" s="277"/>
      <c r="AM691" s="277"/>
      <c r="AN691" s="277"/>
      <c r="AO691" s="277"/>
      <c r="AP691" s="277"/>
      <c r="AQ691" s="277"/>
      <c r="AR691" s="277"/>
      <c r="AS691" s="277"/>
      <c r="AT691" s="277"/>
      <c r="AX691" s="263" t="str">
        <f>$AL$237</f>
        <v/>
      </c>
      <c r="AY691" s="276">
        <v>12</v>
      </c>
      <c r="AZ691" s="127" t="str">
        <f>IF(COUNTIFS($AL$235,"&lt;&gt;"&amp;""),$AL$235,"")</f>
        <v/>
      </c>
      <c r="BA691" s="127" t="str">
        <f t="shared" si="198"/>
        <v/>
      </c>
      <c r="BB691" s="127" t="str">
        <f t="shared" si="199"/>
        <v/>
      </c>
      <c r="BC691" s="127" t="str">
        <f>IF($AZ691="","",$AP$237)</f>
        <v/>
      </c>
      <c r="BD691" s="127" t="str">
        <f t="shared" si="200"/>
        <v/>
      </c>
      <c r="BE691" s="127" t="str">
        <f>IF(COUNTIFS($AL$235,"&lt;&gt;"&amp;""),ROUND($AQ$237/14,1),"")</f>
        <v/>
      </c>
      <c r="BF691" s="127" t="str">
        <f>IF(COUNTIFS($AL$235,"&lt;&gt;"&amp;""),ROUND(($AR$237+$AS$237+$AT$237)/14,1),"")</f>
        <v/>
      </c>
      <c r="BG691" s="127" t="str">
        <f>IF(COUNTIFS($AL$235,"&lt;&gt;"&amp;""),ROUND(($AQ$237+$AR$237+$AS$237+$AT$237)/14,1),"")</f>
        <v/>
      </c>
      <c r="BH691" s="127" t="str">
        <f>IF(COUNTIFS($AL$235,"&lt;&gt;"&amp;""),ROUND($AQ$237,1),"")</f>
        <v/>
      </c>
      <c r="BI691" s="127" t="str">
        <f>IF(COUNTIFS($AL$235,"&lt;&gt;"&amp;""),ROUND(($AR$237+$AS$237+$AT$237),1),"")</f>
        <v/>
      </c>
      <c r="BJ691" s="127" t="str">
        <f>IF(COUNTIFS($AL$235,"&lt;&gt;"&amp;""),ROUND(($AQ$237+$AR$237+$AS$237+$AT$237),1),"")</f>
        <v/>
      </c>
      <c r="BK691" s="276"/>
      <c r="BL691" s="127"/>
      <c r="BM691" s="127"/>
      <c r="BN691" s="276"/>
      <c r="BO691" s="127"/>
      <c r="BP691" s="127"/>
      <c r="BQ691" s="127" t="str">
        <f>IF(COUNTIFS($AL$235,"&lt;&gt;"&amp;""),IF($AW$237&lt;&gt;"",ROUND($AW$237/14,1),""),"")</f>
        <v/>
      </c>
      <c r="BR691" s="127" t="str">
        <f>IF(COUNTIFS($AL$235,"&lt;&gt;"&amp;""),IF($AW$237&lt;&gt;"",ROUND($AW$237,1),""),"")</f>
        <v/>
      </c>
      <c r="BS691" s="127" t="str">
        <f>IF($AZ691="","",$AO$237)</f>
        <v/>
      </c>
      <c r="BT691" s="126" t="str">
        <f>IF(COUNTIFS($AL$235,"&lt;&gt;"&amp;""),$AV$237,"")</f>
        <v/>
      </c>
      <c r="BU691" s="126" t="str">
        <f t="shared" si="201"/>
        <v/>
      </c>
      <c r="BV691" s="127" t="str">
        <f t="shared" si="202"/>
        <v/>
      </c>
      <c r="BW691" s="419" t="str">
        <f t="shared" si="186"/>
        <v/>
      </c>
      <c r="BY691" s="277"/>
      <c r="BZ691" s="277"/>
      <c r="CA691" s="277"/>
      <c r="CB691" s="277"/>
      <c r="CC691" s="277"/>
      <c r="CD691" s="277"/>
      <c r="CE691" s="277"/>
      <c r="CF691" s="277"/>
      <c r="CG691" s="51"/>
      <c r="CH691" s="51"/>
      <c r="CI691" s="51"/>
      <c r="CJ691" s="277"/>
      <c r="CK691" s="277"/>
      <c r="CL691" s="277"/>
      <c r="CM691" s="277"/>
      <c r="CN691" s="277"/>
      <c r="CO691" s="277"/>
      <c r="CP691" s="277"/>
      <c r="CQ691" s="277"/>
      <c r="CR691" s="277"/>
      <c r="CS691" s="51"/>
      <c r="CT691" s="51"/>
    </row>
    <row r="692" spans="1:98" ht="21" hidden="1" customHeight="1" x14ac:dyDescent="0.2">
      <c r="B692" s="277"/>
      <c r="C692" s="277"/>
      <c r="D692" s="277"/>
      <c r="E692" s="277"/>
      <c r="F692" s="277"/>
      <c r="G692" s="277"/>
      <c r="H692" s="277"/>
      <c r="I692" s="277"/>
      <c r="J692" s="277"/>
      <c r="N692" s="277"/>
      <c r="P692" s="277"/>
      <c r="Q692" s="277"/>
      <c r="R692" s="277"/>
      <c r="S692" s="277"/>
      <c r="T692" s="277"/>
      <c r="U692" s="277"/>
      <c r="V692" s="277"/>
      <c r="Z692" s="277"/>
      <c r="AA692" s="277"/>
      <c r="AB692" s="277"/>
      <c r="AC692" s="277"/>
      <c r="AD692" s="277"/>
      <c r="AE692" s="277"/>
      <c r="AF692" s="277"/>
      <c r="AG692" s="277"/>
      <c r="AH692" s="277"/>
      <c r="AL692" s="277"/>
      <c r="AM692" s="277"/>
      <c r="AN692" s="277"/>
      <c r="AO692" s="277"/>
      <c r="AP692" s="277"/>
      <c r="AQ692" s="277"/>
      <c r="AR692" s="277"/>
      <c r="AS692" s="277"/>
      <c r="AT692" s="277"/>
      <c r="AX692" s="263" t="str">
        <f>$AL$240</f>
        <v/>
      </c>
      <c r="AY692" s="127">
        <v>13</v>
      </c>
      <c r="AZ692" s="127" t="str">
        <f>IF(COUNTIFS($AL$238,"&lt;&gt;"&amp;""),$AL$238,"")</f>
        <v/>
      </c>
      <c r="BA692" s="127" t="str">
        <f t="shared" si="198"/>
        <v/>
      </c>
      <c r="BB692" s="127" t="str">
        <f t="shared" si="199"/>
        <v/>
      </c>
      <c r="BC692" s="127" t="str">
        <f>IF($AZ692="","",$AP$240)</f>
        <v/>
      </c>
      <c r="BD692" s="127" t="str">
        <f>IF($AZ692="","","DO")</f>
        <v/>
      </c>
      <c r="BE692" s="127" t="str">
        <f>IF(COUNTIFS($AL$238,"&lt;&gt;"&amp;""),ROUND($AQ$240/14,1),"")</f>
        <v/>
      </c>
      <c r="BF692" s="127" t="str">
        <f>IF(COUNTIFS($AL$238,"&lt;&gt;"&amp;""),ROUND(($AR$240+$AS$240+$AT$240)/14,1),"")</f>
        <v/>
      </c>
      <c r="BG692" s="127" t="str">
        <f>IF(COUNTIFS($AL$238,"&lt;&gt;"&amp;""),ROUND(($AQ$240+$AR$240+$AS$240+$AT$240)/14,1),"")</f>
        <v/>
      </c>
      <c r="BH692" s="127" t="str">
        <f>IF(COUNTIFS($AL$238,"&lt;&gt;"&amp;""),ROUND($AQ$240,1),"")</f>
        <v/>
      </c>
      <c r="BI692" s="127" t="str">
        <f>IF(COUNTIFS($AL$238,"&lt;&gt;"&amp;""),ROUND(($AR$240+$AS$240+$AT$240),1),"")</f>
        <v/>
      </c>
      <c r="BJ692" s="127" t="str">
        <f>IF(COUNTIFS($AL$238,"&lt;&gt;"&amp;""),ROUND(($AQ$240+$AR$240+$AS$240+$AT$240),1),"")</f>
        <v/>
      </c>
      <c r="BK692" s="127"/>
      <c r="BL692" s="127"/>
      <c r="BM692" s="127"/>
      <c r="BN692" s="127"/>
      <c r="BO692" s="127"/>
      <c r="BP692" s="127"/>
      <c r="BQ692" s="127" t="str">
        <f>IF(COUNTIFS($AL$238,"&lt;&gt;"&amp;""),IF($AW$240&lt;&gt;"",ROUND($AW$240/14,1),""),"")</f>
        <v/>
      </c>
      <c r="BR692" s="127" t="str">
        <f>IF(COUNTIFS($AL$238,"&lt;&gt;"&amp;""),IF($AW$240&lt;&gt;"",ROUND($AW$240,1),""),"")</f>
        <v/>
      </c>
      <c r="BS692" s="127" t="str">
        <f>IF($AZ692="","",$AO$240)</f>
        <v/>
      </c>
      <c r="BT692" s="126" t="str">
        <f>IF(COUNTIFS($AL$238,"&lt;&gt;"&amp;""),$AV$240,"")</f>
        <v/>
      </c>
      <c r="BU692" s="126" t="str">
        <f t="shared" ref="BU692:BU705" si="203">IF($AZ692="","",IF($BG692&lt;&gt;"",$BG692,0)+IF($BM692&lt;&gt;"",$BM692,0)+IF($BQ692&lt;&gt;"",$BQ692,0))</f>
        <v/>
      </c>
      <c r="BV692" s="127" t="str">
        <f t="shared" ref="BV692:BV705" si="204">IF($AZ692="","",IF($BJ692&lt;&gt;"",$BJ692,0)+IF($BP692&lt;&gt;"",$BP692,0)+IF($BR692&lt;&gt;"",$BR692,0))</f>
        <v/>
      </c>
      <c r="BW692" s="419" t="str">
        <f t="shared" si="186"/>
        <v/>
      </c>
      <c r="BY692" s="281"/>
      <c r="BZ692" s="281"/>
      <c r="CA692" s="281"/>
      <c r="CB692" s="281"/>
      <c r="CC692" s="281"/>
      <c r="CD692" s="281"/>
      <c r="CE692" s="281"/>
      <c r="CF692" s="281"/>
      <c r="CG692" s="51"/>
      <c r="CH692" s="51"/>
      <c r="CI692" s="51"/>
      <c r="CJ692" s="281"/>
      <c r="CK692" s="281"/>
      <c r="CL692" s="281"/>
      <c r="CM692" s="281"/>
      <c r="CN692" s="281"/>
      <c r="CO692" s="281"/>
      <c r="CP692" s="281"/>
      <c r="CQ692" s="281"/>
      <c r="CR692" s="281"/>
      <c r="CS692" s="51"/>
      <c r="CT692" s="51"/>
    </row>
    <row r="693" spans="1:98" ht="21" hidden="1" customHeight="1" x14ac:dyDescent="0.2">
      <c r="A693" s="254"/>
      <c r="B693" s="255"/>
      <c r="C693" s="255"/>
      <c r="D693" s="255"/>
      <c r="E693" s="255"/>
      <c r="F693" s="255"/>
      <c r="G693" s="255"/>
      <c r="H693" s="255"/>
      <c r="I693" s="255"/>
      <c r="J693" s="255"/>
      <c r="K693" s="255"/>
      <c r="L693" s="256"/>
      <c r="M693" s="256"/>
      <c r="N693" s="255"/>
      <c r="O693" s="394"/>
      <c r="P693" s="255"/>
      <c r="Q693" s="255"/>
      <c r="R693" s="255"/>
      <c r="S693" s="255"/>
      <c r="T693" s="255"/>
      <c r="U693" s="255"/>
      <c r="V693" s="255"/>
      <c r="W693" s="255"/>
      <c r="X693" s="256"/>
      <c r="Y693" s="256"/>
      <c r="Z693" s="255"/>
      <c r="AA693" s="255"/>
      <c r="AB693" s="255"/>
      <c r="AC693" s="255"/>
      <c r="AD693" s="255"/>
      <c r="AE693" s="255"/>
      <c r="AF693" s="255"/>
      <c r="AG693" s="255"/>
      <c r="AH693" s="255"/>
      <c r="AI693" s="255"/>
      <c r="AJ693" s="256"/>
      <c r="AK693" s="256"/>
      <c r="AL693" s="255"/>
      <c r="AM693" s="255"/>
      <c r="AN693" s="255"/>
      <c r="AO693" s="255"/>
      <c r="AP693" s="255"/>
      <c r="AQ693" s="255"/>
      <c r="AR693" s="255"/>
      <c r="AS693" s="255"/>
      <c r="AT693" s="255"/>
      <c r="AU693" s="255"/>
      <c r="AV693" s="256"/>
      <c r="AW693" s="256"/>
      <c r="AX693" s="263" t="str">
        <f>$AL$267</f>
        <v/>
      </c>
      <c r="AY693" s="127">
        <v>14</v>
      </c>
      <c r="AZ693" s="127" t="str">
        <f>IF(COUNTIFS($AL$265,"&lt;&gt;"&amp;""),$AL$265,"")</f>
        <v/>
      </c>
      <c r="BA693" s="127" t="str">
        <f t="shared" si="198"/>
        <v/>
      </c>
      <c r="BB693" s="127" t="str">
        <f t="shared" si="199"/>
        <v/>
      </c>
      <c r="BC693" s="127" t="str">
        <f>IF($AZ693="","",$AP$267)</f>
        <v/>
      </c>
      <c r="BD693" s="127" t="str">
        <f t="shared" ref="BD693:BD705" si="205">IF($AZ693="","","DO")</f>
        <v/>
      </c>
      <c r="BE693" s="127" t="str">
        <f>IF(COUNTIFS($AL$265,"&lt;&gt;"&amp;""),ROUND($AQ$267/14,1),"")</f>
        <v/>
      </c>
      <c r="BF693" s="127" t="str">
        <f>IF(COUNTIFS($AL$265,"&lt;&gt;"&amp;""),ROUND(($AR$267+$AS$267+$AT$267)/14,1),"")</f>
        <v/>
      </c>
      <c r="BG693" s="127" t="str">
        <f>IF(COUNTIFS($AL$265,"&lt;&gt;"&amp;""),ROUND(($AQ$267+$AR$267+$AS$267+$AT$267)/14,1),"")</f>
        <v/>
      </c>
      <c r="BH693" s="127" t="str">
        <f>IF(COUNTIFS($AL$265,"&lt;&gt;"&amp;""),ROUND($AQ$267,1),"")</f>
        <v/>
      </c>
      <c r="BI693" s="127" t="str">
        <f>IF(COUNTIFS($AL$265,"&lt;&gt;"&amp;""),ROUND(($AR$267+$AS$267+$AT$267),1),"")</f>
        <v/>
      </c>
      <c r="BJ693" s="127" t="str">
        <f>IF(COUNTIFS($AL$265,"&lt;&gt;"&amp;""),ROUND(($AQ$267+$AR$267+$AS$267+$AT$267),1),"")</f>
        <v/>
      </c>
      <c r="BK693" s="282"/>
      <c r="BL693" s="127"/>
      <c r="BM693" s="127"/>
      <c r="BN693" s="282"/>
      <c r="BO693" s="127"/>
      <c r="BP693" s="127"/>
      <c r="BQ693" s="127" t="str">
        <f>IF(COUNTIFS($AL$265,"&lt;&gt;"&amp;""),IF($AW$267&lt;&gt;"",ROUND($AW$267/14,1),""),"")</f>
        <v/>
      </c>
      <c r="BR693" s="127" t="str">
        <f>IF(COUNTIFS($AL$265,"&lt;&gt;"&amp;""),IF($AW$267&lt;&gt;"",ROUND($AW$267,1),""),"")</f>
        <v/>
      </c>
      <c r="BS693" s="127" t="str">
        <f>IF($AZ693="","",$AO$267)</f>
        <v/>
      </c>
      <c r="BT693" s="126" t="str">
        <f>IF(COUNTIFS($AL$265,"&lt;&gt;"&amp;""),$AV$267,"")</f>
        <v/>
      </c>
      <c r="BU693" s="126" t="str">
        <f t="shared" si="203"/>
        <v/>
      </c>
      <c r="BV693" s="127" t="str">
        <f t="shared" si="204"/>
        <v/>
      </c>
      <c r="BW693" s="419" t="str">
        <f t="shared" si="186"/>
        <v/>
      </c>
      <c r="BY693" s="281"/>
      <c r="BZ693" s="281"/>
      <c r="CA693" s="281"/>
      <c r="CB693" s="281"/>
      <c r="CC693" s="281"/>
      <c r="CD693" s="281"/>
      <c r="CE693" s="281"/>
      <c r="CF693" s="281"/>
      <c r="CG693" s="51"/>
      <c r="CH693" s="51"/>
      <c r="CI693" s="51"/>
      <c r="CJ693" s="281"/>
      <c r="CK693" s="281"/>
      <c r="CL693" s="281"/>
      <c r="CM693" s="281"/>
      <c r="CN693" s="281"/>
      <c r="CO693" s="281"/>
      <c r="CP693" s="281"/>
      <c r="CQ693" s="281"/>
      <c r="CR693" s="281"/>
      <c r="CS693" s="51"/>
      <c r="CT693" s="51"/>
    </row>
    <row r="694" spans="1:98" ht="21" hidden="1" customHeight="1" x14ac:dyDescent="0.2">
      <c r="A694" s="254"/>
      <c r="B694" s="255"/>
      <c r="C694" s="255"/>
      <c r="D694" s="255"/>
      <c r="E694" s="255"/>
      <c r="F694" s="255"/>
      <c r="G694" s="255"/>
      <c r="H694" s="255"/>
      <c r="I694" s="255"/>
      <c r="J694" s="255"/>
      <c r="K694" s="255"/>
      <c r="L694" s="256"/>
      <c r="M694" s="256"/>
      <c r="N694" s="255"/>
      <c r="O694" s="394"/>
      <c r="P694" s="255"/>
      <c r="Q694" s="255"/>
      <c r="R694" s="255"/>
      <c r="S694" s="255"/>
      <c r="T694" s="255"/>
      <c r="U694" s="255"/>
      <c r="V694" s="255"/>
      <c r="W694" s="255"/>
      <c r="X694" s="256"/>
      <c r="Y694" s="256"/>
      <c r="Z694" s="255"/>
      <c r="AA694" s="255"/>
      <c r="AB694" s="255"/>
      <c r="AC694" s="255"/>
      <c r="AD694" s="255"/>
      <c r="AE694" s="255"/>
      <c r="AF694" s="255"/>
      <c r="AG694" s="255"/>
      <c r="AH694" s="255"/>
      <c r="AI694" s="255"/>
      <c r="AJ694" s="256"/>
      <c r="AK694" s="256"/>
      <c r="AL694" s="255"/>
      <c r="AM694" s="255"/>
      <c r="AN694" s="255"/>
      <c r="AO694" s="255"/>
      <c r="AP694" s="255"/>
      <c r="AQ694" s="255"/>
      <c r="AR694" s="255"/>
      <c r="AS694" s="255"/>
      <c r="AT694" s="255"/>
      <c r="AU694" s="255"/>
      <c r="AV694" s="256"/>
      <c r="AW694" s="256"/>
      <c r="AX694" s="263" t="str">
        <f>$AL$270</f>
        <v/>
      </c>
      <c r="AY694" s="282">
        <v>15</v>
      </c>
      <c r="AZ694" s="127" t="str">
        <f>IF(COUNTIFS($AL$268,"&lt;&gt;"&amp;""),$AL$268,"")</f>
        <v/>
      </c>
      <c r="BA694" s="127" t="str">
        <f t="shared" si="198"/>
        <v/>
      </c>
      <c r="BB694" s="127" t="str">
        <f t="shared" si="199"/>
        <v/>
      </c>
      <c r="BC694" s="127" t="str">
        <f>IF($AZ694="","",$AP$270)</f>
        <v/>
      </c>
      <c r="BD694" s="127" t="str">
        <f t="shared" si="205"/>
        <v/>
      </c>
      <c r="BE694" s="127" t="str">
        <f>IF(COUNTIFS($AL$268,"&lt;&gt;"&amp;""),ROUND($AQ$270/14,1),"")</f>
        <v/>
      </c>
      <c r="BF694" s="127" t="str">
        <f>IF(COUNTIFS($AL$268,"&lt;&gt;"&amp;""),ROUND(($AR$270+$AS$270+$AT$270)/14,1),"")</f>
        <v/>
      </c>
      <c r="BG694" s="127" t="str">
        <f>IF(COUNTIFS($AL$268,"&lt;&gt;"&amp;""),ROUND(($AQ$270+$AR$270+$AS$270+$AT$270)/14,1),"")</f>
        <v/>
      </c>
      <c r="BH694" s="127" t="str">
        <f>IF(COUNTIFS($AL$268,"&lt;&gt;"&amp;""),ROUND($AQ$270,1),"")</f>
        <v/>
      </c>
      <c r="BI694" s="127" t="str">
        <f>IF(COUNTIFS($AL$268,"&lt;&gt;"&amp;""),ROUND(($AR$270+$AS$270+$AT$270),1),"")</f>
        <v/>
      </c>
      <c r="BJ694" s="127" t="str">
        <f>IF(COUNTIFS($AL$268,"&lt;&gt;"&amp;""),ROUND(($AQ$270+$AR$270+$AS$270+$AT$270),1),"")</f>
        <v/>
      </c>
      <c r="BK694" s="282"/>
      <c r="BL694" s="127"/>
      <c r="BM694" s="127"/>
      <c r="BN694" s="282"/>
      <c r="BO694" s="127"/>
      <c r="BP694" s="127"/>
      <c r="BQ694" s="127" t="str">
        <f>IF(COUNTIFS($AL$268,"&lt;&gt;"&amp;""),IF($AW$270&lt;&gt;"",ROUND($AW$270/14,1),""),"")</f>
        <v/>
      </c>
      <c r="BR694" s="127" t="str">
        <f>IF(COUNTIFS($AL$268,"&lt;&gt;"&amp;""),IF($AW$270&lt;&gt;"",ROUND($AW$270,1),""),"")</f>
        <v/>
      </c>
      <c r="BS694" s="127" t="str">
        <f>IF($AZ694="","",$AO$270)</f>
        <v/>
      </c>
      <c r="BT694" s="126" t="str">
        <f>IF(COUNTIFS($AL$268,"&lt;&gt;"&amp;""),$AV$270,"")</f>
        <v/>
      </c>
      <c r="BU694" s="126" t="str">
        <f t="shared" si="203"/>
        <v/>
      </c>
      <c r="BV694" s="127" t="str">
        <f t="shared" si="204"/>
        <v/>
      </c>
      <c r="BW694" s="419" t="str">
        <f t="shared" si="186"/>
        <v/>
      </c>
      <c r="BY694" s="281"/>
      <c r="BZ694" s="281"/>
      <c r="CA694" s="281"/>
      <c r="CB694" s="281"/>
      <c r="CC694" s="281"/>
      <c r="CD694" s="281"/>
      <c r="CE694" s="281"/>
      <c r="CF694" s="281"/>
      <c r="CG694" s="51"/>
      <c r="CH694" s="51"/>
      <c r="CI694" s="51"/>
      <c r="CJ694" s="281"/>
      <c r="CK694" s="281"/>
      <c r="CL694" s="281"/>
      <c r="CM694" s="281"/>
      <c r="CN694" s="281"/>
      <c r="CO694" s="281"/>
      <c r="CP694" s="281"/>
      <c r="CQ694" s="281"/>
      <c r="CR694" s="281"/>
      <c r="CS694" s="51"/>
      <c r="CT694" s="51"/>
    </row>
    <row r="695" spans="1:98" ht="21" hidden="1" customHeight="1" x14ac:dyDescent="0.2">
      <c r="A695" s="254"/>
      <c r="B695" s="255"/>
      <c r="C695" s="255"/>
      <c r="D695" s="255"/>
      <c r="E695" s="255"/>
      <c r="F695" s="255"/>
      <c r="G695" s="255"/>
      <c r="H695" s="255"/>
      <c r="I695" s="255"/>
      <c r="J695" s="255"/>
      <c r="K695" s="255"/>
      <c r="L695" s="256"/>
      <c r="M695" s="256"/>
      <c r="N695" s="255"/>
      <c r="O695" s="394"/>
      <c r="P695" s="255"/>
      <c r="Q695" s="255"/>
      <c r="R695" s="255"/>
      <c r="S695" s="255"/>
      <c r="T695" s="255"/>
      <c r="U695" s="255"/>
      <c r="V695" s="255"/>
      <c r="W695" s="255"/>
      <c r="X695" s="256"/>
      <c r="Y695" s="256"/>
      <c r="Z695" s="255"/>
      <c r="AA695" s="255"/>
      <c r="AB695" s="255"/>
      <c r="AC695" s="255"/>
      <c r="AD695" s="255"/>
      <c r="AE695" s="255"/>
      <c r="AF695" s="255"/>
      <c r="AG695" s="255"/>
      <c r="AH695" s="255"/>
      <c r="AI695" s="255"/>
      <c r="AJ695" s="256"/>
      <c r="AK695" s="256"/>
      <c r="AL695" s="255"/>
      <c r="AM695" s="255"/>
      <c r="AN695" s="255"/>
      <c r="AO695" s="255"/>
      <c r="AP695" s="255"/>
      <c r="AQ695" s="255"/>
      <c r="AR695" s="255"/>
      <c r="AS695" s="255"/>
      <c r="AT695" s="255"/>
      <c r="AU695" s="255"/>
      <c r="AV695" s="256"/>
      <c r="AW695" s="256"/>
      <c r="AX695" s="263" t="str">
        <f>$AL$273</f>
        <v/>
      </c>
      <c r="AY695" s="282">
        <v>16</v>
      </c>
      <c r="AZ695" s="127" t="str">
        <f>IF(COUNTIFS($AL$271,"&lt;&gt;"&amp;""),$AL$271,"")</f>
        <v/>
      </c>
      <c r="BA695" s="127" t="str">
        <f t="shared" si="198"/>
        <v/>
      </c>
      <c r="BB695" s="127" t="str">
        <f t="shared" si="199"/>
        <v/>
      </c>
      <c r="BC695" s="127" t="str">
        <f>IF($AZ695="","",$AP$273)</f>
        <v/>
      </c>
      <c r="BD695" s="127" t="str">
        <f t="shared" si="205"/>
        <v/>
      </c>
      <c r="BE695" s="127" t="str">
        <f>IF(COUNTIFS($AL$271,"&lt;&gt;"&amp;""),ROUND($AQ$273/14,1),"")</f>
        <v/>
      </c>
      <c r="BF695" s="127" t="str">
        <f>IF(COUNTIFS($AL$271,"&lt;&gt;"&amp;""),ROUND(($AR$273+$AS$273+$AT$273)/14,1),"")</f>
        <v/>
      </c>
      <c r="BG695" s="127" t="str">
        <f>IF(COUNTIFS($AL$271,"&lt;&gt;"&amp;""),ROUND(($AQ$273+$AR$273+$AS$273+$AT$273)/14,1),"")</f>
        <v/>
      </c>
      <c r="BH695" s="127" t="str">
        <f>IF(COUNTIFS($AL$271,"&lt;&gt;"&amp;""),ROUND($AQ$273,1),"")</f>
        <v/>
      </c>
      <c r="BI695" s="127" t="str">
        <f>IF(COUNTIFS($AL$271,"&lt;&gt;"&amp;""),ROUND(($AR$273+$AS$273+$AT$273),1),"")</f>
        <v/>
      </c>
      <c r="BJ695" s="127" t="str">
        <f>IF(COUNTIFS($AL$271,"&lt;&gt;"&amp;""),ROUND(($AQ$273+$AR$273+$AS$273+$AT$273),1),"")</f>
        <v/>
      </c>
      <c r="BK695" s="282"/>
      <c r="BL695" s="127"/>
      <c r="BM695" s="127"/>
      <c r="BN695" s="282"/>
      <c r="BO695" s="127"/>
      <c r="BP695" s="127"/>
      <c r="BQ695" s="127" t="str">
        <f>IF(COUNTIFS($AL$271,"&lt;&gt;"&amp;""),IF($AW$273&lt;&gt;"",ROUND($AW$273/14,1),""),"")</f>
        <v/>
      </c>
      <c r="BR695" s="127" t="str">
        <f>IF(COUNTIFS($AL$271,"&lt;&gt;"&amp;""),IF($AW$273&lt;&gt;"",ROUND($AW$273,1),""),"")</f>
        <v/>
      </c>
      <c r="BS695" s="127" t="str">
        <f>IF($AZ695="","",$AO$273)</f>
        <v/>
      </c>
      <c r="BT695" s="126" t="str">
        <f>IF(COUNTIFS($AL$271,"&lt;&gt;"&amp;""),$AV$273,"")</f>
        <v/>
      </c>
      <c r="BU695" s="126" t="str">
        <f t="shared" si="203"/>
        <v/>
      </c>
      <c r="BV695" s="127" t="str">
        <f t="shared" si="204"/>
        <v/>
      </c>
      <c r="BW695" s="419" t="str">
        <f t="shared" si="186"/>
        <v/>
      </c>
      <c r="BY695" s="281"/>
      <c r="BZ695" s="281"/>
      <c r="CA695" s="281"/>
      <c r="CB695" s="281"/>
      <c r="CC695" s="281"/>
      <c r="CD695" s="281"/>
      <c r="CE695" s="281"/>
      <c r="CF695" s="281"/>
      <c r="CG695" s="51"/>
      <c r="CH695" s="51"/>
      <c r="CI695" s="51"/>
      <c r="CJ695" s="281"/>
      <c r="CK695" s="281"/>
      <c r="CL695" s="281"/>
      <c r="CM695" s="281"/>
      <c r="CN695" s="281"/>
      <c r="CO695" s="281"/>
      <c r="CP695" s="281"/>
      <c r="CQ695" s="281"/>
      <c r="CR695" s="281"/>
      <c r="CS695" s="51"/>
      <c r="CT695" s="51"/>
    </row>
    <row r="696" spans="1:98" ht="21" hidden="1" customHeight="1" x14ac:dyDescent="0.2">
      <c r="A696" s="254"/>
      <c r="B696" s="255"/>
      <c r="C696" s="255"/>
      <c r="D696" s="255"/>
      <c r="E696" s="255"/>
      <c r="F696" s="255"/>
      <c r="G696" s="255"/>
      <c r="H696" s="255"/>
      <c r="I696" s="255"/>
      <c r="J696" s="255"/>
      <c r="K696" s="255"/>
      <c r="L696" s="256"/>
      <c r="M696" s="256"/>
      <c r="N696" s="255"/>
      <c r="O696" s="394"/>
      <c r="P696" s="255"/>
      <c r="Q696" s="255"/>
      <c r="R696" s="255"/>
      <c r="S696" s="255"/>
      <c r="T696" s="255"/>
      <c r="U696" s="255"/>
      <c r="V696" s="255"/>
      <c r="W696" s="255"/>
      <c r="X696" s="256"/>
      <c r="Y696" s="256"/>
      <c r="Z696" s="255"/>
      <c r="AA696" s="255"/>
      <c r="AB696" s="255"/>
      <c r="AC696" s="255"/>
      <c r="AD696" s="255"/>
      <c r="AE696" s="255"/>
      <c r="AF696" s="255"/>
      <c r="AG696" s="255"/>
      <c r="AH696" s="255"/>
      <c r="AI696" s="255"/>
      <c r="AJ696" s="256"/>
      <c r="AK696" s="256"/>
      <c r="AL696" s="255"/>
      <c r="AM696" s="255"/>
      <c r="AN696" s="255"/>
      <c r="AO696" s="255"/>
      <c r="AP696" s="255"/>
      <c r="AQ696" s="255"/>
      <c r="AR696" s="255"/>
      <c r="AS696" s="255"/>
      <c r="AT696" s="255"/>
      <c r="AU696" s="255"/>
      <c r="AV696" s="256"/>
      <c r="AW696" s="256"/>
      <c r="AX696" s="263" t="str">
        <f>$AL$276</f>
        <v/>
      </c>
      <c r="AY696" s="282">
        <v>17</v>
      </c>
      <c r="AZ696" s="127" t="str">
        <f>IF(COUNTIFS($AL$274,"&lt;&gt;"&amp;""),$AL$274,"")</f>
        <v/>
      </c>
      <c r="BA696" s="127" t="str">
        <f t="shared" si="198"/>
        <v/>
      </c>
      <c r="BB696" s="127" t="str">
        <f t="shared" si="199"/>
        <v/>
      </c>
      <c r="BC696" s="127" t="str">
        <f>IF($AZ696="","",$AP$276)</f>
        <v/>
      </c>
      <c r="BD696" s="127" t="str">
        <f t="shared" si="205"/>
        <v/>
      </c>
      <c r="BE696" s="127" t="str">
        <f>IF(COUNTIFS($AL$274,"&lt;&gt;"&amp;""),ROUND($AQ$276/14,1),"")</f>
        <v/>
      </c>
      <c r="BF696" s="127" t="str">
        <f>IF(COUNTIFS($AL$274,"&lt;&gt;"&amp;""),ROUND(($AR$276+$AS$276+$AT$276)/14,1),"")</f>
        <v/>
      </c>
      <c r="BG696" s="127" t="str">
        <f>IF(COUNTIFS($AL$274,"&lt;&gt;"&amp;""),ROUND(($AQ$276+$AR$276+$AS$276+$AT$276)/14,1),"")</f>
        <v/>
      </c>
      <c r="BH696" s="127" t="str">
        <f>IF(COUNTIFS($AL$274,"&lt;&gt;"&amp;""),ROUND($AQ$276,1),"")</f>
        <v/>
      </c>
      <c r="BI696" s="127" t="str">
        <f>IF(COUNTIFS($AL$274,"&lt;&gt;"&amp;""),ROUND(($AR$276+$AS$276+$AT$276),1),"")</f>
        <v/>
      </c>
      <c r="BJ696" s="127" t="str">
        <f>IF(COUNTIFS($AL$274,"&lt;&gt;"&amp;""),ROUND(($AQ$276+$AR$276+$AS$276+$AT$276),1),"")</f>
        <v/>
      </c>
      <c r="BK696" s="282"/>
      <c r="BL696" s="127"/>
      <c r="BM696" s="127"/>
      <c r="BN696" s="282"/>
      <c r="BO696" s="127"/>
      <c r="BP696" s="127"/>
      <c r="BQ696" s="127" t="str">
        <f>IF(COUNTIFS($AL$274,"&lt;&gt;"&amp;""),IF($AW$276&lt;&gt;"",ROUND($AW$276/14,1),""),"")</f>
        <v/>
      </c>
      <c r="BR696" s="127" t="str">
        <f>IF(COUNTIFS($AL$274,"&lt;&gt;"&amp;""),IF($AW$276&lt;&gt;"",ROUND($AW$276,1),""),"")</f>
        <v/>
      </c>
      <c r="BS696" s="127" t="str">
        <f>IF($AZ696="","",$AO$276)</f>
        <v/>
      </c>
      <c r="BT696" s="126" t="str">
        <f>IF(COUNTIFS($AL$274,"&lt;&gt;"&amp;""),$AV$276,"")</f>
        <v/>
      </c>
      <c r="BU696" s="126" t="str">
        <f t="shared" si="203"/>
        <v/>
      </c>
      <c r="BV696" s="127" t="str">
        <f t="shared" si="204"/>
        <v/>
      </c>
      <c r="BW696" s="419" t="str">
        <f t="shared" si="186"/>
        <v/>
      </c>
      <c r="BY696" s="281"/>
      <c r="BZ696" s="281"/>
      <c r="CA696" s="281"/>
      <c r="CB696" s="281"/>
      <c r="CC696" s="281"/>
      <c r="CD696" s="281"/>
      <c r="CE696" s="281"/>
      <c r="CF696" s="281"/>
      <c r="CG696" s="51"/>
      <c r="CH696" s="51"/>
      <c r="CI696" s="51"/>
      <c r="CJ696" s="281"/>
      <c r="CK696" s="281"/>
      <c r="CL696" s="281"/>
      <c r="CM696" s="281"/>
      <c r="CN696" s="281"/>
      <c r="CO696" s="281"/>
      <c r="CP696" s="281"/>
      <c r="CQ696" s="281"/>
      <c r="CR696" s="281"/>
      <c r="CS696" s="51"/>
      <c r="CT696" s="51"/>
    </row>
    <row r="697" spans="1:98" ht="21" hidden="1" customHeight="1" x14ac:dyDescent="0.2">
      <c r="B697" s="281"/>
      <c r="C697" s="281"/>
      <c r="D697" s="281"/>
      <c r="E697" s="281"/>
      <c r="F697" s="281"/>
      <c r="G697" s="281"/>
      <c r="H697" s="281"/>
      <c r="I697" s="281"/>
      <c r="J697" s="281"/>
      <c r="N697" s="281"/>
      <c r="P697" s="281"/>
      <c r="Q697" s="281"/>
      <c r="R697" s="281"/>
      <c r="S697" s="281"/>
      <c r="T697" s="281"/>
      <c r="U697" s="281"/>
      <c r="V697" s="281"/>
      <c r="Z697" s="281"/>
      <c r="AA697" s="281"/>
      <c r="AB697" s="281"/>
      <c r="AC697" s="281"/>
      <c r="AD697" s="281"/>
      <c r="AE697" s="281"/>
      <c r="AF697" s="281"/>
      <c r="AG697" s="281"/>
      <c r="AH697" s="281"/>
      <c r="AL697" s="281"/>
      <c r="AM697" s="281"/>
      <c r="AN697" s="281"/>
      <c r="AO697" s="281"/>
      <c r="AP697" s="281"/>
      <c r="AQ697" s="281"/>
      <c r="AR697" s="281"/>
      <c r="AS697" s="281"/>
      <c r="AT697" s="281"/>
      <c r="AX697" s="263" t="str">
        <f>$AL$279</f>
        <v/>
      </c>
      <c r="AY697" s="282">
        <v>18</v>
      </c>
      <c r="AZ697" s="127" t="str">
        <f>IF(COUNTIFS($AL$277,"&lt;&gt;"&amp;""),$AL$277,"")</f>
        <v/>
      </c>
      <c r="BA697" s="127" t="str">
        <f t="shared" si="198"/>
        <v/>
      </c>
      <c r="BB697" s="127" t="str">
        <f t="shared" si="199"/>
        <v/>
      </c>
      <c r="BC697" s="127" t="str">
        <f>IF($AZ697="","",$AP$279)</f>
        <v/>
      </c>
      <c r="BD697" s="127" t="str">
        <f t="shared" si="205"/>
        <v/>
      </c>
      <c r="BE697" s="127" t="str">
        <f>IF(COUNTIFS($AL$277,"&lt;&gt;"&amp;""),ROUND($AQ$279/14,1),"")</f>
        <v/>
      </c>
      <c r="BF697" s="127" t="str">
        <f>IF(COUNTIFS($AL$277,"&lt;&gt;"&amp;""),ROUND(($AR$279+$AS$279+$AT$279)/14,1),"")</f>
        <v/>
      </c>
      <c r="BG697" s="127" t="str">
        <f>IF(COUNTIFS($AL$277,"&lt;&gt;"&amp;""),ROUND(($AQ$279+$AR$279+$AS$279+$AT$279)/14,1),"")</f>
        <v/>
      </c>
      <c r="BH697" s="127" t="str">
        <f>IF(COUNTIFS($AL$277,"&lt;&gt;"&amp;""),ROUND($AQ$279,1),"")</f>
        <v/>
      </c>
      <c r="BI697" s="127" t="str">
        <f>IF(COUNTIFS($AL$277,"&lt;&gt;"&amp;""),ROUND(($AR$279+$AS$279+$AT$279),1),"")</f>
        <v/>
      </c>
      <c r="BJ697" s="127" t="str">
        <f>IF(COUNTIFS($AL$277,"&lt;&gt;"&amp;""),ROUND(($AQ$279+$AR$279+$AS$279+$AT$279),1),"")</f>
        <v/>
      </c>
      <c r="BK697" s="282"/>
      <c r="BL697" s="127"/>
      <c r="BM697" s="127"/>
      <c r="BN697" s="282"/>
      <c r="BO697" s="127"/>
      <c r="BP697" s="127"/>
      <c r="BQ697" s="127" t="str">
        <f>IF(COUNTIFS($AL$277,"&lt;&gt;"&amp;""),IF($AW$279&lt;&gt;"",ROUND($AW$279/14,1),""),"")</f>
        <v/>
      </c>
      <c r="BR697" s="127" t="str">
        <f>IF(COUNTIFS($AL$277,"&lt;&gt;"&amp;""),IF($AW$279&lt;&gt;"",ROUND($AW$279,1),""),"")</f>
        <v/>
      </c>
      <c r="BS697" s="127" t="str">
        <f>IF($AZ697="","",$AO$279)</f>
        <v/>
      </c>
      <c r="BT697" s="126" t="str">
        <f>IF(COUNTIFS($AL$277,"&lt;&gt;"&amp;""),$AV$279,"")</f>
        <v/>
      </c>
      <c r="BU697" s="126" t="str">
        <f t="shared" si="203"/>
        <v/>
      </c>
      <c r="BV697" s="127" t="str">
        <f t="shared" si="204"/>
        <v/>
      </c>
      <c r="BW697" s="419" t="str">
        <f t="shared" si="186"/>
        <v/>
      </c>
      <c r="BY697" s="281"/>
      <c r="BZ697" s="281"/>
      <c r="CA697" s="281"/>
      <c r="CB697" s="281"/>
      <c r="CC697" s="281"/>
      <c r="CD697" s="281"/>
      <c r="CE697" s="281"/>
      <c r="CF697" s="281"/>
      <c r="CG697" s="51"/>
      <c r="CH697" s="51"/>
      <c r="CI697" s="51"/>
      <c r="CJ697" s="281"/>
      <c r="CK697" s="281"/>
      <c r="CL697" s="281"/>
      <c r="CM697" s="281"/>
      <c r="CN697" s="281"/>
      <c r="CO697" s="281"/>
      <c r="CP697" s="281"/>
      <c r="CQ697" s="281"/>
      <c r="CR697" s="281"/>
      <c r="CS697" s="51"/>
      <c r="CT697" s="51"/>
    </row>
    <row r="698" spans="1:98" ht="21" hidden="1" customHeight="1" x14ac:dyDescent="0.2">
      <c r="B698" s="281"/>
      <c r="C698" s="281"/>
      <c r="D698" s="281"/>
      <c r="E698" s="281"/>
      <c r="F698" s="281"/>
      <c r="G698" s="281"/>
      <c r="H698" s="281"/>
      <c r="I698" s="281"/>
      <c r="J698" s="281"/>
      <c r="N698" s="281"/>
      <c r="P698" s="281"/>
      <c r="Q698" s="281"/>
      <c r="R698" s="281"/>
      <c r="S698" s="281"/>
      <c r="T698" s="281"/>
      <c r="U698" s="281"/>
      <c r="V698" s="281"/>
      <c r="Z698" s="281"/>
      <c r="AA698" s="281"/>
      <c r="AB698" s="281"/>
      <c r="AC698" s="281"/>
      <c r="AD698" s="281"/>
      <c r="AE698" s="281"/>
      <c r="AF698" s="281"/>
      <c r="AG698" s="281"/>
      <c r="AH698" s="281"/>
      <c r="AL698" s="281"/>
      <c r="AM698" s="281"/>
      <c r="AN698" s="281"/>
      <c r="AO698" s="281"/>
      <c r="AP698" s="281"/>
      <c r="AQ698" s="281"/>
      <c r="AR698" s="281"/>
      <c r="AS698" s="281"/>
      <c r="AT698" s="281"/>
      <c r="AX698" s="263" t="str">
        <f>$AL$282</f>
        <v/>
      </c>
      <c r="AY698" s="282">
        <v>19</v>
      </c>
      <c r="AZ698" s="127" t="str">
        <f>IF(COUNTIFS($AL$280,"&lt;&gt;"&amp;""),$AL$280,"")</f>
        <v/>
      </c>
      <c r="BA698" s="127" t="str">
        <f t="shared" si="198"/>
        <v/>
      </c>
      <c r="BB698" s="127" t="str">
        <f t="shared" si="199"/>
        <v/>
      </c>
      <c r="BC698" s="127" t="str">
        <f>IF($AZ698="","",$AP$282)</f>
        <v/>
      </c>
      <c r="BD698" s="127" t="str">
        <f t="shared" si="205"/>
        <v/>
      </c>
      <c r="BE698" s="127" t="str">
        <f>IF(COUNTIFS($AL$280,"&lt;&gt;"&amp;""),ROUND($AQ$282/14,1),"")</f>
        <v/>
      </c>
      <c r="BF698" s="127" t="str">
        <f>IF(COUNTIFS($AL$280,"&lt;&gt;"&amp;""),ROUND(($AR$282+$AS$282+$AT$282)/14,1),"")</f>
        <v/>
      </c>
      <c r="BG698" s="127" t="str">
        <f>IF(COUNTIFS($AL$280,"&lt;&gt;"&amp;""),ROUND(($AQ$282+$AR$282+$AS$282+$AT$282)/14,1),"")</f>
        <v/>
      </c>
      <c r="BH698" s="127" t="str">
        <f>IF(COUNTIFS($AL$280,"&lt;&gt;"&amp;""),ROUND($AQ$282,1),"")</f>
        <v/>
      </c>
      <c r="BI698" s="127" t="str">
        <f>IF(COUNTIFS($AL$280,"&lt;&gt;"&amp;""),ROUND(($AR$282+$AS$282+$AT$282),1),"")</f>
        <v/>
      </c>
      <c r="BJ698" s="127" t="str">
        <f>IF(COUNTIFS($AL$280,"&lt;&gt;"&amp;""),ROUND(($AQ$282+$AR$282+$AS$282+$AT$282),1),"")</f>
        <v/>
      </c>
      <c r="BK698" s="282"/>
      <c r="BL698" s="127"/>
      <c r="BM698" s="127"/>
      <c r="BN698" s="282"/>
      <c r="BO698" s="127"/>
      <c r="BP698" s="127"/>
      <c r="BQ698" s="127" t="str">
        <f>IF(COUNTIFS($AL$280,"&lt;&gt;"&amp;""),IF($AW$282&lt;&gt;"",ROUND($AW$282/14,1),""),"")</f>
        <v/>
      </c>
      <c r="BR698" s="127" t="str">
        <f>IF(COUNTIFS($AL$280,"&lt;&gt;"&amp;""),IF($AW$282&lt;&gt;"",ROUND($AW$282,1),""),"")</f>
        <v/>
      </c>
      <c r="BS698" s="127" t="str">
        <f>IF($AZ698="","",$AO$282)</f>
        <v/>
      </c>
      <c r="BT698" s="126" t="str">
        <f>IF(COUNTIFS($AL$280,"&lt;&gt;"&amp;""),$AV$282,"")</f>
        <v/>
      </c>
      <c r="BU698" s="126" t="str">
        <f t="shared" si="203"/>
        <v/>
      </c>
      <c r="BV698" s="127" t="str">
        <f t="shared" si="204"/>
        <v/>
      </c>
      <c r="BW698" s="419" t="str">
        <f t="shared" si="186"/>
        <v/>
      </c>
      <c r="BY698" s="281"/>
      <c r="BZ698" s="281"/>
      <c r="CA698" s="281"/>
      <c r="CB698" s="281"/>
      <c r="CC698" s="281"/>
      <c r="CD698" s="281"/>
      <c r="CE698" s="281"/>
      <c r="CF698" s="281"/>
      <c r="CG698" s="51"/>
      <c r="CH698" s="51"/>
      <c r="CI698" s="51"/>
      <c r="CJ698" s="281"/>
      <c r="CK698" s="281"/>
      <c r="CL698" s="281"/>
      <c r="CM698" s="281"/>
      <c r="CN698" s="281"/>
      <c r="CO698" s="281"/>
      <c r="CP698" s="281"/>
      <c r="CQ698" s="281"/>
      <c r="CR698" s="281"/>
      <c r="CS698" s="51"/>
      <c r="CT698" s="51"/>
    </row>
    <row r="699" spans="1:98" ht="21" hidden="1" customHeight="1" x14ac:dyDescent="0.2">
      <c r="B699" s="281"/>
      <c r="C699" s="281"/>
      <c r="D699" s="281"/>
      <c r="E699" s="281"/>
      <c r="F699" s="281"/>
      <c r="G699" s="281"/>
      <c r="H699" s="281"/>
      <c r="I699" s="281"/>
      <c r="J699" s="281"/>
      <c r="N699" s="281"/>
      <c r="P699" s="281"/>
      <c r="Q699" s="281"/>
      <c r="R699" s="281"/>
      <c r="S699" s="281"/>
      <c r="T699" s="281"/>
      <c r="U699" s="281"/>
      <c r="V699" s="281"/>
      <c r="Z699" s="281"/>
      <c r="AA699" s="281"/>
      <c r="AB699" s="281"/>
      <c r="AC699" s="281"/>
      <c r="AD699" s="281"/>
      <c r="AE699" s="281"/>
      <c r="AF699" s="281"/>
      <c r="AG699" s="281"/>
      <c r="AH699" s="281"/>
      <c r="AL699" s="281"/>
      <c r="AM699" s="281"/>
      <c r="AN699" s="281"/>
      <c r="AO699" s="281"/>
      <c r="AP699" s="281"/>
      <c r="AQ699" s="281"/>
      <c r="AR699" s="281"/>
      <c r="AS699" s="281"/>
      <c r="AT699" s="281"/>
      <c r="AX699" s="263" t="str">
        <f>$AL$285</f>
        <v/>
      </c>
      <c r="AY699" s="282">
        <v>20</v>
      </c>
      <c r="AZ699" s="127" t="str">
        <f>IF(COUNTIFS($AL$283,"&lt;&gt;"&amp;""),$AL$283,"")</f>
        <v/>
      </c>
      <c r="BA699" s="127" t="str">
        <f t="shared" si="198"/>
        <v/>
      </c>
      <c r="BB699" s="127" t="str">
        <f t="shared" si="199"/>
        <v/>
      </c>
      <c r="BC699" s="127" t="str">
        <f>IF($AZ699="","",$AP$285)</f>
        <v/>
      </c>
      <c r="BD699" s="127" t="str">
        <f t="shared" si="205"/>
        <v/>
      </c>
      <c r="BE699" s="127" t="str">
        <f>IF(COUNTIFS($AL$283,"&lt;&gt;"&amp;""),ROUND($AQ$285/14,1),"")</f>
        <v/>
      </c>
      <c r="BF699" s="127" t="str">
        <f>IF(COUNTIFS($AL$283,"&lt;&gt;"&amp;""),ROUND(($AR$285+$AS$285+$AT$285)/14,1),"")</f>
        <v/>
      </c>
      <c r="BG699" s="127" t="str">
        <f>IF(COUNTIFS($AL$283,"&lt;&gt;"&amp;""),ROUND(($AQ$285+$AR$285+$AS$285+$AT$285)/14,1),"")</f>
        <v/>
      </c>
      <c r="BH699" s="127" t="str">
        <f>IF(COUNTIFS($AL$283,"&lt;&gt;"&amp;""),ROUND($AQ$285,1),"")</f>
        <v/>
      </c>
      <c r="BI699" s="127" t="str">
        <f>IF(COUNTIFS($AL$283,"&lt;&gt;"&amp;""),ROUND(($AR$285+$AS$285+$AT$285),1),"")</f>
        <v/>
      </c>
      <c r="BJ699" s="127" t="str">
        <f>IF(COUNTIFS($AL$283,"&lt;&gt;"&amp;""),ROUND(($AQ$285+$AR$285+$AS$285+$AT$285),1),"")</f>
        <v/>
      </c>
      <c r="BK699" s="282"/>
      <c r="BL699" s="127"/>
      <c r="BM699" s="127"/>
      <c r="BN699" s="282"/>
      <c r="BO699" s="127"/>
      <c r="BP699" s="127"/>
      <c r="BQ699" s="127" t="str">
        <f>IF(COUNTIFS($AL$283,"&lt;&gt;"&amp;""),IF($AW$285&lt;&gt;"",ROUND($AW$285/14,1),""),"")</f>
        <v/>
      </c>
      <c r="BR699" s="127" t="str">
        <f>IF(COUNTIFS($AL$283,"&lt;&gt;"&amp;""),IF($AW$285&lt;&gt;"",ROUND($AW$285,1),""),"")</f>
        <v/>
      </c>
      <c r="BS699" s="127" t="str">
        <f>IF($AZ699="","",$AO$285)</f>
        <v/>
      </c>
      <c r="BT699" s="126" t="str">
        <f>IF(COUNTIFS($AL$283,"&lt;&gt;"&amp;""),$AV$285,"")</f>
        <v/>
      </c>
      <c r="BU699" s="126" t="str">
        <f t="shared" si="203"/>
        <v/>
      </c>
      <c r="BV699" s="127" t="str">
        <f t="shared" si="204"/>
        <v/>
      </c>
      <c r="BW699" s="419" t="str">
        <f t="shared" si="186"/>
        <v/>
      </c>
      <c r="BY699" s="281"/>
      <c r="BZ699" s="281"/>
      <c r="CA699" s="281"/>
      <c r="CB699" s="281"/>
      <c r="CC699" s="281"/>
      <c r="CD699" s="281"/>
      <c r="CE699" s="281"/>
      <c r="CF699" s="281"/>
      <c r="CG699" s="51"/>
      <c r="CH699" s="51"/>
      <c r="CI699" s="51"/>
      <c r="CJ699" s="281"/>
      <c r="CK699" s="281"/>
      <c r="CL699" s="281"/>
      <c r="CM699" s="281"/>
      <c r="CN699" s="281"/>
      <c r="CO699" s="281"/>
      <c r="CP699" s="281"/>
      <c r="CQ699" s="281"/>
      <c r="CR699" s="281"/>
      <c r="CS699" s="51"/>
      <c r="CT699" s="51"/>
    </row>
    <row r="700" spans="1:98" ht="21" hidden="1" customHeight="1" x14ac:dyDescent="0.2">
      <c r="B700" s="281"/>
      <c r="C700" s="281"/>
      <c r="D700" s="281"/>
      <c r="E700" s="281"/>
      <c r="F700" s="281"/>
      <c r="G700" s="281"/>
      <c r="H700" s="281"/>
      <c r="I700" s="281"/>
      <c r="J700" s="281"/>
      <c r="N700" s="281"/>
      <c r="P700" s="281"/>
      <c r="Q700" s="281"/>
      <c r="R700" s="281"/>
      <c r="S700" s="281"/>
      <c r="T700" s="281"/>
      <c r="U700" s="281"/>
      <c r="V700" s="281"/>
      <c r="Z700" s="281"/>
      <c r="AA700" s="281"/>
      <c r="AB700" s="281"/>
      <c r="AC700" s="281"/>
      <c r="AD700" s="281"/>
      <c r="AE700" s="281"/>
      <c r="AF700" s="281"/>
      <c r="AG700" s="281"/>
      <c r="AH700" s="281"/>
      <c r="AL700" s="281"/>
      <c r="AM700" s="281"/>
      <c r="AN700" s="281"/>
      <c r="AO700" s="281"/>
      <c r="AP700" s="281"/>
      <c r="AQ700" s="281"/>
      <c r="AR700" s="281"/>
      <c r="AS700" s="281"/>
      <c r="AT700" s="281"/>
      <c r="AX700" s="263" t="str">
        <f>$AL$288</f>
        <v/>
      </c>
      <c r="AY700" s="282">
        <v>21</v>
      </c>
      <c r="AZ700" s="127" t="str">
        <f>IF(COUNTIFS($AL$286,"&lt;&gt;"&amp;""),$AL$286,"")</f>
        <v/>
      </c>
      <c r="BA700" s="127" t="str">
        <f t="shared" si="198"/>
        <v/>
      </c>
      <c r="BB700" s="127" t="str">
        <f t="shared" si="199"/>
        <v/>
      </c>
      <c r="BC700" s="127" t="str">
        <f>IF($AZ700="","",$AP$288)</f>
        <v/>
      </c>
      <c r="BD700" s="127" t="str">
        <f t="shared" si="205"/>
        <v/>
      </c>
      <c r="BE700" s="127" t="str">
        <f>IF(COUNTIFS($AL$286,"&lt;&gt;"&amp;""),ROUND($AQ$288/14,1),"")</f>
        <v/>
      </c>
      <c r="BF700" s="127" t="str">
        <f>IF(COUNTIFS($AL$286,"&lt;&gt;"&amp;""),ROUND(($AR$288+$AS$288+$AT$288)/14,1),"")</f>
        <v/>
      </c>
      <c r="BG700" s="127" t="str">
        <f>IF(COUNTIFS($AL$286,"&lt;&gt;"&amp;""),ROUND(($AQ$288+$AR$288+$AS$288+$AT$288)/14,1),"")</f>
        <v/>
      </c>
      <c r="BH700" s="127" t="str">
        <f>IF(COUNTIFS($AL$286,"&lt;&gt;"&amp;""),ROUND($AQ$288,1),"")</f>
        <v/>
      </c>
      <c r="BI700" s="127" t="str">
        <f>IF(COUNTIFS($AL$286,"&lt;&gt;"&amp;""),ROUND(($AR$288+$AS$288+$AT$288),1),"")</f>
        <v/>
      </c>
      <c r="BJ700" s="127" t="str">
        <f>IF(COUNTIFS($AL$286,"&lt;&gt;"&amp;""),ROUND(($AQ$288+$AR$288+$AS$288+$AT$288),1),"")</f>
        <v/>
      </c>
      <c r="BK700" s="282"/>
      <c r="BL700" s="127"/>
      <c r="BM700" s="127"/>
      <c r="BN700" s="282"/>
      <c r="BO700" s="127"/>
      <c r="BP700" s="127"/>
      <c r="BQ700" s="127" t="str">
        <f>IF(COUNTIFS($AL$286,"&lt;&gt;"&amp;""),IF($AW$288&lt;&gt;"",ROUND($AW$288/14,1),""),"")</f>
        <v/>
      </c>
      <c r="BR700" s="127" t="str">
        <f>IF(COUNTIFS($AL$286,"&lt;&gt;"&amp;""),IF($AW$288&lt;&gt;"",ROUND($AW$288,1),""),"")</f>
        <v/>
      </c>
      <c r="BS700" s="127" t="str">
        <f>IF($AZ700="","",$AO$288)</f>
        <v/>
      </c>
      <c r="BT700" s="126" t="str">
        <f>IF(COUNTIFS($AL$286,"&lt;&gt;"&amp;""),$AV$288,"")</f>
        <v/>
      </c>
      <c r="BU700" s="126" t="str">
        <f t="shared" si="203"/>
        <v/>
      </c>
      <c r="BV700" s="127" t="str">
        <f t="shared" si="204"/>
        <v/>
      </c>
      <c r="BW700" s="419" t="str">
        <f t="shared" si="186"/>
        <v/>
      </c>
      <c r="BY700" s="281"/>
      <c r="BZ700" s="281"/>
      <c r="CA700" s="281"/>
      <c r="CB700" s="281"/>
      <c r="CC700" s="281"/>
      <c r="CD700" s="281"/>
      <c r="CE700" s="281"/>
      <c r="CF700" s="281"/>
      <c r="CG700" s="51"/>
      <c r="CH700" s="51"/>
      <c r="CI700" s="51"/>
      <c r="CJ700" s="281"/>
      <c r="CK700" s="281"/>
      <c r="CL700" s="281"/>
      <c r="CM700" s="281"/>
      <c r="CN700" s="281"/>
      <c r="CO700" s="281"/>
      <c r="CP700" s="281"/>
      <c r="CQ700" s="281"/>
      <c r="CR700" s="281"/>
      <c r="CS700" s="51"/>
      <c r="CT700" s="51"/>
    </row>
    <row r="701" spans="1:98" ht="21" hidden="1" customHeight="1" x14ac:dyDescent="0.2">
      <c r="B701" s="281"/>
      <c r="C701" s="281"/>
      <c r="D701" s="281"/>
      <c r="E701" s="281"/>
      <c r="F701" s="281"/>
      <c r="G701" s="281"/>
      <c r="H701" s="281"/>
      <c r="I701" s="281"/>
      <c r="J701" s="281"/>
      <c r="N701" s="281"/>
      <c r="P701" s="281"/>
      <c r="Q701" s="281"/>
      <c r="R701" s="281"/>
      <c r="S701" s="281"/>
      <c r="T701" s="281"/>
      <c r="U701" s="281"/>
      <c r="V701" s="281"/>
      <c r="Z701" s="281"/>
      <c r="AA701" s="281"/>
      <c r="AB701" s="281"/>
      <c r="AC701" s="281"/>
      <c r="AD701" s="281"/>
      <c r="AE701" s="281"/>
      <c r="AF701" s="281"/>
      <c r="AG701" s="281"/>
      <c r="AH701" s="281"/>
      <c r="AL701" s="281"/>
      <c r="AM701" s="281"/>
      <c r="AN701" s="281"/>
      <c r="AO701" s="281"/>
      <c r="AP701" s="281"/>
      <c r="AQ701" s="281"/>
      <c r="AR701" s="281"/>
      <c r="AS701" s="281"/>
      <c r="AT701" s="281"/>
      <c r="AX701" s="263" t="str">
        <f>$AL$291</f>
        <v/>
      </c>
      <c r="AY701" s="282">
        <v>22</v>
      </c>
      <c r="AZ701" s="127" t="str">
        <f>IF(COUNTIFS($AL$289,"&lt;&gt;"&amp;""),$AL$289,"")</f>
        <v/>
      </c>
      <c r="BA701" s="127" t="str">
        <f t="shared" si="198"/>
        <v/>
      </c>
      <c r="BB701" s="127" t="str">
        <f t="shared" si="199"/>
        <v/>
      </c>
      <c r="BC701" s="127" t="str">
        <f>IF($AZ701="","",$AP$291)</f>
        <v/>
      </c>
      <c r="BD701" s="127" t="str">
        <f t="shared" si="205"/>
        <v/>
      </c>
      <c r="BE701" s="127" t="str">
        <f>IF(COUNTIFS($AL$289,"&lt;&gt;"&amp;""),ROUND($AQ$291/14,1),"")</f>
        <v/>
      </c>
      <c r="BF701" s="127" t="str">
        <f>IF(COUNTIFS($AL$289,"&lt;&gt;"&amp;""),ROUND(($AR$291+$AS$291+$AT$291)/14,1),"")</f>
        <v/>
      </c>
      <c r="BG701" s="127" t="str">
        <f>IF(COUNTIFS($AL$289,"&lt;&gt;"&amp;""),ROUND(($AQ$291+$AR$291+$AS$291+$AT$291)/14,1),"")</f>
        <v/>
      </c>
      <c r="BH701" s="127" t="str">
        <f>IF(COUNTIFS($AL$289,"&lt;&gt;"&amp;""),ROUND($AQ$291,1),"")</f>
        <v/>
      </c>
      <c r="BI701" s="127" t="str">
        <f>IF(COUNTIFS($AL$289,"&lt;&gt;"&amp;""),ROUND(($AR$291+$AS$291+$AT$291),1),"")</f>
        <v/>
      </c>
      <c r="BJ701" s="127" t="str">
        <f>IF(COUNTIFS($AL$289,"&lt;&gt;"&amp;""),ROUND(($AQ$291+$AR$291+$AS$291+$AT$291),1),"")</f>
        <v/>
      </c>
      <c r="BK701" s="282"/>
      <c r="BL701" s="127"/>
      <c r="BM701" s="127"/>
      <c r="BN701" s="282"/>
      <c r="BO701" s="127"/>
      <c r="BP701" s="127"/>
      <c r="BQ701" s="127" t="str">
        <f>IF(COUNTIFS($AL$289,"&lt;&gt;"&amp;""),IF($AW$291&lt;&gt;"",ROUND($AW$291/14,1),""),"")</f>
        <v/>
      </c>
      <c r="BR701" s="127" t="str">
        <f>IF(COUNTIFS($AL$289,"&lt;&gt;"&amp;""),IF($AW$291&lt;&gt;"",ROUND($AW$291,1),""),"")</f>
        <v/>
      </c>
      <c r="BS701" s="127" t="str">
        <f>IF($AZ701="","",$AO$291)</f>
        <v/>
      </c>
      <c r="BT701" s="126" t="str">
        <f>IF(COUNTIFS($AL$289,"&lt;&gt;"&amp;""),$AV$291,"")</f>
        <v/>
      </c>
      <c r="BU701" s="126" t="str">
        <f t="shared" si="203"/>
        <v/>
      </c>
      <c r="BV701" s="127" t="str">
        <f t="shared" si="204"/>
        <v/>
      </c>
      <c r="BW701" s="419" t="str">
        <f t="shared" ref="BW701:BW764" si="206">IF($AZ701="","",CONCATENATE("20",G$12+BA701-1))</f>
        <v/>
      </c>
      <c r="BY701" s="281"/>
      <c r="BZ701" s="281"/>
      <c r="CA701" s="281"/>
      <c r="CB701" s="281"/>
      <c r="CC701" s="281"/>
      <c r="CD701" s="281"/>
      <c r="CE701" s="281"/>
      <c r="CF701" s="281"/>
      <c r="CG701" s="51"/>
      <c r="CH701" s="51"/>
      <c r="CI701" s="51"/>
      <c r="CJ701" s="281"/>
      <c r="CK701" s="281"/>
      <c r="CL701" s="281"/>
      <c r="CM701" s="281"/>
      <c r="CN701" s="281"/>
      <c r="CO701" s="281"/>
      <c r="CP701" s="281"/>
      <c r="CQ701" s="281"/>
      <c r="CR701" s="281"/>
      <c r="CS701" s="51"/>
      <c r="CT701" s="51"/>
    </row>
    <row r="702" spans="1:98" ht="21" hidden="1" customHeight="1" x14ac:dyDescent="0.2">
      <c r="B702" s="281"/>
      <c r="C702" s="281"/>
      <c r="D702" s="281"/>
      <c r="E702" s="281"/>
      <c r="F702" s="281"/>
      <c r="G702" s="281"/>
      <c r="H702" s="281"/>
      <c r="I702" s="281"/>
      <c r="J702" s="281"/>
      <c r="N702" s="281"/>
      <c r="P702" s="281"/>
      <c r="Q702" s="281"/>
      <c r="R702" s="281"/>
      <c r="S702" s="281"/>
      <c r="T702" s="281"/>
      <c r="U702" s="281"/>
      <c r="V702" s="281"/>
      <c r="Z702" s="281"/>
      <c r="AA702" s="281"/>
      <c r="AB702" s="281"/>
      <c r="AC702" s="281"/>
      <c r="AD702" s="281"/>
      <c r="AE702" s="281"/>
      <c r="AF702" s="281"/>
      <c r="AG702" s="281"/>
      <c r="AH702" s="281"/>
      <c r="AL702" s="281"/>
      <c r="AM702" s="281"/>
      <c r="AN702" s="281"/>
      <c r="AO702" s="281"/>
      <c r="AP702" s="281"/>
      <c r="AQ702" s="281"/>
      <c r="AR702" s="281"/>
      <c r="AS702" s="281"/>
      <c r="AT702" s="281"/>
      <c r="AX702" s="263" t="str">
        <f>$AL$294</f>
        <v/>
      </c>
      <c r="AY702" s="282">
        <v>23</v>
      </c>
      <c r="AZ702" s="127" t="str">
        <f>IF(COUNTIFS($AL$292,"&lt;&gt;"&amp;""),$AL$292,"")</f>
        <v/>
      </c>
      <c r="BA702" s="127" t="str">
        <f t="shared" si="198"/>
        <v/>
      </c>
      <c r="BB702" s="127" t="str">
        <f t="shared" si="199"/>
        <v/>
      </c>
      <c r="BC702" s="127" t="str">
        <f>IF($AZ702="","",$AP$294)</f>
        <v/>
      </c>
      <c r="BD702" s="127" t="str">
        <f t="shared" si="205"/>
        <v/>
      </c>
      <c r="BE702" s="127" t="str">
        <f>IF(COUNTIFS($AL$292,"&lt;&gt;"&amp;""),ROUND($AQ$294/14,1),"")</f>
        <v/>
      </c>
      <c r="BF702" s="127" t="str">
        <f>IF(COUNTIFS($AL$292,"&lt;&gt;"&amp;""),ROUND(($AR$294+$AS$294+$AT$294)/14,1),"")</f>
        <v/>
      </c>
      <c r="BG702" s="127" t="str">
        <f>IF(COUNTIFS($AL$292,"&lt;&gt;"&amp;""),ROUND(($AQ$294+$AR$294+$AS$294+$AT$294)/14,1),"")</f>
        <v/>
      </c>
      <c r="BH702" s="127" t="str">
        <f>IF(COUNTIFS($AL$292,"&lt;&gt;"&amp;""),ROUND($AQ$294,1),"")</f>
        <v/>
      </c>
      <c r="BI702" s="127" t="str">
        <f>IF(COUNTIFS($AL$292,"&lt;&gt;"&amp;""),ROUND(($AR$294+$AS$294+$AT$294),1),"")</f>
        <v/>
      </c>
      <c r="BJ702" s="127" t="str">
        <f>IF(COUNTIFS($AL$292,"&lt;&gt;"&amp;""),ROUND(($AQ$294+$AR$294+$AS$294+$AT$294),1),"")</f>
        <v/>
      </c>
      <c r="BK702" s="282"/>
      <c r="BL702" s="127"/>
      <c r="BM702" s="127"/>
      <c r="BN702" s="282"/>
      <c r="BO702" s="127"/>
      <c r="BP702" s="127"/>
      <c r="BQ702" s="127" t="str">
        <f>IF(COUNTIFS($AL$292,"&lt;&gt;"&amp;""),IF($AW$294&lt;&gt;"",ROUND($AW$294/14,1),""),"")</f>
        <v/>
      </c>
      <c r="BR702" s="127" t="str">
        <f>IF(COUNTIFS($AL$292,"&lt;&gt;"&amp;""),IF($AW$294&lt;&gt;"",ROUND($AW$294,1),""),"")</f>
        <v/>
      </c>
      <c r="BS702" s="127" t="str">
        <f>IF($AZ702="","",$AO$294)</f>
        <v/>
      </c>
      <c r="BT702" s="126" t="str">
        <f>IF(COUNTIFS($AL$292,"&lt;&gt;"&amp;""),$AV$294,"")</f>
        <v/>
      </c>
      <c r="BU702" s="126" t="str">
        <f t="shared" si="203"/>
        <v/>
      </c>
      <c r="BV702" s="127" t="str">
        <f t="shared" si="204"/>
        <v/>
      </c>
      <c r="BW702" s="419" t="str">
        <f t="shared" si="206"/>
        <v/>
      </c>
      <c r="BY702" s="281"/>
      <c r="BZ702" s="281"/>
      <c r="CA702" s="281"/>
      <c r="CB702" s="281"/>
      <c r="CC702" s="281"/>
      <c r="CD702" s="281"/>
      <c r="CE702" s="281"/>
      <c r="CF702" s="281"/>
      <c r="CG702" s="51"/>
      <c r="CH702" s="51"/>
      <c r="CI702" s="51"/>
      <c r="CJ702" s="281"/>
      <c r="CK702" s="281"/>
      <c r="CL702" s="281"/>
      <c r="CM702" s="281"/>
      <c r="CN702" s="281"/>
      <c r="CO702" s="281"/>
      <c r="CP702" s="281"/>
      <c r="CQ702" s="281"/>
      <c r="CR702" s="281"/>
      <c r="CS702" s="51"/>
      <c r="CT702" s="51"/>
    </row>
    <row r="703" spans="1:98" ht="21" hidden="1" customHeight="1" x14ac:dyDescent="0.2">
      <c r="B703" s="281"/>
      <c r="C703" s="281"/>
      <c r="D703" s="281"/>
      <c r="E703" s="281"/>
      <c r="F703" s="281"/>
      <c r="G703" s="281"/>
      <c r="H703" s="281"/>
      <c r="I703" s="281"/>
      <c r="J703" s="281"/>
      <c r="N703" s="281"/>
      <c r="P703" s="281"/>
      <c r="Q703" s="281"/>
      <c r="R703" s="281"/>
      <c r="S703" s="281"/>
      <c r="T703" s="281"/>
      <c r="U703" s="281"/>
      <c r="V703" s="281"/>
      <c r="Z703" s="281"/>
      <c r="AA703" s="281"/>
      <c r="AB703" s="281"/>
      <c r="AC703" s="281"/>
      <c r="AD703" s="281"/>
      <c r="AE703" s="281"/>
      <c r="AF703" s="281"/>
      <c r="AG703" s="281"/>
      <c r="AH703" s="281"/>
      <c r="AL703" s="281"/>
      <c r="AM703" s="281"/>
      <c r="AN703" s="281"/>
      <c r="AO703" s="281"/>
      <c r="AP703" s="281"/>
      <c r="AQ703" s="281"/>
      <c r="AR703" s="281"/>
      <c r="AS703" s="281"/>
      <c r="AT703" s="281"/>
      <c r="AX703" s="263" t="str">
        <f>$AL$297</f>
        <v/>
      </c>
      <c r="AY703" s="282">
        <v>24</v>
      </c>
      <c r="AZ703" s="127" t="str">
        <f>IF(COUNTIFS($AL$295,"&lt;&gt;"&amp;""),$AL$295,"")</f>
        <v/>
      </c>
      <c r="BA703" s="127" t="str">
        <f t="shared" si="198"/>
        <v/>
      </c>
      <c r="BB703" s="127" t="str">
        <f t="shared" si="199"/>
        <v/>
      </c>
      <c r="BC703" s="127" t="str">
        <f>IF($AZ703="","",$AP$297)</f>
        <v/>
      </c>
      <c r="BD703" s="127" t="str">
        <f t="shared" si="205"/>
        <v/>
      </c>
      <c r="BE703" s="127" t="str">
        <f>IF(COUNTIFS($AL$295,"&lt;&gt;"&amp;""),ROUND($AQ$297/14,1),"")</f>
        <v/>
      </c>
      <c r="BF703" s="127" t="str">
        <f>IF(COUNTIFS($AL$295,"&lt;&gt;"&amp;""),ROUND(($AR$297+$AS$297+$AT$297)/14,1),"")</f>
        <v/>
      </c>
      <c r="BG703" s="127" t="str">
        <f>IF(COUNTIFS($AL$295,"&lt;&gt;"&amp;""),ROUND(($AQ$297+$AR$297+$AS$297+$AT$297)/14,1),"")</f>
        <v/>
      </c>
      <c r="BH703" s="127" t="str">
        <f>IF(COUNTIFS($AL$295,"&lt;&gt;"&amp;""),ROUND($AQ$297,1),"")</f>
        <v/>
      </c>
      <c r="BI703" s="127" t="str">
        <f>IF(COUNTIFS($AL$295,"&lt;&gt;"&amp;""),ROUND(($AR$297+$AS$297+$AT$297),1),"")</f>
        <v/>
      </c>
      <c r="BJ703" s="127" t="str">
        <f>IF(COUNTIFS($AL$295,"&lt;&gt;"&amp;""),ROUND(($AQ$297+$AR$297+$AS$297+$AT$297),1),"")</f>
        <v/>
      </c>
      <c r="BK703" s="282"/>
      <c r="BL703" s="127"/>
      <c r="BM703" s="127"/>
      <c r="BN703" s="282"/>
      <c r="BO703" s="127"/>
      <c r="BP703" s="127"/>
      <c r="BQ703" s="127" t="str">
        <f>IF(COUNTIFS($AL$295,"&lt;&gt;"&amp;""),IF($AW$297&lt;&gt;"",ROUND($AW$297/14,1),""),"")</f>
        <v/>
      </c>
      <c r="BR703" s="127" t="str">
        <f>IF(COUNTIFS($AL$295,"&lt;&gt;"&amp;""),IF($AW$297&lt;&gt;"",ROUND($AW$297,1),""),"")</f>
        <v/>
      </c>
      <c r="BS703" s="127" t="str">
        <f>IF($AZ703="","",$AO$297)</f>
        <v/>
      </c>
      <c r="BT703" s="126" t="str">
        <f>IF(COUNTIFS($AL$295,"&lt;&gt;"&amp;""),$AV$297,"")</f>
        <v/>
      </c>
      <c r="BU703" s="126" t="str">
        <f t="shared" si="203"/>
        <v/>
      </c>
      <c r="BV703" s="127" t="str">
        <f t="shared" si="204"/>
        <v/>
      </c>
      <c r="BW703" s="419" t="str">
        <f t="shared" si="206"/>
        <v/>
      </c>
      <c r="BY703" s="281"/>
      <c r="BZ703" s="281"/>
      <c r="CA703" s="281"/>
      <c r="CB703" s="281"/>
      <c r="CC703" s="281"/>
      <c r="CD703" s="281"/>
      <c r="CE703" s="281"/>
      <c r="CF703" s="281"/>
      <c r="CG703" s="51"/>
      <c r="CH703" s="51"/>
      <c r="CI703" s="51"/>
      <c r="CJ703" s="281"/>
      <c r="CK703" s="281"/>
      <c r="CL703" s="281"/>
      <c r="CM703" s="281"/>
      <c r="CN703" s="281"/>
      <c r="CO703" s="281"/>
      <c r="CP703" s="281"/>
      <c r="CQ703" s="281"/>
      <c r="CR703" s="281"/>
      <c r="CS703" s="51"/>
      <c r="CT703" s="51"/>
    </row>
    <row r="704" spans="1:98" ht="21" hidden="1" customHeight="1" x14ac:dyDescent="0.2">
      <c r="B704" s="281"/>
      <c r="C704" s="281"/>
      <c r="D704" s="281"/>
      <c r="E704" s="281"/>
      <c r="F704" s="281"/>
      <c r="G704" s="281"/>
      <c r="H704" s="281"/>
      <c r="I704" s="281"/>
      <c r="J704" s="281"/>
      <c r="N704" s="281"/>
      <c r="P704" s="281"/>
      <c r="Q704" s="281"/>
      <c r="R704" s="281"/>
      <c r="S704" s="281"/>
      <c r="T704" s="281"/>
      <c r="U704" s="281"/>
      <c r="V704" s="281"/>
      <c r="Z704" s="281"/>
      <c r="AA704" s="281"/>
      <c r="AB704" s="281"/>
      <c r="AC704" s="281"/>
      <c r="AD704" s="281"/>
      <c r="AE704" s="281"/>
      <c r="AF704" s="281"/>
      <c r="AG704" s="281"/>
      <c r="AH704" s="281"/>
      <c r="AL704" s="281"/>
      <c r="AM704" s="281"/>
      <c r="AN704" s="281"/>
      <c r="AO704" s="281"/>
      <c r="AP704" s="281"/>
      <c r="AQ704" s="281"/>
      <c r="AR704" s="281"/>
      <c r="AS704" s="281"/>
      <c r="AT704" s="281"/>
      <c r="AX704" s="263" t="str">
        <f>$AL$300</f>
        <v/>
      </c>
      <c r="AY704" s="282">
        <v>25</v>
      </c>
      <c r="AZ704" s="127" t="str">
        <f>IF(COUNTIFS($AL$298,"&lt;&gt;"&amp;""),$AL$298,"")</f>
        <v/>
      </c>
      <c r="BA704" s="127" t="str">
        <f t="shared" si="198"/>
        <v/>
      </c>
      <c r="BB704" s="127" t="str">
        <f t="shared" si="199"/>
        <v/>
      </c>
      <c r="BC704" s="127" t="str">
        <f>IF($AZ704="","",$AP$300)</f>
        <v/>
      </c>
      <c r="BD704" s="127" t="str">
        <f t="shared" si="205"/>
        <v/>
      </c>
      <c r="BE704" s="127" t="str">
        <f>IF(COUNTIFS($AL$298,"&lt;&gt;"&amp;""),ROUND($AQ$300/14,1),"")</f>
        <v/>
      </c>
      <c r="BF704" s="127" t="str">
        <f>IF(COUNTIFS($AL$298,"&lt;&gt;"&amp;""),ROUND(($AR$300+$AS$300+$AT$300)/14,1),"")</f>
        <v/>
      </c>
      <c r="BG704" s="127" t="str">
        <f>IF(COUNTIFS($AL$298,"&lt;&gt;"&amp;""),ROUND(($AQ$300+$AR$300+$AS$300+$AT$300)/14,1),"")</f>
        <v/>
      </c>
      <c r="BH704" s="127" t="str">
        <f>IF(COUNTIFS($AL$298,"&lt;&gt;"&amp;""),ROUND($AQ$300,1),"")</f>
        <v/>
      </c>
      <c r="BI704" s="127" t="str">
        <f>IF(COUNTIFS($AL$298,"&lt;&gt;"&amp;""),ROUND(($AR$300+$AS$300+$AT$300),1),"")</f>
        <v/>
      </c>
      <c r="BJ704" s="127" t="str">
        <f>IF(COUNTIFS($AL$298,"&lt;&gt;"&amp;""),ROUND(($AQ$300+$AR$300+$AS$300+$AT$300),1),"")</f>
        <v/>
      </c>
      <c r="BK704" s="282"/>
      <c r="BL704" s="127"/>
      <c r="BM704" s="127"/>
      <c r="BN704" s="282"/>
      <c r="BO704" s="127"/>
      <c r="BP704" s="127"/>
      <c r="BQ704" s="127" t="str">
        <f>IF(COUNTIFS($AL$298,"&lt;&gt;"&amp;""),IF($AW$300&lt;&gt;"",ROUND($AW$300/14,1),""),"")</f>
        <v/>
      </c>
      <c r="BR704" s="127" t="str">
        <f>IF(COUNTIFS($AL$298,"&lt;&gt;"&amp;""),IF($AW$300&lt;&gt;"",ROUND($AW$300,1),""),"")</f>
        <v/>
      </c>
      <c r="BS704" s="127" t="str">
        <f>IF($AZ704="","",$AO$300)</f>
        <v/>
      </c>
      <c r="BT704" s="126" t="str">
        <f>IF(COUNTIFS($AL$298,"&lt;&gt;"&amp;""),$AV$300,"")</f>
        <v/>
      </c>
      <c r="BU704" s="126" t="str">
        <f t="shared" si="203"/>
        <v/>
      </c>
      <c r="BV704" s="127" t="str">
        <f t="shared" si="204"/>
        <v/>
      </c>
      <c r="BW704" s="419" t="str">
        <f t="shared" si="206"/>
        <v/>
      </c>
      <c r="BY704" s="281"/>
      <c r="BZ704" s="281"/>
      <c r="CA704" s="281"/>
      <c r="CB704" s="281"/>
      <c r="CC704" s="281"/>
      <c r="CD704" s="281"/>
      <c r="CE704" s="281"/>
      <c r="CF704" s="281"/>
      <c r="CG704" s="51"/>
      <c r="CH704" s="51"/>
      <c r="CI704" s="51"/>
      <c r="CJ704" s="281"/>
      <c r="CK704" s="281"/>
      <c r="CL704" s="281"/>
      <c r="CM704" s="281"/>
      <c r="CN704" s="281"/>
      <c r="CO704" s="281"/>
      <c r="CP704" s="281"/>
      <c r="CQ704" s="281"/>
      <c r="CR704" s="281"/>
      <c r="CS704" s="51"/>
      <c r="CT704" s="51"/>
    </row>
    <row r="705" spans="1:98" ht="21" hidden="1" customHeight="1" x14ac:dyDescent="0.2">
      <c r="B705" s="281"/>
      <c r="C705" s="281"/>
      <c r="D705" s="281"/>
      <c r="E705" s="281"/>
      <c r="F705" s="281"/>
      <c r="G705" s="281"/>
      <c r="H705" s="281"/>
      <c r="I705" s="281"/>
      <c r="J705" s="281"/>
      <c r="N705" s="281"/>
      <c r="P705" s="281"/>
      <c r="Q705" s="281"/>
      <c r="R705" s="281"/>
      <c r="S705" s="281"/>
      <c r="T705" s="281"/>
      <c r="U705" s="281"/>
      <c r="V705" s="281"/>
      <c r="Z705" s="281"/>
      <c r="AA705" s="281"/>
      <c r="AB705" s="281"/>
      <c r="AC705" s="281"/>
      <c r="AD705" s="281"/>
      <c r="AE705" s="281"/>
      <c r="AF705" s="281"/>
      <c r="AG705" s="281"/>
      <c r="AH705" s="281"/>
      <c r="AL705" s="281"/>
      <c r="AM705" s="281"/>
      <c r="AN705" s="281"/>
      <c r="AO705" s="281"/>
      <c r="AP705" s="281"/>
      <c r="AQ705" s="281"/>
      <c r="AR705" s="281"/>
      <c r="AS705" s="281"/>
      <c r="AT705" s="281"/>
      <c r="AX705" s="263" t="str">
        <f>$AL$303</f>
        <v/>
      </c>
      <c r="AY705" s="282">
        <v>26</v>
      </c>
      <c r="AZ705" s="127" t="str">
        <f>IF(COUNTIFS($AL$301,"&lt;&gt;"&amp;""),$AL$301,"")</f>
        <v/>
      </c>
      <c r="BA705" s="127" t="str">
        <f t="shared" si="198"/>
        <v/>
      </c>
      <c r="BB705" s="127" t="str">
        <f t="shared" si="199"/>
        <v/>
      </c>
      <c r="BC705" s="127" t="str">
        <f>IF($AZ705="","",$AP$303)</f>
        <v/>
      </c>
      <c r="BD705" s="127" t="str">
        <f t="shared" si="205"/>
        <v/>
      </c>
      <c r="BE705" s="127" t="str">
        <f>IF(COUNTIFS($AL$301,"&lt;&gt;"&amp;""),ROUND($AQ$303/14,1),"")</f>
        <v/>
      </c>
      <c r="BF705" s="127" t="str">
        <f>IF(COUNTIFS($AL$301,"&lt;&gt;"&amp;""),ROUND(($AR$303+$AS$303+$AT$303)/14,1),"")</f>
        <v/>
      </c>
      <c r="BG705" s="127" t="str">
        <f>IF(COUNTIFS($AL$301,"&lt;&gt;"&amp;""),ROUND(($AQ$303+$AR$303+$AS$303+$AT$303)/14,1),"")</f>
        <v/>
      </c>
      <c r="BH705" s="127" t="str">
        <f>IF(COUNTIFS($AL$301,"&lt;&gt;"&amp;""),ROUND($AQ$303,1),"")</f>
        <v/>
      </c>
      <c r="BI705" s="127" t="str">
        <f>IF(COUNTIFS($AL$301,"&lt;&gt;"&amp;""),ROUND(($AR$303+$AS$303+$AT$303),1),"")</f>
        <v/>
      </c>
      <c r="BJ705" s="127" t="str">
        <f>IF(COUNTIFS($AL$301,"&lt;&gt;"&amp;""),ROUND(($AQ$303+$AR$303+$AS$303+$AT$303),1),"")</f>
        <v/>
      </c>
      <c r="BK705" s="282"/>
      <c r="BL705" s="127"/>
      <c r="BM705" s="127"/>
      <c r="BN705" s="282"/>
      <c r="BO705" s="127"/>
      <c r="BP705" s="127"/>
      <c r="BQ705" s="127" t="str">
        <f>IF(COUNTIFS($AL$301,"&lt;&gt;"&amp;""),IF($AW$303&lt;&gt;"",ROUND($AW$303/14,1),""),"")</f>
        <v/>
      </c>
      <c r="BR705" s="127" t="str">
        <f>IF(COUNTIFS($AL$301,"&lt;&gt;"&amp;""),IF($AW$303&lt;&gt;"",ROUND($AW$303,1),""),"")</f>
        <v/>
      </c>
      <c r="BS705" s="127" t="str">
        <f>IF($AZ705="","",$AO$303)</f>
        <v/>
      </c>
      <c r="BT705" s="126" t="str">
        <f>IF(COUNTIFS($AL$301,"&lt;&gt;"&amp;""),$AV$303,"")</f>
        <v/>
      </c>
      <c r="BU705" s="126" t="str">
        <f t="shared" si="203"/>
        <v/>
      </c>
      <c r="BV705" s="127" t="str">
        <f t="shared" si="204"/>
        <v/>
      </c>
      <c r="BW705" s="419" t="str">
        <f t="shared" si="206"/>
        <v/>
      </c>
      <c r="BY705" s="281"/>
      <c r="BZ705" s="281"/>
      <c r="CA705" s="281"/>
      <c r="CB705" s="281"/>
      <c r="CC705" s="281"/>
      <c r="CD705" s="281"/>
      <c r="CE705" s="281"/>
      <c r="CF705" s="281"/>
      <c r="CG705" s="51"/>
      <c r="CH705" s="51"/>
      <c r="CI705" s="51"/>
      <c r="CJ705" s="281"/>
      <c r="CK705" s="281"/>
      <c r="CL705" s="281"/>
      <c r="CM705" s="281"/>
      <c r="CN705" s="281"/>
      <c r="CO705" s="281"/>
      <c r="CP705" s="281"/>
      <c r="CQ705" s="281"/>
      <c r="CR705" s="281"/>
      <c r="CS705" s="51"/>
      <c r="CT705" s="51"/>
    </row>
    <row r="706" spans="1:98" ht="21" hidden="1" customHeight="1" x14ac:dyDescent="0.2">
      <c r="B706" s="281"/>
      <c r="C706" s="281"/>
      <c r="D706" s="281"/>
      <c r="E706" s="281"/>
      <c r="F706" s="281"/>
      <c r="G706" s="281"/>
      <c r="H706" s="281"/>
      <c r="I706" s="281"/>
      <c r="J706" s="281"/>
      <c r="N706" s="281"/>
      <c r="P706" s="281"/>
      <c r="Q706" s="281"/>
      <c r="R706" s="281"/>
      <c r="S706" s="281"/>
      <c r="T706" s="281"/>
      <c r="U706" s="281"/>
      <c r="V706" s="281"/>
      <c r="Z706" s="281"/>
      <c r="AA706" s="281"/>
      <c r="AB706" s="281"/>
      <c r="AC706" s="281"/>
      <c r="AD706" s="281"/>
      <c r="AE706" s="281"/>
      <c r="AF706" s="281"/>
      <c r="AG706" s="281"/>
      <c r="AH706" s="281"/>
      <c r="AL706" s="281"/>
      <c r="AM706" s="281"/>
      <c r="AN706" s="281"/>
      <c r="AO706" s="281"/>
      <c r="AP706" s="281"/>
      <c r="AQ706" s="281"/>
      <c r="AR706" s="281"/>
      <c r="AS706" s="281"/>
      <c r="AT706" s="281"/>
      <c r="BW706" s="419" t="str">
        <f t="shared" si="206"/>
        <v/>
      </c>
    </row>
    <row r="707" spans="1:98" ht="21" hidden="1" customHeight="1" x14ac:dyDescent="0.25">
      <c r="AX707" s="556" t="s">
        <v>228</v>
      </c>
      <c r="AY707" s="559"/>
      <c r="AZ707" s="559"/>
      <c r="BA707" s="559"/>
      <c r="BB707" s="559"/>
      <c r="BC707" s="559"/>
      <c r="BD707" s="559"/>
      <c r="BE707" s="559"/>
      <c r="BF707" s="559"/>
      <c r="BG707" s="559"/>
      <c r="BH707" s="559"/>
      <c r="BI707" s="559"/>
      <c r="BJ707" s="559"/>
      <c r="BK707" s="559"/>
      <c r="BL707" s="559"/>
      <c r="BM707" s="559"/>
      <c r="BN707" s="559"/>
      <c r="BO707" s="559"/>
      <c r="BP707" s="559"/>
      <c r="BQ707" s="559"/>
      <c r="BR707" s="559"/>
      <c r="BS707" s="559"/>
      <c r="BT707" s="559"/>
      <c r="BU707" s="559"/>
      <c r="BV707" s="560"/>
      <c r="BW707" s="419" t="str">
        <f t="shared" si="206"/>
        <v/>
      </c>
    </row>
    <row r="708" spans="1:98" ht="21" hidden="1" customHeight="1" x14ac:dyDescent="0.25">
      <c r="B708" s="277"/>
      <c r="C708" s="277"/>
      <c r="D708" s="277"/>
      <c r="E708" s="277"/>
      <c r="F708" s="277"/>
      <c r="G708" s="277"/>
      <c r="H708" s="277"/>
      <c r="I708" s="277"/>
      <c r="J708" s="277"/>
      <c r="N708" s="277"/>
      <c r="P708" s="277"/>
      <c r="Q708" s="277"/>
      <c r="R708" s="277"/>
      <c r="S708" s="277"/>
      <c r="T708" s="277"/>
      <c r="U708" s="277"/>
      <c r="V708" s="277"/>
      <c r="Z708" s="277"/>
      <c r="AA708" s="277"/>
      <c r="AB708" s="277"/>
      <c r="AC708" s="277"/>
      <c r="AD708" s="277"/>
      <c r="AE708" s="277"/>
      <c r="AF708" s="277"/>
      <c r="AG708" s="277"/>
      <c r="AH708" s="277"/>
      <c r="AL708" s="277"/>
      <c r="AM708" s="277"/>
      <c r="AN708" s="277"/>
      <c r="AO708" s="277"/>
      <c r="AP708" s="277"/>
      <c r="AQ708" s="277"/>
      <c r="AR708" s="277"/>
      <c r="AS708" s="277"/>
      <c r="AT708" s="277"/>
      <c r="AX708" s="556" t="s">
        <v>217</v>
      </c>
      <c r="AY708" s="559"/>
      <c r="AZ708" s="559"/>
      <c r="BA708" s="559"/>
      <c r="BB708" s="559"/>
      <c r="BC708" s="559"/>
      <c r="BD708" s="559"/>
      <c r="BE708" s="559"/>
      <c r="BF708" s="559"/>
      <c r="BG708" s="559"/>
      <c r="BH708" s="559"/>
      <c r="BI708" s="559"/>
      <c r="BJ708" s="559"/>
      <c r="BK708" s="559"/>
      <c r="BL708" s="559"/>
      <c r="BM708" s="559"/>
      <c r="BN708" s="559"/>
      <c r="BO708" s="559"/>
      <c r="BP708" s="559"/>
      <c r="BQ708" s="559"/>
      <c r="BR708" s="559"/>
      <c r="BS708" s="559"/>
      <c r="BT708" s="559"/>
      <c r="BU708" s="559"/>
      <c r="BV708" s="560"/>
      <c r="BW708" s="419" t="str">
        <f t="shared" si="206"/>
        <v/>
      </c>
      <c r="BY708" s="277"/>
      <c r="BZ708" s="277"/>
      <c r="CA708" s="277"/>
      <c r="CB708" s="277"/>
      <c r="CC708" s="277"/>
      <c r="CD708" s="277"/>
      <c r="CE708" s="277"/>
      <c r="CF708" s="277"/>
      <c r="CG708" s="51"/>
      <c r="CH708" s="51"/>
      <c r="CI708" s="51"/>
      <c r="CJ708" s="277"/>
      <c r="CK708" s="277"/>
      <c r="CL708" s="277"/>
      <c r="CM708" s="277"/>
      <c r="CN708" s="277"/>
      <c r="CO708" s="277"/>
      <c r="CP708" s="277"/>
      <c r="CQ708" s="277"/>
      <c r="CR708" s="277"/>
      <c r="CS708" s="51"/>
      <c r="CT708" s="51"/>
    </row>
    <row r="709" spans="1:98" s="260" customFormat="1" ht="21" hidden="1" customHeight="1" x14ac:dyDescent="0.25">
      <c r="A709" s="49"/>
      <c r="B709" s="277"/>
      <c r="C709" s="277"/>
      <c r="D709" s="277"/>
      <c r="E709" s="277"/>
      <c r="F709" s="277"/>
      <c r="G709" s="277"/>
      <c r="H709" s="277"/>
      <c r="I709" s="277"/>
      <c r="J709" s="277"/>
      <c r="K709" s="310"/>
      <c r="L709" s="51"/>
      <c r="M709" s="51"/>
      <c r="N709" s="277"/>
      <c r="O709" s="376"/>
      <c r="P709" s="277"/>
      <c r="Q709" s="277"/>
      <c r="R709" s="277"/>
      <c r="S709" s="277"/>
      <c r="T709" s="277"/>
      <c r="U709" s="277"/>
      <c r="V709" s="277"/>
      <c r="W709" s="310"/>
      <c r="X709" s="51"/>
      <c r="Y709" s="51"/>
      <c r="Z709" s="277"/>
      <c r="AA709" s="277"/>
      <c r="AB709" s="277"/>
      <c r="AC709" s="277"/>
      <c r="AD709" s="277"/>
      <c r="AE709" s="277"/>
      <c r="AF709" s="277"/>
      <c r="AG709" s="277"/>
      <c r="AH709" s="277"/>
      <c r="AI709" s="310"/>
      <c r="AJ709" s="51"/>
      <c r="AK709" s="51"/>
      <c r="AL709" s="277"/>
      <c r="AM709" s="277"/>
      <c r="AN709" s="277"/>
      <c r="AO709" s="277"/>
      <c r="AP709" s="277"/>
      <c r="AQ709" s="277"/>
      <c r="AR709" s="277"/>
      <c r="AS709" s="277"/>
      <c r="AT709" s="277"/>
      <c r="AU709" s="310"/>
      <c r="AV709" s="51"/>
      <c r="AW709" s="51"/>
      <c r="AX709" s="247" t="s">
        <v>216</v>
      </c>
      <c r="AY709" s="247" t="s">
        <v>186</v>
      </c>
      <c r="AZ709" s="247" t="s">
        <v>187</v>
      </c>
      <c r="BA709" s="247" t="s">
        <v>192</v>
      </c>
      <c r="BB709" s="247" t="s">
        <v>195</v>
      </c>
      <c r="BC709" s="247" t="s">
        <v>193</v>
      </c>
      <c r="BD709" s="247" t="s">
        <v>194</v>
      </c>
      <c r="BE709" s="247" t="s">
        <v>203</v>
      </c>
      <c r="BF709" s="247" t="s">
        <v>204</v>
      </c>
      <c r="BG709" s="247" t="s">
        <v>208</v>
      </c>
      <c r="BH709" s="247" t="s">
        <v>205</v>
      </c>
      <c r="BI709" s="247" t="s">
        <v>206</v>
      </c>
      <c r="BJ709" s="247" t="s">
        <v>197</v>
      </c>
      <c r="BK709" s="261" t="s">
        <v>202</v>
      </c>
      <c r="BL709" s="261" t="s">
        <v>207</v>
      </c>
      <c r="BM709" s="247" t="s">
        <v>200</v>
      </c>
      <c r="BN709" s="261" t="s">
        <v>209</v>
      </c>
      <c r="BO709" s="261" t="s">
        <v>210</v>
      </c>
      <c r="BP709" s="247" t="s">
        <v>201</v>
      </c>
      <c r="BQ709" s="247" t="s">
        <v>198</v>
      </c>
      <c r="BR709" s="247" t="s">
        <v>199</v>
      </c>
      <c r="BS709" s="247" t="s">
        <v>196</v>
      </c>
      <c r="BT709" s="247" t="s">
        <v>226</v>
      </c>
      <c r="BU709" s="247" t="s">
        <v>211</v>
      </c>
      <c r="BV709" s="247" t="s">
        <v>212</v>
      </c>
      <c r="BW709" s="419" t="e">
        <f t="shared" si="206"/>
        <v>#VALUE!</v>
      </c>
      <c r="BY709" s="262"/>
      <c r="BZ709" s="262"/>
      <c r="CA709" s="262"/>
      <c r="CB709" s="262"/>
      <c r="CC709" s="262"/>
      <c r="CD709" s="262"/>
      <c r="CE709" s="262"/>
      <c r="CF709" s="262"/>
      <c r="CG709" s="262"/>
      <c r="CH709" s="262"/>
      <c r="CI709" s="262"/>
      <c r="CJ709" s="262"/>
      <c r="CK709" s="262"/>
      <c r="CL709" s="262"/>
      <c r="CM709" s="262"/>
      <c r="CN709" s="262"/>
      <c r="CO709" s="262"/>
      <c r="CP709" s="262"/>
      <c r="CQ709" s="262"/>
      <c r="CR709" s="262"/>
      <c r="CS709" s="262"/>
      <c r="CT709" s="262"/>
    </row>
    <row r="710" spans="1:98" ht="21" hidden="1" customHeight="1" x14ac:dyDescent="0.25">
      <c r="A710" s="260"/>
      <c r="B710" s="260"/>
      <c r="C710" s="260"/>
      <c r="D710" s="260"/>
      <c r="E710" s="260"/>
      <c r="F710" s="260"/>
      <c r="G710" s="260"/>
      <c r="H710" s="260"/>
      <c r="I710" s="260"/>
      <c r="J710" s="260"/>
      <c r="K710" s="260"/>
      <c r="L710" s="260"/>
      <c r="M710" s="260"/>
      <c r="N710" s="260"/>
      <c r="O710" s="399"/>
      <c r="P710" s="260"/>
      <c r="Q710" s="260"/>
      <c r="R710" s="260"/>
      <c r="S710" s="260"/>
      <c r="T710" s="260"/>
      <c r="U710" s="260"/>
      <c r="V710" s="260"/>
      <c r="W710" s="260"/>
      <c r="X710" s="260"/>
      <c r="Y710" s="260"/>
      <c r="Z710" s="260"/>
      <c r="AA710" s="260"/>
      <c r="AB710" s="260"/>
      <c r="AC710" s="260"/>
      <c r="AD710" s="260"/>
      <c r="AE710" s="260"/>
      <c r="AF710" s="260"/>
      <c r="AG710" s="260"/>
      <c r="AH710" s="260"/>
      <c r="AI710" s="260"/>
      <c r="AJ710" s="260"/>
      <c r="AK710" s="260"/>
      <c r="AL710" s="260"/>
      <c r="AM710" s="260"/>
      <c r="AN710" s="260"/>
      <c r="AO710" s="260"/>
      <c r="AP710" s="260"/>
      <c r="AQ710" s="260"/>
      <c r="AR710" s="260"/>
      <c r="AS710" s="260"/>
      <c r="AT710" s="260"/>
      <c r="AU710" s="260"/>
      <c r="AV710" s="260"/>
      <c r="AW710" s="260"/>
      <c r="AX710" s="263" t="str">
        <f>$B$329</f>
        <v>L450.20.01.C11-01</v>
      </c>
      <c r="AY710" s="127">
        <v>1</v>
      </c>
      <c r="AZ710" s="127" t="str">
        <f>IF(COUNTIFS($B$327,"&lt;&gt;"&amp;""),$B$327,"")</f>
        <v>Psihologia educaţiei</v>
      </c>
      <c r="BA710" s="127">
        <f>IF($AZ710="","",ROUND(RIGHT($B$326,1)/2,0))</f>
        <v>1</v>
      </c>
      <c r="BB710" s="127" t="str">
        <f>IF($AZ710="","",RIGHT($B$326,1))</f>
        <v>1</v>
      </c>
      <c r="BC710" s="127" t="str">
        <f>IF($AZ710="","",$F$329)</f>
        <v>E</v>
      </c>
      <c r="BD710" s="127" t="str">
        <f>IF($AZ710="","","DF")</f>
        <v>DF</v>
      </c>
      <c r="BE710" s="127">
        <f>IF(COUNTIFS($B$327,"&lt;&gt;"&amp;""),ROUND($G$329/14,1),"")</f>
        <v>2</v>
      </c>
      <c r="BF710" s="127">
        <f>IF(COUNTIFS($B$327,"&lt;&gt;"&amp;""),ROUND(($H$329+$I$329+$J$329)/14,1),"")</f>
        <v>2</v>
      </c>
      <c r="BG710" s="127">
        <f>IF(COUNTIFS($B$327,"&lt;&gt;"&amp;""),ROUND(($G$329+$H$329+$I$329+$J$329)/14,1),"")</f>
        <v>4</v>
      </c>
      <c r="BH710" s="127">
        <f>IF(COUNTIFS($B$327,"&lt;&gt;"&amp;""),ROUND($G$329,1),"")</f>
        <v>28</v>
      </c>
      <c r="BI710" s="127">
        <f>IF(COUNTIFS($B$327,"&lt;&gt;"&amp;""),ROUND(($H$329+$I$329+$J$329),1),"")</f>
        <v>28</v>
      </c>
      <c r="BJ710" s="127">
        <f>IF(COUNTIFS($B$327,"&lt;&gt;"&amp;""),ROUND(($G$329+$H$329+$I$329+$J$329),1),"")</f>
        <v>56</v>
      </c>
      <c r="BK710" s="127"/>
      <c r="BL710" s="127"/>
      <c r="BM710" s="127"/>
      <c r="BN710" s="127"/>
      <c r="BO710" s="127"/>
      <c r="BP710" s="127"/>
      <c r="BQ710" s="127">
        <f>IF(COUNTIFS($B$327,"&lt;&gt;"&amp;""),IF($M$329&lt;&gt;"",ROUND($M$329/14,1),""),"")</f>
        <v>3.1</v>
      </c>
      <c r="BR710" s="127">
        <f>IF(COUNTIFS($B$327,"&lt;&gt;"&amp;""),IF($M$329&lt;&gt;"",ROUND($M$329,1),""),"")</f>
        <v>44</v>
      </c>
      <c r="BS710" s="127">
        <f>IF($AZ710="","",$E$329)</f>
        <v>4</v>
      </c>
      <c r="BT710" s="126" t="str">
        <f>IF(COUNTIFS($B$327,"&lt;&gt;"&amp;""),$L$329,"")</f>
        <v>DC</v>
      </c>
      <c r="BU710" s="126">
        <f>IF($AZ710="","",IF($BG710&lt;&gt;"",$BG710,0)+IF($BM710&lt;&gt;"",$BM710,0)+IF($BQ710&lt;&gt;"",$BQ710,0))</f>
        <v>7.1</v>
      </c>
      <c r="BV710" s="127">
        <f>IF($AZ710="","",IF($BJ710&lt;&gt;"",$BJ710,0)+IF($BP710&lt;&gt;"",$BP710,0)+IF($BR710&lt;&gt;"",$BR710,0))</f>
        <v>100</v>
      </c>
      <c r="BW710" s="419" t="str">
        <f t="shared" si="206"/>
        <v>2020</v>
      </c>
      <c r="BY710" s="277"/>
      <c r="BZ710" s="277"/>
      <c r="CA710" s="277"/>
      <c r="CB710" s="277"/>
      <c r="CC710" s="277"/>
      <c r="CD710" s="277"/>
      <c r="CE710" s="277"/>
      <c r="CF710" s="277"/>
      <c r="CG710" s="51"/>
      <c r="CH710" s="51"/>
      <c r="CI710" s="51"/>
      <c r="CJ710" s="277"/>
      <c r="CK710" s="277"/>
      <c r="CL710" s="277"/>
      <c r="CM710" s="277"/>
      <c r="CN710" s="277"/>
      <c r="CO710" s="277"/>
      <c r="CP710" s="277"/>
      <c r="CQ710" s="277"/>
      <c r="CR710" s="277"/>
      <c r="CS710" s="51"/>
      <c r="CT710" s="51"/>
    </row>
    <row r="711" spans="1:98" ht="21" hidden="1" customHeight="1" x14ac:dyDescent="0.2">
      <c r="A711" s="254"/>
      <c r="B711" s="255"/>
      <c r="C711" s="255"/>
      <c r="D711" s="255"/>
      <c r="E711" s="255"/>
      <c r="F711" s="255"/>
      <c r="G711" s="255"/>
      <c r="H711" s="255"/>
      <c r="I711" s="255"/>
      <c r="J711" s="255"/>
      <c r="K711" s="255"/>
      <c r="L711" s="256"/>
      <c r="M711" s="256"/>
      <c r="N711" s="255"/>
      <c r="O711" s="394"/>
      <c r="P711" s="255"/>
      <c r="Q711" s="255"/>
      <c r="R711" s="255"/>
      <c r="S711" s="255"/>
      <c r="T711" s="255"/>
      <c r="U711" s="255"/>
      <c r="V711" s="255"/>
      <c r="W711" s="255"/>
      <c r="X711" s="256"/>
      <c r="Y711" s="256"/>
      <c r="Z711" s="255"/>
      <c r="AA711" s="255"/>
      <c r="AB711" s="255"/>
      <c r="AC711" s="255"/>
      <c r="AD711" s="255"/>
      <c r="AE711" s="255"/>
      <c r="AF711" s="255"/>
      <c r="AG711" s="255"/>
      <c r="AH711" s="255"/>
      <c r="AI711" s="255"/>
      <c r="AJ711" s="256"/>
      <c r="AK711" s="256"/>
      <c r="AL711" s="255"/>
      <c r="AM711" s="255"/>
      <c r="AN711" s="255"/>
      <c r="AO711" s="255"/>
      <c r="AP711" s="255"/>
      <c r="AQ711" s="255"/>
      <c r="AR711" s="255"/>
      <c r="AS711" s="255"/>
      <c r="AT711" s="255"/>
      <c r="AU711" s="255"/>
      <c r="AV711" s="256"/>
      <c r="AW711" s="256"/>
      <c r="AX711" s="263" t="str">
        <f>$B$332</f>
        <v/>
      </c>
      <c r="AY711" s="276">
        <v>2</v>
      </c>
      <c r="AZ711" s="127" t="str">
        <f>IF(COUNTIFS($B$330,"&lt;&gt;"&amp;""),$B$330,"")</f>
        <v/>
      </c>
      <c r="BA711" s="127" t="str">
        <f>IF($AZ711="","",ROUND(RIGHT($B$326,1)/2,0))</f>
        <v/>
      </c>
      <c r="BB711" s="127" t="str">
        <f>IF($AZ711="","",RIGHT($B$326,1))</f>
        <v/>
      </c>
      <c r="BC711" s="127" t="str">
        <f>IF($AZ711="","",$F$332)</f>
        <v/>
      </c>
      <c r="BD711" s="127" t="str">
        <f>IF($AZ711="","","DF")</f>
        <v/>
      </c>
      <c r="BE711" s="127" t="str">
        <f>IF(COUNTIFS($B$330,"&lt;&gt;"&amp;""),ROUND($G$332/14,1),"")</f>
        <v/>
      </c>
      <c r="BF711" s="127" t="str">
        <f>IF(COUNTIFS($B$330,"&lt;&gt;"&amp;""),ROUND(($H$332+$I$332+$J$332)/14,1),"")</f>
        <v/>
      </c>
      <c r="BG711" s="127" t="str">
        <f>IF(COUNTIFS($B$330,"&lt;&gt;"&amp;""),ROUND(($G$332+$H$332+$I$332+$J$332)/14,1),"")</f>
        <v/>
      </c>
      <c r="BH711" s="127" t="str">
        <f>IF(COUNTIFS($B$330,"&lt;&gt;"&amp;""),ROUND($G$332,1),"")</f>
        <v/>
      </c>
      <c r="BI711" s="127" t="str">
        <f>IF(COUNTIFS($B$330,"&lt;&gt;"&amp;""),ROUND(($H$332+$I$332+$J$332),1),"")</f>
        <v/>
      </c>
      <c r="BJ711" s="127" t="str">
        <f>IF(COUNTIFS($B$330,"&lt;&gt;"&amp;""),ROUND(($G$332+$H$332+$I$332+$J$332),1),"")</f>
        <v/>
      </c>
      <c r="BK711" s="276"/>
      <c r="BL711" s="127"/>
      <c r="BM711" s="127"/>
      <c r="BN711" s="276"/>
      <c r="BO711" s="127"/>
      <c r="BP711" s="127"/>
      <c r="BQ711" s="127" t="str">
        <f>IF(COUNTIFS($B$330,"&lt;&gt;"&amp;""),IF($M$332&lt;&gt;"",ROUND($M$332/14,1),""),"")</f>
        <v/>
      </c>
      <c r="BR711" s="127" t="str">
        <f>IF(COUNTIFS($B$330,"&lt;&gt;"&amp;""),IF($M$332&lt;&gt;"",ROUND($M$332,1),""),"")</f>
        <v/>
      </c>
      <c r="BS711" s="127" t="str">
        <f>IF($AZ711="","",$E$332)</f>
        <v/>
      </c>
      <c r="BT711" s="126" t="str">
        <f>IF(COUNTIFS($B$330,"&lt;&gt;"&amp;""),$L$332,"")</f>
        <v/>
      </c>
      <c r="BU711" s="126" t="str">
        <f t="shared" ref="BU711:BU713" si="207">IF($AZ711="","",IF($BG711&lt;&gt;"",$BG711,0)+IF($BM711&lt;&gt;"",$BM711,0)+IF($BQ711&lt;&gt;"",$BQ711,0))</f>
        <v/>
      </c>
      <c r="BV711" s="127" t="str">
        <f t="shared" ref="BV711:BV713" si="208">IF($AZ711="","",IF($BJ711&lt;&gt;"",$BJ711,0)+IF($BP711&lt;&gt;"",$BP711,0)+IF($BR711&lt;&gt;"",$BR711,0))</f>
        <v/>
      </c>
      <c r="BW711" s="419" t="str">
        <f t="shared" si="206"/>
        <v/>
      </c>
      <c r="BY711" s="277"/>
      <c r="BZ711" s="277"/>
      <c r="CA711" s="277"/>
      <c r="CB711" s="277"/>
      <c r="CC711" s="277"/>
      <c r="CD711" s="277"/>
      <c r="CE711" s="277"/>
      <c r="CF711" s="277"/>
      <c r="CG711" s="51"/>
      <c r="CH711" s="51"/>
      <c r="CI711" s="51"/>
      <c r="CJ711" s="277"/>
      <c r="CK711" s="277"/>
      <c r="CL711" s="277"/>
      <c r="CM711" s="277"/>
      <c r="CN711" s="277"/>
      <c r="CO711" s="277"/>
      <c r="CP711" s="277"/>
      <c r="CQ711" s="277"/>
      <c r="CR711" s="277"/>
      <c r="CS711" s="51"/>
      <c r="CT711" s="51"/>
    </row>
    <row r="712" spans="1:98" ht="21" hidden="1" customHeight="1" x14ac:dyDescent="0.2">
      <c r="A712" s="254"/>
      <c r="B712" s="255"/>
      <c r="C712" s="255"/>
      <c r="D712" s="255"/>
      <c r="E712" s="255"/>
      <c r="F712" s="255"/>
      <c r="G712" s="255"/>
      <c r="H712" s="255"/>
      <c r="I712" s="255"/>
      <c r="J712" s="255"/>
      <c r="K712" s="255"/>
      <c r="L712" s="256"/>
      <c r="M712" s="256"/>
      <c r="N712" s="255"/>
      <c r="O712" s="394"/>
      <c r="P712" s="255"/>
      <c r="Q712" s="255"/>
      <c r="R712" s="255"/>
      <c r="S712" s="255"/>
      <c r="T712" s="255"/>
      <c r="U712" s="255"/>
      <c r="V712" s="255"/>
      <c r="W712" s="255"/>
      <c r="X712" s="256"/>
      <c r="Y712" s="256"/>
      <c r="Z712" s="255"/>
      <c r="AA712" s="255"/>
      <c r="AB712" s="255"/>
      <c r="AC712" s="255"/>
      <c r="AD712" s="255"/>
      <c r="AE712" s="255"/>
      <c r="AF712" s="255"/>
      <c r="AG712" s="255"/>
      <c r="AH712" s="255"/>
      <c r="AI712" s="255"/>
      <c r="AJ712" s="256"/>
      <c r="AK712" s="256"/>
      <c r="AL712" s="255"/>
      <c r="AM712" s="255"/>
      <c r="AN712" s="255"/>
      <c r="AO712" s="255"/>
      <c r="AP712" s="255"/>
      <c r="AQ712" s="255"/>
      <c r="AR712" s="255"/>
      <c r="AS712" s="255"/>
      <c r="AT712" s="255"/>
      <c r="AU712" s="255"/>
      <c r="AV712" s="256"/>
      <c r="AW712" s="256"/>
      <c r="AX712" s="263" t="str">
        <f>$B$335</f>
        <v/>
      </c>
      <c r="AY712" s="276">
        <v>3</v>
      </c>
      <c r="AZ712" s="127" t="str">
        <f>IF(COUNTIFS($B$333,"&lt;&gt;"&amp;""),$B$333,"")</f>
        <v/>
      </c>
      <c r="BA712" s="127" t="str">
        <f>IF($AZ712="","",ROUND(RIGHT($B$326,1)/2,0))</f>
        <v/>
      </c>
      <c r="BB712" s="127" t="str">
        <f>IF($AZ712="","",RIGHT($B$326,1))</f>
        <v/>
      </c>
      <c r="BC712" s="127" t="str">
        <f>IF($AZ712="","",$F$335)</f>
        <v/>
      </c>
      <c r="BD712" s="127" t="str">
        <f>IF($AZ712="","","DF")</f>
        <v/>
      </c>
      <c r="BE712" s="127" t="str">
        <f>IF(COUNTIFS($B$333,"&lt;&gt;"&amp;""),ROUND($G$335/14,1),"")</f>
        <v/>
      </c>
      <c r="BF712" s="127" t="str">
        <f>IF(COUNTIFS($B$333,"&lt;&gt;"&amp;""),ROUND(($H$335+$I$335+$J$335)/14,1),"")</f>
        <v/>
      </c>
      <c r="BG712" s="127" t="str">
        <f>IF(COUNTIFS($B$333,"&lt;&gt;"&amp;""),ROUND(($G$335+$H$335+$I$335+$J$335)/14,1),"")</f>
        <v/>
      </c>
      <c r="BH712" s="127" t="str">
        <f>IF(COUNTIFS($B$333,"&lt;&gt;"&amp;""),ROUND($G$335,1),"")</f>
        <v/>
      </c>
      <c r="BI712" s="127" t="str">
        <f>IF(COUNTIFS($B$333,"&lt;&gt;"&amp;""),ROUND(($H$335+$I$335+$J$335),1),"")</f>
        <v/>
      </c>
      <c r="BJ712" s="127" t="str">
        <f>IF(COUNTIFS($B$333,"&lt;&gt;"&amp;""),ROUND(($G$335+$H$335+$I$335+$J$335),1),"")</f>
        <v/>
      </c>
      <c r="BK712" s="276"/>
      <c r="BL712" s="127"/>
      <c r="BM712" s="127"/>
      <c r="BN712" s="276"/>
      <c r="BO712" s="127"/>
      <c r="BP712" s="127"/>
      <c r="BQ712" s="127" t="str">
        <f>IF(COUNTIFS($B$333,"&lt;&gt;"&amp;""),IF($M$335&lt;&gt;"",ROUND($M$335/14,1),""),"")</f>
        <v/>
      </c>
      <c r="BR712" s="127" t="str">
        <f>IF(COUNTIFS($B$333,"&lt;&gt;"&amp;""),IF($M$335&lt;&gt;"",ROUND($M$335,1),""),"")</f>
        <v/>
      </c>
      <c r="BS712" s="127" t="str">
        <f>IF($AZ712="","",$E$335)</f>
        <v/>
      </c>
      <c r="BT712" s="126" t="str">
        <f>IF(COUNTIFS($B$333,"&lt;&gt;"&amp;""),$L$335,"")</f>
        <v/>
      </c>
      <c r="BU712" s="126" t="str">
        <f t="shared" si="207"/>
        <v/>
      </c>
      <c r="BV712" s="127" t="str">
        <f t="shared" si="208"/>
        <v/>
      </c>
      <c r="BW712" s="419" t="str">
        <f t="shared" si="206"/>
        <v/>
      </c>
      <c r="BY712" s="277"/>
      <c r="BZ712" s="277"/>
      <c r="CA712" s="277"/>
      <c r="CB712" s="277"/>
      <c r="CC712" s="277"/>
      <c r="CD712" s="277"/>
      <c r="CE712" s="277"/>
      <c r="CF712" s="277"/>
      <c r="CG712" s="51"/>
      <c r="CH712" s="51"/>
      <c r="CI712" s="51"/>
      <c r="CJ712" s="277"/>
      <c r="CK712" s="277"/>
      <c r="CL712" s="277"/>
      <c r="CM712" s="277"/>
      <c r="CN712" s="277"/>
      <c r="CO712" s="277"/>
      <c r="CP712" s="277"/>
      <c r="CQ712" s="277"/>
      <c r="CR712" s="277"/>
      <c r="CS712" s="51"/>
      <c r="CT712" s="51"/>
    </row>
    <row r="713" spans="1:98" ht="21" hidden="1" customHeight="1" x14ac:dyDescent="0.2">
      <c r="A713" s="254"/>
      <c r="B713" s="255"/>
      <c r="C713" s="255"/>
      <c r="D713" s="255"/>
      <c r="E713" s="255"/>
      <c r="F713" s="255"/>
      <c r="G713" s="255"/>
      <c r="H713" s="255"/>
      <c r="I713" s="255"/>
      <c r="J713" s="255"/>
      <c r="K713" s="255"/>
      <c r="L713" s="256"/>
      <c r="M713" s="256"/>
      <c r="N713" s="255"/>
      <c r="O713" s="394"/>
      <c r="P713" s="255"/>
      <c r="Q713" s="255"/>
      <c r="R713" s="255"/>
      <c r="S713" s="255"/>
      <c r="T713" s="255"/>
      <c r="U713" s="255"/>
      <c r="V713" s="255"/>
      <c r="W713" s="255"/>
      <c r="X713" s="256"/>
      <c r="Y713" s="256"/>
      <c r="Z713" s="255"/>
      <c r="AA713" s="255"/>
      <c r="AB713" s="255"/>
      <c r="AC713" s="255"/>
      <c r="AD713" s="255"/>
      <c r="AE713" s="255"/>
      <c r="AF713" s="255"/>
      <c r="AG713" s="255"/>
      <c r="AH713" s="255"/>
      <c r="AI713" s="255"/>
      <c r="AJ713" s="256"/>
      <c r="AK713" s="256"/>
      <c r="AL713" s="255"/>
      <c r="AM713" s="255"/>
      <c r="AN713" s="255"/>
      <c r="AO713" s="255"/>
      <c r="AP713" s="255"/>
      <c r="AQ713" s="255"/>
      <c r="AR713" s="255"/>
      <c r="AS713" s="255"/>
      <c r="AT713" s="255"/>
      <c r="AU713" s="255"/>
      <c r="AV713" s="256"/>
      <c r="AW713" s="256"/>
      <c r="AX713" s="263" t="str">
        <f>$B$338</f>
        <v/>
      </c>
      <c r="AY713" s="276">
        <v>4</v>
      </c>
      <c r="AZ713" s="127" t="str">
        <f>IF(COUNTIFS($B$336,"&lt;&gt;"&amp;""),$B$336,"")</f>
        <v/>
      </c>
      <c r="BA713" s="127" t="str">
        <f>IF($AZ713="","",ROUND(RIGHT($B$326,1)/2,0))</f>
        <v/>
      </c>
      <c r="BB713" s="127" t="str">
        <f>IF($AZ713="","",RIGHT($B$326,1))</f>
        <v/>
      </c>
      <c r="BC713" s="127" t="str">
        <f>IF($AZ713="","",$F$338)</f>
        <v/>
      </c>
      <c r="BD713" s="127" t="str">
        <f>IF($AZ713="","","DF")</f>
        <v/>
      </c>
      <c r="BE713" s="127" t="str">
        <f>IF(COUNTIFS($B$336,"&lt;&gt;"&amp;""),ROUND($G$338/14,1),"")</f>
        <v/>
      </c>
      <c r="BF713" s="127" t="str">
        <f>IF(COUNTIFS($B$336,"&lt;&gt;"&amp;""),ROUND(($H$338+$I$338+$J$338)/14,1),"")</f>
        <v/>
      </c>
      <c r="BG713" s="127" t="str">
        <f>IF(COUNTIFS($B$336,"&lt;&gt;"&amp;""),ROUND(($G$338+$H$338+$I$338+$J$338)/14,1),"")</f>
        <v/>
      </c>
      <c r="BH713" s="127" t="str">
        <f>IF(COUNTIFS($B$336,"&lt;&gt;"&amp;""),ROUND($G$338,1),"")</f>
        <v/>
      </c>
      <c r="BI713" s="127" t="str">
        <f>IF(COUNTIFS($B$336,"&lt;&gt;"&amp;""),ROUND(($H$338+$I$338+$J$338),1),"")</f>
        <v/>
      </c>
      <c r="BJ713" s="127" t="str">
        <f>IF(COUNTIFS($B$336,"&lt;&gt;"&amp;""),ROUND(($G$338+$H$338+$I$338+$J$338),1),"")</f>
        <v/>
      </c>
      <c r="BK713" s="276"/>
      <c r="BL713" s="127"/>
      <c r="BM713" s="127"/>
      <c r="BN713" s="276"/>
      <c r="BO713" s="127"/>
      <c r="BP713" s="127"/>
      <c r="BQ713" s="127" t="str">
        <f>IF(COUNTIFS($B$336,"&lt;&gt;"&amp;""),IF($M$338&lt;&gt;"",ROUND($M$338/14,1),""),"")</f>
        <v/>
      </c>
      <c r="BR713" s="127" t="str">
        <f>IF(COUNTIFS($B$336,"&lt;&gt;"&amp;""),IF($M$338&lt;&gt;"",ROUND($M$338,1),""),"")</f>
        <v/>
      </c>
      <c r="BS713" s="127" t="str">
        <f>IF($AZ713="","",$E$338)</f>
        <v/>
      </c>
      <c r="BT713" s="126" t="str">
        <f>IF(COUNTIFS($B$336,"&lt;&gt;"&amp;""),$L$338,"")</f>
        <v/>
      </c>
      <c r="BU713" s="126" t="str">
        <f t="shared" si="207"/>
        <v/>
      </c>
      <c r="BV713" s="127" t="str">
        <f t="shared" si="208"/>
        <v/>
      </c>
      <c r="BW713" s="419" t="str">
        <f t="shared" si="206"/>
        <v/>
      </c>
      <c r="BY713" s="277"/>
      <c r="BZ713" s="277"/>
      <c r="CA713" s="277"/>
      <c r="CB713" s="277"/>
      <c r="CC713" s="277"/>
      <c r="CD713" s="277"/>
      <c r="CE713" s="277"/>
      <c r="CF713" s="277"/>
      <c r="CG713" s="51"/>
      <c r="CH713" s="51"/>
      <c r="CI713" s="51"/>
      <c r="CJ713" s="277"/>
      <c r="CK713" s="277"/>
      <c r="CL713" s="277"/>
      <c r="CM713" s="277"/>
      <c r="CN713" s="277"/>
      <c r="CO713" s="277"/>
      <c r="CP713" s="277"/>
      <c r="CQ713" s="277"/>
      <c r="CR713" s="277"/>
      <c r="CS713" s="51"/>
      <c r="CT713" s="51"/>
    </row>
    <row r="714" spans="1:98" ht="21" hidden="1" customHeight="1" x14ac:dyDescent="0.25">
      <c r="A714" s="254"/>
      <c r="B714" s="255"/>
      <c r="C714" s="255"/>
      <c r="D714" s="255"/>
      <c r="E714" s="255"/>
      <c r="F714" s="255"/>
      <c r="G714" s="255"/>
      <c r="H714" s="255"/>
      <c r="I714" s="255"/>
      <c r="J714" s="255"/>
      <c r="K714" s="255"/>
      <c r="L714" s="256"/>
      <c r="M714" s="256"/>
      <c r="N714" s="255"/>
      <c r="O714" s="394"/>
      <c r="P714" s="255"/>
      <c r="Q714" s="255"/>
      <c r="R714" s="255"/>
      <c r="S714" s="255"/>
      <c r="T714" s="255"/>
      <c r="U714" s="255"/>
      <c r="V714" s="255"/>
      <c r="W714" s="255"/>
      <c r="X714" s="256"/>
      <c r="Y714" s="256"/>
      <c r="Z714" s="255"/>
      <c r="AA714" s="255"/>
      <c r="AB714" s="255"/>
      <c r="AC714" s="255"/>
      <c r="AD714" s="255"/>
      <c r="AE714" s="255"/>
      <c r="AF714" s="255"/>
      <c r="AG714" s="255"/>
      <c r="AH714" s="255"/>
      <c r="AI714" s="255"/>
      <c r="AJ714" s="256"/>
      <c r="AK714" s="256"/>
      <c r="AL714" s="255"/>
      <c r="AM714" s="255"/>
      <c r="AN714" s="255"/>
      <c r="AO714" s="255"/>
      <c r="AP714" s="255"/>
      <c r="AQ714" s="255"/>
      <c r="AR714" s="255"/>
      <c r="AS714" s="255"/>
      <c r="AT714" s="255"/>
      <c r="AU714" s="255"/>
      <c r="AV714" s="256"/>
      <c r="AW714" s="256"/>
      <c r="AX714" s="556" t="s">
        <v>218</v>
      </c>
      <c r="AY714" s="559"/>
      <c r="AZ714" s="559"/>
      <c r="BA714" s="559"/>
      <c r="BB714" s="559"/>
      <c r="BC714" s="559"/>
      <c r="BD714" s="559"/>
      <c r="BE714" s="559"/>
      <c r="BF714" s="559"/>
      <c r="BG714" s="559"/>
      <c r="BH714" s="559"/>
      <c r="BI714" s="559"/>
      <c r="BJ714" s="559"/>
      <c r="BK714" s="559"/>
      <c r="BL714" s="559"/>
      <c r="BM714" s="559"/>
      <c r="BN714" s="559"/>
      <c r="BO714" s="559"/>
      <c r="BP714" s="559"/>
      <c r="BQ714" s="559"/>
      <c r="BR714" s="559"/>
      <c r="BS714" s="559"/>
      <c r="BT714" s="559"/>
      <c r="BU714" s="559"/>
      <c r="BV714" s="560"/>
      <c r="BW714" s="419" t="str">
        <f t="shared" si="206"/>
        <v/>
      </c>
      <c r="BY714" s="277"/>
      <c r="BZ714" s="277"/>
      <c r="CA714" s="277"/>
      <c r="CB714" s="277"/>
      <c r="CC714" s="277"/>
      <c r="CD714" s="277"/>
      <c r="CE714" s="277"/>
      <c r="CF714" s="277"/>
      <c r="CG714" s="51"/>
      <c r="CH714" s="51"/>
      <c r="CI714" s="51"/>
      <c r="CJ714" s="277"/>
      <c r="CK714" s="277"/>
      <c r="CL714" s="277"/>
      <c r="CM714" s="277"/>
      <c r="CN714" s="277"/>
      <c r="CO714" s="277"/>
      <c r="CP714" s="277"/>
      <c r="CQ714" s="277"/>
      <c r="CR714" s="277"/>
      <c r="CS714" s="51"/>
      <c r="CT714" s="51"/>
    </row>
    <row r="715" spans="1:98" ht="21" hidden="1" customHeight="1" x14ac:dyDescent="0.2">
      <c r="B715" s="277"/>
      <c r="C715" s="277"/>
      <c r="D715" s="277"/>
      <c r="E715" s="277"/>
      <c r="F715" s="277"/>
      <c r="G715" s="277"/>
      <c r="H715" s="277"/>
      <c r="I715" s="277"/>
      <c r="J715" s="277"/>
      <c r="N715" s="277"/>
      <c r="P715" s="277"/>
      <c r="Q715" s="277"/>
      <c r="R715" s="277"/>
      <c r="S715" s="277"/>
      <c r="T715" s="277"/>
      <c r="U715" s="277"/>
      <c r="V715" s="277"/>
      <c r="Z715" s="277"/>
      <c r="AA715" s="277"/>
      <c r="AB715" s="277"/>
      <c r="AC715" s="277"/>
      <c r="AD715" s="277"/>
      <c r="AE715" s="277"/>
      <c r="AF715" s="277"/>
      <c r="AG715" s="277"/>
      <c r="AH715" s="277"/>
      <c r="AL715" s="277"/>
      <c r="AM715" s="277"/>
      <c r="AN715" s="277"/>
      <c r="AO715" s="277"/>
      <c r="AP715" s="277"/>
      <c r="AQ715" s="277"/>
      <c r="AR715" s="277"/>
      <c r="AS715" s="277"/>
      <c r="AT715" s="277"/>
      <c r="AX715" s="263" t="str">
        <f>$N$329</f>
        <v>L450.20.02.C11-01</v>
      </c>
      <c r="AY715" s="127">
        <v>1</v>
      </c>
      <c r="AZ715" s="127" t="str">
        <f>IF(COUNTIFS($N$327,"&lt;&gt;"&amp;""),$N$327,"")</f>
        <v>Pedagogie 1</v>
      </c>
      <c r="BA715" s="127">
        <f>IF($AZ715="","",ROUND(RIGHT($N$326,1)/2,0))</f>
        <v>1</v>
      </c>
      <c r="BB715" s="127" t="str">
        <f>IF($AZ715="","",RIGHT($N$326,1))</f>
        <v>2</v>
      </c>
      <c r="BC715" s="127" t="str">
        <f>IF($AZ715="","",$R$329)</f>
        <v>E</v>
      </c>
      <c r="BD715" s="127" t="str">
        <f>IF($AZ715="","","DF")</f>
        <v>DF</v>
      </c>
      <c r="BE715" s="127">
        <f>IF(COUNTIFS($N$327,"&lt;&gt;"&amp;""),ROUND($S$329/14,1),"")</f>
        <v>2</v>
      </c>
      <c r="BF715" s="127">
        <f>IF(COUNTIFS($N$327,"&lt;&gt;"&amp;""),ROUND(($T$329+$U$329+$V$329)/14,1),"")</f>
        <v>2</v>
      </c>
      <c r="BG715" s="127">
        <f>IF(COUNTIFS($N$327,"&lt;&gt;"&amp;""),ROUND(($S$329+$T$329+$U$329+$V$329)/14,1),"")</f>
        <v>4</v>
      </c>
      <c r="BH715" s="127">
        <f>IF(COUNTIFS($N$327,"&lt;&gt;"&amp;""),ROUND($S$329,1),"")</f>
        <v>28</v>
      </c>
      <c r="BI715" s="127">
        <f>IF(COUNTIFS($N$327,"&lt;&gt;"&amp;""),ROUND(($T$329+$U$329+$V$329),1),"")</f>
        <v>28</v>
      </c>
      <c r="BJ715" s="127">
        <f>IF(COUNTIFS($N$327,"&lt;&gt;"&amp;""),ROUND(($S$329+$T$329+$U$329+$V$329),1),"")</f>
        <v>56</v>
      </c>
      <c r="BK715" s="127"/>
      <c r="BL715" s="127"/>
      <c r="BM715" s="127"/>
      <c r="BN715" s="127"/>
      <c r="BO715" s="127"/>
      <c r="BP715" s="127"/>
      <c r="BQ715" s="127">
        <f>IF(COUNTIFS($N$327,"&lt;&gt;"&amp;""),IF($Y$329&lt;&gt;"",ROUND($Y$329/14,1),""),"")</f>
        <v>4.9000000000000004</v>
      </c>
      <c r="BR715" s="127">
        <f>IF(COUNTIFS($N$327,"&lt;&gt;"&amp;""),IF($Y$329&lt;&gt;"",ROUND($Y$329,1),""),"")</f>
        <v>69</v>
      </c>
      <c r="BS715" s="127">
        <f>IF($AZ715="","",$Q$329)</f>
        <v>5</v>
      </c>
      <c r="BT715" s="126" t="str">
        <f>IF(COUNTIFS($N$327,"&lt;&gt;"&amp;""),$X$329,"")</f>
        <v>DC</v>
      </c>
      <c r="BU715" s="126">
        <f>IF($AZ715="","",IF($BG715&lt;&gt;"",$BG715,0)+IF($BM715&lt;&gt;"",$BM715,0)+IF($BQ715&lt;&gt;"",$BQ715,0))</f>
        <v>8.9</v>
      </c>
      <c r="BV715" s="127">
        <f>IF($AZ715="","",IF($BJ715&lt;&gt;"",$BJ715,0)+IF($BP715&lt;&gt;"",$BP715,0)+IF($BR715&lt;&gt;"",$BR715,0))</f>
        <v>125</v>
      </c>
      <c r="BW715" s="419" t="str">
        <f t="shared" si="206"/>
        <v>2020</v>
      </c>
      <c r="BY715" s="277"/>
      <c r="BZ715" s="277"/>
      <c r="CA715" s="277"/>
      <c r="CB715" s="277"/>
      <c r="CC715" s="277"/>
      <c r="CD715" s="277"/>
      <c r="CE715" s="277"/>
      <c r="CF715" s="277"/>
      <c r="CG715" s="51"/>
      <c r="CH715" s="51"/>
      <c r="CI715" s="51"/>
      <c r="CJ715" s="277"/>
      <c r="CK715" s="277"/>
      <c r="CL715" s="277"/>
      <c r="CM715" s="277"/>
      <c r="CN715" s="277"/>
      <c r="CO715" s="277"/>
      <c r="CP715" s="277"/>
      <c r="CQ715" s="277"/>
      <c r="CR715" s="277"/>
      <c r="CS715" s="51"/>
      <c r="CT715" s="51"/>
    </row>
    <row r="716" spans="1:98" ht="21" hidden="1" customHeight="1" x14ac:dyDescent="0.2">
      <c r="A716" s="254"/>
      <c r="B716" s="255"/>
      <c r="C716" s="255"/>
      <c r="D716" s="255"/>
      <c r="E716" s="255"/>
      <c r="F716" s="255"/>
      <c r="G716" s="255"/>
      <c r="H716" s="255"/>
      <c r="I716" s="255"/>
      <c r="J716" s="255"/>
      <c r="K716" s="255"/>
      <c r="L716" s="256"/>
      <c r="M716" s="256"/>
      <c r="N716" s="255"/>
      <c r="O716" s="394"/>
      <c r="P716" s="255"/>
      <c r="Q716" s="255"/>
      <c r="R716" s="255"/>
      <c r="S716" s="255"/>
      <c r="T716" s="255"/>
      <c r="U716" s="255"/>
      <c r="V716" s="255"/>
      <c r="W716" s="255"/>
      <c r="X716" s="256"/>
      <c r="Y716" s="256"/>
      <c r="Z716" s="255"/>
      <c r="AA716" s="255"/>
      <c r="AB716" s="255"/>
      <c r="AC716" s="255"/>
      <c r="AD716" s="255"/>
      <c r="AE716" s="255"/>
      <c r="AF716" s="255"/>
      <c r="AG716" s="255"/>
      <c r="AH716" s="255"/>
      <c r="AI716" s="255"/>
      <c r="AJ716" s="256"/>
      <c r="AK716" s="256"/>
      <c r="AL716" s="255"/>
      <c r="AM716" s="255"/>
      <c r="AN716" s="255"/>
      <c r="AO716" s="255"/>
      <c r="AP716" s="255"/>
      <c r="AQ716" s="255"/>
      <c r="AR716" s="255"/>
      <c r="AS716" s="255"/>
      <c r="AT716" s="255"/>
      <c r="AU716" s="255"/>
      <c r="AV716" s="256"/>
      <c r="AW716" s="256"/>
      <c r="AX716" s="263" t="str">
        <f>$N$332</f>
        <v>L450.20.02.C11-02</v>
      </c>
      <c r="AY716" s="276">
        <v>2</v>
      </c>
      <c r="AZ716" s="127" t="str">
        <f>IF(COUNTIFS($N$330,"&lt;&gt;"&amp;""),$N$330,"")</f>
        <v>Voluntariat</v>
      </c>
      <c r="BA716" s="127">
        <f>IF($AZ716="","",ROUND(RIGHT($N$326,1)/2,0))</f>
        <v>1</v>
      </c>
      <c r="BB716" s="127" t="str">
        <f>IF($AZ716="","",RIGHT($N$326,1))</f>
        <v>2</v>
      </c>
      <c r="BC716" s="127" t="str">
        <f>IF($AZ716="","",$R$332)</f>
        <v>C</v>
      </c>
      <c r="BD716" s="127" t="str">
        <f>IF($AZ716="","","DF")</f>
        <v>DF</v>
      </c>
      <c r="BE716" s="127">
        <f>IF(COUNTIFS($N$330,"&lt;&gt;"&amp;""),ROUND($S$332/14,1),"")</f>
        <v>0</v>
      </c>
      <c r="BF716" s="127">
        <f>IF(COUNTIFS($N$330,"&lt;&gt;"&amp;""),ROUND(($T$332+$U$332+$V$332)/14,1),"")</f>
        <v>2</v>
      </c>
      <c r="BG716" s="127">
        <f>IF(COUNTIFS($N$330,"&lt;&gt;"&amp;""),ROUND(($S$332+$T$332+$U$332+$V$332)/14,1),"")</f>
        <v>2</v>
      </c>
      <c r="BH716" s="127">
        <f>IF(COUNTIFS($N$330,"&lt;&gt;"&amp;""),ROUND($S$332,1),"")</f>
        <v>0</v>
      </c>
      <c r="BI716" s="127">
        <f>IF(COUNTIFS($N$330,"&lt;&gt;"&amp;""),ROUND(($T$332+$U$332+$V$332),1),"")</f>
        <v>28</v>
      </c>
      <c r="BJ716" s="127">
        <f>IF(COUNTIFS($N$330,"&lt;&gt;"&amp;""),ROUND(($S$332+$T$332+$U$332+$V$332),1),"")</f>
        <v>28</v>
      </c>
      <c r="BK716" s="276"/>
      <c r="BL716" s="127"/>
      <c r="BM716" s="127"/>
      <c r="BN716" s="276"/>
      <c r="BO716" s="127"/>
      <c r="BP716" s="127"/>
      <c r="BQ716" s="127">
        <f>IF(COUNTIFS($N$330,"&lt;&gt;"&amp;""),IF($Y$332&lt;&gt;"",ROUND($Y$332/14,1),""),"")</f>
        <v>1.6</v>
      </c>
      <c r="BR716" s="127">
        <f>IF(COUNTIFS($N$330,"&lt;&gt;"&amp;""),IF($Y$332&lt;&gt;"",ROUND($Y$332,1),""),"")</f>
        <v>22</v>
      </c>
      <c r="BS716" s="127">
        <f>IF($AZ716="","",$Q$332)</f>
        <v>2</v>
      </c>
      <c r="BT716" s="126" t="str">
        <f>IF(COUNTIFS($N$330,"&lt;&gt;"&amp;""),$X$332,"")</f>
        <v>DC</v>
      </c>
      <c r="BU716" s="126">
        <f t="shared" ref="BU716:BU718" si="209">IF($AZ716="","",IF($BG716&lt;&gt;"",$BG716,0)+IF($BM716&lt;&gt;"",$BM716,0)+IF($BQ716&lt;&gt;"",$BQ716,0))</f>
        <v>3.6</v>
      </c>
      <c r="BV716" s="127">
        <f t="shared" ref="BV716:BV718" si="210">IF($AZ716="","",IF($BJ716&lt;&gt;"",$BJ716,0)+IF($BP716&lt;&gt;"",$BP716,0)+IF($BR716&lt;&gt;"",$BR716,0))</f>
        <v>50</v>
      </c>
      <c r="BW716" s="419" t="str">
        <f t="shared" si="206"/>
        <v>2020</v>
      </c>
      <c r="BY716" s="277"/>
      <c r="BZ716" s="277"/>
      <c r="CA716" s="277"/>
      <c r="CB716" s="277"/>
      <c r="CC716" s="277"/>
      <c r="CD716" s="277"/>
      <c r="CE716" s="277"/>
      <c r="CF716" s="277"/>
      <c r="CG716" s="51"/>
      <c r="CH716" s="51"/>
      <c r="CI716" s="51"/>
      <c r="CJ716" s="277"/>
      <c r="CK716" s="277"/>
      <c r="CL716" s="277"/>
      <c r="CM716" s="277"/>
      <c r="CN716" s="277"/>
      <c r="CO716" s="277"/>
      <c r="CP716" s="277"/>
      <c r="CQ716" s="277"/>
      <c r="CR716" s="277"/>
      <c r="CS716" s="51"/>
      <c r="CT716" s="51"/>
    </row>
    <row r="717" spans="1:98" ht="21" hidden="1" customHeight="1" x14ac:dyDescent="0.2">
      <c r="A717" s="254"/>
      <c r="B717" s="255"/>
      <c r="C717" s="255"/>
      <c r="D717" s="255"/>
      <c r="E717" s="255"/>
      <c r="F717" s="255"/>
      <c r="G717" s="255"/>
      <c r="H717" s="255"/>
      <c r="I717" s="255"/>
      <c r="J717" s="255"/>
      <c r="K717" s="255"/>
      <c r="L717" s="256"/>
      <c r="M717" s="256"/>
      <c r="N717" s="255"/>
      <c r="O717" s="394"/>
      <c r="P717" s="255"/>
      <c r="Q717" s="255"/>
      <c r="R717" s="255"/>
      <c r="S717" s="255"/>
      <c r="T717" s="255"/>
      <c r="U717" s="255"/>
      <c r="V717" s="255"/>
      <c r="W717" s="255"/>
      <c r="X717" s="256"/>
      <c r="Y717" s="256"/>
      <c r="Z717" s="255"/>
      <c r="AA717" s="255"/>
      <c r="AB717" s="255"/>
      <c r="AC717" s="255"/>
      <c r="AD717" s="255"/>
      <c r="AE717" s="255"/>
      <c r="AF717" s="255"/>
      <c r="AG717" s="255"/>
      <c r="AH717" s="255"/>
      <c r="AI717" s="255"/>
      <c r="AJ717" s="256"/>
      <c r="AK717" s="256"/>
      <c r="AL717" s="255"/>
      <c r="AM717" s="255"/>
      <c r="AN717" s="255"/>
      <c r="AO717" s="255"/>
      <c r="AP717" s="255"/>
      <c r="AQ717" s="255"/>
      <c r="AR717" s="255"/>
      <c r="AS717" s="255"/>
      <c r="AT717" s="255"/>
      <c r="AU717" s="255"/>
      <c r="AV717" s="256"/>
      <c r="AW717" s="256"/>
      <c r="AX717" s="263" t="str">
        <f>$N$335</f>
        <v/>
      </c>
      <c r="AY717" s="276">
        <v>3</v>
      </c>
      <c r="AZ717" s="127" t="str">
        <f>IF(COUNTIFS($N$333,"&lt;&gt;"&amp;""),$N$333,"")</f>
        <v/>
      </c>
      <c r="BA717" s="127" t="str">
        <f>IF($AZ717="","",ROUND(RIGHT($N$326,1)/2,0))</f>
        <v/>
      </c>
      <c r="BB717" s="127" t="str">
        <f>IF($AZ717="","",RIGHT($N$326,1))</f>
        <v/>
      </c>
      <c r="BC717" s="127" t="str">
        <f>IF($AZ717="","",$R$335)</f>
        <v/>
      </c>
      <c r="BD717" s="127" t="str">
        <f>IF($AZ717="","","DF")</f>
        <v/>
      </c>
      <c r="BE717" s="127" t="str">
        <f>IF(COUNTIFS($N$333,"&lt;&gt;"&amp;""),ROUND($S$335/14,1),"")</f>
        <v/>
      </c>
      <c r="BF717" s="127" t="str">
        <f>IF(COUNTIFS($N$333,"&lt;&gt;"&amp;""),ROUND(($T$335+$U$335+$V$335)/14,1),"")</f>
        <v/>
      </c>
      <c r="BG717" s="127" t="str">
        <f>IF(COUNTIFS($N$333,"&lt;&gt;"&amp;""),ROUND(($S$335+$T$335+$U$335+$V$335)/14,1),"")</f>
        <v/>
      </c>
      <c r="BH717" s="127" t="str">
        <f>IF(COUNTIFS($N$333,"&lt;&gt;"&amp;""),ROUND($S$335,1),"")</f>
        <v/>
      </c>
      <c r="BI717" s="127" t="str">
        <f>IF(COUNTIFS($N$333,"&lt;&gt;"&amp;""),ROUND(($T$335+$U$335+$V$335),1),"")</f>
        <v/>
      </c>
      <c r="BJ717" s="127" t="str">
        <f>IF(COUNTIFS($N$333,"&lt;&gt;"&amp;""),ROUND(($S$335+$T$335+$U$335+$V$335),1),"")</f>
        <v/>
      </c>
      <c r="BK717" s="276"/>
      <c r="BL717" s="127"/>
      <c r="BM717" s="127"/>
      <c r="BN717" s="276"/>
      <c r="BO717" s="127"/>
      <c r="BP717" s="127"/>
      <c r="BQ717" s="127" t="str">
        <f>IF(COUNTIFS($N$333,"&lt;&gt;"&amp;""),IF($Y$335&lt;&gt;"",ROUND($Y$335/14,1),""),"")</f>
        <v/>
      </c>
      <c r="BR717" s="127" t="str">
        <f>IF(COUNTIFS($N$333,"&lt;&gt;"&amp;""),IF($Y$335&lt;&gt;"",ROUND($Y$335,1),""),"")</f>
        <v/>
      </c>
      <c r="BS717" s="127" t="str">
        <f>IF($AZ717="","",$Q$335)</f>
        <v/>
      </c>
      <c r="BT717" s="126" t="str">
        <f>IF(COUNTIFS($N$333,"&lt;&gt;"&amp;""),$X$335,"")</f>
        <v/>
      </c>
      <c r="BU717" s="126" t="str">
        <f t="shared" si="209"/>
        <v/>
      </c>
      <c r="BV717" s="127" t="str">
        <f t="shared" si="210"/>
        <v/>
      </c>
      <c r="BW717" s="419" t="str">
        <f t="shared" si="206"/>
        <v/>
      </c>
      <c r="BY717" s="277"/>
      <c r="BZ717" s="277"/>
      <c r="CA717" s="277"/>
      <c r="CB717" s="277"/>
      <c r="CC717" s="277"/>
      <c r="CD717" s="277"/>
      <c r="CE717" s="277"/>
      <c r="CF717" s="277"/>
      <c r="CG717" s="51"/>
      <c r="CH717" s="51"/>
      <c r="CI717" s="51"/>
      <c r="CJ717" s="277"/>
      <c r="CK717" s="277"/>
      <c r="CL717" s="277"/>
      <c r="CM717" s="277"/>
      <c r="CN717" s="277"/>
      <c r="CO717" s="277"/>
      <c r="CP717" s="277"/>
      <c r="CQ717" s="277"/>
      <c r="CR717" s="277"/>
      <c r="CS717" s="51"/>
      <c r="CT717" s="51"/>
    </row>
    <row r="718" spans="1:98" ht="21" hidden="1" customHeight="1" x14ac:dyDescent="0.2">
      <c r="A718" s="254"/>
      <c r="B718" s="255"/>
      <c r="C718" s="255"/>
      <c r="D718" s="255"/>
      <c r="E718" s="255"/>
      <c r="F718" s="255"/>
      <c r="G718" s="255"/>
      <c r="H718" s="255"/>
      <c r="I718" s="255"/>
      <c r="J718" s="255"/>
      <c r="K718" s="255"/>
      <c r="L718" s="256"/>
      <c r="M718" s="256"/>
      <c r="N718" s="255"/>
      <c r="O718" s="394"/>
      <c r="P718" s="255"/>
      <c r="Q718" s="255"/>
      <c r="R718" s="255"/>
      <c r="S718" s="255"/>
      <c r="T718" s="255"/>
      <c r="U718" s="255"/>
      <c r="V718" s="255"/>
      <c r="W718" s="255"/>
      <c r="X718" s="256"/>
      <c r="Y718" s="256"/>
      <c r="Z718" s="255"/>
      <c r="AA718" s="255"/>
      <c r="AB718" s="255"/>
      <c r="AC718" s="255"/>
      <c r="AD718" s="255"/>
      <c r="AE718" s="255"/>
      <c r="AF718" s="255"/>
      <c r="AG718" s="255"/>
      <c r="AH718" s="255"/>
      <c r="AI718" s="255"/>
      <c r="AJ718" s="256"/>
      <c r="AK718" s="256"/>
      <c r="AL718" s="255"/>
      <c r="AM718" s="255"/>
      <c r="AN718" s="255"/>
      <c r="AO718" s="255"/>
      <c r="AP718" s="255"/>
      <c r="AQ718" s="255"/>
      <c r="AR718" s="255"/>
      <c r="AS718" s="255"/>
      <c r="AT718" s="255"/>
      <c r="AU718" s="255"/>
      <c r="AV718" s="256"/>
      <c r="AW718" s="256"/>
      <c r="AX718" s="263" t="str">
        <f>$N$338</f>
        <v/>
      </c>
      <c r="AY718" s="276">
        <v>4</v>
      </c>
      <c r="AZ718" s="127" t="str">
        <f>IF(COUNTIFS($N$336,"&lt;&gt;"&amp;""),$N$336,"")</f>
        <v/>
      </c>
      <c r="BA718" s="127" t="str">
        <f>IF($AZ718="","",ROUND(RIGHT($N$326,1)/2,0))</f>
        <v/>
      </c>
      <c r="BB718" s="127" t="str">
        <f>IF($AZ718="","",RIGHT($N$326,1))</f>
        <v/>
      </c>
      <c r="BC718" s="127" t="str">
        <f>IF($AZ718="","",$R$338)</f>
        <v/>
      </c>
      <c r="BD718" s="127" t="str">
        <f>IF($AZ718="","","DF")</f>
        <v/>
      </c>
      <c r="BE718" s="127" t="str">
        <f>IF(COUNTIFS($N$336,"&lt;&gt;"&amp;""),ROUND($S$338/14,1),"")</f>
        <v/>
      </c>
      <c r="BF718" s="127" t="str">
        <f>IF(COUNTIFS($N$336,"&lt;&gt;"&amp;""),ROUND(($T$338+$U$338+$V$338)/14,1),"")</f>
        <v/>
      </c>
      <c r="BG718" s="127" t="str">
        <f>IF(COUNTIFS($N$336,"&lt;&gt;"&amp;""),ROUND(($S$338+$T$338+$U$338+$V$338)/14,1),"")</f>
        <v/>
      </c>
      <c r="BH718" s="127" t="str">
        <f>IF(COUNTIFS($N$336,"&lt;&gt;"&amp;""),ROUND($S$338,1),"")</f>
        <v/>
      </c>
      <c r="BI718" s="127" t="str">
        <f>IF(COUNTIFS($N$336,"&lt;&gt;"&amp;""),ROUND(($T$338+$U$338+$V$338),1),"")</f>
        <v/>
      </c>
      <c r="BJ718" s="127" t="str">
        <f>IF(COUNTIFS($N$336,"&lt;&gt;"&amp;""),ROUND(($S$338+$T$338+$U$338+$V$338),1),"")</f>
        <v/>
      </c>
      <c r="BK718" s="276"/>
      <c r="BL718" s="127"/>
      <c r="BM718" s="127"/>
      <c r="BN718" s="276"/>
      <c r="BO718" s="127"/>
      <c r="BP718" s="127"/>
      <c r="BQ718" s="127" t="str">
        <f>IF(COUNTIFS($N$336,"&lt;&gt;"&amp;""),IF($Y$338&lt;&gt;"",ROUND($Y$338/14,1),""),"")</f>
        <v/>
      </c>
      <c r="BR718" s="127" t="str">
        <f>IF(COUNTIFS($N$336,"&lt;&gt;"&amp;""),IF($Y$338&lt;&gt;"",ROUND($Y$338,1),""),"")</f>
        <v/>
      </c>
      <c r="BS718" s="127" t="str">
        <f>IF($AZ718="","",$Q$338)</f>
        <v/>
      </c>
      <c r="BT718" s="126" t="str">
        <f>IF(COUNTIFS($N$336,"&lt;&gt;"&amp;""),$X$338,"")</f>
        <v/>
      </c>
      <c r="BU718" s="126" t="str">
        <f t="shared" si="209"/>
        <v/>
      </c>
      <c r="BV718" s="127" t="str">
        <f t="shared" si="210"/>
        <v/>
      </c>
      <c r="BW718" s="419" t="str">
        <f t="shared" si="206"/>
        <v/>
      </c>
      <c r="BY718" s="277"/>
      <c r="BZ718" s="277"/>
      <c r="CA718" s="277"/>
      <c r="CB718" s="277"/>
      <c r="CC718" s="277"/>
      <c r="CD718" s="277"/>
      <c r="CE718" s="277"/>
      <c r="CF718" s="277"/>
      <c r="CG718" s="51"/>
      <c r="CH718" s="51"/>
      <c r="CI718" s="51"/>
      <c r="CJ718" s="277"/>
      <c r="CK718" s="277"/>
      <c r="CL718" s="277"/>
      <c r="CM718" s="277"/>
      <c r="CN718" s="277"/>
      <c r="CO718" s="277"/>
      <c r="CP718" s="277"/>
      <c r="CQ718" s="277"/>
      <c r="CR718" s="277"/>
      <c r="CS718" s="51"/>
      <c r="CT718" s="51"/>
    </row>
    <row r="719" spans="1:98" ht="21" hidden="1" customHeight="1" x14ac:dyDescent="0.25">
      <c r="A719" s="254"/>
      <c r="B719" s="255"/>
      <c r="C719" s="255"/>
      <c r="D719" s="255"/>
      <c r="E719" s="255"/>
      <c r="F719" s="255"/>
      <c r="G719" s="255"/>
      <c r="H719" s="255"/>
      <c r="I719" s="255"/>
      <c r="J719" s="255"/>
      <c r="K719" s="255"/>
      <c r="L719" s="256"/>
      <c r="M719" s="256"/>
      <c r="N719" s="255"/>
      <c r="O719" s="394"/>
      <c r="P719" s="255"/>
      <c r="Q719" s="255"/>
      <c r="R719" s="255"/>
      <c r="S719" s="255"/>
      <c r="T719" s="255"/>
      <c r="U719" s="255"/>
      <c r="V719" s="255"/>
      <c r="W719" s="255"/>
      <c r="X719" s="256"/>
      <c r="Y719" s="256"/>
      <c r="Z719" s="255"/>
      <c r="AA719" s="255"/>
      <c r="AB719" s="255"/>
      <c r="AC719" s="255"/>
      <c r="AD719" s="255"/>
      <c r="AE719" s="255"/>
      <c r="AF719" s="255"/>
      <c r="AG719" s="255"/>
      <c r="AH719" s="255"/>
      <c r="AI719" s="255"/>
      <c r="AJ719" s="256"/>
      <c r="AK719" s="256"/>
      <c r="AL719" s="255"/>
      <c r="AM719" s="255"/>
      <c r="AN719" s="255"/>
      <c r="AO719" s="255"/>
      <c r="AP719" s="255"/>
      <c r="AQ719" s="255"/>
      <c r="AR719" s="255"/>
      <c r="AS719" s="255"/>
      <c r="AT719" s="255"/>
      <c r="AU719" s="255"/>
      <c r="AV719" s="256"/>
      <c r="AW719" s="256"/>
      <c r="AX719" s="556" t="s">
        <v>219</v>
      </c>
      <c r="AY719" s="557"/>
      <c r="AZ719" s="557"/>
      <c r="BA719" s="557"/>
      <c r="BB719" s="557"/>
      <c r="BC719" s="557"/>
      <c r="BD719" s="557"/>
      <c r="BE719" s="557"/>
      <c r="BF719" s="557"/>
      <c r="BG719" s="557"/>
      <c r="BH719" s="557"/>
      <c r="BI719" s="557"/>
      <c r="BJ719" s="557"/>
      <c r="BK719" s="557"/>
      <c r="BL719" s="557"/>
      <c r="BM719" s="557"/>
      <c r="BN719" s="557"/>
      <c r="BO719" s="557"/>
      <c r="BP719" s="557"/>
      <c r="BQ719" s="557"/>
      <c r="BR719" s="557"/>
      <c r="BS719" s="557"/>
      <c r="BT719" s="557"/>
      <c r="BU719" s="557"/>
      <c r="BV719" s="558"/>
      <c r="BW719" s="419" t="str">
        <f t="shared" si="206"/>
        <v/>
      </c>
      <c r="BY719" s="277"/>
      <c r="BZ719" s="277"/>
      <c r="CA719" s="277"/>
      <c r="CB719" s="277"/>
      <c r="CC719" s="277"/>
      <c r="CD719" s="277"/>
      <c r="CE719" s="277"/>
      <c r="CF719" s="277"/>
      <c r="CG719" s="51"/>
      <c r="CH719" s="51"/>
      <c r="CI719" s="51"/>
      <c r="CJ719" s="277"/>
      <c r="CK719" s="277"/>
      <c r="CL719" s="277"/>
      <c r="CM719" s="277"/>
      <c r="CN719" s="277"/>
      <c r="CO719" s="277"/>
      <c r="CP719" s="277"/>
      <c r="CQ719" s="277"/>
      <c r="CR719" s="277"/>
      <c r="CS719" s="51"/>
      <c r="CT719" s="51"/>
    </row>
    <row r="720" spans="1:98" ht="21" hidden="1" customHeight="1" x14ac:dyDescent="0.2">
      <c r="B720" s="277"/>
      <c r="C720" s="277"/>
      <c r="D720" s="277"/>
      <c r="E720" s="277"/>
      <c r="F720" s="277"/>
      <c r="G720" s="277"/>
      <c r="H720" s="277"/>
      <c r="I720" s="277"/>
      <c r="J720" s="277"/>
      <c r="N720" s="277"/>
      <c r="P720" s="277"/>
      <c r="Q720" s="277"/>
      <c r="R720" s="277"/>
      <c r="S720" s="277"/>
      <c r="T720" s="277"/>
      <c r="U720" s="277"/>
      <c r="V720" s="277"/>
      <c r="Z720" s="277"/>
      <c r="AA720" s="277"/>
      <c r="AB720" s="277"/>
      <c r="AC720" s="277"/>
      <c r="AD720" s="277"/>
      <c r="AE720" s="277"/>
      <c r="AF720" s="277"/>
      <c r="AG720" s="277"/>
      <c r="AH720" s="277"/>
      <c r="AL720" s="277"/>
      <c r="AM720" s="277"/>
      <c r="AN720" s="277"/>
      <c r="AO720" s="277"/>
      <c r="AP720" s="277"/>
      <c r="AQ720" s="277"/>
      <c r="AR720" s="277"/>
      <c r="AS720" s="277"/>
      <c r="AT720" s="277"/>
      <c r="AX720" s="263" t="str">
        <f>$Z$329</f>
        <v>L450.20.03.C11-01</v>
      </c>
      <c r="AY720" s="127">
        <v>1</v>
      </c>
      <c r="AZ720" s="127" t="str">
        <f>IF(COUNTIFS($Z$327,"&lt;&gt;"&amp;""),$Z$327,"")</f>
        <v>Pedagogie 2</v>
      </c>
      <c r="BA720" s="127">
        <f>IF($AZ720="","",ROUND(RIGHT($Z$326,1)/2,0))</f>
        <v>2</v>
      </c>
      <c r="BB720" s="127" t="str">
        <f>IF($AZ720="","",RIGHT($Z$326,1))</f>
        <v>3</v>
      </c>
      <c r="BC720" s="127" t="str">
        <f>IF($AZ720="","",$AD$329)</f>
        <v>E</v>
      </c>
      <c r="BD720" s="127" t="str">
        <f>IF($AZ720="","","DF")</f>
        <v>DF</v>
      </c>
      <c r="BE720" s="127">
        <f>IF(COUNTIFS($Z$327,"&lt;&gt;"&amp;""),ROUND($AE$329/14,1),"")</f>
        <v>2</v>
      </c>
      <c r="BF720" s="127">
        <f>IF(COUNTIFS($Z$327,"&lt;&gt;"&amp;""),ROUND(($AF$329+$AG$329+$AH$329)/14,1),"")</f>
        <v>2</v>
      </c>
      <c r="BG720" s="127">
        <f>IF(COUNTIFS($Z$327,"&lt;&gt;"&amp;""),ROUND(($AE$329+$AF$329+$AG$329+$AH$329)/14,1),"")</f>
        <v>4</v>
      </c>
      <c r="BH720" s="127">
        <f>IF(COUNTIFS($Z$327,"&lt;&gt;"&amp;""),ROUND($AE$329,1),"")</f>
        <v>28</v>
      </c>
      <c r="BI720" s="127">
        <f>IF(COUNTIFS($Z$327,"&lt;&gt;"&amp;""),ROUND(($AF$329+$AG$329+$AH$329),1),"")</f>
        <v>28</v>
      </c>
      <c r="BJ720" s="127">
        <f>IF(COUNTIFS($Z$327,"&lt;&gt;"&amp;""),ROUND(($AE$329+$AF$329+$AG$329+$AH$329),1),"")</f>
        <v>56</v>
      </c>
      <c r="BK720" s="127"/>
      <c r="BL720" s="127"/>
      <c r="BM720" s="127"/>
      <c r="BN720" s="127"/>
      <c r="BO720" s="127"/>
      <c r="BP720" s="127"/>
      <c r="BQ720" s="127">
        <f>IF(COUNTIFS($Z$327,"&lt;&gt;"&amp;""),IF($AK$329&lt;&gt;"",ROUND($AK$329/14,1),""),"")</f>
        <v>4.9000000000000004</v>
      </c>
      <c r="BR720" s="127">
        <f>IF(COUNTIFS($Z$327,"&lt;&gt;"&amp;""),IF($AK$329&lt;&gt;"",ROUND($AK$329,1),""),"")</f>
        <v>69</v>
      </c>
      <c r="BS720" s="127">
        <f>IF($AZ720="","",$AC$329)</f>
        <v>5</v>
      </c>
      <c r="BT720" s="126" t="str">
        <f>IF(COUNTIFS($Z$327,"&lt;&gt;"&amp;""),$AJ$329,"")</f>
        <v>DC</v>
      </c>
      <c r="BU720" s="126">
        <f>IF($AZ720="","",IF($BG720&lt;&gt;"",$BG720,0)+IF($BM720&lt;&gt;"",$BM720,0)+IF($BQ720&lt;&gt;"",$BQ720,0))</f>
        <v>8.9</v>
      </c>
      <c r="BV720" s="127">
        <f>IF($AZ720="","",IF($BJ720&lt;&gt;"",$BJ720,0)+IF($BP720&lt;&gt;"",$BP720,0)+IF($BR720&lt;&gt;"",$BR720,0))</f>
        <v>125</v>
      </c>
      <c r="BW720" s="419" t="str">
        <f t="shared" si="206"/>
        <v>2021</v>
      </c>
      <c r="BY720" s="277"/>
      <c r="BZ720" s="277"/>
      <c r="CA720" s="277"/>
      <c r="CB720" s="277"/>
      <c r="CC720" s="277"/>
      <c r="CD720" s="277"/>
      <c r="CE720" s="277"/>
      <c r="CF720" s="277"/>
      <c r="CG720" s="51"/>
      <c r="CH720" s="51"/>
      <c r="CI720" s="51"/>
      <c r="CJ720" s="277"/>
      <c r="CK720" s="277"/>
      <c r="CL720" s="277"/>
      <c r="CM720" s="277"/>
      <c r="CN720" s="277"/>
      <c r="CO720" s="277"/>
      <c r="CP720" s="277"/>
      <c r="CQ720" s="277"/>
      <c r="CR720" s="277"/>
      <c r="CS720" s="51"/>
      <c r="CT720" s="51"/>
    </row>
    <row r="721" spans="1:98" ht="21" hidden="1" customHeight="1" x14ac:dyDescent="0.2">
      <c r="A721" s="254"/>
      <c r="B721" s="255"/>
      <c r="C721" s="255"/>
      <c r="D721" s="255"/>
      <c r="E721" s="255"/>
      <c r="F721" s="255"/>
      <c r="G721" s="255"/>
      <c r="H721" s="255"/>
      <c r="I721" s="255"/>
      <c r="J721" s="255"/>
      <c r="K721" s="255"/>
      <c r="L721" s="256"/>
      <c r="M721" s="256"/>
      <c r="N721" s="255"/>
      <c r="O721" s="394"/>
      <c r="P721" s="255"/>
      <c r="Q721" s="255"/>
      <c r="R721" s="255"/>
      <c r="S721" s="255"/>
      <c r="T721" s="255"/>
      <c r="U721" s="255"/>
      <c r="V721" s="255"/>
      <c r="W721" s="255"/>
      <c r="X721" s="256"/>
      <c r="Y721" s="256"/>
      <c r="Z721" s="255"/>
      <c r="AA721" s="255"/>
      <c r="AB721" s="255"/>
      <c r="AC721" s="255"/>
      <c r="AD721" s="255"/>
      <c r="AE721" s="255"/>
      <c r="AF721" s="255"/>
      <c r="AG721" s="255"/>
      <c r="AH721" s="255"/>
      <c r="AI721" s="255"/>
      <c r="AJ721" s="256"/>
      <c r="AK721" s="256"/>
      <c r="AL721" s="255"/>
      <c r="AM721" s="255"/>
      <c r="AN721" s="255"/>
      <c r="AO721" s="255"/>
      <c r="AP721" s="255"/>
      <c r="AQ721" s="255"/>
      <c r="AR721" s="255"/>
      <c r="AS721" s="255"/>
      <c r="AT721" s="255"/>
      <c r="AU721" s="255"/>
      <c r="AV721" s="256"/>
      <c r="AW721" s="256"/>
      <c r="AX721" s="263" t="str">
        <f>$Z$332</f>
        <v>L450.20.03.D11-02</v>
      </c>
      <c r="AY721" s="276">
        <v>2</v>
      </c>
      <c r="AZ721" s="127" t="str">
        <f>IF(COUNTIFS($Z$330,"&lt;&gt;"&amp;""),$Z$330,"")</f>
        <v>Biochimie</v>
      </c>
      <c r="BA721" s="127">
        <f>IF($AZ721="","",ROUND(RIGHT($Z$326,1)/2,0))</f>
        <v>2</v>
      </c>
      <c r="BB721" s="127" t="str">
        <f>IF($AZ721="","",RIGHT($Z$326,1))</f>
        <v>3</v>
      </c>
      <c r="BC721" s="127" t="str">
        <f>IF($AZ721="","",$AD$332)</f>
        <v>D</v>
      </c>
      <c r="BD721" s="127" t="str">
        <f>IF($AZ721="","","DF")</f>
        <v>DF</v>
      </c>
      <c r="BE721" s="127">
        <f>IF(COUNTIFS($Z$330,"&lt;&gt;"&amp;""),ROUND($AE$332/14,1),"")</f>
        <v>2</v>
      </c>
      <c r="BF721" s="127">
        <f>IF(COUNTIFS($Z$330,"&lt;&gt;"&amp;""),ROUND(($AF$332+$AG$332+$AH$332)/14,1),"")</f>
        <v>2</v>
      </c>
      <c r="BG721" s="127">
        <f>IF(COUNTIFS($Z$330,"&lt;&gt;"&amp;""),ROUND(($AE$332+$AF$332+$AG$332+$AH$332)/14,1),"")</f>
        <v>4</v>
      </c>
      <c r="BH721" s="127">
        <f>IF(COUNTIFS($Z$330,"&lt;&gt;"&amp;""),ROUND($AE$332,1),"")</f>
        <v>28</v>
      </c>
      <c r="BI721" s="127">
        <f>IF(COUNTIFS($Z$330,"&lt;&gt;"&amp;""),ROUND(($AF$332+$AG$332+$AH$332),1),"")</f>
        <v>28</v>
      </c>
      <c r="BJ721" s="127">
        <f>IF(COUNTIFS($Z$330,"&lt;&gt;"&amp;""),ROUND(($AE$332+$AF$332+$AG$332+$AH$332),1),"")</f>
        <v>56</v>
      </c>
      <c r="BK721" s="276"/>
      <c r="BL721" s="127"/>
      <c r="BM721" s="127"/>
      <c r="BN721" s="276"/>
      <c r="BO721" s="127"/>
      <c r="BP721" s="127"/>
      <c r="BQ721" s="127">
        <f>IF(COUNTIFS($Z$330,"&lt;&gt;"&amp;""),IF($AK$332&lt;&gt;"",ROUND($AK$332/14,1),""),"")</f>
        <v>1.4</v>
      </c>
      <c r="BR721" s="127">
        <f>IF(COUNTIFS($Z$330,"&lt;&gt;"&amp;""),IF($AK$332&lt;&gt;"",ROUND($AK$332,1),""),"")</f>
        <v>19</v>
      </c>
      <c r="BS721" s="127">
        <f>IF($AZ721="","",$AC$332)</f>
        <v>3</v>
      </c>
      <c r="BT721" s="126" t="str">
        <f>IF(COUNTIFS($Z$330,"&lt;&gt;"&amp;""),$AJ$332,"")</f>
        <v>DD</v>
      </c>
      <c r="BU721" s="126">
        <f t="shared" ref="BU721:BU723" si="211">IF($AZ721="","",IF($BG721&lt;&gt;"",$BG721,0)+IF($BM721&lt;&gt;"",$BM721,0)+IF($BQ721&lt;&gt;"",$BQ721,0))</f>
        <v>5.4</v>
      </c>
      <c r="BV721" s="127">
        <f t="shared" ref="BV721:BV723" si="212">IF($AZ721="","",IF($BJ721&lt;&gt;"",$BJ721,0)+IF($BP721&lt;&gt;"",$BP721,0)+IF($BR721&lt;&gt;"",$BR721,0))</f>
        <v>75</v>
      </c>
      <c r="BW721" s="419" t="str">
        <f t="shared" si="206"/>
        <v>2021</v>
      </c>
      <c r="BY721" s="277"/>
      <c r="BZ721" s="277"/>
      <c r="CA721" s="277"/>
      <c r="CB721" s="277"/>
      <c r="CC721" s="277"/>
      <c r="CD721" s="277"/>
      <c r="CE721" s="277"/>
      <c r="CF721" s="277"/>
      <c r="CG721" s="51"/>
      <c r="CH721" s="51"/>
      <c r="CI721" s="51"/>
      <c r="CJ721" s="277"/>
      <c r="CK721" s="277"/>
      <c r="CL721" s="277"/>
      <c r="CM721" s="277"/>
      <c r="CN721" s="277"/>
      <c r="CO721" s="277"/>
      <c r="CP721" s="277"/>
      <c r="CQ721" s="277"/>
      <c r="CR721" s="277"/>
      <c r="CS721" s="51"/>
      <c r="CT721" s="51"/>
    </row>
    <row r="722" spans="1:98" ht="21" hidden="1" customHeight="1" x14ac:dyDescent="0.2">
      <c r="A722" s="254"/>
      <c r="B722" s="255"/>
      <c r="C722" s="255"/>
      <c r="D722" s="255"/>
      <c r="E722" s="255"/>
      <c r="F722" s="255"/>
      <c r="G722" s="255"/>
      <c r="H722" s="255"/>
      <c r="I722" s="255"/>
      <c r="J722" s="255"/>
      <c r="K722" s="255"/>
      <c r="L722" s="256"/>
      <c r="M722" s="256"/>
      <c r="N722" s="255"/>
      <c r="O722" s="394"/>
      <c r="P722" s="255"/>
      <c r="Q722" s="255"/>
      <c r="R722" s="255"/>
      <c r="S722" s="255"/>
      <c r="T722" s="255"/>
      <c r="U722" s="255"/>
      <c r="V722" s="255"/>
      <c r="W722" s="255"/>
      <c r="X722" s="256"/>
      <c r="Y722" s="256"/>
      <c r="Z722" s="255"/>
      <c r="AA722" s="255"/>
      <c r="AB722" s="255"/>
      <c r="AC722" s="255"/>
      <c r="AD722" s="255"/>
      <c r="AE722" s="255"/>
      <c r="AF722" s="255"/>
      <c r="AG722" s="255"/>
      <c r="AH722" s="255"/>
      <c r="AI722" s="255"/>
      <c r="AJ722" s="256"/>
      <c r="AK722" s="256"/>
      <c r="AL722" s="255"/>
      <c r="AM722" s="255"/>
      <c r="AN722" s="255"/>
      <c r="AO722" s="255"/>
      <c r="AP722" s="255"/>
      <c r="AQ722" s="255"/>
      <c r="AR722" s="255"/>
      <c r="AS722" s="255"/>
      <c r="AT722" s="255"/>
      <c r="AU722" s="255"/>
      <c r="AV722" s="256"/>
      <c r="AW722" s="256"/>
      <c r="AX722" s="263" t="str">
        <f>$Z$335</f>
        <v>L450.20.03.C11-03</v>
      </c>
      <c r="AY722" s="276">
        <v>3</v>
      </c>
      <c r="AZ722" s="127" t="str">
        <f>IF(COUNTIFS($Z$333,"&lt;&gt;"&amp;""),$Z$333,"")</f>
        <v>Limbi moderne 3</v>
      </c>
      <c r="BA722" s="127">
        <f>IF($AZ722="","",ROUND(RIGHT($Z$326,1)/2,0))</f>
        <v>2</v>
      </c>
      <c r="BB722" s="127" t="str">
        <f>IF($AZ722="","",RIGHT($Z$326,1))</f>
        <v>3</v>
      </c>
      <c r="BC722" s="127" t="str">
        <f>IF($AZ722="","",$AD$335)</f>
        <v>D</v>
      </c>
      <c r="BD722" s="127" t="str">
        <f>IF($AZ722="","","DF")</f>
        <v>DF</v>
      </c>
      <c r="BE722" s="127">
        <f>IF(COUNTIFS($Z$333,"&lt;&gt;"&amp;""),ROUND($AE$335/14,1),"")</f>
        <v>0</v>
      </c>
      <c r="BF722" s="127">
        <f>IF(COUNTIFS($Z$333,"&lt;&gt;"&amp;""),ROUND(($AF$335+$AG$335+$AH$335)/14,1),"")</f>
        <v>1</v>
      </c>
      <c r="BG722" s="127">
        <f>IF(COUNTIFS($Z$333,"&lt;&gt;"&amp;""),ROUND(($AE$335+$AF$335+$AG$335+$AH$335)/14,1),"")</f>
        <v>1</v>
      </c>
      <c r="BH722" s="127">
        <f>IF(COUNTIFS($Z$333,"&lt;&gt;"&amp;""),ROUND($AE$335,1),"")</f>
        <v>0</v>
      </c>
      <c r="BI722" s="127">
        <f>IF(COUNTIFS($Z$333,"&lt;&gt;"&amp;""),ROUND(($AF$335+$AG$335+$AH$335),1),"")</f>
        <v>14</v>
      </c>
      <c r="BJ722" s="127">
        <f>IF(COUNTIFS($Z$333,"&lt;&gt;"&amp;""),ROUND(($AE$335+$AF$335+$AG$335+$AH$335),1),"")</f>
        <v>14</v>
      </c>
      <c r="BK722" s="276"/>
      <c r="BL722" s="127"/>
      <c r="BM722" s="127"/>
      <c r="BN722" s="276"/>
      <c r="BO722" s="127"/>
      <c r="BP722" s="127"/>
      <c r="BQ722" s="127">
        <f>IF(COUNTIFS($Z$333,"&lt;&gt;"&amp;""),IF($AK$335&lt;&gt;"",ROUND($AK$335/14,1),""),"")</f>
        <v>0.8</v>
      </c>
      <c r="BR722" s="127">
        <f>IF(COUNTIFS($Z$333,"&lt;&gt;"&amp;""),IF($AK$335&lt;&gt;"",ROUND($AK$335,1),""),"")</f>
        <v>11</v>
      </c>
      <c r="BS722" s="127">
        <f>IF($AZ722="","",$AC$335)</f>
        <v>1</v>
      </c>
      <c r="BT722" s="126" t="str">
        <f>IF(COUNTIFS($Z$333,"&lt;&gt;"&amp;""),$AJ$335,"")</f>
        <v>DC</v>
      </c>
      <c r="BU722" s="126">
        <f t="shared" si="211"/>
        <v>1.8</v>
      </c>
      <c r="BV722" s="127">
        <f t="shared" si="212"/>
        <v>25</v>
      </c>
      <c r="BW722" s="419" t="str">
        <f t="shared" si="206"/>
        <v>2021</v>
      </c>
      <c r="BY722" s="277"/>
      <c r="BZ722" s="277"/>
      <c r="CA722" s="277"/>
      <c r="CB722" s="277"/>
      <c r="CC722" s="277"/>
      <c r="CD722" s="277"/>
      <c r="CE722" s="277"/>
      <c r="CF722" s="277"/>
      <c r="CG722" s="51"/>
      <c r="CH722" s="51"/>
      <c r="CI722" s="51"/>
      <c r="CJ722" s="277"/>
      <c r="CK722" s="277"/>
      <c r="CL722" s="277"/>
      <c r="CM722" s="277"/>
      <c r="CN722" s="277"/>
      <c r="CO722" s="277"/>
      <c r="CP722" s="277"/>
      <c r="CQ722" s="277"/>
      <c r="CR722" s="277"/>
      <c r="CS722" s="51"/>
      <c r="CT722" s="51"/>
    </row>
    <row r="723" spans="1:98" ht="21" hidden="1" customHeight="1" x14ac:dyDescent="0.2">
      <c r="A723" s="254"/>
      <c r="B723" s="255"/>
      <c r="C723" s="255"/>
      <c r="D723" s="255"/>
      <c r="E723" s="255"/>
      <c r="F723" s="255"/>
      <c r="G723" s="255"/>
      <c r="H723" s="255"/>
      <c r="I723" s="255"/>
      <c r="J723" s="255"/>
      <c r="K723" s="255"/>
      <c r="L723" s="256"/>
      <c r="M723" s="256"/>
      <c r="N723" s="255"/>
      <c r="O723" s="394"/>
      <c r="P723" s="255"/>
      <c r="Q723" s="255"/>
      <c r="R723" s="255"/>
      <c r="S723" s="255"/>
      <c r="T723" s="255"/>
      <c r="U723" s="255"/>
      <c r="V723" s="255"/>
      <c r="W723" s="255"/>
      <c r="X723" s="256"/>
      <c r="Y723" s="256"/>
      <c r="Z723" s="255"/>
      <c r="AA723" s="255"/>
      <c r="AB723" s="255"/>
      <c r="AC723" s="255"/>
      <c r="AD723" s="255"/>
      <c r="AE723" s="255"/>
      <c r="AF723" s="255"/>
      <c r="AG723" s="255"/>
      <c r="AH723" s="255"/>
      <c r="AI723" s="255"/>
      <c r="AJ723" s="256"/>
      <c r="AK723" s="256"/>
      <c r="AL723" s="255"/>
      <c r="AM723" s="255"/>
      <c r="AN723" s="255"/>
      <c r="AO723" s="255"/>
      <c r="AP723" s="255"/>
      <c r="AQ723" s="255"/>
      <c r="AR723" s="255"/>
      <c r="AS723" s="255"/>
      <c r="AT723" s="255"/>
      <c r="AU723" s="255"/>
      <c r="AV723" s="256"/>
      <c r="AW723" s="256"/>
      <c r="AX723" s="263" t="str">
        <f>$Z$338</f>
        <v/>
      </c>
      <c r="AY723" s="276">
        <v>4</v>
      </c>
      <c r="AZ723" s="127" t="str">
        <f>IF(COUNTIFS($Z$336,"&lt;&gt;"&amp;""),$Z$336,"")</f>
        <v/>
      </c>
      <c r="BA723" s="127" t="str">
        <f>IF($AZ723="","",ROUND(RIGHT($Z$326,1)/2,0))</f>
        <v/>
      </c>
      <c r="BB723" s="127" t="str">
        <f>IF($AZ723="","",RIGHT($Z$326,1))</f>
        <v/>
      </c>
      <c r="BC723" s="127" t="str">
        <f>IF($AZ723="","",$AD$338)</f>
        <v/>
      </c>
      <c r="BD723" s="127" t="str">
        <f>IF($AZ723="","","DF")</f>
        <v/>
      </c>
      <c r="BE723" s="127" t="str">
        <f>IF(COUNTIFS($Z$336,"&lt;&gt;"&amp;""),ROUND($AE$338/14,1),"")</f>
        <v/>
      </c>
      <c r="BF723" s="127" t="str">
        <f>IF(COUNTIFS($Z$336,"&lt;&gt;"&amp;""),ROUND(($AF$338+$AG$338+$AH$338)/14,1),"")</f>
        <v/>
      </c>
      <c r="BG723" s="127" t="str">
        <f>IF(COUNTIFS($Z$336,"&lt;&gt;"&amp;""),ROUND(($AE$338+$AF$338+$AG$338+$AH$338)/14,1),"")</f>
        <v/>
      </c>
      <c r="BH723" s="127" t="str">
        <f>IF(COUNTIFS($Z$336,"&lt;&gt;"&amp;""),ROUND($AE$338,1),"")</f>
        <v/>
      </c>
      <c r="BI723" s="127" t="str">
        <f>IF(COUNTIFS($Z$336,"&lt;&gt;"&amp;""),ROUND(($AF$338+$AG$338+$AH$338),1),"")</f>
        <v/>
      </c>
      <c r="BJ723" s="127" t="str">
        <f>IF(COUNTIFS($Z$336,"&lt;&gt;"&amp;""),ROUND(($AE$338+$AF$338+$AG$338+$AH$338),1),"")</f>
        <v/>
      </c>
      <c r="BK723" s="276"/>
      <c r="BL723" s="127"/>
      <c r="BM723" s="127"/>
      <c r="BN723" s="276"/>
      <c r="BO723" s="127"/>
      <c r="BP723" s="127"/>
      <c r="BQ723" s="127" t="str">
        <f>IF(COUNTIFS($Z$336,"&lt;&gt;"&amp;""),IF($AK$338&lt;&gt;"",ROUND($AK$338/14,1),""),"")</f>
        <v/>
      </c>
      <c r="BR723" s="127" t="str">
        <f>IF(COUNTIFS($Z$336,"&lt;&gt;"&amp;""),IF($AK$338&lt;&gt;"",ROUND($AK$338,1),""),"")</f>
        <v/>
      </c>
      <c r="BS723" s="127" t="str">
        <f>IF($AZ723="","",$AC$338)</f>
        <v/>
      </c>
      <c r="BT723" s="126" t="str">
        <f>IF(COUNTIFS($Z$336,"&lt;&gt;"&amp;""),$AJ$338,"")</f>
        <v/>
      </c>
      <c r="BU723" s="126" t="str">
        <f t="shared" si="211"/>
        <v/>
      </c>
      <c r="BV723" s="127" t="str">
        <f t="shared" si="212"/>
        <v/>
      </c>
      <c r="BW723" s="419" t="str">
        <f t="shared" si="206"/>
        <v/>
      </c>
      <c r="BY723" s="277"/>
      <c r="BZ723" s="277"/>
      <c r="CA723" s="277"/>
      <c r="CB723" s="277"/>
      <c r="CC723" s="277"/>
      <c r="CD723" s="277"/>
      <c r="CE723" s="277"/>
      <c r="CF723" s="277"/>
      <c r="CG723" s="51"/>
      <c r="CH723" s="51"/>
      <c r="CI723" s="51"/>
      <c r="CJ723" s="277"/>
      <c r="CK723" s="277"/>
      <c r="CL723" s="277"/>
      <c r="CM723" s="277"/>
      <c r="CN723" s="277"/>
      <c r="CO723" s="277"/>
      <c r="CP723" s="277"/>
      <c r="CQ723" s="277"/>
      <c r="CR723" s="277"/>
      <c r="CS723" s="51"/>
      <c r="CT723" s="51"/>
    </row>
    <row r="724" spans="1:98" ht="21" hidden="1" customHeight="1" x14ac:dyDescent="0.25">
      <c r="A724" s="254"/>
      <c r="B724" s="255"/>
      <c r="C724" s="255"/>
      <c r="D724" s="255"/>
      <c r="E724" s="255"/>
      <c r="F724" s="255"/>
      <c r="G724" s="255"/>
      <c r="H724" s="255"/>
      <c r="I724" s="255"/>
      <c r="J724" s="255"/>
      <c r="K724" s="255"/>
      <c r="L724" s="256"/>
      <c r="M724" s="256"/>
      <c r="N724" s="255"/>
      <c r="O724" s="394"/>
      <c r="P724" s="255"/>
      <c r="Q724" s="255"/>
      <c r="R724" s="255"/>
      <c r="S724" s="255"/>
      <c r="T724" s="255"/>
      <c r="U724" s="255"/>
      <c r="V724" s="255"/>
      <c r="W724" s="255"/>
      <c r="X724" s="256"/>
      <c r="Y724" s="256"/>
      <c r="Z724" s="255"/>
      <c r="AA724" s="255"/>
      <c r="AB724" s="255"/>
      <c r="AC724" s="255"/>
      <c r="AD724" s="255"/>
      <c r="AE724" s="255"/>
      <c r="AF724" s="255"/>
      <c r="AG724" s="255"/>
      <c r="AH724" s="255"/>
      <c r="AI724" s="255"/>
      <c r="AJ724" s="256"/>
      <c r="AK724" s="256"/>
      <c r="AL724" s="255"/>
      <c r="AM724" s="255"/>
      <c r="AN724" s="255"/>
      <c r="AO724" s="255"/>
      <c r="AP724" s="255"/>
      <c r="AQ724" s="255"/>
      <c r="AR724" s="255"/>
      <c r="AS724" s="255"/>
      <c r="AT724" s="255"/>
      <c r="AU724" s="255"/>
      <c r="AV724" s="256"/>
      <c r="AW724" s="256"/>
      <c r="AX724" s="556" t="s">
        <v>220</v>
      </c>
      <c r="AY724" s="557"/>
      <c r="AZ724" s="557"/>
      <c r="BA724" s="557"/>
      <c r="BB724" s="557"/>
      <c r="BC724" s="557"/>
      <c r="BD724" s="557"/>
      <c r="BE724" s="557"/>
      <c r="BF724" s="557"/>
      <c r="BG724" s="557"/>
      <c r="BH724" s="557"/>
      <c r="BI724" s="557"/>
      <c r="BJ724" s="557"/>
      <c r="BK724" s="557"/>
      <c r="BL724" s="557"/>
      <c r="BM724" s="557"/>
      <c r="BN724" s="557"/>
      <c r="BO724" s="557"/>
      <c r="BP724" s="557"/>
      <c r="BQ724" s="557"/>
      <c r="BR724" s="557"/>
      <c r="BS724" s="557"/>
      <c r="BT724" s="557"/>
      <c r="BU724" s="557"/>
      <c r="BV724" s="558"/>
      <c r="BW724" s="419" t="str">
        <f t="shared" si="206"/>
        <v/>
      </c>
      <c r="BY724" s="277"/>
      <c r="BZ724" s="277"/>
      <c r="CA724" s="277"/>
      <c r="CB724" s="277"/>
      <c r="CC724" s="277"/>
      <c r="CD724" s="277"/>
      <c r="CE724" s="277"/>
      <c r="CF724" s="277"/>
      <c r="CG724" s="51"/>
      <c r="CH724" s="51"/>
      <c r="CI724" s="51"/>
      <c r="CJ724" s="277"/>
      <c r="CK724" s="277"/>
      <c r="CL724" s="277"/>
      <c r="CM724" s="277"/>
      <c r="CN724" s="277"/>
      <c r="CO724" s="277"/>
      <c r="CP724" s="277"/>
      <c r="CQ724" s="277"/>
      <c r="CR724" s="277"/>
      <c r="CS724" s="51"/>
      <c r="CT724" s="51"/>
    </row>
    <row r="725" spans="1:98" ht="21" hidden="1" customHeight="1" x14ac:dyDescent="0.2">
      <c r="B725" s="277"/>
      <c r="C725" s="277"/>
      <c r="D725" s="277"/>
      <c r="E725" s="277"/>
      <c r="F725" s="277"/>
      <c r="G725" s="277"/>
      <c r="H725" s="277"/>
      <c r="I725" s="277"/>
      <c r="J725" s="277"/>
      <c r="N725" s="277"/>
      <c r="P725" s="277"/>
      <c r="Q725" s="277"/>
      <c r="R725" s="277"/>
      <c r="S725" s="277"/>
      <c r="T725" s="277"/>
      <c r="U725" s="277"/>
      <c r="V725" s="277"/>
      <c r="Z725" s="277"/>
      <c r="AA725" s="277"/>
      <c r="AB725" s="277"/>
      <c r="AC725" s="277"/>
      <c r="AD725" s="277"/>
      <c r="AE725" s="277"/>
      <c r="AF725" s="277"/>
      <c r="AG725" s="277"/>
      <c r="AH725" s="277"/>
      <c r="AL725" s="277"/>
      <c r="AM725" s="277"/>
      <c r="AN725" s="277"/>
      <c r="AO725" s="277"/>
      <c r="AP725" s="277"/>
      <c r="AQ725" s="277"/>
      <c r="AR725" s="277"/>
      <c r="AS725" s="277"/>
      <c r="AT725" s="277"/>
      <c r="AX725" s="263" t="str">
        <f>$AL$329</f>
        <v>L450.20.04.C11-01</v>
      </c>
      <c r="AY725" s="127">
        <v>1</v>
      </c>
      <c r="AZ725" s="127" t="str">
        <f>IF(COUNTIFS($AL$327,"&lt;&gt;"&amp;""),$AL$327,"")</f>
        <v>Responsabilitate socială şi activism civic</v>
      </c>
      <c r="BA725" s="127">
        <f>IF($AZ725="","",ROUND(RIGHT($AL$326,1)/2,0))</f>
        <v>2</v>
      </c>
      <c r="BB725" s="127" t="str">
        <f>IF($AZ725="","",RIGHT($AL$326,1))</f>
        <v>4</v>
      </c>
      <c r="BC725" s="127" t="str">
        <f>IF($AZ725="","",$AP$329)</f>
        <v>E</v>
      </c>
      <c r="BD725" s="127" t="str">
        <f>IF($AZ725="","","DF")</f>
        <v>DF</v>
      </c>
      <c r="BE725" s="127">
        <f>IF(COUNTIFS($AL$327,"&lt;&gt;"&amp;""),ROUND($AQ$329/14,1),"")</f>
        <v>2</v>
      </c>
      <c r="BF725" s="127">
        <f>IF(COUNTIFS($AL$327,"&lt;&gt;"&amp;""),ROUND(($AR$329+$AS$329+$AT$329)/14,1),"")</f>
        <v>2</v>
      </c>
      <c r="BG725" s="127">
        <f>IF(COUNTIFS($AL$327,"&lt;&gt;"&amp;""),ROUND(($AQ$329+$AR$329+$AS$329+$AT$329)/14,1),"")</f>
        <v>4</v>
      </c>
      <c r="BH725" s="127">
        <f>IF(COUNTIFS($AL$327,"&lt;&gt;"&amp;""),ROUND($AQ$329,1),"")</f>
        <v>28</v>
      </c>
      <c r="BI725" s="127">
        <f>IF(COUNTIFS($AL$327,"&lt;&gt;"&amp;""),ROUND(($AR$329+$AS$329+$AT$329),1),"")</f>
        <v>28</v>
      </c>
      <c r="BJ725" s="127">
        <f>IF(COUNTIFS($AL$327,"&lt;&gt;"&amp;""),ROUND(($AQ$329+$AR$329+$AS$329+$AT$329),1),"")</f>
        <v>56</v>
      </c>
      <c r="BK725" s="127"/>
      <c r="BL725" s="127"/>
      <c r="BM725" s="127"/>
      <c r="BN725" s="127"/>
      <c r="BO725" s="127"/>
      <c r="BP725" s="127"/>
      <c r="BQ725" s="127">
        <f>IF(COUNTIFS($AL$327,"&lt;&gt;"&amp;""),IF($AW$329&lt;&gt;"",ROUND($AW$329/14,1),""),"")</f>
        <v>0</v>
      </c>
      <c r="BR725" s="127">
        <f>IF(COUNTIFS($AL$327,"&lt;&gt;"&amp;""),IF($AW$329&lt;&gt;"",ROUND($AW$329,1),""),"")</f>
        <v>0</v>
      </c>
      <c r="BS725" s="127">
        <f>IF($AZ725="","",$AO$329)</f>
        <v>2</v>
      </c>
      <c r="BT725" s="126" t="str">
        <f>IF(COUNTIFS($AL$327,"&lt;&gt;"&amp;""),$AV$329,"")</f>
        <v>DC</v>
      </c>
      <c r="BU725" s="126">
        <f>IF($AZ725="","",IF($BG725&lt;&gt;"",$BG725,0)+IF($BM725&lt;&gt;"",$BM725,0)+IF($BQ725&lt;&gt;"",$BQ725,0))</f>
        <v>4</v>
      </c>
      <c r="BV725" s="127">
        <f>IF($AZ725="","",IF($BJ725&lt;&gt;"",$BJ725,0)+IF($BP725&lt;&gt;"",$BP725,0)+IF($BR725&lt;&gt;"",$BR725,0))</f>
        <v>56</v>
      </c>
      <c r="BW725" s="419" t="str">
        <f t="shared" si="206"/>
        <v>2021</v>
      </c>
      <c r="BY725" s="277"/>
      <c r="BZ725" s="277"/>
      <c r="CA725" s="277"/>
      <c r="CB725" s="277"/>
      <c r="CC725" s="277"/>
      <c r="CD725" s="277"/>
      <c r="CE725" s="277"/>
      <c r="CF725" s="277"/>
      <c r="CG725" s="51"/>
      <c r="CH725" s="51"/>
      <c r="CI725" s="51"/>
      <c r="CJ725" s="277"/>
      <c r="CK725" s="277"/>
      <c r="CL725" s="277"/>
      <c r="CM725" s="277"/>
      <c r="CN725" s="277"/>
      <c r="CO725" s="277"/>
      <c r="CP725" s="277"/>
      <c r="CQ725" s="277"/>
      <c r="CR725" s="277"/>
      <c r="CS725" s="51"/>
      <c r="CT725" s="51"/>
    </row>
    <row r="726" spans="1:98" ht="21" hidden="1" customHeight="1" x14ac:dyDescent="0.2">
      <c r="A726" s="254"/>
      <c r="B726" s="255"/>
      <c r="C726" s="255"/>
      <c r="D726" s="255"/>
      <c r="E726" s="255"/>
      <c r="F726" s="255"/>
      <c r="G726" s="255"/>
      <c r="H726" s="255"/>
      <c r="I726" s="255"/>
      <c r="J726" s="255"/>
      <c r="K726" s="255"/>
      <c r="L726" s="256"/>
      <c r="M726" s="256"/>
      <c r="N726" s="255"/>
      <c r="O726" s="394"/>
      <c r="P726" s="255"/>
      <c r="Q726" s="255"/>
      <c r="R726" s="255"/>
      <c r="S726" s="255"/>
      <c r="T726" s="255"/>
      <c r="U726" s="255"/>
      <c r="V726" s="255"/>
      <c r="W726" s="255"/>
      <c r="X726" s="256"/>
      <c r="Y726" s="256"/>
      <c r="Z726" s="255"/>
      <c r="AA726" s="255"/>
      <c r="AB726" s="255"/>
      <c r="AC726" s="255"/>
      <c r="AD726" s="255"/>
      <c r="AE726" s="255"/>
      <c r="AF726" s="255"/>
      <c r="AG726" s="255"/>
      <c r="AH726" s="255"/>
      <c r="AI726" s="255"/>
      <c r="AJ726" s="256"/>
      <c r="AK726" s="256"/>
      <c r="AL726" s="255"/>
      <c r="AM726" s="255"/>
      <c r="AN726" s="255"/>
      <c r="AO726" s="255"/>
      <c r="AP726" s="255"/>
      <c r="AQ726" s="255"/>
      <c r="AR726" s="255"/>
      <c r="AS726" s="255"/>
      <c r="AT726" s="255"/>
      <c r="AU726" s="255"/>
      <c r="AV726" s="256"/>
      <c r="AW726" s="256"/>
      <c r="AX726" s="263" t="str">
        <f>$AL$332</f>
        <v>L450.20.04.C11-02</v>
      </c>
      <c r="AY726" s="276">
        <v>2</v>
      </c>
      <c r="AZ726" s="127" t="str">
        <f>IF(COUNTIFS($AL$330,"&lt;&gt;"&amp;""),$AL$330,"")</f>
        <v>Didactica specialităţii</v>
      </c>
      <c r="BA726" s="127">
        <f>IF($AZ726="","",ROUND(RIGHT($AL$326,1)/2,0))</f>
        <v>2</v>
      </c>
      <c r="BB726" s="127" t="str">
        <f>IF($AZ726="","",RIGHT($AL$326,1))</f>
        <v>4</v>
      </c>
      <c r="BC726" s="127" t="str">
        <f>IF($AZ726="","",$AP$332)</f>
        <v>E</v>
      </c>
      <c r="BD726" s="127" t="str">
        <f>IF($AZ726="","","DF")</f>
        <v>DF</v>
      </c>
      <c r="BE726" s="127">
        <f>IF(COUNTIFS($AL$330,"&lt;&gt;"&amp;""),ROUND($AQ$332/14,1),"")</f>
        <v>2</v>
      </c>
      <c r="BF726" s="127">
        <f>IF(COUNTIFS($AL$330,"&lt;&gt;"&amp;""),ROUND(($AR$332+$AS$332+$AT$332)/14,1),"")</f>
        <v>2</v>
      </c>
      <c r="BG726" s="127">
        <f>IF(COUNTIFS($AL$330,"&lt;&gt;"&amp;""),ROUND(($AQ$332+$AR$332+$AS$332+$AT$332)/14,1),"")</f>
        <v>4</v>
      </c>
      <c r="BH726" s="127">
        <f>IF(COUNTIFS($AL$330,"&lt;&gt;"&amp;""),ROUND($AQ$332,1),"")</f>
        <v>28</v>
      </c>
      <c r="BI726" s="127">
        <f>IF(COUNTIFS($AL$330,"&lt;&gt;"&amp;""),ROUND(($AR$332+$AS$332+$AT$332),1),"")</f>
        <v>28</v>
      </c>
      <c r="BJ726" s="127">
        <f>IF(COUNTIFS($AL$330,"&lt;&gt;"&amp;""),ROUND(($AQ$332+$AR$332+$AS$332+$AT$332),1),"")</f>
        <v>56</v>
      </c>
      <c r="BK726" s="276"/>
      <c r="BL726" s="127"/>
      <c r="BM726" s="127"/>
      <c r="BN726" s="276"/>
      <c r="BO726" s="127"/>
      <c r="BP726" s="127"/>
      <c r="BQ726" s="127">
        <f>IF(COUNTIFS($AL$330,"&lt;&gt;"&amp;""),IF($AW$332&lt;&gt;"",ROUND($AW$332/14,1),""),"")</f>
        <v>4.9000000000000004</v>
      </c>
      <c r="BR726" s="127">
        <f>IF(COUNTIFS($AL$330,"&lt;&gt;"&amp;""),IF($AW$332&lt;&gt;"",ROUND($AW$332,1),""),"")</f>
        <v>69</v>
      </c>
      <c r="BS726" s="127">
        <f>IF($AZ726="","",$AO$332)</f>
        <v>5</v>
      </c>
      <c r="BT726" s="126" t="str">
        <f>IF(COUNTIFS($AL$330,"&lt;&gt;"&amp;""),$AV$332,"")</f>
        <v>DC</v>
      </c>
      <c r="BU726" s="126">
        <f t="shared" ref="BU726:BU728" si="213">IF($AZ726="","",IF($BG726&lt;&gt;"",$BG726,0)+IF($BM726&lt;&gt;"",$BM726,0)+IF($BQ726&lt;&gt;"",$BQ726,0))</f>
        <v>8.9</v>
      </c>
      <c r="BV726" s="127">
        <f t="shared" ref="BV726:BV728" si="214">IF($AZ726="","",IF($BJ726&lt;&gt;"",$BJ726,0)+IF($BP726&lt;&gt;"",$BP726,0)+IF($BR726&lt;&gt;"",$BR726,0))</f>
        <v>125</v>
      </c>
      <c r="BW726" s="419" t="str">
        <f t="shared" si="206"/>
        <v>2021</v>
      </c>
      <c r="BY726" s="277"/>
      <c r="BZ726" s="277"/>
      <c r="CA726" s="277"/>
      <c r="CB726" s="277"/>
      <c r="CC726" s="277"/>
      <c r="CD726" s="277"/>
      <c r="CE726" s="277"/>
      <c r="CF726" s="277"/>
      <c r="CG726" s="51"/>
      <c r="CH726" s="51"/>
      <c r="CI726" s="51"/>
      <c r="CJ726" s="277"/>
      <c r="CK726" s="277"/>
      <c r="CL726" s="277"/>
      <c r="CM726" s="277"/>
      <c r="CN726" s="277"/>
      <c r="CO726" s="277"/>
      <c r="CP726" s="277"/>
      <c r="CQ726" s="277"/>
      <c r="CR726" s="277"/>
      <c r="CS726" s="51"/>
      <c r="CT726" s="51"/>
    </row>
    <row r="727" spans="1:98" ht="21" hidden="1" customHeight="1" x14ac:dyDescent="0.2">
      <c r="A727" s="254"/>
      <c r="B727" s="255"/>
      <c r="C727" s="255"/>
      <c r="D727" s="255"/>
      <c r="E727" s="255"/>
      <c r="F727" s="255"/>
      <c r="G727" s="255"/>
      <c r="H727" s="255"/>
      <c r="I727" s="255"/>
      <c r="J727" s="255"/>
      <c r="K727" s="255"/>
      <c r="L727" s="256"/>
      <c r="M727" s="256"/>
      <c r="N727" s="255"/>
      <c r="O727" s="394"/>
      <c r="P727" s="255"/>
      <c r="Q727" s="255"/>
      <c r="R727" s="255"/>
      <c r="S727" s="255"/>
      <c r="T727" s="255"/>
      <c r="U727" s="255"/>
      <c r="V727" s="255"/>
      <c r="W727" s="255"/>
      <c r="X727" s="256"/>
      <c r="Y727" s="256"/>
      <c r="Z727" s="255"/>
      <c r="AA727" s="255"/>
      <c r="AB727" s="255"/>
      <c r="AC727" s="255"/>
      <c r="AD727" s="255"/>
      <c r="AE727" s="255"/>
      <c r="AF727" s="255"/>
      <c r="AG727" s="255"/>
      <c r="AH727" s="255"/>
      <c r="AI727" s="255"/>
      <c r="AJ727" s="256"/>
      <c r="AK727" s="256"/>
      <c r="AL727" s="255"/>
      <c r="AM727" s="255"/>
      <c r="AN727" s="255"/>
      <c r="AO727" s="255"/>
      <c r="AP727" s="255"/>
      <c r="AQ727" s="255"/>
      <c r="AR727" s="255"/>
      <c r="AS727" s="255"/>
      <c r="AT727" s="255"/>
      <c r="AU727" s="255"/>
      <c r="AV727" s="256"/>
      <c r="AW727" s="256"/>
      <c r="AX727" s="263" t="str">
        <f>$AL$335</f>
        <v>L450.20.04.C11-03</v>
      </c>
      <c r="AY727" s="276">
        <v>3</v>
      </c>
      <c r="AZ727" s="127" t="str">
        <f>IF(COUNTIFS($AL$333,"&lt;&gt;"&amp;""),$AL$333,"")</f>
        <v>Voluntariat</v>
      </c>
      <c r="BA727" s="127">
        <f>IF($AZ727="","",ROUND(RIGHT($AL$326,1)/2,0))</f>
        <v>2</v>
      </c>
      <c r="BB727" s="127" t="str">
        <f>IF($AZ727="","",RIGHT($AL$326,1))</f>
        <v>4</v>
      </c>
      <c r="BC727" s="127" t="str">
        <f>IF($AZ727="","",$AP$335)</f>
        <v>C</v>
      </c>
      <c r="BD727" s="127" t="str">
        <f>IF($AZ727="","","DF")</f>
        <v>DF</v>
      </c>
      <c r="BE727" s="127">
        <f>IF(COUNTIFS($AL$333,"&lt;&gt;"&amp;""),ROUND($AQ$335/14,1),"")</f>
        <v>0</v>
      </c>
      <c r="BF727" s="127">
        <f>IF(COUNTIFS($AL$333,"&lt;&gt;"&amp;""),ROUND(($AR$335+$AS$335+$AT$335)/14,1),"")</f>
        <v>2</v>
      </c>
      <c r="BG727" s="127">
        <f>IF(COUNTIFS($AL$333,"&lt;&gt;"&amp;""),ROUND(($AQ$335+$AR$335+$AS$335+$AT$335)/14,1),"")</f>
        <v>2</v>
      </c>
      <c r="BH727" s="127">
        <f>IF(COUNTIFS($AL$333,"&lt;&gt;"&amp;""),ROUND($AQ$335,1),"")</f>
        <v>0</v>
      </c>
      <c r="BI727" s="127">
        <f>IF(COUNTIFS($AL$333,"&lt;&gt;"&amp;""),ROUND(($AR$335+$AS$335+$AT$335),1),"")</f>
        <v>28</v>
      </c>
      <c r="BJ727" s="127">
        <f>IF(COUNTIFS($AL$333,"&lt;&gt;"&amp;""),ROUND(($AQ$335+$AR$335+$AS$335+$AT$335),1),"")</f>
        <v>28</v>
      </c>
      <c r="BK727" s="276"/>
      <c r="BL727" s="127"/>
      <c r="BM727" s="127"/>
      <c r="BN727" s="276"/>
      <c r="BO727" s="127"/>
      <c r="BP727" s="127"/>
      <c r="BQ727" s="127">
        <f>IF(COUNTIFS($AL$333,"&lt;&gt;"&amp;""),IF($AW$335&lt;&gt;"",ROUND($AW$335/14,1),""),"")</f>
        <v>1.6</v>
      </c>
      <c r="BR727" s="127">
        <f>IF(COUNTIFS($AL$333,"&lt;&gt;"&amp;""),IF($AW$335&lt;&gt;"",ROUND($AW$335,1),""),"")</f>
        <v>22</v>
      </c>
      <c r="BS727" s="127">
        <f>IF($AZ727="","",$AO$335)</f>
        <v>2</v>
      </c>
      <c r="BT727" s="126" t="str">
        <f>IF(COUNTIFS($AL$333,"&lt;&gt;"&amp;""),$AV$335,"")</f>
        <v>DC</v>
      </c>
      <c r="BU727" s="126">
        <f t="shared" si="213"/>
        <v>3.6</v>
      </c>
      <c r="BV727" s="127">
        <f t="shared" si="214"/>
        <v>50</v>
      </c>
      <c r="BW727" s="419" t="str">
        <f t="shared" si="206"/>
        <v>2021</v>
      </c>
      <c r="BY727" s="277"/>
      <c r="BZ727" s="277"/>
      <c r="CA727" s="277"/>
      <c r="CB727" s="277"/>
      <c r="CC727" s="277"/>
      <c r="CD727" s="277"/>
      <c r="CE727" s="277"/>
      <c r="CF727" s="277"/>
      <c r="CG727" s="51"/>
      <c r="CH727" s="51"/>
      <c r="CI727" s="51"/>
      <c r="CJ727" s="277"/>
      <c r="CK727" s="277"/>
      <c r="CL727" s="277"/>
      <c r="CM727" s="277"/>
      <c r="CN727" s="277"/>
      <c r="CO727" s="277"/>
      <c r="CP727" s="277"/>
      <c r="CQ727" s="277"/>
      <c r="CR727" s="277"/>
      <c r="CS727" s="51"/>
      <c r="CT727" s="51"/>
    </row>
    <row r="728" spans="1:98" ht="21" hidden="1" customHeight="1" x14ac:dyDescent="0.2">
      <c r="A728" s="254"/>
      <c r="B728" s="255"/>
      <c r="C728" s="255"/>
      <c r="D728" s="255"/>
      <c r="E728" s="255"/>
      <c r="F728" s="255"/>
      <c r="G728" s="255"/>
      <c r="H728" s="255"/>
      <c r="I728" s="255"/>
      <c r="J728" s="255"/>
      <c r="K728" s="255"/>
      <c r="L728" s="256"/>
      <c r="M728" s="256"/>
      <c r="N728" s="255"/>
      <c r="O728" s="394"/>
      <c r="P728" s="255"/>
      <c r="Q728" s="255"/>
      <c r="R728" s="255"/>
      <c r="S728" s="255"/>
      <c r="T728" s="255"/>
      <c r="U728" s="255"/>
      <c r="V728" s="255"/>
      <c r="W728" s="255"/>
      <c r="X728" s="256"/>
      <c r="Y728" s="256"/>
      <c r="Z728" s="255"/>
      <c r="AA728" s="255"/>
      <c r="AB728" s="255"/>
      <c r="AC728" s="255"/>
      <c r="AD728" s="255"/>
      <c r="AE728" s="255"/>
      <c r="AF728" s="255"/>
      <c r="AG728" s="255"/>
      <c r="AH728" s="255"/>
      <c r="AI728" s="255"/>
      <c r="AJ728" s="256"/>
      <c r="AK728" s="256"/>
      <c r="AL728" s="255"/>
      <c r="AM728" s="255"/>
      <c r="AN728" s="255"/>
      <c r="AO728" s="255"/>
      <c r="AP728" s="255"/>
      <c r="AQ728" s="255"/>
      <c r="AR728" s="255"/>
      <c r="AS728" s="255"/>
      <c r="AT728" s="255"/>
      <c r="AU728" s="255"/>
      <c r="AV728" s="256"/>
      <c r="AW728" s="256"/>
      <c r="AX728" s="263" t="str">
        <f>$AL$338</f>
        <v>L450.20.04.C11-04</v>
      </c>
      <c r="AY728" s="276">
        <v>4</v>
      </c>
      <c r="AZ728" s="127" t="str">
        <f>IF(COUNTIFS($AL$336,"&lt;&gt;"&amp;""),$AL$336,"")</f>
        <v>Limbi moderne 4</v>
      </c>
      <c r="BA728" s="127">
        <f>IF($AZ728="","",ROUND(RIGHT($AL$326,1)/2,0))</f>
        <v>2</v>
      </c>
      <c r="BB728" s="127" t="str">
        <f>IF($AZ728="","",RIGHT($AL$326,1))</f>
        <v>4</v>
      </c>
      <c r="BC728" s="127" t="str">
        <f>IF($AZ728="","",$AP$338)</f>
        <v>C</v>
      </c>
      <c r="BD728" s="127" t="str">
        <f>IF($AZ728="","","DF")</f>
        <v>DF</v>
      </c>
      <c r="BE728" s="127">
        <f>IF(COUNTIFS($AL$336,"&lt;&gt;"&amp;""),ROUND($AQ$338/14,1),"")</f>
        <v>0</v>
      </c>
      <c r="BF728" s="127">
        <f>IF(COUNTIFS($AL$336,"&lt;&gt;"&amp;""),ROUND(($AR$338+$AS$338+$AT$338)/14,1),"")</f>
        <v>2</v>
      </c>
      <c r="BG728" s="127">
        <f>IF(COUNTIFS($AL$336,"&lt;&gt;"&amp;""),ROUND(($AQ$338+$AR$338+$AS$338+$AT$338)/14,1),"")</f>
        <v>2</v>
      </c>
      <c r="BH728" s="127">
        <f>IF(COUNTIFS($AL$336,"&lt;&gt;"&amp;""),ROUND($AQ$338,1),"")</f>
        <v>0</v>
      </c>
      <c r="BI728" s="127">
        <f>IF(COUNTIFS($AL$336,"&lt;&gt;"&amp;""),ROUND(($AR$338+$AS$338+$AT$338),1),"")</f>
        <v>28</v>
      </c>
      <c r="BJ728" s="127">
        <f>IF(COUNTIFS($AL$336,"&lt;&gt;"&amp;""),ROUND(($AQ$338+$AR$338+$AS$338+$AT$338),1),"")</f>
        <v>28</v>
      </c>
      <c r="BK728" s="276"/>
      <c r="BL728" s="127"/>
      <c r="BM728" s="127"/>
      <c r="BN728" s="276"/>
      <c r="BO728" s="127"/>
      <c r="BP728" s="127"/>
      <c r="BQ728" s="127">
        <f>IF(COUNTIFS($AL$336,"&lt;&gt;"&amp;""),IF($AW$338&lt;&gt;"",ROUND($AW$338/14,1),""),"")</f>
        <v>1.6</v>
      </c>
      <c r="BR728" s="127">
        <f>IF(COUNTIFS($AL$336,"&lt;&gt;"&amp;""),IF($AW$338&lt;&gt;"",ROUND($AW$338,1),""),"")</f>
        <v>22</v>
      </c>
      <c r="BS728" s="127">
        <f>IF($AZ728="","",$AO$338)</f>
        <v>2</v>
      </c>
      <c r="BT728" s="126" t="str">
        <f>IF(COUNTIFS($AL$336,"&lt;&gt;"&amp;""),$AV$338,"")</f>
        <v>DC</v>
      </c>
      <c r="BU728" s="126">
        <f t="shared" si="213"/>
        <v>3.6</v>
      </c>
      <c r="BV728" s="127">
        <f t="shared" si="214"/>
        <v>50</v>
      </c>
      <c r="BW728" s="419" t="str">
        <f t="shared" si="206"/>
        <v>2021</v>
      </c>
      <c r="BY728" s="277"/>
      <c r="BZ728" s="277"/>
      <c r="CA728" s="277"/>
      <c r="CB728" s="277"/>
      <c r="CC728" s="277"/>
      <c r="CD728" s="277"/>
      <c r="CE728" s="277"/>
      <c r="CF728" s="277"/>
      <c r="CG728" s="51"/>
      <c r="CH728" s="51"/>
      <c r="CI728" s="51"/>
      <c r="CJ728" s="277"/>
      <c r="CK728" s="277"/>
      <c r="CL728" s="277"/>
      <c r="CM728" s="277"/>
      <c r="CN728" s="277"/>
      <c r="CO728" s="277"/>
      <c r="CP728" s="277"/>
      <c r="CQ728" s="277"/>
      <c r="CR728" s="277"/>
      <c r="CS728" s="51"/>
      <c r="CT728" s="51"/>
    </row>
    <row r="729" spans="1:98" ht="21" hidden="1" customHeight="1" x14ac:dyDescent="0.25">
      <c r="A729" s="254"/>
      <c r="B729" s="255"/>
      <c r="C729" s="255"/>
      <c r="D729" s="255"/>
      <c r="E729" s="255"/>
      <c r="F729" s="255"/>
      <c r="G729" s="255"/>
      <c r="H729" s="255"/>
      <c r="I729" s="255"/>
      <c r="J729" s="255"/>
      <c r="K729" s="255"/>
      <c r="L729" s="256"/>
      <c r="M729" s="256"/>
      <c r="N729" s="255"/>
      <c r="O729" s="394"/>
      <c r="P729" s="255"/>
      <c r="Q729" s="255"/>
      <c r="R729" s="255"/>
      <c r="S729" s="255"/>
      <c r="T729" s="255"/>
      <c r="U729" s="255"/>
      <c r="V729" s="255"/>
      <c r="W729" s="255"/>
      <c r="X729" s="256"/>
      <c r="Y729" s="256"/>
      <c r="Z729" s="255"/>
      <c r="AA729" s="255"/>
      <c r="AB729" s="255"/>
      <c r="AC729" s="255"/>
      <c r="AD729" s="255"/>
      <c r="AE729" s="255"/>
      <c r="AF729" s="255"/>
      <c r="AG729" s="255"/>
      <c r="AH729" s="255"/>
      <c r="AI729" s="255"/>
      <c r="AJ729" s="256"/>
      <c r="AK729" s="256"/>
      <c r="AL729" s="255"/>
      <c r="AM729" s="255"/>
      <c r="AN729" s="255"/>
      <c r="AO729" s="255"/>
      <c r="AP729" s="255"/>
      <c r="AQ729" s="255"/>
      <c r="AR729" s="255"/>
      <c r="AS729" s="255"/>
      <c r="AT729" s="255"/>
      <c r="AU729" s="255"/>
      <c r="AV729" s="256"/>
      <c r="AW729" s="256"/>
      <c r="AX729" s="556" t="s">
        <v>221</v>
      </c>
      <c r="AY729" s="557"/>
      <c r="AZ729" s="557"/>
      <c r="BA729" s="557"/>
      <c r="BB729" s="557"/>
      <c r="BC729" s="557"/>
      <c r="BD729" s="557"/>
      <c r="BE729" s="557"/>
      <c r="BF729" s="557"/>
      <c r="BG729" s="557"/>
      <c r="BH729" s="557"/>
      <c r="BI729" s="557"/>
      <c r="BJ729" s="557"/>
      <c r="BK729" s="557"/>
      <c r="BL729" s="557"/>
      <c r="BM729" s="557"/>
      <c r="BN729" s="557"/>
      <c r="BO729" s="557"/>
      <c r="BP729" s="557"/>
      <c r="BQ729" s="557"/>
      <c r="BR729" s="557"/>
      <c r="BS729" s="557"/>
      <c r="BT729" s="557"/>
      <c r="BU729" s="557"/>
      <c r="BV729" s="558"/>
      <c r="BW729" s="419" t="str">
        <f t="shared" si="206"/>
        <v/>
      </c>
      <c r="BY729" s="277"/>
      <c r="BZ729" s="277"/>
      <c r="CA729" s="277"/>
      <c r="CB729" s="277"/>
      <c r="CC729" s="277"/>
      <c r="CD729" s="277"/>
      <c r="CE729" s="277"/>
      <c r="CF729" s="277"/>
      <c r="CG729" s="51"/>
      <c r="CH729" s="51"/>
      <c r="CI729" s="51"/>
      <c r="CJ729" s="277"/>
      <c r="CK729" s="277"/>
      <c r="CL729" s="277"/>
      <c r="CM729" s="277"/>
      <c r="CN729" s="277"/>
      <c r="CO729" s="277"/>
      <c r="CP729" s="277"/>
      <c r="CQ729" s="277"/>
      <c r="CR729" s="277"/>
      <c r="CS729" s="51"/>
      <c r="CT729" s="51"/>
    </row>
    <row r="730" spans="1:98" ht="21" hidden="1" customHeight="1" x14ac:dyDescent="0.2">
      <c r="B730" s="277"/>
      <c r="C730" s="277"/>
      <c r="D730" s="277"/>
      <c r="E730" s="277"/>
      <c r="F730" s="277"/>
      <c r="G730" s="277"/>
      <c r="H730" s="277"/>
      <c r="I730" s="277"/>
      <c r="J730" s="277"/>
      <c r="N730" s="277"/>
      <c r="P730" s="277"/>
      <c r="Q730" s="277"/>
      <c r="R730" s="277"/>
      <c r="S730" s="277"/>
      <c r="T730" s="277"/>
      <c r="U730" s="277"/>
      <c r="V730" s="277"/>
      <c r="Z730" s="277"/>
      <c r="AA730" s="277"/>
      <c r="AB730" s="277"/>
      <c r="AC730" s="277"/>
      <c r="AD730" s="277"/>
      <c r="AE730" s="277"/>
      <c r="AF730" s="277"/>
      <c r="AG730" s="277"/>
      <c r="AH730" s="277"/>
      <c r="AL730" s="277"/>
      <c r="AM730" s="277"/>
      <c r="AN730" s="277"/>
      <c r="AO730" s="277"/>
      <c r="AP730" s="277"/>
      <c r="AQ730" s="277"/>
      <c r="AR730" s="277"/>
      <c r="AS730" s="277"/>
      <c r="AT730" s="277"/>
      <c r="AX730" s="263" t="str">
        <f>$B$352</f>
        <v>L450.20.05.D11-01</v>
      </c>
      <c r="AY730" s="127">
        <v>1</v>
      </c>
      <c r="AZ730" s="127" t="str">
        <f>IF(COUNTIFS($B$350,"&lt;&gt;"&amp;""),$B$350,"")</f>
        <v xml:space="preserve">  CATIA </v>
      </c>
      <c r="BA730" s="127">
        <f>IF($AZ730="","",ROUND(RIGHT($B$349,1)/2,0))</f>
        <v>3</v>
      </c>
      <c r="BB730" s="127" t="str">
        <f>IF($AZ730="","",RIGHT($B$349,1))</f>
        <v>5</v>
      </c>
      <c r="BC730" s="127" t="str">
        <f>IF($AZ730="","",$F$352)</f>
        <v>D</v>
      </c>
      <c r="BD730" s="127" t="str">
        <f>IF($AZ730="","","DF")</f>
        <v>DF</v>
      </c>
      <c r="BE730" s="127">
        <f>IF(COUNTIFS($B$350,"&lt;&gt;"&amp;""),ROUND($G$352/14,1),"")</f>
        <v>1</v>
      </c>
      <c r="BF730" s="127">
        <f>IF(COUNTIFS($B$350,"&lt;&gt;"&amp;""),ROUND(($H$352+$I$352+$J$352)/14,1),"")</f>
        <v>2</v>
      </c>
      <c r="BG730" s="127">
        <f>IF(COUNTIFS($B$350,"&lt;&gt;"&amp;""),ROUND(($G$352+$H$352+$I$352+$J$352)/14,1),"")</f>
        <v>3</v>
      </c>
      <c r="BH730" s="127">
        <f>IF(COUNTIFS($B$350,"&lt;&gt;"&amp;""),ROUND($G$352,1),"")</f>
        <v>14</v>
      </c>
      <c r="BI730" s="127">
        <f>IF(COUNTIFS($B$350,"&lt;&gt;"&amp;""),ROUND(($H$352+$I$352+$J$352),1),"")</f>
        <v>28</v>
      </c>
      <c r="BJ730" s="127">
        <f>IF(COUNTIFS($B$350,"&lt;&gt;"&amp;""),ROUND(($G$352+$H$352+$I$352+$J$352),1),"")</f>
        <v>42</v>
      </c>
      <c r="BK730" s="127"/>
      <c r="BL730" s="127"/>
      <c r="BM730" s="127"/>
      <c r="BN730" s="127"/>
      <c r="BO730" s="127"/>
      <c r="BP730" s="127"/>
      <c r="BQ730" s="127">
        <f>IF(COUNTIFS($B$350,"&lt;&gt;"&amp;""),IF($M$352&lt;&gt;"",ROUND($M$352/14,1),""),"")</f>
        <v>2.4</v>
      </c>
      <c r="BR730" s="127">
        <f>IF(COUNTIFS($B$350,"&lt;&gt;"&amp;""),IF($M$352&lt;&gt;"",ROUND($M$352,1),""),"")</f>
        <v>33</v>
      </c>
      <c r="BS730" s="127">
        <f>IF($AZ730="","",$E$352)</f>
        <v>3</v>
      </c>
      <c r="BT730" s="126" t="str">
        <f>IF(COUNTIFS($B$350,"&lt;&gt;"&amp;""),$L$352,"")</f>
        <v>DD</v>
      </c>
      <c r="BU730" s="126">
        <f>IF($AZ730="","",IF($BG730&lt;&gt;"",$BG730,0)+IF($BM730&lt;&gt;"",$BM730,0)+IF($BQ730&lt;&gt;"",$BQ730,0))</f>
        <v>5.4</v>
      </c>
      <c r="BV730" s="127">
        <f>IF($AZ730="","",IF($BJ730&lt;&gt;"",$BJ730,0)+IF($BP730&lt;&gt;"",$BP730,0)+IF($BR730&lt;&gt;"",$BR730,0))</f>
        <v>75</v>
      </c>
      <c r="BW730" s="419" t="str">
        <f t="shared" si="206"/>
        <v>2022</v>
      </c>
      <c r="BY730" s="277"/>
      <c r="BZ730" s="277"/>
      <c r="CA730" s="277"/>
      <c r="CB730" s="277"/>
      <c r="CC730" s="277"/>
      <c r="CD730" s="277"/>
      <c r="CE730" s="277"/>
      <c r="CF730" s="277"/>
      <c r="CG730" s="51"/>
      <c r="CH730" s="51"/>
      <c r="CI730" s="51"/>
      <c r="CJ730" s="277"/>
      <c r="CK730" s="277"/>
      <c r="CL730" s="277"/>
      <c r="CM730" s="277"/>
      <c r="CN730" s="277"/>
      <c r="CO730" s="277"/>
      <c r="CP730" s="277"/>
      <c r="CQ730" s="277"/>
      <c r="CR730" s="277"/>
      <c r="CS730" s="51"/>
      <c r="CT730" s="51"/>
    </row>
    <row r="731" spans="1:98" ht="21" hidden="1" customHeight="1" x14ac:dyDescent="0.2">
      <c r="A731" s="254"/>
      <c r="B731" s="255"/>
      <c r="C731" s="255"/>
      <c r="D731" s="255"/>
      <c r="E731" s="255"/>
      <c r="F731" s="255"/>
      <c r="G731" s="255"/>
      <c r="H731" s="255"/>
      <c r="I731" s="255"/>
      <c r="J731" s="255"/>
      <c r="K731" s="255"/>
      <c r="L731" s="256"/>
      <c r="M731" s="256"/>
      <c r="N731" s="255"/>
      <c r="O731" s="394"/>
      <c r="P731" s="255"/>
      <c r="Q731" s="255"/>
      <c r="R731" s="255"/>
      <c r="S731" s="255"/>
      <c r="T731" s="255"/>
      <c r="U731" s="255"/>
      <c r="V731" s="255"/>
      <c r="W731" s="255"/>
      <c r="X731" s="256"/>
      <c r="Y731" s="256"/>
      <c r="Z731" s="255"/>
      <c r="AA731" s="255"/>
      <c r="AB731" s="255"/>
      <c r="AC731" s="255"/>
      <c r="AD731" s="255"/>
      <c r="AE731" s="255"/>
      <c r="AF731" s="255"/>
      <c r="AG731" s="255"/>
      <c r="AH731" s="255"/>
      <c r="AI731" s="255"/>
      <c r="AJ731" s="256"/>
      <c r="AK731" s="256"/>
      <c r="AL731" s="255"/>
      <c r="AM731" s="255"/>
      <c r="AN731" s="255"/>
      <c r="AO731" s="255"/>
      <c r="AP731" s="255"/>
      <c r="AQ731" s="255"/>
      <c r="AR731" s="255"/>
      <c r="AS731" s="255"/>
      <c r="AT731" s="255"/>
      <c r="AU731" s="255"/>
      <c r="AV731" s="256"/>
      <c r="AW731" s="256"/>
      <c r="AX731" s="263" t="str">
        <f>$B$355</f>
        <v/>
      </c>
      <c r="AY731" s="276">
        <v>2</v>
      </c>
      <c r="AZ731" s="127" t="str">
        <f>IF(COUNTIFS($B$353,"&lt;&gt;"&amp;""),$B$353,"")</f>
        <v/>
      </c>
      <c r="BA731" s="127" t="str">
        <f>IF($AZ731="","",ROUND(RIGHT($B$349,1)/2,0))</f>
        <v/>
      </c>
      <c r="BB731" s="127" t="str">
        <f>IF($AZ731="","",RIGHT($B$349,1))</f>
        <v/>
      </c>
      <c r="BC731" s="127" t="str">
        <f>IF($AZ731="","",$F$355)</f>
        <v/>
      </c>
      <c r="BD731" s="127" t="str">
        <f>IF($AZ731="","","DF")</f>
        <v/>
      </c>
      <c r="BE731" s="127" t="str">
        <f>IF(COUNTIFS($B$353,"&lt;&gt;"&amp;""),ROUND($G$355/14,1),"")</f>
        <v/>
      </c>
      <c r="BF731" s="127" t="str">
        <f>IF(COUNTIFS($B$353,"&lt;&gt;"&amp;""),ROUND(($H$355+$I$355+$J$355)/14,1),"")</f>
        <v/>
      </c>
      <c r="BG731" s="127" t="str">
        <f>IF(COUNTIFS($B$353,"&lt;&gt;"&amp;""),ROUND(($G$355+$H$355+$I$355+$J$355)/14,1),"")</f>
        <v/>
      </c>
      <c r="BH731" s="127" t="str">
        <f>IF(COUNTIFS($B$353,"&lt;&gt;"&amp;""),ROUND($G$355,1),"")</f>
        <v/>
      </c>
      <c r="BI731" s="127" t="str">
        <f>IF(COUNTIFS($B$353,"&lt;&gt;"&amp;""),ROUND(($H$355+$I$355+$J$355),1),"")</f>
        <v/>
      </c>
      <c r="BJ731" s="127" t="str">
        <f>IF(COUNTIFS($B$353,"&lt;&gt;"&amp;""),ROUND(($G$355+$H$355+$I$355+$J$355),1),"")</f>
        <v/>
      </c>
      <c r="BK731" s="276"/>
      <c r="BL731" s="127"/>
      <c r="BM731" s="127"/>
      <c r="BN731" s="276"/>
      <c r="BO731" s="127"/>
      <c r="BP731" s="127"/>
      <c r="BQ731" s="127" t="str">
        <f>IF(COUNTIFS($B$353,"&lt;&gt;"&amp;""),IF($M$355&lt;&gt;"",ROUND($M$355/14,1),""),"")</f>
        <v/>
      </c>
      <c r="BR731" s="127" t="str">
        <f>IF(COUNTIFS($B$353,"&lt;&gt;"&amp;""),IF($M$355&lt;&gt;"",ROUND($M$355,1),""),"")</f>
        <v/>
      </c>
      <c r="BS731" s="127" t="str">
        <f>IF($AZ731="","",$E$355)</f>
        <v/>
      </c>
      <c r="BT731" s="126" t="str">
        <f>IF(COUNTIFS($B$353,"&lt;&gt;"&amp;""),$L$355,"")</f>
        <v/>
      </c>
      <c r="BU731" s="126" t="str">
        <f t="shared" ref="BU731:BU733" si="215">IF($AZ731="","",IF($BG731&lt;&gt;"",$BG731,0)+IF($BM731&lt;&gt;"",$BM731,0)+IF($BQ731&lt;&gt;"",$BQ731,0))</f>
        <v/>
      </c>
      <c r="BV731" s="127" t="str">
        <f t="shared" ref="BV731:BV733" si="216">IF($AZ731="","",IF($BJ731&lt;&gt;"",$BJ731,0)+IF($BP731&lt;&gt;"",$BP731,0)+IF($BR731&lt;&gt;"",$BR731,0))</f>
        <v/>
      </c>
      <c r="BW731" s="419" t="str">
        <f t="shared" si="206"/>
        <v/>
      </c>
      <c r="BY731" s="277"/>
      <c r="BZ731" s="277"/>
      <c r="CA731" s="277"/>
      <c r="CB731" s="277"/>
      <c r="CC731" s="277"/>
      <c r="CD731" s="277"/>
      <c r="CE731" s="277"/>
      <c r="CF731" s="277"/>
      <c r="CG731" s="51"/>
      <c r="CH731" s="51"/>
      <c r="CI731" s="51"/>
      <c r="CJ731" s="277"/>
      <c r="CK731" s="277"/>
      <c r="CL731" s="277"/>
      <c r="CM731" s="277"/>
      <c r="CN731" s="277"/>
      <c r="CO731" s="277"/>
      <c r="CP731" s="277"/>
      <c r="CQ731" s="277"/>
      <c r="CR731" s="277"/>
      <c r="CS731" s="51"/>
      <c r="CT731" s="51"/>
    </row>
    <row r="732" spans="1:98" ht="21" hidden="1" customHeight="1" x14ac:dyDescent="0.2">
      <c r="A732" s="254"/>
      <c r="B732" s="255"/>
      <c r="C732" s="255"/>
      <c r="D732" s="255"/>
      <c r="E732" s="255"/>
      <c r="F732" s="255"/>
      <c r="G732" s="255"/>
      <c r="H732" s="255"/>
      <c r="I732" s="255"/>
      <c r="J732" s="255"/>
      <c r="K732" s="255"/>
      <c r="L732" s="256"/>
      <c r="M732" s="256"/>
      <c r="N732" s="255"/>
      <c r="O732" s="394"/>
      <c r="P732" s="255"/>
      <c r="Q732" s="255"/>
      <c r="R732" s="255"/>
      <c r="S732" s="255"/>
      <c r="T732" s="255"/>
      <c r="U732" s="255"/>
      <c r="V732" s="255"/>
      <c r="W732" s="255"/>
      <c r="X732" s="256"/>
      <c r="Y732" s="256"/>
      <c r="Z732" s="255"/>
      <c r="AA732" s="255"/>
      <c r="AB732" s="255"/>
      <c r="AC732" s="255"/>
      <c r="AD732" s="255"/>
      <c r="AE732" s="255"/>
      <c r="AF732" s="255"/>
      <c r="AG732" s="255"/>
      <c r="AH732" s="255"/>
      <c r="AI732" s="255"/>
      <c r="AJ732" s="256"/>
      <c r="AK732" s="256"/>
      <c r="AL732" s="255"/>
      <c r="AM732" s="255"/>
      <c r="AN732" s="255"/>
      <c r="AO732" s="255"/>
      <c r="AP732" s="255"/>
      <c r="AQ732" s="255"/>
      <c r="AR732" s="255"/>
      <c r="AS732" s="255"/>
      <c r="AT732" s="255"/>
      <c r="AU732" s="255"/>
      <c r="AV732" s="256"/>
      <c r="AW732" s="256"/>
      <c r="AX732" s="263" t="str">
        <f>$B$358</f>
        <v/>
      </c>
      <c r="AY732" s="276">
        <v>3</v>
      </c>
      <c r="AZ732" s="127" t="str">
        <f>IF(COUNTIFS($B$356,"&lt;&gt;"&amp;""),$B$356,"")</f>
        <v/>
      </c>
      <c r="BA732" s="127" t="str">
        <f>IF($AZ732="","",ROUND(RIGHT($B$349,1)/2,0))</f>
        <v/>
      </c>
      <c r="BB732" s="127" t="str">
        <f>IF($AZ732="","",RIGHT($B$349,1))</f>
        <v/>
      </c>
      <c r="BC732" s="127" t="str">
        <f>IF($AZ732="","",$F$358)</f>
        <v/>
      </c>
      <c r="BD732" s="127" t="str">
        <f>IF($AZ732="","","DF")</f>
        <v/>
      </c>
      <c r="BE732" s="127" t="str">
        <f>IF(COUNTIFS($B$356,"&lt;&gt;"&amp;""),ROUND($G$358/14,1),"")</f>
        <v/>
      </c>
      <c r="BF732" s="127" t="str">
        <f>IF(COUNTIFS($B$356,"&lt;&gt;"&amp;""),ROUND(($H$358+$I$358+$J$358)/14,1),"")</f>
        <v/>
      </c>
      <c r="BG732" s="127" t="str">
        <f>IF(COUNTIFS($B$356,"&lt;&gt;"&amp;""),ROUND(($G$358+$H$358+$I$358+$J$358)/14,1),"")</f>
        <v/>
      </c>
      <c r="BH732" s="127" t="str">
        <f>IF(COUNTIFS($B$356,"&lt;&gt;"&amp;""),ROUND($G$358,1),"")</f>
        <v/>
      </c>
      <c r="BI732" s="127" t="str">
        <f>IF(COUNTIFS($B$356,"&lt;&gt;"&amp;""),ROUND(($H$358+$I$358+$J$358),1),"")</f>
        <v/>
      </c>
      <c r="BJ732" s="127" t="str">
        <f>IF(COUNTIFS($B$356,"&lt;&gt;"&amp;""),ROUND(($G$358+$H$358+$I$358+$J$358),1),"")</f>
        <v/>
      </c>
      <c r="BK732" s="276"/>
      <c r="BL732" s="127"/>
      <c r="BM732" s="127"/>
      <c r="BN732" s="276"/>
      <c r="BO732" s="127"/>
      <c r="BP732" s="127"/>
      <c r="BQ732" s="127" t="str">
        <f>IF(COUNTIFS($B$356,"&lt;&gt;"&amp;""),IF($M$358&lt;&gt;"",ROUND($M$358/14,1),""),"")</f>
        <v/>
      </c>
      <c r="BR732" s="127" t="str">
        <f>IF(COUNTIFS($B$356,"&lt;&gt;"&amp;""),IF($M$358&lt;&gt;"",ROUND($M$358,1),""),"")</f>
        <v/>
      </c>
      <c r="BS732" s="127" t="str">
        <f>IF($AZ732="","",$E$358)</f>
        <v/>
      </c>
      <c r="BT732" s="126" t="str">
        <f>IF(COUNTIFS($B$356,"&lt;&gt;"&amp;""),$L$358,"")</f>
        <v/>
      </c>
      <c r="BU732" s="126" t="str">
        <f t="shared" si="215"/>
        <v/>
      </c>
      <c r="BV732" s="127" t="str">
        <f t="shared" si="216"/>
        <v/>
      </c>
      <c r="BW732" s="419" t="str">
        <f t="shared" si="206"/>
        <v/>
      </c>
      <c r="BY732" s="277"/>
      <c r="BZ732" s="277"/>
      <c r="CA732" s="277"/>
      <c r="CB732" s="277"/>
      <c r="CC732" s="277"/>
      <c r="CD732" s="277"/>
      <c r="CE732" s="277"/>
      <c r="CF732" s="277"/>
      <c r="CG732" s="51"/>
      <c r="CH732" s="51"/>
      <c r="CI732" s="51"/>
      <c r="CJ732" s="277"/>
      <c r="CK732" s="277"/>
      <c r="CL732" s="277"/>
      <c r="CM732" s="277"/>
      <c r="CN732" s="277"/>
      <c r="CO732" s="277"/>
      <c r="CP732" s="277"/>
      <c r="CQ732" s="277"/>
      <c r="CR732" s="277"/>
      <c r="CS732" s="51"/>
      <c r="CT732" s="51"/>
    </row>
    <row r="733" spans="1:98" ht="21" hidden="1" customHeight="1" x14ac:dyDescent="0.2">
      <c r="A733" s="254"/>
      <c r="B733" s="255"/>
      <c r="C733" s="255"/>
      <c r="D733" s="255"/>
      <c r="E733" s="255"/>
      <c r="F733" s="255"/>
      <c r="G733" s="255"/>
      <c r="H733" s="255"/>
      <c r="I733" s="255"/>
      <c r="J733" s="255"/>
      <c r="K733" s="255"/>
      <c r="L733" s="256"/>
      <c r="M733" s="256"/>
      <c r="N733" s="255"/>
      <c r="O733" s="394"/>
      <c r="P733" s="255"/>
      <c r="Q733" s="255"/>
      <c r="R733" s="255"/>
      <c r="S733" s="255"/>
      <c r="T733" s="255"/>
      <c r="U733" s="255"/>
      <c r="V733" s="255"/>
      <c r="W733" s="255"/>
      <c r="X733" s="256"/>
      <c r="Y733" s="256"/>
      <c r="Z733" s="255"/>
      <c r="AA733" s="255"/>
      <c r="AB733" s="255"/>
      <c r="AC733" s="255"/>
      <c r="AD733" s="255"/>
      <c r="AE733" s="255"/>
      <c r="AF733" s="255"/>
      <c r="AG733" s="255"/>
      <c r="AH733" s="255"/>
      <c r="AI733" s="255"/>
      <c r="AJ733" s="256"/>
      <c r="AK733" s="256"/>
      <c r="AL733" s="255"/>
      <c r="AM733" s="255"/>
      <c r="AN733" s="255"/>
      <c r="AO733" s="255"/>
      <c r="AP733" s="255"/>
      <c r="AQ733" s="255"/>
      <c r="AR733" s="255"/>
      <c r="AS733" s="255"/>
      <c r="AT733" s="255"/>
      <c r="AU733" s="255"/>
      <c r="AV733" s="256"/>
      <c r="AW733" s="256"/>
      <c r="AX733" s="263" t="str">
        <f>$B$361</f>
        <v/>
      </c>
      <c r="AY733" s="276">
        <v>4</v>
      </c>
      <c r="AZ733" s="127" t="str">
        <f>IF(COUNTIFS($B$359,"&lt;&gt;"&amp;""),$B$359,"")</f>
        <v/>
      </c>
      <c r="BA733" s="127" t="str">
        <f>IF($AZ733="","",ROUND(RIGHT($B$349,1)/2,0))</f>
        <v/>
      </c>
      <c r="BB733" s="127" t="str">
        <f>IF($AZ733="","",RIGHT($B$349,1))</f>
        <v/>
      </c>
      <c r="BC733" s="127" t="str">
        <f>IF($AZ733="","",$F$361)</f>
        <v/>
      </c>
      <c r="BD733" s="127" t="str">
        <f>IF($AZ733="","","DF")</f>
        <v/>
      </c>
      <c r="BE733" s="127" t="str">
        <f>IF(COUNTIFS($B$359,"&lt;&gt;"&amp;""),ROUND($G$361/14,1),"")</f>
        <v/>
      </c>
      <c r="BF733" s="127" t="str">
        <f>IF(COUNTIFS($B$359,"&lt;&gt;"&amp;""),ROUND(($H$361+$I$361+$J$361)/14,1),"")</f>
        <v/>
      </c>
      <c r="BG733" s="127" t="str">
        <f>IF(COUNTIFS($B$359,"&lt;&gt;"&amp;""),ROUND(($G$361+$H$361+$I$361+$J$361)/14,1),"")</f>
        <v/>
      </c>
      <c r="BH733" s="127" t="str">
        <f>IF(COUNTIFS($B$359,"&lt;&gt;"&amp;""),ROUND($G$361,1),"")</f>
        <v/>
      </c>
      <c r="BI733" s="127" t="str">
        <f>IF(COUNTIFS($B$359,"&lt;&gt;"&amp;""),ROUND(($H$361+$I$361+$J$361),1),"")</f>
        <v/>
      </c>
      <c r="BJ733" s="127" t="str">
        <f>IF(COUNTIFS($B$359,"&lt;&gt;"&amp;""),ROUND(($G$361+$H$361+$I$361+$J$361),1),"")</f>
        <v/>
      </c>
      <c r="BK733" s="276"/>
      <c r="BL733" s="127"/>
      <c r="BM733" s="127"/>
      <c r="BN733" s="276"/>
      <c r="BO733" s="127"/>
      <c r="BP733" s="127"/>
      <c r="BQ733" s="127" t="str">
        <f>IF(COUNTIFS($B$359,"&lt;&gt;"&amp;""),IF($M$361&lt;&gt;"",ROUND($M$361/14,1),""),"")</f>
        <v/>
      </c>
      <c r="BR733" s="127" t="str">
        <f>IF(COUNTIFS($B$359,"&lt;&gt;"&amp;""),IF($M$361&lt;&gt;"",ROUND($M$361,1),""),"")</f>
        <v/>
      </c>
      <c r="BS733" s="127" t="str">
        <f>IF($AZ733="","",$E$361)</f>
        <v/>
      </c>
      <c r="BT733" s="126" t="str">
        <f>IF(COUNTIFS($B$359,"&lt;&gt;"&amp;""),$L$361,"")</f>
        <v/>
      </c>
      <c r="BU733" s="126" t="str">
        <f t="shared" si="215"/>
        <v/>
      </c>
      <c r="BV733" s="127" t="str">
        <f t="shared" si="216"/>
        <v/>
      </c>
      <c r="BW733" s="419" t="str">
        <f t="shared" si="206"/>
        <v/>
      </c>
      <c r="BY733" s="277"/>
      <c r="BZ733" s="277"/>
      <c r="CA733" s="277"/>
      <c r="CB733" s="277"/>
      <c r="CC733" s="277"/>
      <c r="CD733" s="277"/>
      <c r="CE733" s="277"/>
      <c r="CF733" s="277"/>
      <c r="CG733" s="51"/>
      <c r="CH733" s="51"/>
      <c r="CI733" s="51"/>
      <c r="CJ733" s="277"/>
      <c r="CK733" s="277"/>
      <c r="CL733" s="277"/>
      <c r="CM733" s="277"/>
      <c r="CN733" s="277"/>
      <c r="CO733" s="277"/>
      <c r="CP733" s="277"/>
      <c r="CQ733" s="277"/>
      <c r="CR733" s="277"/>
      <c r="CS733" s="51"/>
      <c r="CT733" s="51"/>
    </row>
    <row r="734" spans="1:98" ht="21" hidden="1" customHeight="1" x14ac:dyDescent="0.25">
      <c r="A734" s="254"/>
      <c r="B734" s="255"/>
      <c r="C734" s="255"/>
      <c r="D734" s="255"/>
      <c r="E734" s="255"/>
      <c r="F734" s="255"/>
      <c r="G734" s="255"/>
      <c r="H734" s="255"/>
      <c r="I734" s="255"/>
      <c r="J734" s="255"/>
      <c r="K734" s="255"/>
      <c r="L734" s="256"/>
      <c r="M734" s="256"/>
      <c r="N734" s="255"/>
      <c r="O734" s="394"/>
      <c r="P734" s="255"/>
      <c r="Q734" s="255"/>
      <c r="R734" s="255"/>
      <c r="S734" s="255"/>
      <c r="T734" s="255"/>
      <c r="U734" s="255"/>
      <c r="V734" s="255"/>
      <c r="W734" s="255"/>
      <c r="X734" s="256"/>
      <c r="Y734" s="256"/>
      <c r="Z734" s="255"/>
      <c r="AA734" s="255"/>
      <c r="AB734" s="255"/>
      <c r="AC734" s="255"/>
      <c r="AD734" s="255"/>
      <c r="AE734" s="255"/>
      <c r="AF734" s="255"/>
      <c r="AG734" s="255"/>
      <c r="AH734" s="255"/>
      <c r="AI734" s="255"/>
      <c r="AJ734" s="256"/>
      <c r="AK734" s="256"/>
      <c r="AL734" s="255"/>
      <c r="AM734" s="255"/>
      <c r="AN734" s="255"/>
      <c r="AO734" s="255"/>
      <c r="AP734" s="255"/>
      <c r="AQ734" s="255"/>
      <c r="AR734" s="255"/>
      <c r="AS734" s="255"/>
      <c r="AT734" s="255"/>
      <c r="AU734" s="255"/>
      <c r="AV734" s="256"/>
      <c r="AW734" s="256"/>
      <c r="AX734" s="556" t="s">
        <v>222</v>
      </c>
      <c r="AY734" s="557"/>
      <c r="AZ734" s="557"/>
      <c r="BA734" s="557"/>
      <c r="BB734" s="557"/>
      <c r="BC734" s="557"/>
      <c r="BD734" s="557"/>
      <c r="BE734" s="557"/>
      <c r="BF734" s="557"/>
      <c r="BG734" s="557"/>
      <c r="BH734" s="557"/>
      <c r="BI734" s="557"/>
      <c r="BJ734" s="557"/>
      <c r="BK734" s="557"/>
      <c r="BL734" s="557"/>
      <c r="BM734" s="557"/>
      <c r="BN734" s="557"/>
      <c r="BO734" s="557"/>
      <c r="BP734" s="557"/>
      <c r="BQ734" s="557"/>
      <c r="BR734" s="557"/>
      <c r="BS734" s="557"/>
      <c r="BT734" s="557"/>
      <c r="BU734" s="557"/>
      <c r="BV734" s="558"/>
      <c r="BW734" s="419" t="str">
        <f t="shared" si="206"/>
        <v/>
      </c>
      <c r="BY734" s="277"/>
      <c r="BZ734" s="277"/>
      <c r="CA734" s="277"/>
      <c r="CB734" s="277"/>
      <c r="CC734" s="277"/>
      <c r="CD734" s="277"/>
      <c r="CE734" s="277"/>
      <c r="CF734" s="277"/>
      <c r="CG734" s="51"/>
      <c r="CH734" s="51"/>
      <c r="CI734" s="51"/>
      <c r="CJ734" s="277"/>
      <c r="CK734" s="277"/>
      <c r="CL734" s="277"/>
      <c r="CM734" s="277"/>
      <c r="CN734" s="277"/>
      <c r="CO734" s="277"/>
      <c r="CP734" s="277"/>
      <c r="CQ734" s="277"/>
      <c r="CR734" s="277"/>
      <c r="CS734" s="51"/>
      <c r="CT734" s="51"/>
    </row>
    <row r="735" spans="1:98" ht="21" hidden="1" customHeight="1" x14ac:dyDescent="0.2">
      <c r="B735" s="277"/>
      <c r="C735" s="277"/>
      <c r="D735" s="277"/>
      <c r="E735" s="277"/>
      <c r="F735" s="277"/>
      <c r="G735" s="277"/>
      <c r="H735" s="277"/>
      <c r="I735" s="277"/>
      <c r="J735" s="277"/>
      <c r="N735" s="277"/>
      <c r="P735" s="277"/>
      <c r="Q735" s="277"/>
      <c r="R735" s="277"/>
      <c r="S735" s="277"/>
      <c r="T735" s="277"/>
      <c r="U735" s="277"/>
      <c r="V735" s="277"/>
      <c r="Z735" s="277"/>
      <c r="AA735" s="277"/>
      <c r="AB735" s="277"/>
      <c r="AC735" s="277"/>
      <c r="AD735" s="277"/>
      <c r="AE735" s="277"/>
      <c r="AF735" s="277"/>
      <c r="AG735" s="277"/>
      <c r="AH735" s="277"/>
      <c r="AL735" s="277"/>
      <c r="AM735" s="277"/>
      <c r="AN735" s="277"/>
      <c r="AO735" s="277"/>
      <c r="AP735" s="277"/>
      <c r="AQ735" s="277"/>
      <c r="AR735" s="277"/>
      <c r="AS735" s="277"/>
      <c r="AT735" s="277"/>
      <c r="AX735" s="263" t="str">
        <f>$N$352</f>
        <v>L450.20.06.D11-01</v>
      </c>
      <c r="AY735" s="127">
        <v>1</v>
      </c>
      <c r="AZ735" s="127" t="str">
        <f>IF(COUNTIFS($N$350,"&lt;&gt;"&amp;""),$N$350,"")</f>
        <v>Ingineria ţesuturilor</v>
      </c>
      <c r="BA735" s="127">
        <f>IF($AZ735="","",ROUND(RIGHT($N$349,1)/2,0))</f>
        <v>3</v>
      </c>
      <c r="BB735" s="127" t="str">
        <f>IF($AZ735="","",RIGHT($N$349,1))</f>
        <v>6</v>
      </c>
      <c r="BC735" s="127" t="str">
        <f>IF($AZ735="","",$R$352)</f>
        <v>D</v>
      </c>
      <c r="BD735" s="127" t="str">
        <f>IF($AZ735="","","DF")</f>
        <v>DF</v>
      </c>
      <c r="BE735" s="127">
        <f>IF(COUNTIFS($N$350,"&lt;&gt;"&amp;""),ROUND($S$352/14,1),"")</f>
        <v>2</v>
      </c>
      <c r="BF735" s="127">
        <f>IF(COUNTIFS($N$350,"&lt;&gt;"&amp;""),ROUND(($T$352+$U$352+$V$352)/14,1),"")</f>
        <v>1</v>
      </c>
      <c r="BG735" s="127">
        <f>IF(COUNTIFS($N$350,"&lt;&gt;"&amp;""),ROUND(($S$352+$T$352+$U$352+$V$352)/14,1),"")</f>
        <v>3</v>
      </c>
      <c r="BH735" s="127">
        <f>IF(COUNTIFS($N$350,"&lt;&gt;"&amp;""),ROUND($S$352,1),"")</f>
        <v>28</v>
      </c>
      <c r="BI735" s="127">
        <f>IF(COUNTIFS($N$350,"&lt;&gt;"&amp;""),ROUND(($T$352+$U$352+$V$352),1),"")</f>
        <v>14</v>
      </c>
      <c r="BJ735" s="127">
        <f>IF(COUNTIFS($N$350,"&lt;&gt;"&amp;""),ROUND(($S$352+$T$352+$U$352+$V$352),1),"")</f>
        <v>42</v>
      </c>
      <c r="BK735" s="127"/>
      <c r="BL735" s="127"/>
      <c r="BM735" s="127"/>
      <c r="BN735" s="127"/>
      <c r="BO735" s="127"/>
      <c r="BP735" s="127"/>
      <c r="BQ735" s="127">
        <f>IF(COUNTIFS($N$350,"&lt;&gt;"&amp;""),IF($Y$352&lt;&gt;"",ROUND($Y$352/14,1),""),"")</f>
        <v>2.4</v>
      </c>
      <c r="BR735" s="127">
        <f>IF(COUNTIFS($N$350,"&lt;&gt;"&amp;""),IF($Y$352&lt;&gt;"",ROUND($Y$352,1),""),"")</f>
        <v>33</v>
      </c>
      <c r="BS735" s="127">
        <f>IF($AZ735="","",$Q$352)</f>
        <v>3</v>
      </c>
      <c r="BT735" s="126" t="str">
        <f>IF(COUNTIFS($N$350,"&lt;&gt;"&amp;""),$X$352,"")</f>
        <v>DD</v>
      </c>
      <c r="BU735" s="126">
        <f>IF($AZ735="","",IF($BG735&lt;&gt;"",$BG735,0)+IF($BM735&lt;&gt;"",$BM735,0)+IF($BQ735&lt;&gt;"",$BQ735,0))</f>
        <v>5.4</v>
      </c>
      <c r="BV735" s="127">
        <f>IF($AZ735="","",IF($BJ735&lt;&gt;"",$BJ735,0)+IF($BP735&lt;&gt;"",$BP735,0)+IF($BR735&lt;&gt;"",$BR735,0))</f>
        <v>75</v>
      </c>
      <c r="BW735" s="419" t="str">
        <f t="shared" si="206"/>
        <v>2022</v>
      </c>
      <c r="BY735" s="277"/>
      <c r="BZ735" s="277"/>
      <c r="CA735" s="277"/>
      <c r="CB735" s="277"/>
      <c r="CC735" s="277"/>
      <c r="CD735" s="277"/>
      <c r="CE735" s="277"/>
      <c r="CF735" s="277"/>
      <c r="CG735" s="51"/>
      <c r="CH735" s="51"/>
      <c r="CI735" s="51"/>
      <c r="CJ735" s="277"/>
      <c r="CK735" s="277"/>
      <c r="CL735" s="277"/>
      <c r="CM735" s="277"/>
      <c r="CN735" s="277"/>
      <c r="CO735" s="277"/>
      <c r="CP735" s="277"/>
      <c r="CQ735" s="277"/>
      <c r="CR735" s="277"/>
      <c r="CS735" s="51"/>
      <c r="CT735" s="51"/>
    </row>
    <row r="736" spans="1:98" ht="21" hidden="1" customHeight="1" x14ac:dyDescent="0.2">
      <c r="A736" s="254"/>
      <c r="B736" s="255"/>
      <c r="C736" s="255"/>
      <c r="D736" s="255"/>
      <c r="E736" s="255"/>
      <c r="F736" s="255"/>
      <c r="G736" s="255"/>
      <c r="H736" s="255"/>
      <c r="I736" s="255"/>
      <c r="J736" s="255"/>
      <c r="K736" s="255"/>
      <c r="L736" s="256"/>
      <c r="M736" s="256"/>
      <c r="N736" s="255"/>
      <c r="O736" s="394"/>
      <c r="P736" s="255"/>
      <c r="Q736" s="255"/>
      <c r="R736" s="255"/>
      <c r="S736" s="255"/>
      <c r="T736" s="255"/>
      <c r="U736" s="255"/>
      <c r="V736" s="255"/>
      <c r="W736" s="255"/>
      <c r="X736" s="256"/>
      <c r="Y736" s="256"/>
      <c r="Z736" s="255"/>
      <c r="AA736" s="255"/>
      <c r="AB736" s="255"/>
      <c r="AC736" s="255"/>
      <c r="AD736" s="255"/>
      <c r="AE736" s="255"/>
      <c r="AF736" s="255"/>
      <c r="AG736" s="255"/>
      <c r="AH736" s="255"/>
      <c r="AI736" s="255"/>
      <c r="AJ736" s="256"/>
      <c r="AK736" s="256"/>
      <c r="AL736" s="255"/>
      <c r="AM736" s="255"/>
      <c r="AN736" s="255"/>
      <c r="AO736" s="255"/>
      <c r="AP736" s="255"/>
      <c r="AQ736" s="255"/>
      <c r="AR736" s="255"/>
      <c r="AS736" s="255"/>
      <c r="AT736" s="255"/>
      <c r="AU736" s="255"/>
      <c r="AV736" s="256"/>
      <c r="AW736" s="256"/>
      <c r="AX736" s="263" t="str">
        <f>$N$355</f>
        <v>L450.20.06.C11-02</v>
      </c>
      <c r="AY736" s="276">
        <v>2</v>
      </c>
      <c r="AZ736" s="127" t="str">
        <f>IF(COUNTIFS($N$353,"&lt;&gt;"&amp;""),$N$353,"")</f>
        <v>Voluntariat</v>
      </c>
      <c r="BA736" s="127">
        <f>IF($AZ736="","",ROUND(RIGHT($N$349,1)/2,0))</f>
        <v>3</v>
      </c>
      <c r="BB736" s="127" t="str">
        <f>IF($AZ736="","",RIGHT($N$349,1))</f>
        <v>6</v>
      </c>
      <c r="BC736" s="127" t="str">
        <f>IF($AZ736="","",$R$355)</f>
        <v>C</v>
      </c>
      <c r="BD736" s="127" t="str">
        <f>IF($AZ736="","","DF")</f>
        <v>DF</v>
      </c>
      <c r="BE736" s="127">
        <f>IF(COUNTIFS($N$353,"&lt;&gt;"&amp;""),ROUND($S$355/14,1),"")</f>
        <v>0</v>
      </c>
      <c r="BF736" s="127">
        <f>IF(COUNTIFS($N$353,"&lt;&gt;"&amp;""),ROUND(($T$355+$U$355+$V$355)/14,1),"")</f>
        <v>2</v>
      </c>
      <c r="BG736" s="127">
        <f>IF(COUNTIFS($N$353,"&lt;&gt;"&amp;""),ROUND(($S$355+$T$355+$U$355+$V$355)/14,1),"")</f>
        <v>2</v>
      </c>
      <c r="BH736" s="127">
        <f>IF(COUNTIFS($N$353,"&lt;&gt;"&amp;""),ROUND($S$355,1),"")</f>
        <v>0</v>
      </c>
      <c r="BI736" s="127">
        <f>IF(COUNTIFS($N$353,"&lt;&gt;"&amp;""),ROUND(($T$355+$U$355+$V$355),1),"")</f>
        <v>28</v>
      </c>
      <c r="BJ736" s="127">
        <f>IF(COUNTIFS($N$353,"&lt;&gt;"&amp;""),ROUND(($S$355+$T$355+$U$355+$V$355),1),"")</f>
        <v>28</v>
      </c>
      <c r="BK736" s="276"/>
      <c r="BL736" s="127"/>
      <c r="BM736" s="127"/>
      <c r="BN736" s="276"/>
      <c r="BO736" s="127"/>
      <c r="BP736" s="127"/>
      <c r="BQ736" s="127">
        <f>IF(COUNTIFS($N$353,"&lt;&gt;"&amp;""),IF($Y$355&lt;&gt;"",ROUND($Y$355/14,1),""),"")</f>
        <v>1.6</v>
      </c>
      <c r="BR736" s="127">
        <f>IF(COUNTIFS($N$353,"&lt;&gt;"&amp;""),IF($Y$355&lt;&gt;"",ROUND($Y$355,1),""),"")</f>
        <v>22</v>
      </c>
      <c r="BS736" s="127">
        <f>IF($AZ736="","",$Q$355)</f>
        <v>2</v>
      </c>
      <c r="BT736" s="126" t="str">
        <f>IF(COUNTIFS($N$353,"&lt;&gt;"&amp;""),$X$355,"")</f>
        <v>DC</v>
      </c>
      <c r="BU736" s="126">
        <f t="shared" ref="BU736:BU738" si="217">IF($AZ736="","",IF($BG736&lt;&gt;"",$BG736,0)+IF($BM736&lt;&gt;"",$BM736,0)+IF($BQ736&lt;&gt;"",$BQ736,0))</f>
        <v>3.6</v>
      </c>
      <c r="BV736" s="127">
        <f t="shared" ref="BV736:BV738" si="218">IF($AZ736="","",IF($BJ736&lt;&gt;"",$BJ736,0)+IF($BP736&lt;&gt;"",$BP736,0)+IF($BR736&lt;&gt;"",$BR736,0))</f>
        <v>50</v>
      </c>
      <c r="BW736" s="419" t="str">
        <f t="shared" si="206"/>
        <v>2022</v>
      </c>
      <c r="BY736" s="277"/>
      <c r="BZ736" s="277"/>
      <c r="CA736" s="277"/>
      <c r="CB736" s="277"/>
      <c r="CC736" s="277"/>
      <c r="CD736" s="277"/>
      <c r="CE736" s="277"/>
      <c r="CF736" s="277"/>
      <c r="CG736" s="51"/>
      <c r="CH736" s="51"/>
      <c r="CI736" s="51"/>
      <c r="CJ736" s="277"/>
      <c r="CK736" s="277"/>
      <c r="CL736" s="277"/>
      <c r="CM736" s="277"/>
      <c r="CN736" s="277"/>
      <c r="CO736" s="277"/>
      <c r="CP736" s="277"/>
      <c r="CQ736" s="277"/>
      <c r="CR736" s="277"/>
      <c r="CS736" s="51"/>
      <c r="CT736" s="51"/>
    </row>
    <row r="737" spans="1:98" ht="21" hidden="1" customHeight="1" x14ac:dyDescent="0.2">
      <c r="A737" s="254"/>
      <c r="B737" s="255"/>
      <c r="C737" s="255"/>
      <c r="D737" s="255"/>
      <c r="E737" s="255"/>
      <c r="F737" s="255"/>
      <c r="G737" s="255"/>
      <c r="H737" s="255"/>
      <c r="I737" s="255"/>
      <c r="J737" s="255"/>
      <c r="K737" s="255"/>
      <c r="L737" s="256"/>
      <c r="M737" s="256"/>
      <c r="N737" s="255"/>
      <c r="O737" s="394"/>
      <c r="P737" s="255"/>
      <c r="Q737" s="255"/>
      <c r="R737" s="255"/>
      <c r="S737" s="255"/>
      <c r="T737" s="255"/>
      <c r="U737" s="255"/>
      <c r="V737" s="255"/>
      <c r="W737" s="255"/>
      <c r="X737" s="256"/>
      <c r="Y737" s="256"/>
      <c r="Z737" s="255"/>
      <c r="AA737" s="255"/>
      <c r="AB737" s="255"/>
      <c r="AC737" s="255"/>
      <c r="AD737" s="255"/>
      <c r="AE737" s="255"/>
      <c r="AF737" s="255"/>
      <c r="AG737" s="255"/>
      <c r="AH737" s="255"/>
      <c r="AI737" s="255"/>
      <c r="AJ737" s="256"/>
      <c r="AK737" s="256"/>
      <c r="AL737" s="255"/>
      <c r="AM737" s="255"/>
      <c r="AN737" s="255"/>
      <c r="AO737" s="255"/>
      <c r="AP737" s="255"/>
      <c r="AQ737" s="255"/>
      <c r="AR737" s="255"/>
      <c r="AS737" s="255"/>
      <c r="AT737" s="255"/>
      <c r="AU737" s="255"/>
      <c r="AV737" s="256"/>
      <c r="AW737" s="256"/>
      <c r="AX737" s="263" t="str">
        <f>$N$358</f>
        <v/>
      </c>
      <c r="AY737" s="276">
        <v>3</v>
      </c>
      <c r="AZ737" s="127" t="str">
        <f>IF(COUNTIFS($N$356,"&lt;&gt;"&amp;""),$N$356,"")</f>
        <v/>
      </c>
      <c r="BA737" s="127" t="str">
        <f>IF($AZ737="","",ROUND(RIGHT($N$349,1)/2,0))</f>
        <v/>
      </c>
      <c r="BB737" s="127" t="str">
        <f>IF($AZ737="","",RIGHT($N$349,1))</f>
        <v/>
      </c>
      <c r="BC737" s="127" t="str">
        <f>IF($AZ737="","",$R$358)</f>
        <v/>
      </c>
      <c r="BD737" s="127" t="str">
        <f>IF($AZ737="","","DF")</f>
        <v/>
      </c>
      <c r="BE737" s="127" t="str">
        <f>IF(COUNTIFS($N$356,"&lt;&gt;"&amp;""),ROUND($S$358/14,1),"")</f>
        <v/>
      </c>
      <c r="BF737" s="127" t="str">
        <f>IF(COUNTIFS($N$356,"&lt;&gt;"&amp;""),ROUND(($T$358+$U$358+$V$358)/14,1),"")</f>
        <v/>
      </c>
      <c r="BG737" s="127" t="str">
        <f>IF(COUNTIFS($N$356,"&lt;&gt;"&amp;""),ROUND(($S$358+$T$358+$U$358+$V$358)/14,1),"")</f>
        <v/>
      </c>
      <c r="BH737" s="127" t="str">
        <f>IF(COUNTIFS($N$356,"&lt;&gt;"&amp;""),ROUND($S$358,1),"")</f>
        <v/>
      </c>
      <c r="BI737" s="127" t="str">
        <f>IF(COUNTIFS($N$356,"&lt;&gt;"&amp;""),ROUND(($T$358+$U$358+$V$358),1),"")</f>
        <v/>
      </c>
      <c r="BJ737" s="127" t="str">
        <f>IF(COUNTIFS($N$356,"&lt;&gt;"&amp;""),ROUND(($S$358+$T$358+$U$358+$V$358),1),"")</f>
        <v/>
      </c>
      <c r="BK737" s="276"/>
      <c r="BL737" s="127"/>
      <c r="BM737" s="127"/>
      <c r="BN737" s="276"/>
      <c r="BO737" s="127"/>
      <c r="BP737" s="127"/>
      <c r="BQ737" s="127" t="str">
        <f>IF(COUNTIFS($N$356,"&lt;&gt;"&amp;""),IF($Y$358&lt;&gt;"",ROUND($Y$358/14,1),""),"")</f>
        <v/>
      </c>
      <c r="BR737" s="127" t="str">
        <f>IF(COUNTIFS($N$356,"&lt;&gt;"&amp;""),IF($Y$358&lt;&gt;"",ROUND($Y$358,1),""),"")</f>
        <v/>
      </c>
      <c r="BS737" s="127" t="str">
        <f>IF($AZ737="","",$Q$358)</f>
        <v/>
      </c>
      <c r="BT737" s="126" t="str">
        <f>IF(COUNTIFS($N$356,"&lt;&gt;"&amp;""),$X$358,"")</f>
        <v/>
      </c>
      <c r="BU737" s="126" t="str">
        <f t="shared" si="217"/>
        <v/>
      </c>
      <c r="BV737" s="127" t="str">
        <f t="shared" si="218"/>
        <v/>
      </c>
      <c r="BW737" s="419" t="str">
        <f t="shared" si="206"/>
        <v/>
      </c>
      <c r="BY737" s="277"/>
      <c r="BZ737" s="277"/>
      <c r="CA737" s="277"/>
      <c r="CB737" s="277"/>
      <c r="CC737" s="277"/>
      <c r="CD737" s="277"/>
      <c r="CE737" s="277"/>
      <c r="CF737" s="277"/>
      <c r="CG737" s="51"/>
      <c r="CH737" s="51"/>
      <c r="CI737" s="51"/>
      <c r="CJ737" s="277"/>
      <c r="CK737" s="277"/>
      <c r="CL737" s="277"/>
      <c r="CM737" s="277"/>
      <c r="CN737" s="277"/>
      <c r="CO737" s="277"/>
      <c r="CP737" s="277"/>
      <c r="CQ737" s="277"/>
      <c r="CR737" s="277"/>
      <c r="CS737" s="51"/>
      <c r="CT737" s="51"/>
    </row>
    <row r="738" spans="1:98" ht="21" hidden="1" customHeight="1" x14ac:dyDescent="0.2">
      <c r="A738" s="254"/>
      <c r="B738" s="255"/>
      <c r="C738" s="255"/>
      <c r="D738" s="255"/>
      <c r="E738" s="255"/>
      <c r="F738" s="255"/>
      <c r="G738" s="255"/>
      <c r="H738" s="255"/>
      <c r="I738" s="255"/>
      <c r="J738" s="255"/>
      <c r="K738" s="255"/>
      <c r="L738" s="256"/>
      <c r="M738" s="256"/>
      <c r="N738" s="255"/>
      <c r="O738" s="394"/>
      <c r="P738" s="255"/>
      <c r="Q738" s="255"/>
      <c r="R738" s="255"/>
      <c r="S738" s="255"/>
      <c r="T738" s="255"/>
      <c r="U738" s="255"/>
      <c r="V738" s="255"/>
      <c r="W738" s="255"/>
      <c r="X738" s="256"/>
      <c r="Y738" s="256"/>
      <c r="Z738" s="255"/>
      <c r="AA738" s="255"/>
      <c r="AB738" s="255"/>
      <c r="AC738" s="255"/>
      <c r="AD738" s="255"/>
      <c r="AE738" s="255"/>
      <c r="AF738" s="255"/>
      <c r="AG738" s="255"/>
      <c r="AH738" s="255"/>
      <c r="AI738" s="255"/>
      <c r="AJ738" s="256"/>
      <c r="AK738" s="256"/>
      <c r="AL738" s="255"/>
      <c r="AM738" s="255"/>
      <c r="AN738" s="255"/>
      <c r="AO738" s="255"/>
      <c r="AP738" s="255"/>
      <c r="AQ738" s="255"/>
      <c r="AR738" s="255"/>
      <c r="AS738" s="255"/>
      <c r="AT738" s="255"/>
      <c r="AU738" s="255"/>
      <c r="AV738" s="256"/>
      <c r="AW738" s="256"/>
      <c r="AX738" s="263" t="str">
        <f>$N$361</f>
        <v/>
      </c>
      <c r="AY738" s="276">
        <v>4</v>
      </c>
      <c r="AZ738" s="127" t="str">
        <f>IF(COUNTIFS($N$359,"&lt;&gt;"&amp;""),$N$359,"")</f>
        <v/>
      </c>
      <c r="BA738" s="127" t="str">
        <f>IF($AZ738="","",ROUND(RIGHT($N$349,1)/2,0))</f>
        <v/>
      </c>
      <c r="BB738" s="127" t="str">
        <f>IF($AZ738="","",RIGHT($N$349,1))</f>
        <v/>
      </c>
      <c r="BC738" s="127" t="str">
        <f>IF($AZ738="","",$R$361)</f>
        <v/>
      </c>
      <c r="BD738" s="127" t="str">
        <f>IF($AZ738="","","DF")</f>
        <v/>
      </c>
      <c r="BE738" s="127" t="str">
        <f>IF(COUNTIFS($N$359,"&lt;&gt;"&amp;""),ROUND($S$361/14,1),"")</f>
        <v/>
      </c>
      <c r="BF738" s="127" t="str">
        <f>IF(COUNTIFS($N$359,"&lt;&gt;"&amp;""),ROUND(($T$361+$U$361+$V$361)/14,1),"")</f>
        <v/>
      </c>
      <c r="BG738" s="127" t="str">
        <f>IF(COUNTIFS($N$359,"&lt;&gt;"&amp;""),ROUND(($S$361+$T$361+$U$361+$V$361)/14,1),"")</f>
        <v/>
      </c>
      <c r="BH738" s="127" t="str">
        <f>IF(COUNTIFS($N$359,"&lt;&gt;"&amp;""),ROUND($S$361,1),"")</f>
        <v/>
      </c>
      <c r="BI738" s="127" t="str">
        <f>IF(COUNTIFS($N$359,"&lt;&gt;"&amp;""),ROUND(($T$361+$U$361+$V$361),1),"")</f>
        <v/>
      </c>
      <c r="BJ738" s="127" t="str">
        <f>IF(COUNTIFS($N$359,"&lt;&gt;"&amp;""),ROUND(($S$361+$T$361+$U$361+$V$361),1),"")</f>
        <v/>
      </c>
      <c r="BK738" s="276"/>
      <c r="BL738" s="127"/>
      <c r="BM738" s="127"/>
      <c r="BN738" s="276"/>
      <c r="BO738" s="127"/>
      <c r="BP738" s="127"/>
      <c r="BQ738" s="127" t="str">
        <f>IF(COUNTIFS($N$359,"&lt;&gt;"&amp;""),IF($Y$361&lt;&gt;"",ROUND($Y$361/14,1),""),"")</f>
        <v/>
      </c>
      <c r="BR738" s="127" t="str">
        <f>IF(COUNTIFS($N$359,"&lt;&gt;"&amp;""),IF($Y$361&lt;&gt;"",ROUND($Y$361,1),""),"")</f>
        <v/>
      </c>
      <c r="BS738" s="127" t="str">
        <f>IF($AZ738="","",$Q$361)</f>
        <v/>
      </c>
      <c r="BT738" s="126" t="str">
        <f>IF(COUNTIFS($N$359,"&lt;&gt;"&amp;""),$X$361,"")</f>
        <v/>
      </c>
      <c r="BU738" s="126" t="str">
        <f t="shared" si="217"/>
        <v/>
      </c>
      <c r="BV738" s="127" t="str">
        <f t="shared" si="218"/>
        <v/>
      </c>
      <c r="BW738" s="419" t="str">
        <f t="shared" si="206"/>
        <v/>
      </c>
      <c r="BY738" s="277"/>
      <c r="BZ738" s="277"/>
      <c r="CA738" s="277"/>
      <c r="CB738" s="277"/>
      <c r="CC738" s="277"/>
      <c r="CD738" s="277"/>
      <c r="CE738" s="277"/>
      <c r="CF738" s="277"/>
      <c r="CG738" s="51"/>
      <c r="CH738" s="51"/>
      <c r="CI738" s="51"/>
      <c r="CJ738" s="277"/>
      <c r="CK738" s="277"/>
      <c r="CL738" s="277"/>
      <c r="CM738" s="277"/>
      <c r="CN738" s="277"/>
      <c r="CO738" s="277"/>
      <c r="CP738" s="277"/>
      <c r="CQ738" s="277"/>
      <c r="CR738" s="277"/>
      <c r="CS738" s="51"/>
      <c r="CT738" s="51"/>
    </row>
    <row r="739" spans="1:98" ht="21" hidden="1" customHeight="1" x14ac:dyDescent="0.25">
      <c r="A739" s="254"/>
      <c r="B739" s="255"/>
      <c r="C739" s="255"/>
      <c r="D739" s="255"/>
      <c r="E739" s="255"/>
      <c r="F739" s="255"/>
      <c r="G739" s="255"/>
      <c r="H739" s="255"/>
      <c r="I739" s="255"/>
      <c r="J739" s="255"/>
      <c r="K739" s="255"/>
      <c r="L739" s="256"/>
      <c r="M739" s="256"/>
      <c r="N739" s="255"/>
      <c r="O739" s="394"/>
      <c r="P739" s="255"/>
      <c r="Q739" s="255"/>
      <c r="R739" s="255"/>
      <c r="S739" s="255"/>
      <c r="T739" s="255"/>
      <c r="U739" s="255"/>
      <c r="V739" s="255"/>
      <c r="W739" s="255"/>
      <c r="X739" s="256"/>
      <c r="Y739" s="256"/>
      <c r="Z739" s="255"/>
      <c r="AA739" s="255"/>
      <c r="AB739" s="255"/>
      <c r="AC739" s="255"/>
      <c r="AD739" s="255"/>
      <c r="AE739" s="255"/>
      <c r="AF739" s="255"/>
      <c r="AG739" s="255"/>
      <c r="AH739" s="255"/>
      <c r="AI739" s="255"/>
      <c r="AJ739" s="256"/>
      <c r="AK739" s="256"/>
      <c r="AL739" s="255"/>
      <c r="AM739" s="255"/>
      <c r="AN739" s="255"/>
      <c r="AO739" s="255"/>
      <c r="AP739" s="255"/>
      <c r="AQ739" s="255"/>
      <c r="AR739" s="255"/>
      <c r="AS739" s="255"/>
      <c r="AT739" s="255"/>
      <c r="AU739" s="255"/>
      <c r="AV739" s="256"/>
      <c r="AW739" s="256"/>
      <c r="AX739" s="556" t="s">
        <v>223</v>
      </c>
      <c r="AY739" s="557"/>
      <c r="AZ739" s="557"/>
      <c r="BA739" s="557"/>
      <c r="BB739" s="557"/>
      <c r="BC739" s="557"/>
      <c r="BD739" s="557"/>
      <c r="BE739" s="557"/>
      <c r="BF739" s="557"/>
      <c r="BG739" s="557"/>
      <c r="BH739" s="557"/>
      <c r="BI739" s="557"/>
      <c r="BJ739" s="557"/>
      <c r="BK739" s="557"/>
      <c r="BL739" s="557"/>
      <c r="BM739" s="557"/>
      <c r="BN739" s="557"/>
      <c r="BO739" s="557"/>
      <c r="BP739" s="557"/>
      <c r="BQ739" s="557"/>
      <c r="BR739" s="557"/>
      <c r="BS739" s="557"/>
      <c r="BT739" s="557"/>
      <c r="BU739" s="557"/>
      <c r="BV739" s="558"/>
      <c r="BW739" s="419" t="str">
        <f t="shared" si="206"/>
        <v/>
      </c>
      <c r="BY739" s="277"/>
      <c r="BZ739" s="277"/>
      <c r="CA739" s="277"/>
      <c r="CB739" s="277"/>
      <c r="CC739" s="277"/>
      <c r="CD739" s="277"/>
      <c r="CE739" s="277"/>
      <c r="CF739" s="277"/>
      <c r="CG739" s="51"/>
      <c r="CH739" s="51"/>
      <c r="CI739" s="51"/>
      <c r="CJ739" s="277"/>
      <c r="CK739" s="277"/>
      <c r="CL739" s="277"/>
      <c r="CM739" s="277"/>
      <c r="CN739" s="277"/>
      <c r="CO739" s="277"/>
      <c r="CP739" s="277"/>
      <c r="CQ739" s="277"/>
      <c r="CR739" s="277"/>
      <c r="CS739" s="51"/>
      <c r="CT739" s="51"/>
    </row>
    <row r="740" spans="1:98" ht="21" hidden="1" customHeight="1" x14ac:dyDescent="0.2">
      <c r="B740" s="277"/>
      <c r="C740" s="277"/>
      <c r="D740" s="277"/>
      <c r="E740" s="277"/>
      <c r="F740" s="277"/>
      <c r="G740" s="277"/>
      <c r="H740" s="277"/>
      <c r="I740" s="277"/>
      <c r="J740" s="277"/>
      <c r="N740" s="277"/>
      <c r="P740" s="277"/>
      <c r="Q740" s="277"/>
      <c r="R740" s="277"/>
      <c r="S740" s="277"/>
      <c r="T740" s="277"/>
      <c r="U740" s="277"/>
      <c r="V740" s="277"/>
      <c r="Z740" s="277"/>
      <c r="AA740" s="277"/>
      <c r="AB740" s="277"/>
      <c r="AC740" s="277"/>
      <c r="AD740" s="277"/>
      <c r="AE740" s="277"/>
      <c r="AF740" s="277"/>
      <c r="AG740" s="277"/>
      <c r="AH740" s="277"/>
      <c r="AL740" s="277"/>
      <c r="AM740" s="277"/>
      <c r="AN740" s="277"/>
      <c r="AO740" s="277"/>
      <c r="AP740" s="277"/>
      <c r="AQ740" s="277"/>
      <c r="AR740" s="277"/>
      <c r="AS740" s="277"/>
      <c r="AT740" s="277"/>
      <c r="AX740" s="263" t="str">
        <f>$Z$352</f>
        <v>L450.20.07.D11-01</v>
      </c>
      <c r="AY740" s="127">
        <v>1</v>
      </c>
      <c r="AZ740" s="127" t="str">
        <f>IF(COUNTIFS($Z$350,"&lt;&gt;"&amp;""),$Z$350,"")</f>
        <v>Tehnici chirurgicale de implantare</v>
      </c>
      <c r="BA740" s="127">
        <f>IF($AZ740="","",ROUND(RIGHT($Z$349,1)/2,0))</f>
        <v>4</v>
      </c>
      <c r="BB740" s="127" t="str">
        <f>IF($AZ740="","",RIGHT($Z$349,1))</f>
        <v>7</v>
      </c>
      <c r="BC740" s="127" t="str">
        <f>IF($AZ740="","",$AD$352)</f>
        <v>D</v>
      </c>
      <c r="BD740" s="127" t="str">
        <f>IF($AZ740="","","DF")</f>
        <v>DF</v>
      </c>
      <c r="BE740" s="127">
        <f>IF(COUNTIFS($Z$350,"&lt;&gt;"&amp;""),ROUND($AE$352/14,1),"")</f>
        <v>2</v>
      </c>
      <c r="BF740" s="127">
        <f>IF(COUNTIFS($Z$350,"&lt;&gt;"&amp;""),ROUND(($AF$352+$AG$352+$AH$352)/14,1),"")</f>
        <v>1</v>
      </c>
      <c r="BG740" s="127">
        <f>IF(COUNTIFS($Z$350,"&lt;&gt;"&amp;""),ROUND(($AE$352+$AF$352+$AG$352+$AH$352)/14,1),"")</f>
        <v>3</v>
      </c>
      <c r="BH740" s="127">
        <f>IF(COUNTIFS($Z$350,"&lt;&gt;"&amp;""),ROUND($AE$352,1),"")</f>
        <v>28</v>
      </c>
      <c r="BI740" s="127">
        <f>IF(COUNTIFS($Z$350,"&lt;&gt;"&amp;""),ROUND(($AF$352+$AG$352+$AH$352),1),"")</f>
        <v>14</v>
      </c>
      <c r="BJ740" s="127">
        <f>IF(COUNTIFS($Z$350,"&lt;&gt;"&amp;""),ROUND(($AE$352+$AF$352+$AG$352+$AH$352),1),"")</f>
        <v>42</v>
      </c>
      <c r="BK740" s="127"/>
      <c r="BL740" s="127"/>
      <c r="BM740" s="127"/>
      <c r="BN740" s="127"/>
      <c r="BO740" s="127"/>
      <c r="BP740" s="127"/>
      <c r="BQ740" s="127">
        <f>IF(COUNTIFS($Z$350,"&lt;&gt;"&amp;""),IF($AK$352&lt;&gt;"",ROUND($AK$352/14,1),""),"")</f>
        <v>2.4</v>
      </c>
      <c r="BR740" s="127">
        <f>IF(COUNTIFS($Z$350,"&lt;&gt;"&amp;""),IF($AK$352&lt;&gt;"",ROUND($AK$352,1),""),"")</f>
        <v>33</v>
      </c>
      <c r="BS740" s="127">
        <f>IF($AZ740="","",$AC$352)</f>
        <v>3</v>
      </c>
      <c r="BT740" s="126" t="str">
        <f>IF(COUNTIFS($Z$350,"&lt;&gt;"&amp;""),$AJ$352,"")</f>
        <v>DD</v>
      </c>
      <c r="BU740" s="126">
        <f>IF($AZ740="","",IF($BG740&lt;&gt;"",$BG740,0)+IF($BM740&lt;&gt;"",$BM740,0)+IF($BQ740&lt;&gt;"",$BQ740,0))</f>
        <v>5.4</v>
      </c>
      <c r="BV740" s="127">
        <f>IF($AZ740="","",IF($BJ740&lt;&gt;"",$BJ740,0)+IF($BP740&lt;&gt;"",$BP740,0)+IF($BR740&lt;&gt;"",$BR740,0))</f>
        <v>75</v>
      </c>
      <c r="BW740" s="419" t="str">
        <f t="shared" si="206"/>
        <v>2023</v>
      </c>
      <c r="BY740" s="277"/>
      <c r="BZ740" s="277"/>
      <c r="CA740" s="277"/>
      <c r="CB740" s="277"/>
      <c r="CC740" s="277"/>
      <c r="CD740" s="277"/>
      <c r="CE740" s="277"/>
      <c r="CF740" s="277"/>
      <c r="CG740" s="51"/>
      <c r="CH740" s="51"/>
      <c r="CI740" s="51"/>
      <c r="CJ740" s="277"/>
      <c r="CK740" s="277"/>
      <c r="CL740" s="277"/>
      <c r="CM740" s="277"/>
      <c r="CN740" s="277"/>
      <c r="CO740" s="277"/>
      <c r="CP740" s="277"/>
      <c r="CQ740" s="277"/>
      <c r="CR740" s="277"/>
      <c r="CS740" s="51"/>
      <c r="CT740" s="51"/>
    </row>
    <row r="741" spans="1:98" ht="21" hidden="1" customHeight="1" x14ac:dyDescent="0.2">
      <c r="A741" s="254"/>
      <c r="B741" s="255"/>
      <c r="C741" s="255"/>
      <c r="D741" s="255"/>
      <c r="E741" s="255"/>
      <c r="F741" s="255"/>
      <c r="G741" s="255"/>
      <c r="H741" s="255"/>
      <c r="I741" s="255"/>
      <c r="J741" s="255"/>
      <c r="K741" s="255"/>
      <c r="L741" s="256"/>
      <c r="M741" s="256"/>
      <c r="N741" s="255"/>
      <c r="O741" s="394"/>
      <c r="P741" s="255"/>
      <c r="Q741" s="255"/>
      <c r="R741" s="255"/>
      <c r="S741" s="255"/>
      <c r="T741" s="255"/>
      <c r="U741" s="255"/>
      <c r="V741" s="255"/>
      <c r="W741" s="255"/>
      <c r="X741" s="256"/>
      <c r="Y741" s="256"/>
      <c r="Z741" s="255"/>
      <c r="AA741" s="255"/>
      <c r="AB741" s="255"/>
      <c r="AC741" s="255"/>
      <c r="AD741" s="255"/>
      <c r="AE741" s="255"/>
      <c r="AF741" s="255"/>
      <c r="AG741" s="255"/>
      <c r="AH741" s="255"/>
      <c r="AI741" s="255"/>
      <c r="AJ741" s="256"/>
      <c r="AK741" s="256"/>
      <c r="AL741" s="255"/>
      <c r="AM741" s="255"/>
      <c r="AN741" s="255"/>
      <c r="AO741" s="255"/>
      <c r="AP741" s="255"/>
      <c r="AQ741" s="255"/>
      <c r="AR741" s="255"/>
      <c r="AS741" s="255"/>
      <c r="AT741" s="255"/>
      <c r="AU741" s="255"/>
      <c r="AV741" s="256"/>
      <c r="AW741" s="256"/>
      <c r="AX741" s="263" t="str">
        <f>$Z$355</f>
        <v/>
      </c>
      <c r="AY741" s="276">
        <v>2</v>
      </c>
      <c r="AZ741" s="127" t="str">
        <f>IF(COUNTIFS($Z$353,"&lt;&gt;"&amp;""),$Z$353,"")</f>
        <v/>
      </c>
      <c r="BA741" s="127" t="str">
        <f>IF($AZ741="","",ROUND(RIGHT($Z$349,1)/2,0))</f>
        <v/>
      </c>
      <c r="BB741" s="127" t="str">
        <f>IF($AZ741="","",RIGHT($Z$349,1))</f>
        <v/>
      </c>
      <c r="BC741" s="127" t="str">
        <f>IF($AZ741="","",$AD$355)</f>
        <v/>
      </c>
      <c r="BD741" s="127" t="str">
        <f>IF($AZ741="","","DF")</f>
        <v/>
      </c>
      <c r="BE741" s="127" t="str">
        <f>IF(COUNTIFS($Z$353,"&lt;&gt;"&amp;""),ROUND($AE$355/14,1),"")</f>
        <v/>
      </c>
      <c r="BF741" s="127" t="str">
        <f>IF(COUNTIFS($Z$353,"&lt;&gt;"&amp;""),ROUND(($AF$355+$AG$355+$AH$355)/14,1),"")</f>
        <v/>
      </c>
      <c r="BG741" s="127" t="str">
        <f>IF(COUNTIFS($Z$353,"&lt;&gt;"&amp;""),ROUND(($AE$355+$AF$355+$AG$355+$AH$355)/14,1),"")</f>
        <v/>
      </c>
      <c r="BH741" s="127" t="str">
        <f>IF(COUNTIFS($Z$353,"&lt;&gt;"&amp;""),ROUND($AE$355,1),"")</f>
        <v/>
      </c>
      <c r="BI741" s="127" t="str">
        <f>IF(COUNTIFS($Z$353,"&lt;&gt;"&amp;""),ROUND(($AF$355+$AG$355+$AH$355),1),"")</f>
        <v/>
      </c>
      <c r="BJ741" s="127" t="str">
        <f>IF(COUNTIFS($Z$353,"&lt;&gt;"&amp;""),ROUND(($AE$355+$AF$355+$AG$355+$AH$355),1),"")</f>
        <v/>
      </c>
      <c r="BK741" s="276"/>
      <c r="BL741" s="127"/>
      <c r="BM741" s="127"/>
      <c r="BN741" s="276"/>
      <c r="BO741" s="127"/>
      <c r="BP741" s="127"/>
      <c r="BQ741" s="127" t="str">
        <f>IF(COUNTIFS($Z$353,"&lt;&gt;"&amp;""),IF($AK$355&lt;&gt;"",ROUND($AK$355/14,1),""),"")</f>
        <v/>
      </c>
      <c r="BR741" s="127" t="str">
        <f>IF(COUNTIFS($Z$353,"&lt;&gt;"&amp;""),IF($AK$355&lt;&gt;"",ROUND($AK$355,1),""),"")</f>
        <v/>
      </c>
      <c r="BS741" s="127" t="str">
        <f>IF($AZ741="","",$AC$355)</f>
        <v/>
      </c>
      <c r="BT741" s="126" t="str">
        <f>IF(COUNTIFS($Z$353,"&lt;&gt;"&amp;""),$AJ$355,"")</f>
        <v/>
      </c>
      <c r="BU741" s="126" t="str">
        <f t="shared" ref="BU741:BU743" si="219">IF($AZ741="","",IF($BG741&lt;&gt;"",$BG741,0)+IF($BM741&lt;&gt;"",$BM741,0)+IF($BQ741&lt;&gt;"",$BQ741,0))</f>
        <v/>
      </c>
      <c r="BV741" s="127" t="str">
        <f t="shared" ref="BV741:BV743" si="220">IF($AZ741="","",IF($BJ741&lt;&gt;"",$BJ741,0)+IF($BP741&lt;&gt;"",$BP741,0)+IF($BR741&lt;&gt;"",$BR741,0))</f>
        <v/>
      </c>
      <c r="BW741" s="419" t="str">
        <f t="shared" si="206"/>
        <v/>
      </c>
      <c r="BY741" s="277"/>
      <c r="BZ741" s="277"/>
      <c r="CA741" s="277"/>
      <c r="CB741" s="277"/>
      <c r="CC741" s="277"/>
      <c r="CD741" s="277"/>
      <c r="CE741" s="277"/>
      <c r="CF741" s="277"/>
      <c r="CG741" s="51"/>
      <c r="CH741" s="51"/>
      <c r="CI741" s="51"/>
      <c r="CJ741" s="277"/>
      <c r="CK741" s="277"/>
      <c r="CL741" s="277"/>
      <c r="CM741" s="277"/>
      <c r="CN741" s="277"/>
      <c r="CO741" s="277"/>
      <c r="CP741" s="277"/>
      <c r="CQ741" s="277"/>
      <c r="CR741" s="277"/>
      <c r="CS741" s="51"/>
      <c r="CT741" s="51"/>
    </row>
    <row r="742" spans="1:98" ht="21" hidden="1" customHeight="1" x14ac:dyDescent="0.2">
      <c r="A742" s="254"/>
      <c r="B742" s="255"/>
      <c r="C742" s="255"/>
      <c r="D742" s="255"/>
      <c r="E742" s="255"/>
      <c r="F742" s="255"/>
      <c r="G742" s="255"/>
      <c r="H742" s="255"/>
      <c r="I742" s="255"/>
      <c r="J742" s="255"/>
      <c r="K742" s="255"/>
      <c r="L742" s="256"/>
      <c r="M742" s="256"/>
      <c r="N742" s="255"/>
      <c r="O742" s="394"/>
      <c r="P742" s="255"/>
      <c r="Q742" s="255"/>
      <c r="R742" s="255"/>
      <c r="S742" s="255"/>
      <c r="T742" s="255"/>
      <c r="U742" s="255"/>
      <c r="V742" s="255"/>
      <c r="W742" s="255"/>
      <c r="X742" s="256"/>
      <c r="Y742" s="256"/>
      <c r="Z742" s="255"/>
      <c r="AA742" s="255"/>
      <c r="AB742" s="255"/>
      <c r="AC742" s="255"/>
      <c r="AD742" s="255"/>
      <c r="AE742" s="255"/>
      <c r="AF742" s="255"/>
      <c r="AG742" s="255"/>
      <c r="AH742" s="255"/>
      <c r="AI742" s="255"/>
      <c r="AJ742" s="256"/>
      <c r="AK742" s="256"/>
      <c r="AL742" s="255"/>
      <c r="AM742" s="255"/>
      <c r="AN742" s="255"/>
      <c r="AO742" s="255"/>
      <c r="AP742" s="255"/>
      <c r="AQ742" s="255"/>
      <c r="AR742" s="255"/>
      <c r="AS742" s="255"/>
      <c r="AT742" s="255"/>
      <c r="AU742" s="255"/>
      <c r="AV742" s="256"/>
      <c r="AW742" s="256"/>
      <c r="AX742" s="263" t="str">
        <f>$Z$358</f>
        <v/>
      </c>
      <c r="AY742" s="276">
        <v>3</v>
      </c>
      <c r="AZ742" s="127" t="str">
        <f>IF(COUNTIFS($Z$356,"&lt;&gt;"&amp;""),$Z$356,"")</f>
        <v/>
      </c>
      <c r="BA742" s="127" t="str">
        <f>IF($AZ742="","",ROUND(RIGHT($Z$349,1)/2,0))</f>
        <v/>
      </c>
      <c r="BB742" s="127" t="str">
        <f>IF($AZ742="","",RIGHT($Z$349,1))</f>
        <v/>
      </c>
      <c r="BC742" s="127" t="str">
        <f>IF($AZ742="","",$AD$358)</f>
        <v/>
      </c>
      <c r="BD742" s="127" t="str">
        <f>IF($AZ742="","","DF")</f>
        <v/>
      </c>
      <c r="BE742" s="127" t="str">
        <f>IF(COUNTIFS($Z$356,"&lt;&gt;"&amp;""),ROUND($AE$358/14,1),"")</f>
        <v/>
      </c>
      <c r="BF742" s="127" t="str">
        <f>IF(COUNTIFS($Z$356,"&lt;&gt;"&amp;""),ROUND(($AF$358+$AG$358+$AH$358)/14,1),"")</f>
        <v/>
      </c>
      <c r="BG742" s="127" t="str">
        <f>IF(COUNTIFS($Z$356,"&lt;&gt;"&amp;""),ROUND(($AE$358+$AF$358+$AG$358+$AH$358)/14,1),"")</f>
        <v/>
      </c>
      <c r="BH742" s="127" t="str">
        <f>IF(COUNTIFS($Z$356,"&lt;&gt;"&amp;""),ROUND($AE$358,1),"")</f>
        <v/>
      </c>
      <c r="BI742" s="127" t="str">
        <f>IF(COUNTIFS($Z$356,"&lt;&gt;"&amp;""),ROUND(($AF$358+$AG$358+$AH$358),1),"")</f>
        <v/>
      </c>
      <c r="BJ742" s="127" t="str">
        <f>IF(COUNTIFS($Z$356,"&lt;&gt;"&amp;""),ROUND(($AE$358+$AF$358+$AG$358+$AH$358),1),"")</f>
        <v/>
      </c>
      <c r="BK742" s="276"/>
      <c r="BL742" s="127"/>
      <c r="BM742" s="127"/>
      <c r="BN742" s="276"/>
      <c r="BO742" s="127"/>
      <c r="BP742" s="127"/>
      <c r="BQ742" s="127" t="str">
        <f>IF(COUNTIFS($Z$356,"&lt;&gt;"&amp;""),IF($AK$358&lt;&gt;"",ROUND($AK$358/14,1),""),"")</f>
        <v/>
      </c>
      <c r="BR742" s="127" t="str">
        <f>IF(COUNTIFS($Z$356,"&lt;&gt;"&amp;""),IF($AK$358&lt;&gt;"",ROUND($AK$358,1),""),"")</f>
        <v/>
      </c>
      <c r="BS742" s="127" t="str">
        <f>IF($AZ742="","",$AC$358)</f>
        <v/>
      </c>
      <c r="BT742" s="126" t="str">
        <f>IF(COUNTIFS($Z$356,"&lt;&gt;"&amp;""),$AJ$358,"")</f>
        <v/>
      </c>
      <c r="BU742" s="126" t="str">
        <f t="shared" si="219"/>
        <v/>
      </c>
      <c r="BV742" s="127" t="str">
        <f t="shared" si="220"/>
        <v/>
      </c>
      <c r="BW742" s="419" t="str">
        <f t="shared" si="206"/>
        <v/>
      </c>
      <c r="BY742" s="277"/>
      <c r="BZ742" s="277"/>
      <c r="CA742" s="277"/>
      <c r="CB742" s="277"/>
      <c r="CC742" s="277"/>
      <c r="CD742" s="277"/>
      <c r="CE742" s="277"/>
      <c r="CF742" s="277"/>
      <c r="CG742" s="51"/>
      <c r="CH742" s="51"/>
      <c r="CI742" s="51"/>
      <c r="CJ742" s="277"/>
      <c r="CK742" s="277"/>
      <c r="CL742" s="277"/>
      <c r="CM742" s="277"/>
      <c r="CN742" s="277"/>
      <c r="CO742" s="277"/>
      <c r="CP742" s="277"/>
      <c r="CQ742" s="277"/>
      <c r="CR742" s="277"/>
      <c r="CS742" s="51"/>
      <c r="CT742" s="51"/>
    </row>
    <row r="743" spans="1:98" ht="21" hidden="1" customHeight="1" x14ac:dyDescent="0.2">
      <c r="A743" s="254"/>
      <c r="B743" s="255"/>
      <c r="C743" s="255"/>
      <c r="D743" s="255"/>
      <c r="E743" s="255"/>
      <c r="F743" s="255"/>
      <c r="G743" s="255"/>
      <c r="H743" s="255"/>
      <c r="I743" s="255"/>
      <c r="J743" s="255"/>
      <c r="K743" s="255"/>
      <c r="L743" s="256"/>
      <c r="M743" s="256"/>
      <c r="N743" s="255"/>
      <c r="O743" s="394"/>
      <c r="P743" s="255"/>
      <c r="Q743" s="255"/>
      <c r="R743" s="255"/>
      <c r="S743" s="255"/>
      <c r="T743" s="255"/>
      <c r="U743" s="255"/>
      <c r="V743" s="255"/>
      <c r="W743" s="255"/>
      <c r="X743" s="256"/>
      <c r="Y743" s="256"/>
      <c r="Z743" s="255"/>
      <c r="AA743" s="255"/>
      <c r="AB743" s="255"/>
      <c r="AC743" s="255"/>
      <c r="AD743" s="255"/>
      <c r="AE743" s="255"/>
      <c r="AF743" s="255"/>
      <c r="AG743" s="255"/>
      <c r="AH743" s="255"/>
      <c r="AI743" s="255"/>
      <c r="AJ743" s="256"/>
      <c r="AK743" s="256"/>
      <c r="AL743" s="255"/>
      <c r="AM743" s="255"/>
      <c r="AN743" s="255"/>
      <c r="AO743" s="255"/>
      <c r="AP743" s="255"/>
      <c r="AQ743" s="255"/>
      <c r="AR743" s="255"/>
      <c r="AS743" s="255"/>
      <c r="AT743" s="255"/>
      <c r="AU743" s="255"/>
      <c r="AV743" s="256"/>
      <c r="AW743" s="256"/>
      <c r="AX743" s="263" t="str">
        <f>$Z$361</f>
        <v/>
      </c>
      <c r="AY743" s="276">
        <v>4</v>
      </c>
      <c r="AZ743" s="127" t="str">
        <f>IF(COUNTIFS($Z$359,"&lt;&gt;"&amp;""),$Z$359,"")</f>
        <v/>
      </c>
      <c r="BA743" s="127" t="str">
        <f>IF($AZ743="","",ROUND(RIGHT($Z$349,1)/2,0))</f>
        <v/>
      </c>
      <c r="BB743" s="127" t="str">
        <f>IF($AZ743="","",RIGHT($Z$349,1))</f>
        <v/>
      </c>
      <c r="BC743" s="127" t="str">
        <f>IF($AZ743="","",$AD$361)</f>
        <v/>
      </c>
      <c r="BD743" s="127" t="str">
        <f>IF($AZ743="","","DF")</f>
        <v/>
      </c>
      <c r="BE743" s="127" t="str">
        <f>IF(COUNTIFS($Z$359,"&lt;&gt;"&amp;""),ROUND($AE$361/14,1),"")</f>
        <v/>
      </c>
      <c r="BF743" s="127" t="str">
        <f>IF(COUNTIFS($Z$359,"&lt;&gt;"&amp;""),ROUND(($AF$361+$AG$361+$AH$361)/14,1),"")</f>
        <v/>
      </c>
      <c r="BG743" s="127" t="str">
        <f>IF(COUNTIFS($Z$359,"&lt;&gt;"&amp;""),ROUND(($AE$361+$AF$361+$AG$361+$AH$361)/14,1),"")</f>
        <v/>
      </c>
      <c r="BH743" s="127" t="str">
        <f>IF(COUNTIFS($Z$359,"&lt;&gt;"&amp;""),ROUND($AE$361,1),"")</f>
        <v/>
      </c>
      <c r="BI743" s="127" t="str">
        <f>IF(COUNTIFS($Z$359,"&lt;&gt;"&amp;""),ROUND(($AF$361+$AG$361+$AH$361),1),"")</f>
        <v/>
      </c>
      <c r="BJ743" s="127" t="str">
        <f>IF(COUNTIFS($Z$359,"&lt;&gt;"&amp;""),ROUND(($AE$361+$AF$361+$AG$361+$AH$361),1),"")</f>
        <v/>
      </c>
      <c r="BK743" s="276"/>
      <c r="BL743" s="127"/>
      <c r="BM743" s="127"/>
      <c r="BN743" s="276"/>
      <c r="BO743" s="127"/>
      <c r="BP743" s="127"/>
      <c r="BQ743" s="127" t="str">
        <f>IF(COUNTIFS($Z$359,"&lt;&gt;"&amp;""),IF($AK$361&lt;&gt;"",ROUND($AK$361/14,1),""),"")</f>
        <v/>
      </c>
      <c r="BR743" s="127" t="str">
        <f>IF(COUNTIFS($Z$359,"&lt;&gt;"&amp;""),IF($AK$361&lt;&gt;"",ROUND($AK$361,1),""),"")</f>
        <v/>
      </c>
      <c r="BS743" s="127" t="str">
        <f>IF($AZ743="","",$AC$361)</f>
        <v/>
      </c>
      <c r="BT743" s="126" t="str">
        <f>IF(COUNTIFS($Z$359,"&lt;&gt;"&amp;""),$AJ$361,"")</f>
        <v/>
      </c>
      <c r="BU743" s="126" t="str">
        <f t="shared" si="219"/>
        <v/>
      </c>
      <c r="BV743" s="127" t="str">
        <f t="shared" si="220"/>
        <v/>
      </c>
      <c r="BW743" s="419" t="str">
        <f t="shared" si="206"/>
        <v/>
      </c>
      <c r="BY743" s="277"/>
      <c r="BZ743" s="277"/>
      <c r="CA743" s="277"/>
      <c r="CB743" s="277"/>
      <c r="CC743" s="277"/>
      <c r="CD743" s="277"/>
      <c r="CE743" s="277"/>
      <c r="CF743" s="277"/>
      <c r="CG743" s="51"/>
      <c r="CH743" s="51"/>
      <c r="CI743" s="51"/>
      <c r="CJ743" s="277"/>
      <c r="CK743" s="277"/>
      <c r="CL743" s="277"/>
      <c r="CM743" s="277"/>
      <c r="CN743" s="277"/>
      <c r="CO743" s="277"/>
      <c r="CP743" s="277"/>
      <c r="CQ743" s="277"/>
      <c r="CR743" s="277"/>
      <c r="CS743" s="51"/>
      <c r="CT743" s="51"/>
    </row>
    <row r="744" spans="1:98" ht="21" hidden="1" customHeight="1" x14ac:dyDescent="0.25">
      <c r="A744" s="254"/>
      <c r="B744" s="255"/>
      <c r="C744" s="255"/>
      <c r="D744" s="255"/>
      <c r="E744" s="255"/>
      <c r="F744" s="255"/>
      <c r="G744" s="255"/>
      <c r="H744" s="255"/>
      <c r="I744" s="255"/>
      <c r="J744" s="255"/>
      <c r="K744" s="255"/>
      <c r="L744" s="256"/>
      <c r="M744" s="256"/>
      <c r="N744" s="255"/>
      <c r="O744" s="394"/>
      <c r="P744" s="255"/>
      <c r="Q744" s="255"/>
      <c r="R744" s="255"/>
      <c r="S744" s="255"/>
      <c r="T744" s="255"/>
      <c r="U744" s="255"/>
      <c r="V744" s="255"/>
      <c r="W744" s="255"/>
      <c r="X744" s="256"/>
      <c r="Y744" s="256"/>
      <c r="Z744" s="255"/>
      <c r="AA744" s="255"/>
      <c r="AB744" s="255"/>
      <c r="AC744" s="255"/>
      <c r="AD744" s="255"/>
      <c r="AE744" s="255"/>
      <c r="AF744" s="255"/>
      <c r="AG744" s="255"/>
      <c r="AH744" s="255"/>
      <c r="AI744" s="255"/>
      <c r="AJ744" s="256"/>
      <c r="AK744" s="256"/>
      <c r="AL744" s="255"/>
      <c r="AM744" s="255"/>
      <c r="AN744" s="255"/>
      <c r="AO744" s="255"/>
      <c r="AP744" s="255"/>
      <c r="AQ744" s="255"/>
      <c r="AR744" s="255"/>
      <c r="AS744" s="255"/>
      <c r="AT744" s="255"/>
      <c r="AU744" s="255"/>
      <c r="AV744" s="256"/>
      <c r="AW744" s="256"/>
      <c r="AX744" s="556" t="s">
        <v>224</v>
      </c>
      <c r="AY744" s="557"/>
      <c r="AZ744" s="557"/>
      <c r="BA744" s="557"/>
      <c r="BB744" s="557"/>
      <c r="BC744" s="557"/>
      <c r="BD744" s="557"/>
      <c r="BE744" s="557"/>
      <c r="BF744" s="557"/>
      <c r="BG744" s="557"/>
      <c r="BH744" s="557"/>
      <c r="BI744" s="557"/>
      <c r="BJ744" s="557"/>
      <c r="BK744" s="557"/>
      <c r="BL744" s="557"/>
      <c r="BM744" s="557"/>
      <c r="BN744" s="557"/>
      <c r="BO744" s="557"/>
      <c r="BP744" s="557"/>
      <c r="BQ744" s="557"/>
      <c r="BR744" s="557"/>
      <c r="BS744" s="557"/>
      <c r="BT744" s="557"/>
      <c r="BU744" s="557"/>
      <c r="BV744" s="558"/>
      <c r="BW744" s="419" t="str">
        <f t="shared" si="206"/>
        <v/>
      </c>
      <c r="BY744" s="277"/>
      <c r="BZ744" s="277"/>
      <c r="CA744" s="277"/>
      <c r="CB744" s="277"/>
      <c r="CC744" s="277"/>
      <c r="CD744" s="277"/>
      <c r="CE744" s="277"/>
      <c r="CF744" s="277"/>
      <c r="CG744" s="51"/>
      <c r="CH744" s="51"/>
      <c r="CI744" s="51"/>
      <c r="CJ744" s="277"/>
      <c r="CK744" s="277"/>
      <c r="CL744" s="277"/>
      <c r="CM744" s="277"/>
      <c r="CN744" s="277"/>
      <c r="CO744" s="277"/>
      <c r="CP744" s="277"/>
      <c r="CQ744" s="277"/>
      <c r="CR744" s="277"/>
      <c r="CS744" s="51"/>
      <c r="CT744" s="51"/>
    </row>
    <row r="745" spans="1:98" ht="21" hidden="1" customHeight="1" x14ac:dyDescent="0.2">
      <c r="B745" s="277"/>
      <c r="C745" s="277"/>
      <c r="D745" s="277"/>
      <c r="E745" s="277"/>
      <c r="F745" s="277"/>
      <c r="G745" s="277"/>
      <c r="H745" s="277"/>
      <c r="I745" s="277"/>
      <c r="J745" s="277"/>
      <c r="N745" s="277"/>
      <c r="P745" s="277"/>
      <c r="Q745" s="277"/>
      <c r="R745" s="277"/>
      <c r="S745" s="277"/>
      <c r="T745" s="277"/>
      <c r="U745" s="277"/>
      <c r="V745" s="277"/>
      <c r="Z745" s="277"/>
      <c r="AA745" s="277"/>
      <c r="AB745" s="277"/>
      <c r="AC745" s="277"/>
      <c r="AD745" s="277"/>
      <c r="AE745" s="277"/>
      <c r="AF745" s="277"/>
      <c r="AG745" s="277"/>
      <c r="AH745" s="277"/>
      <c r="AL745" s="277"/>
      <c r="AM745" s="277"/>
      <c r="AN745" s="277"/>
      <c r="AO745" s="277"/>
      <c r="AP745" s="277"/>
      <c r="AQ745" s="277"/>
      <c r="AR745" s="277"/>
      <c r="AS745" s="277"/>
      <c r="AT745" s="277"/>
      <c r="AX745" s="263" t="str">
        <f>$AL$352</f>
        <v>L450.20.08.C11-01</v>
      </c>
      <c r="AY745" s="127">
        <v>1</v>
      </c>
      <c r="AZ745" s="127" t="str">
        <f>IF(COUNTIFS($AL$350,"&lt;&gt;"&amp;""),$AL$350,"")</f>
        <v>Responsabilitate socială şi activism civic</v>
      </c>
      <c r="BA745" s="127">
        <f>IF($AZ745="","",ROUND(RIGHT($AL$349,1)/2,0))</f>
        <v>4</v>
      </c>
      <c r="BB745" s="127" t="str">
        <f>IF($AZ745="","",RIGHT($AL$349,1))</f>
        <v>8</v>
      </c>
      <c r="BC745" s="127" t="str">
        <f>IF($AZ745="","",$AP$352)</f>
        <v>E</v>
      </c>
      <c r="BD745" s="127" t="str">
        <f>IF($AZ745="","","DF")</f>
        <v>DF</v>
      </c>
      <c r="BE745" s="127">
        <f>IF(COUNTIFS($AL$350,"&lt;&gt;"&amp;""),ROUND($AQ$352/14,1),"")</f>
        <v>2</v>
      </c>
      <c r="BF745" s="127">
        <f>IF(COUNTIFS($AL$350,"&lt;&gt;"&amp;""),ROUND(($AR$352+$AS$352+$AT$352)/14,1),"")</f>
        <v>2</v>
      </c>
      <c r="BG745" s="127">
        <f>IF(COUNTIFS($AL$350,"&lt;&gt;"&amp;""),ROUND(($AQ$352+$AR$352+$AS$352+$AT$352)/14,1),"")</f>
        <v>4</v>
      </c>
      <c r="BH745" s="127">
        <f>IF(COUNTIFS($AL$350,"&lt;&gt;"&amp;""),ROUND($AQ$352,1),"")</f>
        <v>28</v>
      </c>
      <c r="BI745" s="127">
        <f>IF(COUNTIFS($AL$350,"&lt;&gt;"&amp;""),ROUND(($AR$352+$AS$352+$AT$352),1),"")</f>
        <v>28</v>
      </c>
      <c r="BJ745" s="127">
        <f>IF(COUNTIFS($AL$350,"&lt;&gt;"&amp;""),ROUND(($AQ$352+$AR$352+$AS$352+$AT$352),1),"")</f>
        <v>56</v>
      </c>
      <c r="BK745" s="127"/>
      <c r="BL745" s="127"/>
      <c r="BM745" s="127"/>
      <c r="BN745" s="127"/>
      <c r="BO745" s="127"/>
      <c r="BP745" s="127"/>
      <c r="BQ745" s="127">
        <f>IF(COUNTIFS($AL$350,"&lt;&gt;"&amp;""),IF($AW$352&lt;&gt;"",ROUND($AW$352/14,1),""),"")</f>
        <v>0</v>
      </c>
      <c r="BR745" s="127">
        <f>IF(COUNTIFS($AL$350,"&lt;&gt;"&amp;""),IF($AW$352&lt;&gt;"",ROUND($AW$352,1),""),"")</f>
        <v>0</v>
      </c>
      <c r="BS745" s="127">
        <f>IF($AZ745="","",$AO$352)</f>
        <v>2</v>
      </c>
      <c r="BT745" s="126" t="str">
        <f>IF(COUNTIFS($AL$350,"&lt;&gt;"&amp;""),$AV$352,"")</f>
        <v>DC</v>
      </c>
      <c r="BU745" s="126">
        <f>IF($AZ745="","",IF($BG745&lt;&gt;"",$BG745,0)+IF($BM745&lt;&gt;"",$BM745,0)+IF($BQ745&lt;&gt;"",$BQ745,0))</f>
        <v>4</v>
      </c>
      <c r="BV745" s="127">
        <f>IF($AZ745="","",IF($BJ745&lt;&gt;"",$BJ745,0)+IF($BP745&lt;&gt;"",$BP745,0)+IF($BR745&lt;&gt;"",$BR745,0))</f>
        <v>56</v>
      </c>
      <c r="BW745" s="419" t="str">
        <f t="shared" si="206"/>
        <v>2023</v>
      </c>
      <c r="BY745" s="277"/>
      <c r="BZ745" s="277"/>
      <c r="CA745" s="277"/>
      <c r="CB745" s="277"/>
      <c r="CC745" s="277"/>
      <c r="CD745" s="277"/>
      <c r="CE745" s="277"/>
      <c r="CF745" s="277"/>
      <c r="CG745" s="51"/>
      <c r="CH745" s="51"/>
      <c r="CI745" s="51"/>
      <c r="CJ745" s="277"/>
      <c r="CK745" s="277"/>
      <c r="CL745" s="277"/>
      <c r="CM745" s="277"/>
      <c r="CN745" s="277"/>
      <c r="CO745" s="277"/>
      <c r="CP745" s="277"/>
      <c r="CQ745" s="277"/>
      <c r="CR745" s="277"/>
      <c r="CS745" s="51"/>
      <c r="CT745" s="51"/>
    </row>
    <row r="746" spans="1:98" ht="21" hidden="1" customHeight="1" x14ac:dyDescent="0.2">
      <c r="A746" s="254"/>
      <c r="B746" s="255"/>
      <c r="C746" s="255"/>
      <c r="D746" s="255"/>
      <c r="E746" s="255"/>
      <c r="F746" s="255"/>
      <c r="G746" s="255"/>
      <c r="H746" s="255"/>
      <c r="I746" s="255"/>
      <c r="J746" s="255"/>
      <c r="K746" s="255"/>
      <c r="L746" s="256"/>
      <c r="M746" s="256"/>
      <c r="N746" s="255"/>
      <c r="O746" s="394"/>
      <c r="P746" s="255"/>
      <c r="Q746" s="255"/>
      <c r="R746" s="255"/>
      <c r="S746" s="255"/>
      <c r="T746" s="255"/>
      <c r="U746" s="255"/>
      <c r="V746" s="255"/>
      <c r="W746" s="255"/>
      <c r="X746" s="256"/>
      <c r="Y746" s="256"/>
      <c r="Z746" s="255"/>
      <c r="AA746" s="255"/>
      <c r="AB746" s="255"/>
      <c r="AC746" s="255"/>
      <c r="AD746" s="255"/>
      <c r="AE746" s="255"/>
      <c r="AF746" s="255"/>
      <c r="AG746" s="255"/>
      <c r="AH746" s="255"/>
      <c r="AI746" s="255"/>
      <c r="AJ746" s="256"/>
      <c r="AK746" s="256"/>
      <c r="AL746" s="255"/>
      <c r="AM746" s="255"/>
      <c r="AN746" s="255"/>
      <c r="AO746" s="255"/>
      <c r="AP746" s="255"/>
      <c r="AQ746" s="255"/>
      <c r="AR746" s="255"/>
      <c r="AS746" s="255"/>
      <c r="AT746" s="255"/>
      <c r="AU746" s="255"/>
      <c r="AV746" s="256"/>
      <c r="AW746" s="256"/>
      <c r="AX746" s="263" t="str">
        <f>$AL$355</f>
        <v/>
      </c>
      <c r="AY746" s="276">
        <v>2</v>
      </c>
      <c r="AZ746" s="127" t="str">
        <f>IF(COUNTIFS($AL$353,"&lt;&gt;"&amp;""),$AL$353,"")</f>
        <v/>
      </c>
      <c r="BA746" s="127" t="str">
        <f>IF($AZ746="","",ROUND(RIGHT($AL$349,1)/2,0))</f>
        <v/>
      </c>
      <c r="BB746" s="127" t="str">
        <f>IF($AZ746="","",RIGHT($AL$349,1))</f>
        <v/>
      </c>
      <c r="BC746" s="127" t="str">
        <f>IF($AZ746="","",$AP$355)</f>
        <v/>
      </c>
      <c r="BD746" s="127" t="str">
        <f>IF($AZ746="","","DF")</f>
        <v/>
      </c>
      <c r="BE746" s="127" t="str">
        <f>IF(COUNTIFS($AL$353,"&lt;&gt;"&amp;""),ROUND($AQ$355/14,1),"")</f>
        <v/>
      </c>
      <c r="BF746" s="127" t="str">
        <f>IF(COUNTIFS($AL$353,"&lt;&gt;"&amp;""),ROUND(($AR$355+$AS$355+$AT$355)/14,1),"")</f>
        <v/>
      </c>
      <c r="BG746" s="127" t="str">
        <f>IF(COUNTIFS($AL$353,"&lt;&gt;"&amp;""),ROUND(($AQ$355+$AR$355+$AS$355+$AT$355)/14,1),"")</f>
        <v/>
      </c>
      <c r="BH746" s="127" t="str">
        <f>IF(COUNTIFS($AL$353,"&lt;&gt;"&amp;""),ROUND($AQ$355,1),"")</f>
        <v/>
      </c>
      <c r="BI746" s="127" t="str">
        <f>IF(COUNTIFS($AL$353,"&lt;&gt;"&amp;""),ROUND(($AR$355+$AS$355+$AT$355),1),"")</f>
        <v/>
      </c>
      <c r="BJ746" s="127" t="str">
        <f>IF(COUNTIFS($AL$353,"&lt;&gt;"&amp;""),ROUND(($AQ$355+$AR$355+$AS$355+$AT$355),1),"")</f>
        <v/>
      </c>
      <c r="BK746" s="276"/>
      <c r="BL746" s="127"/>
      <c r="BM746" s="127"/>
      <c r="BN746" s="276"/>
      <c r="BO746" s="127"/>
      <c r="BP746" s="127"/>
      <c r="BQ746" s="127" t="str">
        <f>IF(COUNTIFS($AL$353,"&lt;&gt;"&amp;""),IF($AW$355&lt;&gt;"",ROUND($AW$355/14,1),""),"")</f>
        <v/>
      </c>
      <c r="BR746" s="127" t="str">
        <f>IF(COUNTIFS($AL$353,"&lt;&gt;"&amp;""),IF($AW$355&lt;&gt;"",ROUND($AW$355,1),""),"")</f>
        <v/>
      </c>
      <c r="BS746" s="127" t="str">
        <f>IF($AZ746="","",$AO$355)</f>
        <v/>
      </c>
      <c r="BT746" s="126" t="str">
        <f>IF(COUNTIFS($AL$353,"&lt;&gt;"&amp;""),$AV$355,"")</f>
        <v/>
      </c>
      <c r="BU746" s="126" t="str">
        <f t="shared" ref="BU746:BU748" si="221">IF($AZ746="","",IF($BG746&lt;&gt;"",$BG746,0)+IF($BM746&lt;&gt;"",$BM746,0)+IF($BQ746&lt;&gt;"",$BQ746,0))</f>
        <v/>
      </c>
      <c r="BV746" s="127" t="str">
        <f t="shared" ref="BV746:BV748" si="222">IF($AZ746="","",IF($BJ746&lt;&gt;"",$BJ746,0)+IF($BP746&lt;&gt;"",$BP746,0)+IF($BR746&lt;&gt;"",$BR746,0))</f>
        <v/>
      </c>
      <c r="BW746" s="419" t="str">
        <f t="shared" si="206"/>
        <v/>
      </c>
      <c r="BY746" s="277"/>
      <c r="BZ746" s="277"/>
      <c r="CA746" s="277"/>
      <c r="CB746" s="277"/>
      <c r="CC746" s="277"/>
      <c r="CD746" s="277"/>
      <c r="CE746" s="277"/>
      <c r="CF746" s="277"/>
      <c r="CG746" s="51"/>
      <c r="CH746" s="51"/>
      <c r="CI746" s="51"/>
      <c r="CJ746" s="277"/>
      <c r="CK746" s="277"/>
      <c r="CL746" s="277"/>
      <c r="CM746" s="277"/>
      <c r="CN746" s="277"/>
      <c r="CO746" s="277"/>
      <c r="CP746" s="277"/>
      <c r="CQ746" s="277"/>
      <c r="CR746" s="277"/>
      <c r="CS746" s="51"/>
      <c r="CT746" s="51"/>
    </row>
    <row r="747" spans="1:98" ht="21" hidden="1" customHeight="1" x14ac:dyDescent="0.2">
      <c r="A747" s="254"/>
      <c r="B747" s="255"/>
      <c r="C747" s="255"/>
      <c r="D747" s="255"/>
      <c r="E747" s="255"/>
      <c r="F747" s="255"/>
      <c r="G747" s="255"/>
      <c r="H747" s="255"/>
      <c r="I747" s="255"/>
      <c r="J747" s="255"/>
      <c r="K747" s="255"/>
      <c r="L747" s="256"/>
      <c r="M747" s="256"/>
      <c r="N747" s="255"/>
      <c r="O747" s="394"/>
      <c r="P747" s="255"/>
      <c r="Q747" s="255"/>
      <c r="R747" s="255"/>
      <c r="S747" s="255"/>
      <c r="T747" s="255"/>
      <c r="U747" s="255"/>
      <c r="V747" s="255"/>
      <c r="W747" s="255"/>
      <c r="X747" s="256"/>
      <c r="Y747" s="256"/>
      <c r="Z747" s="255"/>
      <c r="AA747" s="255"/>
      <c r="AB747" s="255"/>
      <c r="AC747" s="255"/>
      <c r="AD747" s="255"/>
      <c r="AE747" s="255"/>
      <c r="AF747" s="255"/>
      <c r="AG747" s="255"/>
      <c r="AH747" s="255"/>
      <c r="AI747" s="255"/>
      <c r="AJ747" s="256"/>
      <c r="AK747" s="256"/>
      <c r="AL747" s="255"/>
      <c r="AM747" s="255"/>
      <c r="AN747" s="255"/>
      <c r="AO747" s="255"/>
      <c r="AP747" s="255"/>
      <c r="AQ747" s="255"/>
      <c r="AR747" s="255"/>
      <c r="AS747" s="255"/>
      <c r="AT747" s="255"/>
      <c r="AU747" s="255"/>
      <c r="AV747" s="256"/>
      <c r="AW747" s="256"/>
      <c r="AX747" s="263" t="str">
        <f>$AL$358</f>
        <v/>
      </c>
      <c r="AY747" s="276">
        <v>3</v>
      </c>
      <c r="AZ747" s="127" t="str">
        <f>IF(COUNTIFS($AL$356,"&lt;&gt;"&amp;""),$AL$356,"")</f>
        <v/>
      </c>
      <c r="BA747" s="127" t="str">
        <f>IF($AZ747="","",ROUND(RIGHT($AL$349,1)/2,0))</f>
        <v/>
      </c>
      <c r="BB747" s="127" t="str">
        <f>IF($AZ747="","",RIGHT($AL$349,1))</f>
        <v/>
      </c>
      <c r="BC747" s="127" t="str">
        <f>IF($AZ747="","",$AP$358)</f>
        <v/>
      </c>
      <c r="BD747" s="127" t="str">
        <f>IF($AZ747="","","DF")</f>
        <v/>
      </c>
      <c r="BE747" s="127" t="str">
        <f>IF(COUNTIFS($AL$356,"&lt;&gt;"&amp;""),ROUND($AQ$358/14,1),"")</f>
        <v/>
      </c>
      <c r="BF747" s="127" t="str">
        <f>IF(COUNTIFS($AL$356,"&lt;&gt;"&amp;""),ROUND(($AR$358+$AS$358+$AT$358)/14,1),"")</f>
        <v/>
      </c>
      <c r="BG747" s="127" t="str">
        <f>IF(COUNTIFS($AL$356,"&lt;&gt;"&amp;""),ROUND(($AQ$358+$AR$358+$AS$358+$AT$358)/14,1),"")</f>
        <v/>
      </c>
      <c r="BH747" s="127" t="str">
        <f>IF(COUNTIFS($AL$356,"&lt;&gt;"&amp;""),ROUND($AQ$358,1),"")</f>
        <v/>
      </c>
      <c r="BI747" s="127" t="str">
        <f>IF(COUNTIFS($AL$356,"&lt;&gt;"&amp;""),ROUND(($AR$358+$AS$358+$AT$358),1),"")</f>
        <v/>
      </c>
      <c r="BJ747" s="127" t="str">
        <f>IF(COUNTIFS($AL$356,"&lt;&gt;"&amp;""),ROUND(($AQ$358+$AR$358+$AS$358+$AT$358),1),"")</f>
        <v/>
      </c>
      <c r="BK747" s="276"/>
      <c r="BL747" s="127"/>
      <c r="BM747" s="127"/>
      <c r="BN747" s="276"/>
      <c r="BO747" s="127"/>
      <c r="BP747" s="127"/>
      <c r="BQ747" s="127" t="str">
        <f>IF(COUNTIFS($AL$356,"&lt;&gt;"&amp;""),IF($AW$358&lt;&gt;"",ROUND($AW$358/14,1),""),"")</f>
        <v/>
      </c>
      <c r="BR747" s="127" t="str">
        <f>IF(COUNTIFS($AL$356,"&lt;&gt;"&amp;""),IF($AW$358&lt;&gt;"",ROUND($AW$358,1),""),"")</f>
        <v/>
      </c>
      <c r="BS747" s="127" t="str">
        <f>IF($AZ747="","",$AO$358)</f>
        <v/>
      </c>
      <c r="BT747" s="126" t="str">
        <f>IF(COUNTIFS($AL$356,"&lt;&gt;"&amp;""),$AV$358,"")</f>
        <v/>
      </c>
      <c r="BU747" s="126" t="str">
        <f t="shared" si="221"/>
        <v/>
      </c>
      <c r="BV747" s="127" t="str">
        <f t="shared" si="222"/>
        <v/>
      </c>
      <c r="BW747" s="419" t="str">
        <f t="shared" si="206"/>
        <v/>
      </c>
      <c r="BY747" s="277"/>
      <c r="BZ747" s="277"/>
      <c r="CA747" s="277"/>
      <c r="CB747" s="277"/>
      <c r="CC747" s="277"/>
      <c r="CD747" s="277"/>
      <c r="CE747" s="277"/>
      <c r="CF747" s="277"/>
      <c r="CG747" s="51"/>
      <c r="CH747" s="51"/>
      <c r="CI747" s="51"/>
      <c r="CJ747" s="277"/>
      <c r="CK747" s="277"/>
      <c r="CL747" s="277"/>
      <c r="CM747" s="277"/>
      <c r="CN747" s="277"/>
      <c r="CO747" s="277"/>
      <c r="CP747" s="277"/>
      <c r="CQ747" s="277"/>
      <c r="CR747" s="277"/>
      <c r="CS747" s="51"/>
      <c r="CT747" s="51"/>
    </row>
    <row r="748" spans="1:98" ht="21" hidden="1" customHeight="1" x14ac:dyDescent="0.2">
      <c r="A748" s="254"/>
      <c r="B748" s="255"/>
      <c r="C748" s="255"/>
      <c r="D748" s="255"/>
      <c r="E748" s="255"/>
      <c r="F748" s="255"/>
      <c r="G748" s="255"/>
      <c r="H748" s="255"/>
      <c r="I748" s="255"/>
      <c r="J748" s="255"/>
      <c r="K748" s="255"/>
      <c r="L748" s="256"/>
      <c r="M748" s="256"/>
      <c r="N748" s="255"/>
      <c r="O748" s="394"/>
      <c r="P748" s="255"/>
      <c r="Q748" s="255"/>
      <c r="R748" s="255"/>
      <c r="S748" s="255"/>
      <c r="T748" s="255"/>
      <c r="U748" s="255"/>
      <c r="V748" s="255"/>
      <c r="W748" s="255"/>
      <c r="X748" s="256"/>
      <c r="Y748" s="256"/>
      <c r="Z748" s="255"/>
      <c r="AA748" s="255"/>
      <c r="AB748" s="255"/>
      <c r="AC748" s="255"/>
      <c r="AD748" s="255"/>
      <c r="AE748" s="255"/>
      <c r="AF748" s="255"/>
      <c r="AG748" s="255"/>
      <c r="AH748" s="255"/>
      <c r="AI748" s="255"/>
      <c r="AJ748" s="256"/>
      <c r="AK748" s="256"/>
      <c r="AL748" s="255"/>
      <c r="AM748" s="255"/>
      <c r="AN748" s="255"/>
      <c r="AO748" s="255"/>
      <c r="AP748" s="255"/>
      <c r="AQ748" s="255"/>
      <c r="AR748" s="255"/>
      <c r="AS748" s="255"/>
      <c r="AT748" s="255"/>
      <c r="AU748" s="255"/>
      <c r="AV748" s="256"/>
      <c r="AW748" s="256"/>
      <c r="AX748" s="263" t="str">
        <f>$AL$361</f>
        <v/>
      </c>
      <c r="AY748" s="276">
        <v>4</v>
      </c>
      <c r="AZ748" s="127" t="str">
        <f>IF(COUNTIFS($AL$359,"&lt;&gt;"&amp;""),$AL$359,"")</f>
        <v/>
      </c>
      <c r="BA748" s="127" t="str">
        <f>IF($AZ748="","",ROUND(RIGHT($AL$349,1)/2,0))</f>
        <v/>
      </c>
      <c r="BB748" s="127" t="str">
        <f>IF($AZ748="","",RIGHT($AL$349,1))</f>
        <v/>
      </c>
      <c r="BC748" s="127" t="str">
        <f>IF($AZ748="","",$AP$361)</f>
        <v/>
      </c>
      <c r="BD748" s="127" t="str">
        <f>IF($AZ748="","","DF")</f>
        <v/>
      </c>
      <c r="BE748" s="127" t="str">
        <f>IF(COUNTIFS($AL$359,"&lt;&gt;"&amp;""),ROUND($AQ$361/14,1),"")</f>
        <v/>
      </c>
      <c r="BF748" s="127" t="str">
        <f>IF(COUNTIFS($AL$359,"&lt;&gt;"&amp;""),ROUND(($AR$361+$AS$361+$AT$361)/14,1),"")</f>
        <v/>
      </c>
      <c r="BG748" s="127" t="str">
        <f>IF(COUNTIFS($AL$359,"&lt;&gt;"&amp;""),ROUND(($AQ$361+$AR$361+$AS$361+$AT$361)/14,1),"")</f>
        <v/>
      </c>
      <c r="BH748" s="127" t="str">
        <f>IF(COUNTIFS($AL$359,"&lt;&gt;"&amp;""),ROUND($AQ$361,1),"")</f>
        <v/>
      </c>
      <c r="BI748" s="127" t="str">
        <f>IF(COUNTIFS($AL$359,"&lt;&gt;"&amp;""),ROUND(($AR$361+$AS$361+$AT$361),1),"")</f>
        <v/>
      </c>
      <c r="BJ748" s="127" t="str">
        <f>IF(COUNTIFS($AL$359,"&lt;&gt;"&amp;""),ROUND(($AQ$361+$AR$361+$AS$361+$AT$361),1),"")</f>
        <v/>
      </c>
      <c r="BK748" s="276"/>
      <c r="BL748" s="127"/>
      <c r="BM748" s="127"/>
      <c r="BN748" s="276"/>
      <c r="BO748" s="127"/>
      <c r="BP748" s="127"/>
      <c r="BQ748" s="127" t="str">
        <f>IF(COUNTIFS($AL$359,"&lt;&gt;"&amp;""),IF($AW$361&lt;&gt;"",ROUND($AW$361/14,1),""),"")</f>
        <v/>
      </c>
      <c r="BR748" s="127" t="str">
        <f>IF(COUNTIFS($AL$359,"&lt;&gt;"&amp;""),IF($AW$361&lt;&gt;"",ROUND($AW$361,1),""),"")</f>
        <v/>
      </c>
      <c r="BS748" s="127" t="str">
        <f>IF($AZ748="","",$AO$361)</f>
        <v/>
      </c>
      <c r="BT748" s="126" t="str">
        <f>IF(COUNTIFS($AL$359,"&lt;&gt;"&amp;""),$AV$361,"")</f>
        <v/>
      </c>
      <c r="BU748" s="126" t="str">
        <f t="shared" si="221"/>
        <v/>
      </c>
      <c r="BV748" s="127" t="str">
        <f t="shared" si="222"/>
        <v/>
      </c>
      <c r="BW748" s="419" t="str">
        <f t="shared" si="206"/>
        <v/>
      </c>
      <c r="BY748" s="277"/>
      <c r="BZ748" s="277"/>
      <c r="CA748" s="277"/>
      <c r="CB748" s="277"/>
      <c r="CC748" s="277"/>
      <c r="CD748" s="277"/>
      <c r="CE748" s="277"/>
      <c r="CF748" s="277"/>
      <c r="CG748" s="51"/>
      <c r="CH748" s="51"/>
      <c r="CI748" s="51"/>
      <c r="CJ748" s="277"/>
      <c r="CK748" s="277"/>
      <c r="CL748" s="277"/>
      <c r="CM748" s="277"/>
      <c r="CN748" s="277"/>
      <c r="CO748" s="277"/>
      <c r="CP748" s="277"/>
      <c r="CQ748" s="277"/>
      <c r="CR748" s="277"/>
      <c r="CS748" s="51"/>
      <c r="CT748" s="51"/>
    </row>
    <row r="749" spans="1:98" ht="21" hidden="1" customHeight="1" x14ac:dyDescent="0.2">
      <c r="A749" s="254"/>
      <c r="B749" s="255"/>
      <c r="C749" s="255"/>
      <c r="D749" s="255"/>
      <c r="E749" s="255"/>
      <c r="F749" s="255"/>
      <c r="G749" s="255"/>
      <c r="H749" s="255"/>
      <c r="I749" s="255"/>
      <c r="J749" s="255"/>
      <c r="K749" s="255"/>
      <c r="L749" s="256"/>
      <c r="M749" s="256"/>
      <c r="N749" s="255"/>
      <c r="O749" s="394"/>
      <c r="P749" s="255"/>
      <c r="Q749" s="255"/>
      <c r="R749" s="255"/>
      <c r="S749" s="255"/>
      <c r="T749" s="255"/>
      <c r="U749" s="255"/>
      <c r="V749" s="255"/>
      <c r="W749" s="255"/>
      <c r="X749" s="256"/>
      <c r="Y749" s="256"/>
      <c r="Z749" s="255"/>
      <c r="AA749" s="255"/>
      <c r="AB749" s="255"/>
      <c r="AC749" s="255"/>
      <c r="AD749" s="255"/>
      <c r="AE749" s="255"/>
      <c r="AF749" s="255"/>
      <c r="AG749" s="255"/>
      <c r="AH749" s="255"/>
      <c r="AI749" s="255"/>
      <c r="AJ749" s="256"/>
      <c r="AK749" s="256"/>
      <c r="AL749" s="255"/>
      <c r="AM749" s="255"/>
      <c r="AN749" s="255"/>
      <c r="AO749" s="255"/>
      <c r="AP749" s="255"/>
      <c r="AQ749" s="255"/>
      <c r="AR749" s="255"/>
      <c r="AS749" s="255"/>
      <c r="AT749" s="255"/>
      <c r="AU749" s="255"/>
      <c r="AV749" s="256"/>
      <c r="AW749" s="256"/>
      <c r="BW749" s="419" t="str">
        <f t="shared" si="206"/>
        <v/>
      </c>
    </row>
    <row r="750" spans="1:98" s="285" customFormat="1" ht="21" hidden="1" customHeight="1" x14ac:dyDescent="0.2">
      <c r="A750" s="49"/>
      <c r="B750" s="50"/>
      <c r="C750" s="50"/>
      <c r="D750" s="50"/>
      <c r="E750" s="50"/>
      <c r="F750" s="50"/>
      <c r="G750" s="50"/>
      <c r="H750" s="50"/>
      <c r="I750" s="50"/>
      <c r="J750" s="50"/>
      <c r="K750" s="310"/>
      <c r="L750" s="51"/>
      <c r="M750" s="51"/>
      <c r="N750" s="50"/>
      <c r="O750" s="376"/>
      <c r="P750" s="50"/>
      <c r="Q750" s="50"/>
      <c r="R750" s="50"/>
      <c r="S750" s="50"/>
      <c r="T750" s="50"/>
      <c r="U750" s="50"/>
      <c r="V750" s="50"/>
      <c r="W750" s="310"/>
      <c r="X750" s="51"/>
      <c r="Y750" s="51"/>
      <c r="Z750" s="50"/>
      <c r="AA750" s="50"/>
      <c r="AB750" s="50"/>
      <c r="AC750" s="50"/>
      <c r="AD750" s="50"/>
      <c r="AE750" s="50"/>
      <c r="AF750" s="50"/>
      <c r="AG750" s="50"/>
      <c r="AH750" s="50"/>
      <c r="AI750" s="310"/>
      <c r="AJ750" s="51"/>
      <c r="AK750" s="51"/>
      <c r="AL750" s="50"/>
      <c r="AM750" s="50"/>
      <c r="AN750" s="50"/>
      <c r="AO750" s="50"/>
      <c r="AP750" s="50"/>
      <c r="AQ750" s="50"/>
      <c r="AR750" s="50"/>
      <c r="AS750" s="50"/>
      <c r="AT750" s="50"/>
      <c r="AU750" s="310"/>
      <c r="AV750" s="51"/>
      <c r="AW750" s="51"/>
      <c r="BW750" s="419" t="str">
        <f t="shared" si="206"/>
        <v/>
      </c>
    </row>
    <row r="751" spans="1:98" ht="21" hidden="1" customHeight="1" x14ac:dyDescent="0.25">
      <c r="A751" s="285"/>
      <c r="B751" s="286"/>
      <c r="C751" s="286"/>
      <c r="D751" s="286"/>
      <c r="E751" s="286"/>
      <c r="F751" s="286"/>
      <c r="G751" s="286"/>
      <c r="H751" s="286"/>
      <c r="I751" s="286"/>
      <c r="J751" s="286"/>
      <c r="K751" s="286"/>
      <c r="L751" s="287"/>
      <c r="M751" s="287"/>
      <c r="N751" s="286"/>
      <c r="O751" s="400"/>
      <c r="P751" s="286"/>
      <c r="Q751" s="286"/>
      <c r="R751" s="286"/>
      <c r="S751" s="286"/>
      <c r="T751" s="286"/>
      <c r="U751" s="286"/>
      <c r="V751" s="286"/>
      <c r="W751" s="286"/>
      <c r="X751" s="287"/>
      <c r="Y751" s="287"/>
      <c r="Z751" s="286"/>
      <c r="AA751" s="286"/>
      <c r="AB751" s="286"/>
      <c r="AC751" s="286"/>
      <c r="AD751" s="286"/>
      <c r="AE751" s="286"/>
      <c r="AF751" s="286"/>
      <c r="AG751" s="286"/>
      <c r="AH751" s="286"/>
      <c r="AI751" s="286"/>
      <c r="AJ751" s="287"/>
      <c r="AK751" s="287"/>
      <c r="AL751" s="286"/>
      <c r="AM751" s="286"/>
      <c r="AN751" s="286"/>
      <c r="AO751" s="286"/>
      <c r="AP751" s="286"/>
      <c r="AQ751" s="286"/>
      <c r="AR751" s="286"/>
      <c r="AS751" s="286"/>
      <c r="AT751" s="286"/>
      <c r="AU751" s="286"/>
      <c r="AV751" s="287"/>
      <c r="AW751" s="287"/>
      <c r="AX751" s="556" t="s">
        <v>225</v>
      </c>
      <c r="AY751" s="559"/>
      <c r="AZ751" s="559"/>
      <c r="BA751" s="559"/>
      <c r="BB751" s="559"/>
      <c r="BC751" s="559"/>
      <c r="BD751" s="559"/>
      <c r="BE751" s="559"/>
      <c r="BF751" s="559"/>
      <c r="BG751" s="559"/>
      <c r="BH751" s="559"/>
      <c r="BI751" s="559"/>
      <c r="BJ751" s="559"/>
      <c r="BK751" s="559"/>
      <c r="BL751" s="559"/>
      <c r="BM751" s="559"/>
      <c r="BN751" s="559"/>
      <c r="BO751" s="559"/>
      <c r="BP751" s="559"/>
      <c r="BQ751" s="559"/>
      <c r="BR751" s="559"/>
      <c r="BS751" s="559"/>
      <c r="BT751" s="559"/>
      <c r="BU751" s="559"/>
      <c r="BV751" s="560"/>
      <c r="BW751" s="419" t="str">
        <f t="shared" si="206"/>
        <v/>
      </c>
    </row>
    <row r="752" spans="1:98" ht="21" hidden="1" customHeight="1" x14ac:dyDescent="0.25">
      <c r="AX752" s="556" t="s">
        <v>217</v>
      </c>
      <c r="AY752" s="557"/>
      <c r="AZ752" s="557"/>
      <c r="BA752" s="557"/>
      <c r="BB752" s="557"/>
      <c r="BC752" s="557"/>
      <c r="BD752" s="557"/>
      <c r="BE752" s="557"/>
      <c r="BF752" s="557"/>
      <c r="BG752" s="557"/>
      <c r="BH752" s="557"/>
      <c r="BI752" s="557"/>
      <c r="BJ752" s="557"/>
      <c r="BK752" s="557"/>
      <c r="BL752" s="557"/>
      <c r="BM752" s="557"/>
      <c r="BN752" s="557"/>
      <c r="BO752" s="557"/>
      <c r="BP752" s="557"/>
      <c r="BQ752" s="557"/>
      <c r="BR752" s="557"/>
      <c r="BS752" s="557"/>
      <c r="BT752" s="557"/>
      <c r="BU752" s="557"/>
      <c r="BV752" s="558"/>
      <c r="BW752" s="419" t="str">
        <f t="shared" si="206"/>
        <v/>
      </c>
      <c r="BY752" s="272"/>
      <c r="BZ752" s="272"/>
      <c r="CA752" s="272"/>
      <c r="CB752" s="272"/>
      <c r="CC752" s="272"/>
      <c r="CD752" s="272"/>
      <c r="CE752" s="272"/>
      <c r="CF752" s="272"/>
      <c r="CG752" s="51"/>
      <c r="CH752" s="51"/>
      <c r="CI752" s="51"/>
      <c r="CJ752" s="272"/>
      <c r="CK752" s="272"/>
      <c r="CL752" s="272"/>
      <c r="CM752" s="272"/>
      <c r="CN752" s="272"/>
      <c r="CO752" s="272"/>
      <c r="CP752" s="272"/>
      <c r="CQ752" s="272"/>
      <c r="CR752" s="272"/>
      <c r="CS752" s="51"/>
      <c r="CT752" s="51"/>
    </row>
    <row r="753" spans="1:98" s="260" customFormat="1" ht="21" hidden="1" customHeight="1" x14ac:dyDescent="0.25">
      <c r="A753" s="49"/>
      <c r="B753" s="272"/>
      <c r="C753" s="272"/>
      <c r="D753" s="272"/>
      <c r="E753" s="272"/>
      <c r="F753" s="272"/>
      <c r="G753" s="272"/>
      <c r="H753" s="272"/>
      <c r="I753" s="272"/>
      <c r="J753" s="272"/>
      <c r="K753" s="310"/>
      <c r="L753" s="51"/>
      <c r="M753" s="51"/>
      <c r="N753" s="272"/>
      <c r="O753" s="376"/>
      <c r="P753" s="272"/>
      <c r="Q753" s="272"/>
      <c r="R753" s="272"/>
      <c r="S753" s="272"/>
      <c r="T753" s="272"/>
      <c r="U753" s="272"/>
      <c r="V753" s="272"/>
      <c r="W753" s="310"/>
      <c r="X753" s="51"/>
      <c r="Y753" s="51"/>
      <c r="Z753" s="272"/>
      <c r="AA753" s="272"/>
      <c r="AB753" s="272"/>
      <c r="AC753" s="272"/>
      <c r="AD753" s="272"/>
      <c r="AE753" s="272"/>
      <c r="AF753" s="272"/>
      <c r="AG753" s="272"/>
      <c r="AH753" s="272"/>
      <c r="AI753" s="310"/>
      <c r="AJ753" s="51"/>
      <c r="AK753" s="51"/>
      <c r="AL753" s="272"/>
      <c r="AM753" s="272"/>
      <c r="AN753" s="272"/>
      <c r="AO753" s="272"/>
      <c r="AP753" s="272"/>
      <c r="AQ753" s="272"/>
      <c r="AR753" s="272"/>
      <c r="AS753" s="272"/>
      <c r="AT753" s="272"/>
      <c r="AU753" s="310"/>
      <c r="AV753" s="51"/>
      <c r="AW753" s="51"/>
      <c r="AX753" s="247" t="s">
        <v>216</v>
      </c>
      <c r="AY753" s="247" t="s">
        <v>186</v>
      </c>
      <c r="AZ753" s="247" t="s">
        <v>187</v>
      </c>
      <c r="BA753" s="247" t="s">
        <v>192</v>
      </c>
      <c r="BB753" s="247" t="s">
        <v>195</v>
      </c>
      <c r="BC753" s="247" t="s">
        <v>193</v>
      </c>
      <c r="BD753" s="247" t="s">
        <v>194</v>
      </c>
      <c r="BE753" s="247" t="s">
        <v>203</v>
      </c>
      <c r="BF753" s="247" t="s">
        <v>204</v>
      </c>
      <c r="BG753" s="247" t="s">
        <v>208</v>
      </c>
      <c r="BH753" s="247" t="s">
        <v>205</v>
      </c>
      <c r="BI753" s="247" t="s">
        <v>206</v>
      </c>
      <c r="BJ753" s="247" t="s">
        <v>197</v>
      </c>
      <c r="BK753" s="261" t="s">
        <v>202</v>
      </c>
      <c r="BL753" s="261" t="s">
        <v>207</v>
      </c>
      <c r="BM753" s="247" t="s">
        <v>200</v>
      </c>
      <c r="BN753" s="261" t="s">
        <v>209</v>
      </c>
      <c r="BO753" s="261" t="s">
        <v>210</v>
      </c>
      <c r="BP753" s="247" t="s">
        <v>201</v>
      </c>
      <c r="BQ753" s="247" t="s">
        <v>198</v>
      </c>
      <c r="BR753" s="247" t="s">
        <v>199</v>
      </c>
      <c r="BS753" s="247" t="s">
        <v>196</v>
      </c>
      <c r="BT753" s="247" t="s">
        <v>226</v>
      </c>
      <c r="BU753" s="247" t="s">
        <v>211</v>
      </c>
      <c r="BV753" s="247" t="s">
        <v>212</v>
      </c>
      <c r="BW753" s="419" t="e">
        <f t="shared" si="206"/>
        <v>#VALUE!</v>
      </c>
      <c r="BY753" s="262"/>
      <c r="BZ753" s="262"/>
      <c r="CA753" s="262"/>
      <c r="CB753" s="262"/>
      <c r="CC753" s="262"/>
      <c r="CD753" s="262"/>
      <c r="CE753" s="262"/>
      <c r="CF753" s="262"/>
      <c r="CG753" s="262"/>
      <c r="CH753" s="262"/>
      <c r="CI753" s="262"/>
      <c r="CJ753" s="262"/>
      <c r="CK753" s="262"/>
      <c r="CL753" s="262"/>
      <c r="CM753" s="262"/>
      <c r="CN753" s="262"/>
      <c r="CO753" s="262"/>
      <c r="CP753" s="262"/>
      <c r="CQ753" s="262"/>
      <c r="CR753" s="262"/>
      <c r="CS753" s="262"/>
      <c r="CT753" s="262"/>
    </row>
    <row r="754" spans="1:98" ht="21" hidden="1" customHeight="1" x14ac:dyDescent="0.25">
      <c r="A754" s="260"/>
      <c r="B754" s="260"/>
      <c r="C754" s="260"/>
      <c r="D754" s="260"/>
      <c r="E754" s="260"/>
      <c r="F754" s="260"/>
      <c r="G754" s="260"/>
      <c r="H754" s="260"/>
      <c r="I754" s="260"/>
      <c r="J754" s="260"/>
      <c r="K754" s="260"/>
      <c r="L754" s="260"/>
      <c r="M754" s="260"/>
      <c r="N754" s="260"/>
      <c r="O754" s="399"/>
      <c r="P754" s="260"/>
      <c r="Q754" s="260"/>
      <c r="R754" s="260"/>
      <c r="S754" s="260"/>
      <c r="T754" s="260"/>
      <c r="U754" s="260"/>
      <c r="V754" s="260"/>
      <c r="W754" s="260"/>
      <c r="X754" s="260"/>
      <c r="Y754" s="260"/>
      <c r="Z754" s="260"/>
      <c r="AA754" s="260"/>
      <c r="AB754" s="260"/>
      <c r="AC754" s="260"/>
      <c r="AD754" s="260"/>
      <c r="AE754" s="260"/>
      <c r="AF754" s="260"/>
      <c r="AG754" s="260"/>
      <c r="AH754" s="260"/>
      <c r="AI754" s="260"/>
      <c r="AJ754" s="260"/>
      <c r="AK754" s="260"/>
      <c r="AL754" s="260"/>
      <c r="AM754" s="260"/>
      <c r="AN754" s="260"/>
      <c r="AO754" s="260"/>
      <c r="AP754" s="260"/>
      <c r="AQ754" s="260"/>
      <c r="AR754" s="260"/>
      <c r="AS754" s="260"/>
      <c r="AT754" s="260"/>
      <c r="AU754" s="260"/>
      <c r="AV754" s="260"/>
      <c r="AW754" s="260"/>
      <c r="AX754" s="124" t="str">
        <f>IF(COUNTIFS($B$19,"=practic?*"),$B$21,"")</f>
        <v/>
      </c>
      <c r="AY754" s="127">
        <v>1</v>
      </c>
      <c r="AZ754" s="273" t="str">
        <f>IF(COUNTIFS($B$19,"=practic?*"),$B$19,"")</f>
        <v/>
      </c>
      <c r="BA754" s="127" t="str">
        <f t="shared" ref="BA754:BA764" si="223">IF($AZ754="","",ROUND(RIGHT($B$18,1)/2,0))</f>
        <v/>
      </c>
      <c r="BB754" s="127" t="str">
        <f t="shared" ref="BB754:BB764" si="224">IF($AZ754="","",RIGHT($B$18,1))</f>
        <v/>
      </c>
      <c r="BC754" s="127" t="str">
        <f>IF($AZ754="","",$F$21)</f>
        <v/>
      </c>
      <c r="BD754" s="127" t="str">
        <f t="shared" ref="BD754:BD764" si="225">IF($AZ754="","","DI")</f>
        <v/>
      </c>
      <c r="BE754" s="124"/>
      <c r="BF754" s="124"/>
      <c r="BG754" s="124"/>
      <c r="BH754" s="124"/>
      <c r="BI754" s="124"/>
      <c r="BJ754" s="124"/>
      <c r="BK754" s="273">
        <f>ROUND(BN754/14,1)</f>
        <v>0</v>
      </c>
      <c r="BL754" s="124"/>
      <c r="BM754" s="273">
        <f>BK754+BL754</f>
        <v>0</v>
      </c>
      <c r="BN754" s="311" t="str">
        <f>IF(COUNTIFS($B$19,"=practic?*"),K21,"0")</f>
        <v>0</v>
      </c>
      <c r="BO754" s="124"/>
      <c r="BP754" s="273">
        <f>BN754+BO754</f>
        <v>0</v>
      </c>
      <c r="BQ754" s="127" t="str">
        <f>IF(COUNTIF($AZ754,"=practic?*"),IF($M$21&lt;&gt;"",ROUND($M$21/14,1),""),"")</f>
        <v/>
      </c>
      <c r="BR754" s="127" t="str">
        <f>IF(COUNTIF($AZ754,"=practic?*"),IF($M$21&lt;&gt;"",ROUND($M$21,1),""),"")</f>
        <v/>
      </c>
      <c r="BS754" s="127" t="str">
        <f>IF($AZ754="","",$E$21)</f>
        <v/>
      </c>
      <c r="BT754" s="126" t="str">
        <f>IF($AZ754="","",$L$21)</f>
        <v/>
      </c>
      <c r="BU754" s="126" t="str">
        <f t="shared" ref="BU754:BU764" si="226">IF($AZ754="","",IF($BG754&lt;&gt;"",$BG754,0)+IF($BM754&lt;&gt;"",$BM754,0)+IF($BQ754&lt;&gt;"",$BQ754,0))</f>
        <v/>
      </c>
      <c r="BV754" s="127" t="str">
        <f t="shared" ref="BV754:BV764" si="227">IF($AZ754="","",IF($BJ754&lt;&gt;"",$BJ754,0)+IF($BP754&lt;&gt;"",$BP754,0)+IF($BR754&lt;&gt;"",$BR754,0))</f>
        <v/>
      </c>
      <c r="BW754" s="419" t="str">
        <f t="shared" si="206"/>
        <v/>
      </c>
    </row>
    <row r="755" spans="1:98" ht="21" hidden="1" customHeight="1" x14ac:dyDescent="0.2">
      <c r="AX755" s="124" t="str">
        <f>IF(COUNTIFS($B$22,"=practic?*"),$B$24,"")</f>
        <v/>
      </c>
      <c r="AY755" s="273">
        <v>2</v>
      </c>
      <c r="AZ755" s="273" t="str">
        <f>IF(COUNTIFS($B$22,"=practic?*"),$B$22,"")</f>
        <v/>
      </c>
      <c r="BA755" s="127" t="str">
        <f t="shared" si="223"/>
        <v/>
      </c>
      <c r="BB755" s="127" t="str">
        <f t="shared" si="224"/>
        <v/>
      </c>
      <c r="BC755" s="127" t="str">
        <f>IF($AZ755="","",$F$24)</f>
        <v/>
      </c>
      <c r="BD755" s="127" t="str">
        <f t="shared" si="225"/>
        <v/>
      </c>
      <c r="BE755" s="124"/>
      <c r="BF755" s="124"/>
      <c r="BG755" s="124"/>
      <c r="BH755" s="124"/>
      <c r="BI755" s="124"/>
      <c r="BJ755" s="124"/>
      <c r="BK755" s="311" t="e">
        <f t="shared" ref="BK755:BK764" si="228">ROUND(BN755/14,1)</f>
        <v>#VALUE!</v>
      </c>
      <c r="BL755" s="124"/>
      <c r="BM755" s="311" t="e">
        <f t="shared" ref="BM755:BM764" si="229">BK755+BL755</f>
        <v>#VALUE!</v>
      </c>
      <c r="BN755" s="273" t="str">
        <f>IF(COUNTIFS($B$22,"=practic?*"),K24,"")</f>
        <v/>
      </c>
      <c r="BO755" s="124"/>
      <c r="BP755" s="311" t="e">
        <f t="shared" ref="BP755:BP764" si="230">BN755+BO755</f>
        <v>#VALUE!</v>
      </c>
      <c r="BQ755" s="127" t="str">
        <f>IF(COUNTIF($AZ755,"=practic?*"),IF($M$24&lt;&gt;"",ROUND($M$24/14,1),""),"")</f>
        <v/>
      </c>
      <c r="BR755" s="127" t="str">
        <f>IF(COUNTIF($AZ755,"=practic?*"),IF($M$24&lt;&gt;"",ROUND($M$24,1),""),"")</f>
        <v/>
      </c>
      <c r="BS755" s="127" t="str">
        <f>IF($AZ755="","",$E$24)</f>
        <v/>
      </c>
      <c r="BT755" s="126" t="str">
        <f>IF($AZ755="","",$L$24)</f>
        <v/>
      </c>
      <c r="BU755" s="126" t="str">
        <f t="shared" si="226"/>
        <v/>
      </c>
      <c r="BV755" s="127" t="str">
        <f t="shared" si="227"/>
        <v/>
      </c>
      <c r="BW755" s="419" t="str">
        <f t="shared" si="206"/>
        <v/>
      </c>
    </row>
    <row r="756" spans="1:98" ht="21" hidden="1" customHeight="1" x14ac:dyDescent="0.2">
      <c r="AX756" s="124" t="str">
        <f>IF(COUNTIFS($B$25,"=practic?*"),$B$27,"")</f>
        <v/>
      </c>
      <c r="AY756" s="273">
        <v>3</v>
      </c>
      <c r="AZ756" s="273" t="str">
        <f>IF(COUNTIFS($B$25,"=practic?*"),$B$25,"")</f>
        <v/>
      </c>
      <c r="BA756" s="127" t="str">
        <f t="shared" si="223"/>
        <v/>
      </c>
      <c r="BB756" s="127" t="str">
        <f t="shared" si="224"/>
        <v/>
      </c>
      <c r="BC756" s="127" t="str">
        <f>IF($AZ756="","",$F$27)</f>
        <v/>
      </c>
      <c r="BD756" s="127" t="str">
        <f t="shared" si="225"/>
        <v/>
      </c>
      <c r="BE756" s="124"/>
      <c r="BF756" s="124"/>
      <c r="BG756" s="124"/>
      <c r="BH756" s="124"/>
      <c r="BI756" s="124"/>
      <c r="BJ756" s="124"/>
      <c r="BK756" s="311" t="e">
        <f t="shared" si="228"/>
        <v>#VALUE!</v>
      </c>
      <c r="BL756" s="124"/>
      <c r="BM756" s="311" t="e">
        <f t="shared" si="229"/>
        <v>#VALUE!</v>
      </c>
      <c r="BN756" s="273" t="str">
        <f>IF(COUNTIFS($B$25,"=practic?*"),K27,"")</f>
        <v/>
      </c>
      <c r="BO756" s="124"/>
      <c r="BP756" s="311" t="e">
        <f t="shared" si="230"/>
        <v>#VALUE!</v>
      </c>
      <c r="BQ756" s="127" t="str">
        <f>IF(COUNTIF($AZ756,"=practic?*"),IF($M$27&lt;&gt;"",ROUND($M$27/14,1),""),"")</f>
        <v/>
      </c>
      <c r="BR756" s="127" t="str">
        <f>IF(COUNTIF($AZ756,"=practic?*"),IF($M$27&lt;&gt;"",ROUND($M$27,1),""),"")</f>
        <v/>
      </c>
      <c r="BS756" s="127" t="str">
        <f>IF($AZ756="","",$E$27)</f>
        <v/>
      </c>
      <c r="BT756" s="126" t="str">
        <f>IF($AZ756="","",$L$27)</f>
        <v/>
      </c>
      <c r="BU756" s="126" t="str">
        <f t="shared" si="226"/>
        <v/>
      </c>
      <c r="BV756" s="127" t="str">
        <f t="shared" si="227"/>
        <v/>
      </c>
      <c r="BW756" s="419" t="str">
        <f t="shared" si="206"/>
        <v/>
      </c>
    </row>
    <row r="757" spans="1:98" ht="21" hidden="1" customHeight="1" x14ac:dyDescent="0.2">
      <c r="AX757" s="124" t="str">
        <f>IF(COUNTIFS($B$28,"=practic?*"),$B$30,"")</f>
        <v/>
      </c>
      <c r="AY757" s="273">
        <v>4</v>
      </c>
      <c r="AZ757" s="273" t="str">
        <f>IF(COUNTIFS($B$28,"=practic?*"),$B$28,"")</f>
        <v/>
      </c>
      <c r="BA757" s="127" t="str">
        <f t="shared" si="223"/>
        <v/>
      </c>
      <c r="BB757" s="127" t="str">
        <f t="shared" si="224"/>
        <v/>
      </c>
      <c r="BC757" s="127" t="str">
        <f>IF($AZ757="","",$F$30)</f>
        <v/>
      </c>
      <c r="BD757" s="127" t="str">
        <f t="shared" si="225"/>
        <v/>
      </c>
      <c r="BE757" s="124"/>
      <c r="BF757" s="124"/>
      <c r="BG757" s="124"/>
      <c r="BH757" s="124"/>
      <c r="BI757" s="124"/>
      <c r="BJ757" s="124"/>
      <c r="BK757" s="311" t="e">
        <f t="shared" si="228"/>
        <v>#VALUE!</v>
      </c>
      <c r="BL757" s="124"/>
      <c r="BM757" s="311" t="e">
        <f t="shared" si="229"/>
        <v>#VALUE!</v>
      </c>
      <c r="BN757" s="273" t="str">
        <f>IF(COUNTIFS($B$28,"=practic?*"),K30,"")</f>
        <v/>
      </c>
      <c r="BO757" s="124"/>
      <c r="BP757" s="311" t="e">
        <f t="shared" si="230"/>
        <v>#VALUE!</v>
      </c>
      <c r="BQ757" s="127" t="str">
        <f>IF(COUNTIF($AZ757,"=practic?*"),IF($M$30&lt;&gt;"",ROUND($M$30/14,1),""),"")</f>
        <v/>
      </c>
      <c r="BR757" s="127" t="str">
        <f>IF(COUNTIF($AZ757,"=practic?*"),IF($M$30&lt;&gt;"",ROUND($M$30,1),""),"")</f>
        <v/>
      </c>
      <c r="BS757" s="127" t="str">
        <f>IF($AZ757="","",$E$30)</f>
        <v/>
      </c>
      <c r="BT757" s="126" t="str">
        <f>IF($AZ757="","",$L$30)</f>
        <v/>
      </c>
      <c r="BU757" s="126" t="str">
        <f t="shared" si="226"/>
        <v/>
      </c>
      <c r="BV757" s="127" t="str">
        <f t="shared" si="227"/>
        <v/>
      </c>
      <c r="BW757" s="419" t="str">
        <f t="shared" si="206"/>
        <v/>
      </c>
    </row>
    <row r="758" spans="1:98" ht="21" hidden="1" customHeight="1" x14ac:dyDescent="0.2">
      <c r="AX758" s="124" t="str">
        <f>IF(COUNTIFS($B$31,"=practic?*"),$B$33,"")</f>
        <v/>
      </c>
      <c r="AY758" s="273">
        <v>5</v>
      </c>
      <c r="AZ758" s="273" t="str">
        <f>IF(COUNTIFS($B$31,"=practic?*"),$B$31,"")</f>
        <v/>
      </c>
      <c r="BA758" s="127" t="str">
        <f t="shared" si="223"/>
        <v/>
      </c>
      <c r="BB758" s="127" t="str">
        <f t="shared" si="224"/>
        <v/>
      </c>
      <c r="BC758" s="127" t="str">
        <f>IF($AZ758="","",$F$33)</f>
        <v/>
      </c>
      <c r="BD758" s="127" t="str">
        <f t="shared" si="225"/>
        <v/>
      </c>
      <c r="BE758" s="124"/>
      <c r="BF758" s="124"/>
      <c r="BG758" s="124"/>
      <c r="BH758" s="124"/>
      <c r="BI758" s="124"/>
      <c r="BJ758" s="124"/>
      <c r="BK758" s="311" t="e">
        <f t="shared" si="228"/>
        <v>#VALUE!</v>
      </c>
      <c r="BL758" s="124"/>
      <c r="BM758" s="311" t="e">
        <f t="shared" si="229"/>
        <v>#VALUE!</v>
      </c>
      <c r="BN758" s="273" t="str">
        <f>IF(COUNTIFS($B$31,"=practic?*"),K33,"")</f>
        <v/>
      </c>
      <c r="BO758" s="124"/>
      <c r="BP758" s="311" t="e">
        <f t="shared" si="230"/>
        <v>#VALUE!</v>
      </c>
      <c r="BQ758" s="127" t="str">
        <f>IF(COUNTIF($AZ758,"=practic?*"),IF($M$33&lt;&gt;"",ROUND($M$33/14,1),""),"")</f>
        <v/>
      </c>
      <c r="BR758" s="127" t="str">
        <f>IF(COUNTIF($AZ758,"=practic?*"),IF($M$33&lt;&gt;"",ROUND($M$33,1),""),"")</f>
        <v/>
      </c>
      <c r="BS758" s="127" t="str">
        <f>IF($AZ758="","",$E$33)</f>
        <v/>
      </c>
      <c r="BT758" s="126" t="str">
        <f>IF($AZ758="","",$L$33)</f>
        <v/>
      </c>
      <c r="BU758" s="126" t="str">
        <f t="shared" si="226"/>
        <v/>
      </c>
      <c r="BV758" s="127" t="str">
        <f t="shared" si="227"/>
        <v/>
      </c>
      <c r="BW758" s="419" t="str">
        <f t="shared" si="206"/>
        <v/>
      </c>
    </row>
    <row r="759" spans="1:98" ht="21" hidden="1" customHeight="1" x14ac:dyDescent="0.2">
      <c r="AX759" s="124" t="str">
        <f>IF(COUNTIFS($B$34,"=practic?*"),$B$36,"")</f>
        <v/>
      </c>
      <c r="AY759" s="273">
        <v>6</v>
      </c>
      <c r="AZ759" s="273" t="str">
        <f>IF(COUNTIFS($B$34,"=practic?*"),$B$34,"")</f>
        <v/>
      </c>
      <c r="BA759" s="127" t="str">
        <f t="shared" si="223"/>
        <v/>
      </c>
      <c r="BB759" s="127" t="str">
        <f t="shared" si="224"/>
        <v/>
      </c>
      <c r="BC759" s="127" t="str">
        <f>IF($AZ759="","",$F$36)</f>
        <v/>
      </c>
      <c r="BD759" s="127" t="str">
        <f t="shared" si="225"/>
        <v/>
      </c>
      <c r="BE759" s="124"/>
      <c r="BF759" s="124"/>
      <c r="BG759" s="124"/>
      <c r="BH759" s="124"/>
      <c r="BI759" s="124"/>
      <c r="BJ759" s="124"/>
      <c r="BK759" s="311" t="e">
        <f t="shared" si="228"/>
        <v>#VALUE!</v>
      </c>
      <c r="BL759" s="124"/>
      <c r="BM759" s="311" t="e">
        <f t="shared" si="229"/>
        <v>#VALUE!</v>
      </c>
      <c r="BN759" s="273" t="str">
        <f>IF(COUNTIFS($B$34,"=practic?*"),K36,"")</f>
        <v/>
      </c>
      <c r="BO759" s="124"/>
      <c r="BP759" s="311" t="e">
        <f t="shared" si="230"/>
        <v>#VALUE!</v>
      </c>
      <c r="BQ759" s="127" t="str">
        <f>IF(COUNTIF($AZ759,"=practic?*"),IF($M$36&lt;&gt;"",ROUND($M$36/14,1),""),"")</f>
        <v/>
      </c>
      <c r="BR759" s="127" t="str">
        <f>IF(COUNTIF($AZ759,"=practic?*"),IF($M$36&lt;&gt;"",ROUND($M$36,1),""),"")</f>
        <v/>
      </c>
      <c r="BS759" s="127" t="str">
        <f>IF($AZ759="","",$E$36)</f>
        <v/>
      </c>
      <c r="BT759" s="126" t="str">
        <f>IF($AZ759="","",$L$36)</f>
        <v/>
      </c>
      <c r="BU759" s="126" t="str">
        <f t="shared" si="226"/>
        <v/>
      </c>
      <c r="BV759" s="127" t="str">
        <f t="shared" si="227"/>
        <v/>
      </c>
      <c r="BW759" s="419" t="str">
        <f t="shared" si="206"/>
        <v/>
      </c>
    </row>
    <row r="760" spans="1:98" ht="21" hidden="1" customHeight="1" x14ac:dyDescent="0.2">
      <c r="AX760" s="124" t="str">
        <f>IF(COUNTIFS($B$37,"=practic?*"),$B$39,"")</f>
        <v/>
      </c>
      <c r="AY760" s="273">
        <v>7</v>
      </c>
      <c r="AZ760" s="273" t="str">
        <f>IF(COUNTIFS($B$37,"=practic?*"),$B$37,"")</f>
        <v/>
      </c>
      <c r="BA760" s="127" t="str">
        <f t="shared" si="223"/>
        <v/>
      </c>
      <c r="BB760" s="127" t="str">
        <f t="shared" si="224"/>
        <v/>
      </c>
      <c r="BC760" s="127" t="str">
        <f>IF($AZ760="","",$F$39)</f>
        <v/>
      </c>
      <c r="BD760" s="127" t="str">
        <f t="shared" si="225"/>
        <v/>
      </c>
      <c r="BE760" s="124"/>
      <c r="BF760" s="124"/>
      <c r="BG760" s="124"/>
      <c r="BH760" s="124"/>
      <c r="BI760" s="124"/>
      <c r="BJ760" s="124"/>
      <c r="BK760" s="311" t="e">
        <f t="shared" si="228"/>
        <v>#VALUE!</v>
      </c>
      <c r="BL760" s="124"/>
      <c r="BM760" s="311" t="e">
        <f t="shared" si="229"/>
        <v>#VALUE!</v>
      </c>
      <c r="BN760" s="273" t="str">
        <f>IF(COUNTIFS($B$37,"=practic?*"),K39,"")</f>
        <v/>
      </c>
      <c r="BO760" s="124"/>
      <c r="BP760" s="311" t="e">
        <f t="shared" si="230"/>
        <v>#VALUE!</v>
      </c>
      <c r="BQ760" s="127" t="str">
        <f>IF(COUNTIF($AZ760,"=practic?*"),IF($M$39&lt;&gt;"",ROUND($M$39/14,1),""),"")</f>
        <v/>
      </c>
      <c r="BR760" s="127" t="str">
        <f>IF(COUNTIF($AZ760,"=practic?*"),IF($M$39&lt;&gt;"",ROUND($M$39,1),""),"")</f>
        <v/>
      </c>
      <c r="BS760" s="127" t="str">
        <f>IF($AZ760="","",$E$39)</f>
        <v/>
      </c>
      <c r="BT760" s="126" t="str">
        <f>IF($AZ760="","",$L$39)</f>
        <v/>
      </c>
      <c r="BU760" s="126" t="str">
        <f t="shared" si="226"/>
        <v/>
      </c>
      <c r="BV760" s="127" t="str">
        <f t="shared" si="227"/>
        <v/>
      </c>
      <c r="BW760" s="419" t="str">
        <f t="shared" si="206"/>
        <v/>
      </c>
    </row>
    <row r="761" spans="1:98" ht="21" hidden="1" customHeight="1" x14ac:dyDescent="0.2">
      <c r="AX761" s="124" t="str">
        <f>IF(COUNTIFS($B$40,"=practic?*"),$B$42,"")</f>
        <v/>
      </c>
      <c r="AY761" s="273">
        <v>8</v>
      </c>
      <c r="AZ761" s="273" t="str">
        <f>IF(COUNTIFS($B$40,"=practic?*"),$B$40,"")</f>
        <v/>
      </c>
      <c r="BA761" s="127" t="str">
        <f t="shared" si="223"/>
        <v/>
      </c>
      <c r="BB761" s="127" t="str">
        <f t="shared" si="224"/>
        <v/>
      </c>
      <c r="BC761" s="127" t="str">
        <f>IF($AZ761="","",$F$42)</f>
        <v/>
      </c>
      <c r="BD761" s="127" t="str">
        <f t="shared" si="225"/>
        <v/>
      </c>
      <c r="BE761" s="124"/>
      <c r="BF761" s="124"/>
      <c r="BG761" s="124"/>
      <c r="BH761" s="124"/>
      <c r="BI761" s="124"/>
      <c r="BJ761" s="124"/>
      <c r="BK761" s="311" t="e">
        <f t="shared" si="228"/>
        <v>#VALUE!</v>
      </c>
      <c r="BL761" s="124"/>
      <c r="BM761" s="311" t="e">
        <f t="shared" si="229"/>
        <v>#VALUE!</v>
      </c>
      <c r="BN761" s="273" t="str">
        <f>IF(COUNTIFS($B$40,"=practic?*"),K42,"")</f>
        <v/>
      </c>
      <c r="BO761" s="124"/>
      <c r="BP761" s="311" t="e">
        <f t="shared" si="230"/>
        <v>#VALUE!</v>
      </c>
      <c r="BQ761" s="127" t="str">
        <f>IF(COUNTIF($AZ761,"=practic?*"),IF($M$42&lt;&gt;"",ROUND($M$42/14,1),""),"")</f>
        <v/>
      </c>
      <c r="BR761" s="127" t="str">
        <f>IF(COUNTIF($AZ761,"=practic?*"),IF($M$42&lt;&gt;"",ROUND($M$42,1),""),"")</f>
        <v/>
      </c>
      <c r="BS761" s="127" t="str">
        <f>IF($AZ761="","",$E$42)</f>
        <v/>
      </c>
      <c r="BT761" s="126" t="str">
        <f>IF($AZ761="","",$L$42)</f>
        <v/>
      </c>
      <c r="BU761" s="126" t="str">
        <f t="shared" si="226"/>
        <v/>
      </c>
      <c r="BV761" s="127" t="str">
        <f t="shared" si="227"/>
        <v/>
      </c>
      <c r="BW761" s="419" t="str">
        <f t="shared" si="206"/>
        <v/>
      </c>
    </row>
    <row r="762" spans="1:98" ht="21" hidden="1" customHeight="1" x14ac:dyDescent="0.2">
      <c r="AX762" s="124" t="str">
        <f>IF(COUNTIFS($B$43,"=practic?*"),$B$45,"")</f>
        <v/>
      </c>
      <c r="AY762" s="273">
        <v>9</v>
      </c>
      <c r="AZ762" s="273" t="str">
        <f>IF(COUNTIFS($B$43,"=practic?*"),$B$43,"")</f>
        <v/>
      </c>
      <c r="BA762" s="127" t="str">
        <f t="shared" si="223"/>
        <v/>
      </c>
      <c r="BB762" s="127" t="str">
        <f t="shared" si="224"/>
        <v/>
      </c>
      <c r="BC762" s="127" t="str">
        <f>IF($AZ762="","",$F$45)</f>
        <v/>
      </c>
      <c r="BD762" s="127" t="str">
        <f t="shared" si="225"/>
        <v/>
      </c>
      <c r="BE762" s="124"/>
      <c r="BF762" s="124"/>
      <c r="BG762" s="124"/>
      <c r="BH762" s="124"/>
      <c r="BI762" s="124"/>
      <c r="BJ762" s="124"/>
      <c r="BK762" s="311" t="e">
        <f t="shared" si="228"/>
        <v>#VALUE!</v>
      </c>
      <c r="BL762" s="124"/>
      <c r="BM762" s="311" t="e">
        <f t="shared" si="229"/>
        <v>#VALUE!</v>
      </c>
      <c r="BN762" s="273" t="str">
        <f>IF(COUNTIFS($B$43,"=practic?*"),K45,"")</f>
        <v/>
      </c>
      <c r="BO762" s="124"/>
      <c r="BP762" s="311" t="e">
        <f t="shared" si="230"/>
        <v>#VALUE!</v>
      </c>
      <c r="BQ762" s="127" t="str">
        <f>IF(COUNTIF($AZ762,"=practic?*"),IF($M$45&lt;&gt;"",ROUND($M$45/14,1),""),"")</f>
        <v/>
      </c>
      <c r="BR762" s="127" t="str">
        <f>IF(COUNTIF($AZ762,"=practic?*"),IF($M$45&lt;&gt;"",ROUND($M$45,1),""),"")</f>
        <v/>
      </c>
      <c r="BS762" s="127" t="str">
        <f>IF($AZ762="","",$E$45)</f>
        <v/>
      </c>
      <c r="BT762" s="126" t="str">
        <f>IF($AZ762="","",$L$45)</f>
        <v/>
      </c>
      <c r="BU762" s="126" t="str">
        <f t="shared" si="226"/>
        <v/>
      </c>
      <c r="BV762" s="127" t="str">
        <f t="shared" si="227"/>
        <v/>
      </c>
      <c r="BW762" s="419" t="str">
        <f t="shared" si="206"/>
        <v/>
      </c>
    </row>
    <row r="763" spans="1:98" ht="21" hidden="1" customHeight="1" x14ac:dyDescent="0.2">
      <c r="AX763" s="124" t="str">
        <f>IF(COUNTIFS($B$46,"=practic?*"),$B$48,"")</f>
        <v/>
      </c>
      <c r="AY763" s="273">
        <v>10</v>
      </c>
      <c r="AZ763" s="273" t="str">
        <f>IF(COUNTIFS($B$46,"=practic?*"),$B$46,"")</f>
        <v/>
      </c>
      <c r="BA763" s="127" t="str">
        <f t="shared" si="223"/>
        <v/>
      </c>
      <c r="BB763" s="127" t="str">
        <f t="shared" si="224"/>
        <v/>
      </c>
      <c r="BC763" s="127" t="str">
        <f>IF($AZ763="","",$F$48)</f>
        <v/>
      </c>
      <c r="BD763" s="127" t="str">
        <f t="shared" si="225"/>
        <v/>
      </c>
      <c r="BE763" s="124"/>
      <c r="BF763" s="124"/>
      <c r="BG763" s="124"/>
      <c r="BH763" s="124"/>
      <c r="BI763" s="124"/>
      <c r="BJ763" s="124"/>
      <c r="BK763" s="311" t="e">
        <f t="shared" si="228"/>
        <v>#VALUE!</v>
      </c>
      <c r="BL763" s="124"/>
      <c r="BM763" s="311" t="e">
        <f t="shared" si="229"/>
        <v>#VALUE!</v>
      </c>
      <c r="BN763" s="273" t="str">
        <f>IF(COUNTIFS($B$46,"=practic?*"),K48,"")</f>
        <v/>
      </c>
      <c r="BO763" s="124"/>
      <c r="BP763" s="311" t="e">
        <f t="shared" si="230"/>
        <v>#VALUE!</v>
      </c>
      <c r="BQ763" s="127" t="str">
        <f>IF(COUNTIF($AZ763,"=practic?*"),IF($M$48&lt;&gt;"",ROUND($M$48/14,1),""),"")</f>
        <v/>
      </c>
      <c r="BR763" s="127" t="str">
        <f>IF(COUNTIF($AZ763,"=practic?*"),IF($M$48&lt;&gt;"",ROUND($M$48,1),""),"")</f>
        <v/>
      </c>
      <c r="BS763" s="127" t="str">
        <f>IF($AZ763="","",$E$48)</f>
        <v/>
      </c>
      <c r="BT763" s="126" t="str">
        <f>IF($AZ763="","",$L$48)</f>
        <v/>
      </c>
      <c r="BU763" s="126" t="str">
        <f t="shared" si="226"/>
        <v/>
      </c>
      <c r="BV763" s="127" t="str">
        <f t="shared" si="227"/>
        <v/>
      </c>
      <c r="BW763" s="419" t="str">
        <f t="shared" si="206"/>
        <v/>
      </c>
    </row>
    <row r="764" spans="1:98" ht="21" hidden="1" customHeight="1" x14ac:dyDescent="0.2">
      <c r="AX764" s="124" t="str">
        <f>IF(COUNTIFS($B$49,"=practic?*"),$B$51,"")</f>
        <v/>
      </c>
      <c r="AY764" s="273">
        <v>11</v>
      </c>
      <c r="AZ764" s="273" t="str">
        <f>IF(COUNTIFS($B$49,"=practic?*"),$B$49,"")</f>
        <v/>
      </c>
      <c r="BA764" s="127" t="str">
        <f t="shared" si="223"/>
        <v/>
      </c>
      <c r="BB764" s="127" t="str">
        <f t="shared" si="224"/>
        <v/>
      </c>
      <c r="BC764" s="127" t="str">
        <f>IF($AZ764="","",$F$51)</f>
        <v/>
      </c>
      <c r="BD764" s="127" t="str">
        <f t="shared" si="225"/>
        <v/>
      </c>
      <c r="BE764" s="124"/>
      <c r="BF764" s="124"/>
      <c r="BG764" s="124"/>
      <c r="BH764" s="124"/>
      <c r="BI764" s="124"/>
      <c r="BJ764" s="124"/>
      <c r="BK764" s="369" t="e">
        <f t="shared" si="228"/>
        <v>#VALUE!</v>
      </c>
      <c r="BL764" s="124"/>
      <c r="BM764" s="369" t="e">
        <f t="shared" si="229"/>
        <v>#VALUE!</v>
      </c>
      <c r="BN764" s="273" t="str">
        <f>IF(COUNTIFS($B$49,"=practic?*"),K51,"")</f>
        <v/>
      </c>
      <c r="BO764" s="124"/>
      <c r="BP764" s="369" t="e">
        <f t="shared" si="230"/>
        <v>#VALUE!</v>
      </c>
      <c r="BQ764" s="127" t="str">
        <f>IF(COUNTIF($AZ764,"=practic?*"),IF($M$51&lt;&gt;"",ROUND($M$51/14,1),""),"")</f>
        <v/>
      </c>
      <c r="BR764" s="127" t="str">
        <f>IF(COUNTIF($AZ764,"=practic?*"),IF($M$51&lt;&gt;"",ROUND($M$51,1),""),"")</f>
        <v/>
      </c>
      <c r="BS764" s="127" t="str">
        <f>IF($AZ764="","",$E$51)</f>
        <v/>
      </c>
      <c r="BT764" s="126" t="str">
        <f>IF($AZ764="","",$L$51)</f>
        <v/>
      </c>
      <c r="BU764" s="126" t="str">
        <f t="shared" si="226"/>
        <v/>
      </c>
      <c r="BV764" s="127" t="str">
        <f t="shared" si="227"/>
        <v/>
      </c>
      <c r="BW764" s="419" t="str">
        <f t="shared" si="206"/>
        <v/>
      </c>
    </row>
    <row r="765" spans="1:98" ht="21" hidden="1" customHeight="1" x14ac:dyDescent="0.25">
      <c r="AX765" s="556" t="s">
        <v>218</v>
      </c>
      <c r="AY765" s="557"/>
      <c r="AZ765" s="557"/>
      <c r="BA765" s="557"/>
      <c r="BB765" s="557"/>
      <c r="BC765" s="557"/>
      <c r="BD765" s="557"/>
      <c r="BE765" s="557"/>
      <c r="BF765" s="557"/>
      <c r="BG765" s="557"/>
      <c r="BH765" s="557"/>
      <c r="BI765" s="557"/>
      <c r="BJ765" s="557"/>
      <c r="BK765" s="557"/>
      <c r="BL765" s="557"/>
      <c r="BM765" s="557"/>
      <c r="BN765" s="557"/>
      <c r="BO765" s="557"/>
      <c r="BP765" s="557"/>
      <c r="BQ765" s="557"/>
      <c r="BR765" s="557"/>
      <c r="BS765" s="557"/>
      <c r="BT765" s="557"/>
      <c r="BU765" s="557"/>
      <c r="BV765" s="558"/>
      <c r="BW765" s="419" t="str">
        <f t="shared" ref="BW765:BW828" si="231">IF($AZ765="","",CONCATENATE("20",G$12+BA765-1))</f>
        <v/>
      </c>
    </row>
    <row r="766" spans="1:98" ht="21" hidden="1" customHeight="1" x14ac:dyDescent="0.2">
      <c r="AX766" s="124" t="str">
        <f>IF(COUNTIFS($N$19,"=practic?*"),$N$21,"")</f>
        <v/>
      </c>
      <c r="AY766" s="127">
        <v>1</v>
      </c>
      <c r="AZ766" s="273" t="str">
        <f>IF(COUNTIFS($N$19,"=practic?*"),$N$19,"")</f>
        <v/>
      </c>
      <c r="BA766" s="127" t="str">
        <f t="shared" ref="BA766:BA776" si="232">IF($AZ766="","",ROUND(RIGHT($N$18,1)/2,0))</f>
        <v/>
      </c>
      <c r="BB766" s="127" t="str">
        <f t="shared" ref="BB766:BB776" si="233">IF($AZ766="","",RIGHT($N$18,1))</f>
        <v/>
      </c>
      <c r="BC766" s="127" t="str">
        <f>IF($AZ766="","",$R$21)</f>
        <v/>
      </c>
      <c r="BD766" s="127" t="str">
        <f t="shared" ref="BD766:BD776" si="234">IF($AZ766="","","DI")</f>
        <v/>
      </c>
      <c r="BE766" s="124"/>
      <c r="BF766" s="124"/>
      <c r="BG766" s="124"/>
      <c r="BH766" s="124"/>
      <c r="BI766" s="124"/>
      <c r="BJ766" s="124"/>
      <c r="BK766" s="311" t="e">
        <f>ROUND(BN766/14,1)</f>
        <v>#VALUE!</v>
      </c>
      <c r="BL766" s="124"/>
      <c r="BM766" s="311" t="e">
        <f>BK766+BL766</f>
        <v>#VALUE!</v>
      </c>
      <c r="BN766" s="273" t="str">
        <f>IF(COUNTIFS($N$19,"=practic?*"),W21,"")</f>
        <v/>
      </c>
      <c r="BO766" s="124"/>
      <c r="BP766" s="311" t="e">
        <f>BN766+BO766</f>
        <v>#VALUE!</v>
      </c>
      <c r="BQ766" s="127" t="str">
        <f>IF(COUNTIF($AZ766,"=practic?*"),IF($Y$21&lt;&gt;"",ROUND($Y$21/14,1),""),"")</f>
        <v/>
      </c>
      <c r="BR766" s="127" t="str">
        <f>IF(COUNTIF($AZ766,"=practic?*"),IF($Y$21&lt;&gt;"",ROUND($Y$21,1),""),"")</f>
        <v/>
      </c>
      <c r="BS766" s="127" t="str">
        <f>IF($AZ766="","",$Q$21)</f>
        <v/>
      </c>
      <c r="BT766" s="126" t="str">
        <f>IF($AZ766="","",$X$21)</f>
        <v/>
      </c>
      <c r="BU766" s="126" t="str">
        <f t="shared" ref="BU766:BU776" si="235">IF($AZ766="","",IF($BG766&lt;&gt;"",$BG766,0)+IF($BM766&lt;&gt;"",$BM766,0)+IF($BQ766&lt;&gt;"",$BQ766,0))</f>
        <v/>
      </c>
      <c r="BV766" s="127" t="str">
        <f t="shared" ref="BV766:BV776" si="236">IF($AZ766="","",IF($BJ766&lt;&gt;"",$BJ766,0)+IF($BP766&lt;&gt;"",$BP766,0)+IF($BR766&lt;&gt;"",$BR766,0))</f>
        <v/>
      </c>
      <c r="BW766" s="419" t="str">
        <f t="shared" si="231"/>
        <v/>
      </c>
    </row>
    <row r="767" spans="1:98" ht="21" hidden="1" customHeight="1" x14ac:dyDescent="0.2">
      <c r="AX767" s="124" t="str">
        <f>IF(COUNTIFS($N$22,"=practic?*"),$N$24,"")</f>
        <v/>
      </c>
      <c r="AY767" s="273">
        <v>2</v>
      </c>
      <c r="AZ767" s="273" t="str">
        <f>IF(COUNTIFS($N$22,"=practic?*"),$N$22,"")</f>
        <v/>
      </c>
      <c r="BA767" s="127" t="str">
        <f t="shared" si="232"/>
        <v/>
      </c>
      <c r="BB767" s="127" t="str">
        <f t="shared" si="233"/>
        <v/>
      </c>
      <c r="BC767" s="127" t="str">
        <f>IF($AZ767="","",$R$24)</f>
        <v/>
      </c>
      <c r="BD767" s="127" t="str">
        <f t="shared" si="234"/>
        <v/>
      </c>
      <c r="BE767" s="124"/>
      <c r="BF767" s="124"/>
      <c r="BG767" s="124"/>
      <c r="BH767" s="124"/>
      <c r="BI767" s="124"/>
      <c r="BJ767" s="124"/>
      <c r="BK767" s="311" t="e">
        <f t="shared" ref="BK767:BK776" si="237">ROUND(BN767/14,1)</f>
        <v>#VALUE!</v>
      </c>
      <c r="BL767" s="124"/>
      <c r="BM767" s="311" t="e">
        <f t="shared" ref="BM767:BM776" si="238">BK767+BL767</f>
        <v>#VALUE!</v>
      </c>
      <c r="BN767" s="273" t="str">
        <f>IF(COUNTIFS($N$22,"=practic?*"),W24,"")</f>
        <v/>
      </c>
      <c r="BO767" s="124"/>
      <c r="BP767" s="311" t="e">
        <f t="shared" ref="BP767:BP776" si="239">BN767+BO767</f>
        <v>#VALUE!</v>
      </c>
      <c r="BQ767" s="127" t="str">
        <f>IF(COUNTIF($AZ767,"=practic?*"),IF($Y$24&lt;&gt;"",ROUND($Y$24/14,1),""),"")</f>
        <v/>
      </c>
      <c r="BR767" s="127" t="str">
        <f>IF(COUNTIF($AZ767,"=practic?*"),IF($Y$24&lt;&gt;"",ROUND($Y$24,1),""),"")</f>
        <v/>
      </c>
      <c r="BS767" s="127" t="str">
        <f>IF($AZ767="","",$Q$24)</f>
        <v/>
      </c>
      <c r="BT767" s="126" t="str">
        <f>IF($AZ767="","",$X$24)</f>
        <v/>
      </c>
      <c r="BU767" s="126" t="str">
        <f t="shared" si="235"/>
        <v/>
      </c>
      <c r="BV767" s="127" t="str">
        <f t="shared" si="236"/>
        <v/>
      </c>
      <c r="BW767" s="419" t="str">
        <f t="shared" si="231"/>
        <v/>
      </c>
    </row>
    <row r="768" spans="1:98" ht="21" hidden="1" customHeight="1" x14ac:dyDescent="0.2">
      <c r="AX768" s="124" t="str">
        <f>IF(COUNTIFS($N$25,"=practic?*"),$N$27,"")</f>
        <v/>
      </c>
      <c r="AY768" s="273">
        <v>3</v>
      </c>
      <c r="AZ768" s="273" t="str">
        <f>IF(COUNTIFS($N$25,"=practic?*"),$N$25,"")</f>
        <v/>
      </c>
      <c r="BA768" s="127" t="str">
        <f t="shared" si="232"/>
        <v/>
      </c>
      <c r="BB768" s="127" t="str">
        <f t="shared" si="233"/>
        <v/>
      </c>
      <c r="BC768" s="127" t="str">
        <f>IF($AZ768="","",$R$27)</f>
        <v/>
      </c>
      <c r="BD768" s="127" t="str">
        <f t="shared" si="234"/>
        <v/>
      </c>
      <c r="BE768" s="124"/>
      <c r="BF768" s="124"/>
      <c r="BG768" s="124"/>
      <c r="BH768" s="124"/>
      <c r="BI768" s="124"/>
      <c r="BJ768" s="124"/>
      <c r="BK768" s="311" t="e">
        <f t="shared" si="237"/>
        <v>#VALUE!</v>
      </c>
      <c r="BL768" s="124"/>
      <c r="BM768" s="311" t="e">
        <f t="shared" si="238"/>
        <v>#VALUE!</v>
      </c>
      <c r="BN768" s="273" t="str">
        <f>IF(COUNTIFS($N$25,"=practic?*"),W27,"")</f>
        <v/>
      </c>
      <c r="BO768" s="124"/>
      <c r="BP768" s="311" t="e">
        <f t="shared" si="239"/>
        <v>#VALUE!</v>
      </c>
      <c r="BQ768" s="127" t="str">
        <f>IF(COUNTIF($AZ768,"=practic?*"),IF($Y$27&lt;&gt;"",ROUND($Y$27/14,1),""),"")</f>
        <v/>
      </c>
      <c r="BR768" s="127" t="str">
        <f>IF(COUNTIF($AZ768,"=practic?*"),IF($Y$27&lt;&gt;"",ROUND($Y$27,1),""),"")</f>
        <v/>
      </c>
      <c r="BS768" s="127" t="str">
        <f>IF($AZ768="","",$Q$27)</f>
        <v/>
      </c>
      <c r="BT768" s="126" t="str">
        <f>IF($AZ768="","",$X$27)</f>
        <v/>
      </c>
      <c r="BU768" s="126" t="str">
        <f t="shared" si="235"/>
        <v/>
      </c>
      <c r="BV768" s="127" t="str">
        <f t="shared" si="236"/>
        <v/>
      </c>
      <c r="BW768" s="419" t="str">
        <f t="shared" si="231"/>
        <v/>
      </c>
    </row>
    <row r="769" spans="50:75" ht="21" hidden="1" customHeight="1" x14ac:dyDescent="0.2">
      <c r="AX769" s="124" t="str">
        <f>IF(COUNTIFS($N$28,"=practic?*"),$N$30,"")</f>
        <v/>
      </c>
      <c r="AY769" s="273">
        <v>4</v>
      </c>
      <c r="AZ769" s="273" t="str">
        <f>IF(COUNTIFS($N$28,"=practic?*"),$N$28,"")</f>
        <v/>
      </c>
      <c r="BA769" s="127" t="str">
        <f t="shared" si="232"/>
        <v/>
      </c>
      <c r="BB769" s="127" t="str">
        <f t="shared" si="233"/>
        <v/>
      </c>
      <c r="BC769" s="127" t="str">
        <f>IF($AZ769="","",$R$30)</f>
        <v/>
      </c>
      <c r="BD769" s="127" t="str">
        <f t="shared" si="234"/>
        <v/>
      </c>
      <c r="BE769" s="124"/>
      <c r="BF769" s="124"/>
      <c r="BG769" s="124"/>
      <c r="BH769" s="124"/>
      <c r="BI769" s="124"/>
      <c r="BJ769" s="124"/>
      <c r="BK769" s="311" t="e">
        <f t="shared" si="237"/>
        <v>#VALUE!</v>
      </c>
      <c r="BL769" s="124"/>
      <c r="BM769" s="311" t="e">
        <f t="shared" si="238"/>
        <v>#VALUE!</v>
      </c>
      <c r="BN769" s="273" t="str">
        <f>IF(COUNTIFS($N$28,"=practic?*"),W30,"")</f>
        <v/>
      </c>
      <c r="BO769" s="124"/>
      <c r="BP769" s="311" t="e">
        <f t="shared" si="239"/>
        <v>#VALUE!</v>
      </c>
      <c r="BQ769" s="127" t="str">
        <f>IF(COUNTIF($AZ769,"=practic?*"),IF($Y$30&lt;&gt;"",ROUND($Y$30/14,1),""),"")</f>
        <v/>
      </c>
      <c r="BR769" s="127" t="str">
        <f>IF(COUNTIF($AZ769,"=practic?*"),IF($Y$30&lt;&gt;"",ROUND($Y$30,1),""),"")</f>
        <v/>
      </c>
      <c r="BS769" s="127" t="str">
        <f>IF($AZ769="","",$Q$30)</f>
        <v/>
      </c>
      <c r="BT769" s="126" t="str">
        <f>IF($AZ769="","",$X$30)</f>
        <v/>
      </c>
      <c r="BU769" s="126" t="str">
        <f t="shared" si="235"/>
        <v/>
      </c>
      <c r="BV769" s="127" t="str">
        <f t="shared" si="236"/>
        <v/>
      </c>
      <c r="BW769" s="419" t="str">
        <f t="shared" si="231"/>
        <v/>
      </c>
    </row>
    <row r="770" spans="50:75" ht="21" hidden="1" customHeight="1" x14ac:dyDescent="0.2">
      <c r="AX770" s="124" t="str">
        <f>IF(COUNTIFS($N$31,"=practic?*"),$N$33,"")</f>
        <v/>
      </c>
      <c r="AY770" s="273">
        <v>5</v>
      </c>
      <c r="AZ770" s="273" t="str">
        <f>IF(COUNTIFS($N$31,"=practic?*"),$N$31,"")</f>
        <v/>
      </c>
      <c r="BA770" s="127" t="str">
        <f t="shared" si="232"/>
        <v/>
      </c>
      <c r="BB770" s="127" t="str">
        <f t="shared" si="233"/>
        <v/>
      </c>
      <c r="BC770" s="127" t="str">
        <f>IF($AZ770="","",$R$33)</f>
        <v/>
      </c>
      <c r="BD770" s="127" t="str">
        <f t="shared" si="234"/>
        <v/>
      </c>
      <c r="BE770" s="124"/>
      <c r="BF770" s="124"/>
      <c r="BG770" s="124"/>
      <c r="BH770" s="124"/>
      <c r="BI770" s="124"/>
      <c r="BJ770" s="124"/>
      <c r="BK770" s="311" t="e">
        <f t="shared" si="237"/>
        <v>#VALUE!</v>
      </c>
      <c r="BL770" s="124"/>
      <c r="BM770" s="311" t="e">
        <f t="shared" si="238"/>
        <v>#VALUE!</v>
      </c>
      <c r="BN770" s="273" t="str">
        <f>IF(COUNTIFS($N$31,"=practic?*"),W33,"")</f>
        <v/>
      </c>
      <c r="BO770" s="124"/>
      <c r="BP770" s="311" t="e">
        <f t="shared" si="239"/>
        <v>#VALUE!</v>
      </c>
      <c r="BQ770" s="127" t="str">
        <f>IF(COUNTIF($AZ770,"=practic?*"),IF($Y$33&lt;&gt;"",ROUND($Y$33/14,1),""),"")</f>
        <v/>
      </c>
      <c r="BR770" s="127" t="str">
        <f>IF(COUNTIF($AZ770,"=practic?*"),IF($Y$33&lt;&gt;"",ROUND($Y$33,1),""),"")</f>
        <v/>
      </c>
      <c r="BS770" s="127" t="str">
        <f>IF($AZ770="","",$Q$33)</f>
        <v/>
      </c>
      <c r="BT770" s="126" t="str">
        <f>IF($AZ770="","",$X$33)</f>
        <v/>
      </c>
      <c r="BU770" s="126" t="str">
        <f t="shared" si="235"/>
        <v/>
      </c>
      <c r="BV770" s="127" t="str">
        <f t="shared" si="236"/>
        <v/>
      </c>
      <c r="BW770" s="419" t="str">
        <f t="shared" si="231"/>
        <v/>
      </c>
    </row>
    <row r="771" spans="50:75" ht="21" hidden="1" customHeight="1" x14ac:dyDescent="0.2">
      <c r="AX771" s="124" t="str">
        <f>IF(COUNTIFS($N$34,"=practic?*"),$N$36,"")</f>
        <v/>
      </c>
      <c r="AY771" s="273">
        <v>6</v>
      </c>
      <c r="AZ771" s="273" t="str">
        <f>IF(COUNTIFS($N$34,"=practic?*"),$N$34,"")</f>
        <v/>
      </c>
      <c r="BA771" s="127" t="str">
        <f t="shared" si="232"/>
        <v/>
      </c>
      <c r="BB771" s="127" t="str">
        <f t="shared" si="233"/>
        <v/>
      </c>
      <c r="BC771" s="127" t="str">
        <f>IF($AZ771="","",$R$36)</f>
        <v/>
      </c>
      <c r="BD771" s="127" t="str">
        <f t="shared" si="234"/>
        <v/>
      </c>
      <c r="BE771" s="124"/>
      <c r="BF771" s="124"/>
      <c r="BG771" s="124"/>
      <c r="BH771" s="124"/>
      <c r="BI771" s="124"/>
      <c r="BJ771" s="124"/>
      <c r="BK771" s="311" t="e">
        <f t="shared" si="237"/>
        <v>#VALUE!</v>
      </c>
      <c r="BL771" s="124"/>
      <c r="BM771" s="311" t="e">
        <f t="shared" si="238"/>
        <v>#VALUE!</v>
      </c>
      <c r="BN771" s="273" t="str">
        <f>IF(COUNTIFS($N$34,"=practic?*"),W36,"")</f>
        <v/>
      </c>
      <c r="BO771" s="124"/>
      <c r="BP771" s="311" t="e">
        <f t="shared" si="239"/>
        <v>#VALUE!</v>
      </c>
      <c r="BQ771" s="127" t="str">
        <f>IF(COUNTIF($AZ771,"=practic?*"),IF($Y$36&lt;&gt;"",ROUND($Y$36/14,1),""),"")</f>
        <v/>
      </c>
      <c r="BR771" s="127" t="str">
        <f>IF(COUNTIF($AZ771,"=practic?*"),IF($Y$36&lt;&gt;"",ROUND($Y$36,1),""),"")</f>
        <v/>
      </c>
      <c r="BS771" s="127" t="str">
        <f>IF($AZ771="","",$Q$36)</f>
        <v/>
      </c>
      <c r="BT771" s="126" t="str">
        <f>IF($AZ771="","",$X$36)</f>
        <v/>
      </c>
      <c r="BU771" s="126" t="str">
        <f t="shared" si="235"/>
        <v/>
      </c>
      <c r="BV771" s="127" t="str">
        <f t="shared" si="236"/>
        <v/>
      </c>
      <c r="BW771" s="419" t="str">
        <f t="shared" si="231"/>
        <v/>
      </c>
    </row>
    <row r="772" spans="50:75" ht="21" hidden="1" customHeight="1" x14ac:dyDescent="0.2">
      <c r="AX772" s="124" t="str">
        <f>IF(COUNTIFS($N$37,"=practic?*"),$N$39,"")</f>
        <v/>
      </c>
      <c r="AY772" s="273">
        <v>7</v>
      </c>
      <c r="AZ772" s="273" t="str">
        <f>IF(COUNTIFS($N$37,"=practic?*"),$N$37,"")</f>
        <v/>
      </c>
      <c r="BA772" s="127" t="str">
        <f t="shared" si="232"/>
        <v/>
      </c>
      <c r="BB772" s="127" t="str">
        <f t="shared" si="233"/>
        <v/>
      </c>
      <c r="BC772" s="127" t="str">
        <f>IF($AZ772="","",$R$39)</f>
        <v/>
      </c>
      <c r="BD772" s="127" t="str">
        <f t="shared" si="234"/>
        <v/>
      </c>
      <c r="BE772" s="124"/>
      <c r="BF772" s="124"/>
      <c r="BG772" s="124"/>
      <c r="BH772" s="124"/>
      <c r="BI772" s="124"/>
      <c r="BJ772" s="124"/>
      <c r="BK772" s="311" t="e">
        <f t="shared" si="237"/>
        <v>#VALUE!</v>
      </c>
      <c r="BL772" s="124"/>
      <c r="BM772" s="311" t="e">
        <f t="shared" si="238"/>
        <v>#VALUE!</v>
      </c>
      <c r="BN772" s="273" t="str">
        <f>IF(COUNTIFS($N$37,"=practic?*"),W39,"")</f>
        <v/>
      </c>
      <c r="BO772" s="124"/>
      <c r="BP772" s="311" t="e">
        <f t="shared" si="239"/>
        <v>#VALUE!</v>
      </c>
      <c r="BQ772" s="127" t="str">
        <f>IF(COUNTIF($AZ772,"=practic?*"),IF($Y$39&lt;&gt;"",ROUND($Y$39/14,1),""),"")</f>
        <v/>
      </c>
      <c r="BR772" s="127" t="str">
        <f>IF(COUNTIF($AZ772,"=practic?*"),IF($Y$39&lt;&gt;"",ROUND($Y$39,1),""),"")</f>
        <v/>
      </c>
      <c r="BS772" s="127" t="str">
        <f>IF($AZ772="","",$Q$39)</f>
        <v/>
      </c>
      <c r="BT772" s="126" t="str">
        <f>IF($AZ772="","",$X$39)</f>
        <v/>
      </c>
      <c r="BU772" s="126" t="str">
        <f t="shared" si="235"/>
        <v/>
      </c>
      <c r="BV772" s="127" t="str">
        <f t="shared" si="236"/>
        <v/>
      </c>
      <c r="BW772" s="419" t="str">
        <f t="shared" si="231"/>
        <v/>
      </c>
    </row>
    <row r="773" spans="50:75" ht="21" hidden="1" customHeight="1" x14ac:dyDescent="0.2">
      <c r="AX773" s="124" t="str">
        <f>IF(COUNTIFS($N$40,"=practic?*"),$N$42,"")</f>
        <v/>
      </c>
      <c r="AY773" s="273">
        <v>8</v>
      </c>
      <c r="AZ773" s="273" t="str">
        <f>IF(COUNTIFS($N$40,"=practic?*"),$N$40,"")</f>
        <v/>
      </c>
      <c r="BA773" s="127" t="str">
        <f t="shared" si="232"/>
        <v/>
      </c>
      <c r="BB773" s="127" t="str">
        <f t="shared" si="233"/>
        <v/>
      </c>
      <c r="BC773" s="127" t="str">
        <f>IF($AZ773="","",$R$42)</f>
        <v/>
      </c>
      <c r="BD773" s="127" t="str">
        <f t="shared" si="234"/>
        <v/>
      </c>
      <c r="BE773" s="124"/>
      <c r="BF773" s="124"/>
      <c r="BG773" s="124"/>
      <c r="BH773" s="124"/>
      <c r="BI773" s="124"/>
      <c r="BJ773" s="124"/>
      <c r="BK773" s="311" t="e">
        <f t="shared" si="237"/>
        <v>#VALUE!</v>
      </c>
      <c r="BL773" s="124"/>
      <c r="BM773" s="311" t="e">
        <f t="shared" si="238"/>
        <v>#VALUE!</v>
      </c>
      <c r="BN773" s="273" t="str">
        <f>IF(COUNTIFS($N$40,"=practic?*"),W42,"")</f>
        <v/>
      </c>
      <c r="BO773" s="124"/>
      <c r="BP773" s="311" t="e">
        <f t="shared" si="239"/>
        <v>#VALUE!</v>
      </c>
      <c r="BQ773" s="127" t="str">
        <f>IF(COUNTIF($AZ773,"=practic?*"),IF($Y$42&lt;&gt;"",ROUND($Y$42/14,1),""),"")</f>
        <v/>
      </c>
      <c r="BR773" s="127" t="str">
        <f>IF(COUNTIF($AZ773,"=practic?*"),IF($Y$42&lt;&gt;"",ROUND($Y$42,1),""),"")</f>
        <v/>
      </c>
      <c r="BS773" s="127" t="str">
        <f>IF($AZ773="","",$Q$42)</f>
        <v/>
      </c>
      <c r="BT773" s="126" t="str">
        <f>IF($AZ773="","",$X$42)</f>
        <v/>
      </c>
      <c r="BU773" s="126" t="str">
        <f t="shared" si="235"/>
        <v/>
      </c>
      <c r="BV773" s="127" t="str">
        <f t="shared" si="236"/>
        <v/>
      </c>
      <c r="BW773" s="419" t="str">
        <f t="shared" si="231"/>
        <v/>
      </c>
    </row>
    <row r="774" spans="50:75" ht="21" hidden="1" customHeight="1" x14ac:dyDescent="0.2">
      <c r="AX774" s="124" t="str">
        <f>IF(COUNTIFS($N$43,"=practic?*"),$N$45,"")</f>
        <v/>
      </c>
      <c r="AY774" s="273">
        <v>9</v>
      </c>
      <c r="AZ774" s="273" t="str">
        <f>IF(COUNTIFS($N$43,"=practic?*"),$N$43,"")</f>
        <v/>
      </c>
      <c r="BA774" s="127" t="str">
        <f t="shared" si="232"/>
        <v/>
      </c>
      <c r="BB774" s="127" t="str">
        <f t="shared" si="233"/>
        <v/>
      </c>
      <c r="BC774" s="127" t="str">
        <f>IF($AZ774="","",$R$45)</f>
        <v/>
      </c>
      <c r="BD774" s="127" t="str">
        <f t="shared" si="234"/>
        <v/>
      </c>
      <c r="BE774" s="124"/>
      <c r="BF774" s="124"/>
      <c r="BG774" s="124"/>
      <c r="BH774" s="124"/>
      <c r="BI774" s="124"/>
      <c r="BJ774" s="124"/>
      <c r="BK774" s="311" t="e">
        <f t="shared" si="237"/>
        <v>#VALUE!</v>
      </c>
      <c r="BL774" s="124"/>
      <c r="BM774" s="311" t="e">
        <f t="shared" si="238"/>
        <v>#VALUE!</v>
      </c>
      <c r="BN774" s="273" t="str">
        <f>IF(COUNTIFS($N$43,"=practic?*"),W45,"")</f>
        <v/>
      </c>
      <c r="BO774" s="124"/>
      <c r="BP774" s="311" t="e">
        <f t="shared" si="239"/>
        <v>#VALUE!</v>
      </c>
      <c r="BQ774" s="127" t="str">
        <f>IF(COUNTIF($AZ774,"=practic?*"),IF($Y$45&lt;&gt;"",ROUND($Y$45/14,1),""),"")</f>
        <v/>
      </c>
      <c r="BR774" s="127" t="str">
        <f>IF(COUNTIF($AZ774,"=practic?*"),IF($Y$45&lt;&gt;"",ROUND($Y$45,1),""),"")</f>
        <v/>
      </c>
      <c r="BS774" s="127" t="str">
        <f>IF($AZ774="","",$Q$45)</f>
        <v/>
      </c>
      <c r="BT774" s="126" t="str">
        <f>IF($AZ774="","",$X$45)</f>
        <v/>
      </c>
      <c r="BU774" s="126" t="str">
        <f t="shared" si="235"/>
        <v/>
      </c>
      <c r="BV774" s="127" t="str">
        <f t="shared" si="236"/>
        <v/>
      </c>
      <c r="BW774" s="419" t="str">
        <f t="shared" si="231"/>
        <v/>
      </c>
    </row>
    <row r="775" spans="50:75" ht="21" hidden="1" customHeight="1" x14ac:dyDescent="0.2">
      <c r="AX775" s="124" t="str">
        <f>IF(COUNTIFS($N$46,"=practic?*"),$N$48,"")</f>
        <v/>
      </c>
      <c r="AY775" s="273">
        <v>10</v>
      </c>
      <c r="AZ775" s="273" t="str">
        <f>IF(COUNTIFS($N$46,"=practic?*"),$N$46,"")</f>
        <v/>
      </c>
      <c r="BA775" s="127" t="str">
        <f t="shared" si="232"/>
        <v/>
      </c>
      <c r="BB775" s="127" t="str">
        <f t="shared" si="233"/>
        <v/>
      </c>
      <c r="BC775" s="127" t="str">
        <f>IF($AZ775="","",$R$48)</f>
        <v/>
      </c>
      <c r="BD775" s="127" t="str">
        <f t="shared" si="234"/>
        <v/>
      </c>
      <c r="BE775" s="124"/>
      <c r="BF775" s="124"/>
      <c r="BG775" s="124"/>
      <c r="BH775" s="124"/>
      <c r="BI775" s="124"/>
      <c r="BJ775" s="124"/>
      <c r="BK775" s="311" t="e">
        <f t="shared" si="237"/>
        <v>#VALUE!</v>
      </c>
      <c r="BL775" s="124"/>
      <c r="BM775" s="311" t="e">
        <f t="shared" si="238"/>
        <v>#VALUE!</v>
      </c>
      <c r="BN775" s="273" t="str">
        <f>IF(COUNTIFS($N$46,"=practic?*"),W48,"")</f>
        <v/>
      </c>
      <c r="BO775" s="124"/>
      <c r="BP775" s="311" t="e">
        <f t="shared" si="239"/>
        <v>#VALUE!</v>
      </c>
      <c r="BQ775" s="127" t="str">
        <f>IF(COUNTIF($AZ775,"=practic?*"),IF($Y$48&lt;&gt;"",ROUND($Y$48/14,1),""),"")</f>
        <v/>
      </c>
      <c r="BR775" s="127" t="str">
        <f>IF(COUNTIF($AZ775,"=practic?*"),IF($Y$48&lt;&gt;"",ROUND($Y$48,1),""),"")</f>
        <v/>
      </c>
      <c r="BS775" s="127" t="str">
        <f>IF($AZ775="","",$Q$48)</f>
        <v/>
      </c>
      <c r="BT775" s="126" t="str">
        <f>IF($AZ775="","",$X$48)</f>
        <v/>
      </c>
      <c r="BU775" s="126" t="str">
        <f t="shared" si="235"/>
        <v/>
      </c>
      <c r="BV775" s="127" t="str">
        <f t="shared" si="236"/>
        <v/>
      </c>
      <c r="BW775" s="419" t="str">
        <f t="shared" si="231"/>
        <v/>
      </c>
    </row>
    <row r="776" spans="50:75" ht="21" hidden="1" customHeight="1" x14ac:dyDescent="0.2">
      <c r="AX776" s="124" t="str">
        <f>IF(COUNTIFS($N$49,"=practic?*"),$N$51,"")</f>
        <v/>
      </c>
      <c r="AY776" s="273">
        <v>11</v>
      </c>
      <c r="AZ776" s="273" t="str">
        <f>IF(COUNTIFS($N$49,"=practic?*"),$N$49,"")</f>
        <v/>
      </c>
      <c r="BA776" s="127" t="str">
        <f t="shared" si="232"/>
        <v/>
      </c>
      <c r="BB776" s="127" t="str">
        <f t="shared" si="233"/>
        <v/>
      </c>
      <c r="BC776" s="127" t="str">
        <f>IF($AZ776="","",$R$51)</f>
        <v/>
      </c>
      <c r="BD776" s="127" t="str">
        <f t="shared" si="234"/>
        <v/>
      </c>
      <c r="BE776" s="124"/>
      <c r="BF776" s="124"/>
      <c r="BG776" s="124"/>
      <c r="BH776" s="124"/>
      <c r="BI776" s="124"/>
      <c r="BJ776" s="124"/>
      <c r="BK776" s="369" t="e">
        <f t="shared" si="237"/>
        <v>#VALUE!</v>
      </c>
      <c r="BL776" s="124"/>
      <c r="BM776" s="369" t="e">
        <f t="shared" si="238"/>
        <v>#VALUE!</v>
      </c>
      <c r="BN776" s="273" t="str">
        <f>IF(COUNTIFS($N$49,"=practic?*"),W51,"")</f>
        <v/>
      </c>
      <c r="BO776" s="124"/>
      <c r="BP776" s="369" t="e">
        <f t="shared" si="239"/>
        <v>#VALUE!</v>
      </c>
      <c r="BQ776" s="127" t="str">
        <f>IF(COUNTIF($AZ776,"=practic?*"),IF($Y$51&lt;&gt;"",ROUND($Y$51/14,1),""),"")</f>
        <v/>
      </c>
      <c r="BR776" s="127" t="str">
        <f>IF(COUNTIF($AZ776,"=practic?*"),IF($Y$51&lt;&gt;"",ROUND($Y$51,1),""),"")</f>
        <v/>
      </c>
      <c r="BS776" s="127" t="str">
        <f>IF($AZ776="","",$Q$51)</f>
        <v/>
      </c>
      <c r="BT776" s="126" t="str">
        <f>IF($AZ776="","",$X$51)</f>
        <v/>
      </c>
      <c r="BU776" s="126" t="str">
        <f t="shared" si="235"/>
        <v/>
      </c>
      <c r="BV776" s="127" t="str">
        <f t="shared" si="236"/>
        <v/>
      </c>
      <c r="BW776" s="419" t="str">
        <f t="shared" si="231"/>
        <v/>
      </c>
    </row>
    <row r="777" spans="50:75" ht="21" hidden="1" customHeight="1" x14ac:dyDescent="0.25">
      <c r="AX777" s="556" t="s">
        <v>219</v>
      </c>
      <c r="AY777" s="557"/>
      <c r="AZ777" s="557"/>
      <c r="BA777" s="557"/>
      <c r="BB777" s="557"/>
      <c r="BC777" s="557"/>
      <c r="BD777" s="557"/>
      <c r="BE777" s="557"/>
      <c r="BF777" s="557"/>
      <c r="BG777" s="557"/>
      <c r="BH777" s="557"/>
      <c r="BI777" s="557"/>
      <c r="BJ777" s="557"/>
      <c r="BK777" s="557"/>
      <c r="BL777" s="557"/>
      <c r="BM777" s="557"/>
      <c r="BN777" s="557"/>
      <c r="BO777" s="557"/>
      <c r="BP777" s="557"/>
      <c r="BQ777" s="557"/>
      <c r="BR777" s="557"/>
      <c r="BS777" s="557"/>
      <c r="BT777" s="557"/>
      <c r="BU777" s="557"/>
      <c r="BV777" s="558"/>
      <c r="BW777" s="419" t="str">
        <f t="shared" si="231"/>
        <v/>
      </c>
    </row>
    <row r="778" spans="50:75" ht="21" hidden="1" customHeight="1" x14ac:dyDescent="0.2">
      <c r="AX778" s="124" t="str">
        <f>IF(COUNTIFS($Z$19,"=practic?*"),$Z$21,"")</f>
        <v/>
      </c>
      <c r="AY778" s="127">
        <v>1</v>
      </c>
      <c r="AZ778" s="273" t="str">
        <f>IF(COUNTIFS($Z$19,"=practic?*"),$Z$19,"")</f>
        <v/>
      </c>
      <c r="BA778" s="127" t="str">
        <f t="shared" ref="BA778:BA788" si="240">IF($AZ778="","",ROUND(RIGHT($Z$18,1)/2,0))</f>
        <v/>
      </c>
      <c r="BB778" s="127" t="str">
        <f t="shared" ref="BB778:BB788" si="241">IF($AZ778="","",RIGHT($Z$18,1))</f>
        <v/>
      </c>
      <c r="BC778" s="127" t="str">
        <f>IF($AZ778="","",$AD$21)</f>
        <v/>
      </c>
      <c r="BD778" s="127" t="str">
        <f t="shared" ref="BD778:BD788" si="242">IF($AZ778="","","DI")</f>
        <v/>
      </c>
      <c r="BE778" s="124"/>
      <c r="BF778" s="124"/>
      <c r="BG778" s="124"/>
      <c r="BH778" s="124"/>
      <c r="BI778" s="124"/>
      <c r="BJ778" s="124"/>
      <c r="BK778" s="311" t="e">
        <f>ROUND(BN778/14,1)</f>
        <v>#VALUE!</v>
      </c>
      <c r="BL778" s="124"/>
      <c r="BM778" s="311" t="e">
        <f>BK778+BL778</f>
        <v>#VALUE!</v>
      </c>
      <c r="BN778" s="273" t="str">
        <f>IF(COUNTIFS($Z$19,"=practic?*"),AI21,"")</f>
        <v/>
      </c>
      <c r="BO778" s="124"/>
      <c r="BP778" s="311" t="e">
        <f>BN778+BO778</f>
        <v>#VALUE!</v>
      </c>
      <c r="BQ778" s="127" t="str">
        <f>IF(COUNTIF($AZ778,"=practic?*"),IF($AK$21&lt;&gt;"",ROUND($AK$21/14,1),""),"")</f>
        <v/>
      </c>
      <c r="BR778" s="127" t="str">
        <f>IF(COUNTIF($AZ778,"=practic?*"),IF($AK$21&lt;&gt;"",ROUND($AK$21,1),""),"")</f>
        <v/>
      </c>
      <c r="BS778" s="127" t="str">
        <f>IF($AZ778="","",$AC$21)</f>
        <v/>
      </c>
      <c r="BT778" s="126" t="str">
        <f>IF($AZ778="","",$AJ$21)</f>
        <v/>
      </c>
      <c r="BU778" s="126" t="str">
        <f t="shared" ref="BU778:BU788" si="243">IF($AZ778="","",IF($BG778&lt;&gt;"",$BG778,0)+IF($BM778&lt;&gt;"",$BM778,0)+IF($BQ778&lt;&gt;"",$BQ778,0))</f>
        <v/>
      </c>
      <c r="BV778" s="127" t="str">
        <f t="shared" ref="BV778:BV788" si="244">IF($AZ778="","",IF($BJ778&lt;&gt;"",$BJ778,0)+IF($BP778&lt;&gt;"",$BP778,0)+IF($BR778&lt;&gt;"",$BR778,0))</f>
        <v/>
      </c>
      <c r="BW778" s="419" t="str">
        <f t="shared" si="231"/>
        <v/>
      </c>
    </row>
    <row r="779" spans="50:75" ht="21" hidden="1" customHeight="1" x14ac:dyDescent="0.2">
      <c r="AX779" s="124" t="str">
        <f>IF(COUNTIFS($Z$22,"=practic?*"),$Z$24,"")</f>
        <v/>
      </c>
      <c r="AY779" s="273">
        <v>2</v>
      </c>
      <c r="AZ779" s="273" t="str">
        <f>IF(COUNTIFS($Z$22,"=practic?*"),$Z$22,"")</f>
        <v/>
      </c>
      <c r="BA779" s="127" t="str">
        <f t="shared" si="240"/>
        <v/>
      </c>
      <c r="BB779" s="127" t="str">
        <f t="shared" si="241"/>
        <v/>
      </c>
      <c r="BC779" s="127" t="str">
        <f>IF($AZ779="","",$AD$24)</f>
        <v/>
      </c>
      <c r="BD779" s="127" t="str">
        <f t="shared" si="242"/>
        <v/>
      </c>
      <c r="BE779" s="124"/>
      <c r="BF779" s="124"/>
      <c r="BG779" s="124"/>
      <c r="BH779" s="124"/>
      <c r="BI779" s="124"/>
      <c r="BJ779" s="124"/>
      <c r="BK779" s="311" t="e">
        <f t="shared" ref="BK779:BK788" si="245">ROUND(BN779/14,1)</f>
        <v>#VALUE!</v>
      </c>
      <c r="BL779" s="124"/>
      <c r="BM779" s="311" t="e">
        <f t="shared" ref="BM779:BM788" si="246">BK779+BL779</f>
        <v>#VALUE!</v>
      </c>
      <c r="BN779" s="273" t="str">
        <f>IF(COUNTIFS($Z$22,"=practic?*"),AI24,"")</f>
        <v/>
      </c>
      <c r="BO779" s="124"/>
      <c r="BP779" s="311" t="e">
        <f t="shared" ref="BP779:BP788" si="247">BN779+BO779</f>
        <v>#VALUE!</v>
      </c>
      <c r="BQ779" s="127" t="str">
        <f>IF(COUNTIF($AZ779,"=practic?*"),IF($AK$24&lt;&gt;"",ROUND($AK$24/14,1),""),"")</f>
        <v/>
      </c>
      <c r="BR779" s="127" t="str">
        <f>IF(COUNTIF($AZ779,"=practic?*"),IF($AK$24&lt;&gt;"",ROUND($AK$24,1),""),"")</f>
        <v/>
      </c>
      <c r="BS779" s="127" t="str">
        <f>IF($AZ779="","",$AC$24)</f>
        <v/>
      </c>
      <c r="BT779" s="126" t="str">
        <f>IF($AZ779="","",$AJ$24)</f>
        <v/>
      </c>
      <c r="BU779" s="126" t="str">
        <f t="shared" si="243"/>
        <v/>
      </c>
      <c r="BV779" s="127" t="str">
        <f t="shared" si="244"/>
        <v/>
      </c>
      <c r="BW779" s="419" t="str">
        <f t="shared" si="231"/>
        <v/>
      </c>
    </row>
    <row r="780" spans="50:75" ht="21" hidden="1" customHeight="1" x14ac:dyDescent="0.2">
      <c r="AX780" s="124" t="str">
        <f>IF(COUNTIFS($Z$25,"=practic?*"),$Z$27,"")</f>
        <v/>
      </c>
      <c r="AY780" s="273">
        <v>3</v>
      </c>
      <c r="AZ780" s="273" t="str">
        <f>IF(COUNTIFS($Z$25,"=practic?*"),$Z$25,"")</f>
        <v/>
      </c>
      <c r="BA780" s="127" t="str">
        <f t="shared" si="240"/>
        <v/>
      </c>
      <c r="BB780" s="127" t="str">
        <f t="shared" si="241"/>
        <v/>
      </c>
      <c r="BC780" s="127" t="str">
        <f>IF($AZ780="","",$AD$27)</f>
        <v/>
      </c>
      <c r="BD780" s="127" t="str">
        <f t="shared" si="242"/>
        <v/>
      </c>
      <c r="BE780" s="124"/>
      <c r="BF780" s="124"/>
      <c r="BG780" s="124"/>
      <c r="BH780" s="124"/>
      <c r="BI780" s="124"/>
      <c r="BJ780" s="124"/>
      <c r="BK780" s="311" t="e">
        <f t="shared" si="245"/>
        <v>#VALUE!</v>
      </c>
      <c r="BL780" s="124"/>
      <c r="BM780" s="311" t="e">
        <f t="shared" si="246"/>
        <v>#VALUE!</v>
      </c>
      <c r="BN780" s="273" t="str">
        <f>IF(COUNTIFS($Z$25,"=practic?*"),AI27,"")</f>
        <v/>
      </c>
      <c r="BO780" s="124"/>
      <c r="BP780" s="311" t="e">
        <f t="shared" si="247"/>
        <v>#VALUE!</v>
      </c>
      <c r="BQ780" s="127" t="str">
        <f>IF(COUNTIF($AZ780,"=practic?*"),IF($AK$27&lt;&gt;"",ROUND($AK$27/14,1),""),"")</f>
        <v/>
      </c>
      <c r="BR780" s="127" t="str">
        <f>IF(COUNTIF($AZ780,"=practic?*"),IF($AK$27&lt;&gt;"",ROUND($AK$27,1),""),"")</f>
        <v/>
      </c>
      <c r="BS780" s="127" t="str">
        <f>IF($AZ780="","",$AC$27)</f>
        <v/>
      </c>
      <c r="BT780" s="126" t="str">
        <f>IF($AZ780="","",$AJ$27)</f>
        <v/>
      </c>
      <c r="BU780" s="126" t="str">
        <f t="shared" si="243"/>
        <v/>
      </c>
      <c r="BV780" s="127" t="str">
        <f t="shared" si="244"/>
        <v/>
      </c>
      <c r="BW780" s="419" t="str">
        <f t="shared" si="231"/>
        <v/>
      </c>
    </row>
    <row r="781" spans="50:75" ht="21" hidden="1" customHeight="1" x14ac:dyDescent="0.2">
      <c r="AX781" s="124" t="str">
        <f>IF(COUNTIFS($Z$28,"=practic?*"),$Z$30,"")</f>
        <v/>
      </c>
      <c r="AY781" s="273">
        <v>4</v>
      </c>
      <c r="AZ781" s="273" t="str">
        <f>IF(COUNTIFS($Z$28,"=practic?*"),$Z$28,"")</f>
        <v/>
      </c>
      <c r="BA781" s="127" t="str">
        <f t="shared" si="240"/>
        <v/>
      </c>
      <c r="BB781" s="127" t="str">
        <f t="shared" si="241"/>
        <v/>
      </c>
      <c r="BC781" s="127" t="str">
        <f>IF($AZ781="","",$AD$30)</f>
        <v/>
      </c>
      <c r="BD781" s="127" t="str">
        <f t="shared" si="242"/>
        <v/>
      </c>
      <c r="BE781" s="124"/>
      <c r="BF781" s="124"/>
      <c r="BG781" s="124"/>
      <c r="BH781" s="124"/>
      <c r="BI781" s="124"/>
      <c r="BJ781" s="124"/>
      <c r="BK781" s="311" t="e">
        <f t="shared" si="245"/>
        <v>#VALUE!</v>
      </c>
      <c r="BL781" s="124"/>
      <c r="BM781" s="311" t="e">
        <f t="shared" si="246"/>
        <v>#VALUE!</v>
      </c>
      <c r="BN781" s="273" t="str">
        <f>IF(COUNTIFS($Z$28,"=practic?*"),AI30,"")</f>
        <v/>
      </c>
      <c r="BO781" s="124"/>
      <c r="BP781" s="311" t="e">
        <f t="shared" si="247"/>
        <v>#VALUE!</v>
      </c>
      <c r="BQ781" s="127" t="str">
        <f>IF(COUNTIF($AZ781,"=practic?*"),IF($AK$30&lt;&gt;"",ROUND($AK$30/14,1),""),"")</f>
        <v/>
      </c>
      <c r="BR781" s="127" t="str">
        <f>IF(COUNTIF($AZ781,"=practic?*"),IF($AK$30&lt;&gt;"",ROUND($AK$30,1),""),"")</f>
        <v/>
      </c>
      <c r="BS781" s="127" t="str">
        <f>IF($AZ781="","",$AC$30)</f>
        <v/>
      </c>
      <c r="BT781" s="126" t="str">
        <f>IF($AZ781="","",$AJ$30)</f>
        <v/>
      </c>
      <c r="BU781" s="126" t="str">
        <f t="shared" si="243"/>
        <v/>
      </c>
      <c r="BV781" s="127" t="str">
        <f t="shared" si="244"/>
        <v/>
      </c>
      <c r="BW781" s="419" t="str">
        <f t="shared" si="231"/>
        <v/>
      </c>
    </row>
    <row r="782" spans="50:75" ht="21" hidden="1" customHeight="1" x14ac:dyDescent="0.2">
      <c r="AX782" s="124" t="str">
        <f>IF(COUNTIFS($Z$31,"=practic?*"),$Z$33,"")</f>
        <v/>
      </c>
      <c r="AY782" s="273">
        <v>5</v>
      </c>
      <c r="AZ782" s="273" t="str">
        <f>IF(COUNTIFS($Z$31,"=practic?*"),$Z$31,"")</f>
        <v/>
      </c>
      <c r="BA782" s="127" t="str">
        <f t="shared" si="240"/>
        <v/>
      </c>
      <c r="BB782" s="127" t="str">
        <f t="shared" si="241"/>
        <v/>
      </c>
      <c r="BC782" s="127" t="str">
        <f>IF($AZ782="","",$AD$33)</f>
        <v/>
      </c>
      <c r="BD782" s="127" t="str">
        <f t="shared" si="242"/>
        <v/>
      </c>
      <c r="BE782" s="124"/>
      <c r="BF782" s="124"/>
      <c r="BG782" s="124"/>
      <c r="BH782" s="124"/>
      <c r="BI782" s="124"/>
      <c r="BJ782" s="124"/>
      <c r="BK782" s="311" t="e">
        <f t="shared" si="245"/>
        <v>#VALUE!</v>
      </c>
      <c r="BL782" s="124"/>
      <c r="BM782" s="311" t="e">
        <f t="shared" si="246"/>
        <v>#VALUE!</v>
      </c>
      <c r="BN782" s="273" t="str">
        <f>IF(COUNTIFS($Z$31,"=practic?*"),AI33,"")</f>
        <v/>
      </c>
      <c r="BO782" s="124"/>
      <c r="BP782" s="311" t="e">
        <f t="shared" si="247"/>
        <v>#VALUE!</v>
      </c>
      <c r="BQ782" s="127" t="str">
        <f>IF(COUNTIF($AZ782,"=practic?*"),IF($AK$33&lt;&gt;"",ROUND($AK$33/14,1),""),"")</f>
        <v/>
      </c>
      <c r="BR782" s="127" t="str">
        <f>IF(COUNTIF($AZ782,"=practic?*"),IF($AK$33&lt;&gt;"",ROUND($AK$33,1),""),"")</f>
        <v/>
      </c>
      <c r="BS782" s="127" t="str">
        <f>IF($AZ782="","",$AC$33)</f>
        <v/>
      </c>
      <c r="BT782" s="126" t="str">
        <f>IF($AZ782="","",$AJ$33)</f>
        <v/>
      </c>
      <c r="BU782" s="126" t="str">
        <f t="shared" si="243"/>
        <v/>
      </c>
      <c r="BV782" s="127" t="str">
        <f t="shared" si="244"/>
        <v/>
      </c>
      <c r="BW782" s="419" t="str">
        <f t="shared" si="231"/>
        <v/>
      </c>
    </row>
    <row r="783" spans="50:75" ht="21" hidden="1" customHeight="1" x14ac:dyDescent="0.2">
      <c r="AX783" s="124" t="str">
        <f>IF(COUNTIFS($Z$34,"=practic?*"),$Z$36,"")</f>
        <v/>
      </c>
      <c r="AY783" s="273">
        <v>6</v>
      </c>
      <c r="AZ783" s="273" t="str">
        <f>IF(COUNTIFS($Z$34,"=practic?*"),$Z$34,"")</f>
        <v/>
      </c>
      <c r="BA783" s="127" t="str">
        <f t="shared" si="240"/>
        <v/>
      </c>
      <c r="BB783" s="127" t="str">
        <f t="shared" si="241"/>
        <v/>
      </c>
      <c r="BC783" s="127" t="str">
        <f>IF($AZ783="","",$AD$36)</f>
        <v/>
      </c>
      <c r="BD783" s="127" t="str">
        <f t="shared" si="242"/>
        <v/>
      </c>
      <c r="BE783" s="124"/>
      <c r="BF783" s="124"/>
      <c r="BG783" s="124"/>
      <c r="BH783" s="124"/>
      <c r="BI783" s="124"/>
      <c r="BJ783" s="124"/>
      <c r="BK783" s="311" t="e">
        <f t="shared" si="245"/>
        <v>#VALUE!</v>
      </c>
      <c r="BL783" s="124"/>
      <c r="BM783" s="311" t="e">
        <f t="shared" si="246"/>
        <v>#VALUE!</v>
      </c>
      <c r="BN783" s="273" t="str">
        <f>IF(COUNTIFS($Z$34,"=practic?*"),AI36,"")</f>
        <v/>
      </c>
      <c r="BO783" s="124"/>
      <c r="BP783" s="311" t="e">
        <f t="shared" si="247"/>
        <v>#VALUE!</v>
      </c>
      <c r="BQ783" s="127" t="str">
        <f>IF(COUNTIF($AZ783,"=practic?*"),IF($AK$36&lt;&gt;"",ROUND($AK$36/14,1),""),"")</f>
        <v/>
      </c>
      <c r="BR783" s="127" t="str">
        <f>IF(COUNTIF($AZ783,"=practic?*"),IF($AK$36&lt;&gt;"",ROUND($AK$36,1),""),"")</f>
        <v/>
      </c>
      <c r="BS783" s="127" t="str">
        <f>IF($AZ783="","",$AC$36)</f>
        <v/>
      </c>
      <c r="BT783" s="126" t="str">
        <f>IF($AZ783="","",$AJ$36)</f>
        <v/>
      </c>
      <c r="BU783" s="126" t="str">
        <f t="shared" si="243"/>
        <v/>
      </c>
      <c r="BV783" s="127" t="str">
        <f t="shared" si="244"/>
        <v/>
      </c>
      <c r="BW783" s="419" t="str">
        <f t="shared" si="231"/>
        <v/>
      </c>
    </row>
    <row r="784" spans="50:75" ht="21" hidden="1" customHeight="1" x14ac:dyDescent="0.2">
      <c r="AX784" s="124" t="str">
        <f>IF(COUNTIFS($Z$37,"=practic?*"),$Z$39,"")</f>
        <v/>
      </c>
      <c r="AY784" s="273">
        <v>7</v>
      </c>
      <c r="AZ784" s="273" t="str">
        <f>IF(COUNTIFS($Z$37,"=practic?*"),$Z$37,"")</f>
        <v/>
      </c>
      <c r="BA784" s="127" t="str">
        <f t="shared" si="240"/>
        <v/>
      </c>
      <c r="BB784" s="127" t="str">
        <f t="shared" si="241"/>
        <v/>
      </c>
      <c r="BC784" s="127" t="str">
        <f>IF($AZ784="","",$AD$39)</f>
        <v/>
      </c>
      <c r="BD784" s="127" t="str">
        <f t="shared" si="242"/>
        <v/>
      </c>
      <c r="BE784" s="124"/>
      <c r="BF784" s="124"/>
      <c r="BG784" s="124"/>
      <c r="BH784" s="124"/>
      <c r="BI784" s="124"/>
      <c r="BJ784" s="124"/>
      <c r="BK784" s="311" t="e">
        <f t="shared" si="245"/>
        <v>#VALUE!</v>
      </c>
      <c r="BL784" s="124"/>
      <c r="BM784" s="311" t="e">
        <f t="shared" si="246"/>
        <v>#VALUE!</v>
      </c>
      <c r="BN784" s="273" t="str">
        <f>IF(COUNTIFS($Z$37,"=practic?*"),AI39,"")</f>
        <v/>
      </c>
      <c r="BO784" s="124"/>
      <c r="BP784" s="311" t="e">
        <f t="shared" si="247"/>
        <v>#VALUE!</v>
      </c>
      <c r="BQ784" s="127" t="str">
        <f>IF(COUNTIF($AZ784,"=practic?*"),IF($AK$39&lt;&gt;"",ROUND($AK$39/14,1),""),"")</f>
        <v/>
      </c>
      <c r="BR784" s="127" t="str">
        <f>IF(COUNTIF($AZ784,"=practic?*"),IF($AK$39&lt;&gt;"",ROUND($AK$39,1),""),"")</f>
        <v/>
      </c>
      <c r="BS784" s="127" t="str">
        <f>IF($AZ784="","",$AC$39)</f>
        <v/>
      </c>
      <c r="BT784" s="126" t="str">
        <f>IF($AZ784="","",$AJ$39)</f>
        <v/>
      </c>
      <c r="BU784" s="126" t="str">
        <f t="shared" si="243"/>
        <v/>
      </c>
      <c r="BV784" s="127" t="str">
        <f t="shared" si="244"/>
        <v/>
      </c>
      <c r="BW784" s="419" t="str">
        <f t="shared" si="231"/>
        <v/>
      </c>
    </row>
    <row r="785" spans="50:75" ht="21" hidden="1" customHeight="1" x14ac:dyDescent="0.2">
      <c r="AX785" s="124" t="str">
        <f>IF(COUNTIFS($Z$40,"=practic?*"),$Z$42,"")</f>
        <v/>
      </c>
      <c r="AY785" s="273">
        <v>8</v>
      </c>
      <c r="AZ785" s="273" t="str">
        <f>IF(COUNTIFS($Z$40,"=practic?*"),$Z$40,"")</f>
        <v/>
      </c>
      <c r="BA785" s="127" t="str">
        <f t="shared" si="240"/>
        <v/>
      </c>
      <c r="BB785" s="127" t="str">
        <f t="shared" si="241"/>
        <v/>
      </c>
      <c r="BC785" s="127" t="str">
        <f>IF($AZ785="","",$AD$42)</f>
        <v/>
      </c>
      <c r="BD785" s="127" t="str">
        <f t="shared" si="242"/>
        <v/>
      </c>
      <c r="BE785" s="124"/>
      <c r="BF785" s="124"/>
      <c r="BG785" s="124"/>
      <c r="BH785" s="124"/>
      <c r="BI785" s="124"/>
      <c r="BJ785" s="124"/>
      <c r="BK785" s="311" t="e">
        <f t="shared" si="245"/>
        <v>#VALUE!</v>
      </c>
      <c r="BL785" s="124"/>
      <c r="BM785" s="311" t="e">
        <f t="shared" si="246"/>
        <v>#VALUE!</v>
      </c>
      <c r="BN785" s="273" t="str">
        <f>IF(COUNTIFS($Z$40,"=practic?*"),AI42,"")</f>
        <v/>
      </c>
      <c r="BO785" s="124"/>
      <c r="BP785" s="311" t="e">
        <f t="shared" si="247"/>
        <v>#VALUE!</v>
      </c>
      <c r="BQ785" s="127" t="str">
        <f>IF(COUNTIF($AZ785,"=practic?*"),IF($AK$42&lt;&gt;"",ROUND($AK$42/14,1),""),"")</f>
        <v/>
      </c>
      <c r="BR785" s="127" t="str">
        <f>IF(COUNTIF($AZ785,"=practic?*"),IF($AK$42&lt;&gt;"",ROUND($AK$42,1),""),"")</f>
        <v/>
      </c>
      <c r="BS785" s="127" t="str">
        <f>IF($AZ785="","",$AC$42)</f>
        <v/>
      </c>
      <c r="BT785" s="126" t="str">
        <f>IF($AZ785="","",$AJ$42)</f>
        <v/>
      </c>
      <c r="BU785" s="126" t="str">
        <f t="shared" si="243"/>
        <v/>
      </c>
      <c r="BV785" s="127" t="str">
        <f t="shared" si="244"/>
        <v/>
      </c>
      <c r="BW785" s="419" t="str">
        <f t="shared" si="231"/>
        <v/>
      </c>
    </row>
    <row r="786" spans="50:75" ht="21" hidden="1" customHeight="1" x14ac:dyDescent="0.2">
      <c r="AX786" s="124" t="str">
        <f>IF(COUNTIFS($Z$43,"=practic?*"),$Z$45,"")</f>
        <v/>
      </c>
      <c r="AY786" s="273">
        <v>9</v>
      </c>
      <c r="AZ786" s="273" t="str">
        <f>IF(COUNTIFS($Z$43,"=practic?*"),$Z$43,"")</f>
        <v/>
      </c>
      <c r="BA786" s="127" t="str">
        <f t="shared" si="240"/>
        <v/>
      </c>
      <c r="BB786" s="127" t="str">
        <f t="shared" si="241"/>
        <v/>
      </c>
      <c r="BC786" s="127" t="str">
        <f>IF($AZ786="","",$AD$45)</f>
        <v/>
      </c>
      <c r="BD786" s="127" t="str">
        <f t="shared" si="242"/>
        <v/>
      </c>
      <c r="BE786" s="124"/>
      <c r="BF786" s="124"/>
      <c r="BG786" s="124"/>
      <c r="BH786" s="124"/>
      <c r="BI786" s="124"/>
      <c r="BJ786" s="124"/>
      <c r="BK786" s="311" t="e">
        <f t="shared" si="245"/>
        <v>#VALUE!</v>
      </c>
      <c r="BL786" s="124"/>
      <c r="BM786" s="311" t="e">
        <f t="shared" si="246"/>
        <v>#VALUE!</v>
      </c>
      <c r="BN786" s="273" t="str">
        <f>IF(COUNTIFS($Z$43,"=practic?*"),AI45,"")</f>
        <v/>
      </c>
      <c r="BO786" s="124"/>
      <c r="BP786" s="311" t="e">
        <f t="shared" si="247"/>
        <v>#VALUE!</v>
      </c>
      <c r="BQ786" s="127" t="str">
        <f>IF(COUNTIF($AZ786,"=practic?*"),IF($AK$45&lt;&gt;"",ROUND($AK$45/14,1),""),"")</f>
        <v/>
      </c>
      <c r="BR786" s="127" t="str">
        <f>IF(COUNTIF($AZ786,"=practic?*"),IF($AK$45&lt;&gt;"",ROUND($AK$45,1),""),"")</f>
        <v/>
      </c>
      <c r="BS786" s="127" t="str">
        <f>IF($AZ786="","",$AC$45)</f>
        <v/>
      </c>
      <c r="BT786" s="126" t="str">
        <f>IF($AZ786="","",$AJ$45)</f>
        <v/>
      </c>
      <c r="BU786" s="126" t="str">
        <f t="shared" si="243"/>
        <v/>
      </c>
      <c r="BV786" s="127" t="str">
        <f t="shared" si="244"/>
        <v/>
      </c>
      <c r="BW786" s="419" t="str">
        <f t="shared" si="231"/>
        <v/>
      </c>
    </row>
    <row r="787" spans="50:75" ht="21" hidden="1" customHeight="1" x14ac:dyDescent="0.2">
      <c r="AX787" s="124" t="str">
        <f>IF(COUNTIFS($Z$46,"=practic?*"),$Z$48,"")</f>
        <v/>
      </c>
      <c r="AY787" s="273">
        <v>10</v>
      </c>
      <c r="AZ787" s="273" t="str">
        <f>IF(COUNTIFS($Z$46,"=practic?*"),$Z$46,"")</f>
        <v/>
      </c>
      <c r="BA787" s="127" t="str">
        <f t="shared" si="240"/>
        <v/>
      </c>
      <c r="BB787" s="127" t="str">
        <f t="shared" si="241"/>
        <v/>
      </c>
      <c r="BC787" s="127" t="str">
        <f>IF($AZ787="","",$AD$48)</f>
        <v/>
      </c>
      <c r="BD787" s="127" t="str">
        <f t="shared" si="242"/>
        <v/>
      </c>
      <c r="BE787" s="124"/>
      <c r="BF787" s="124"/>
      <c r="BG787" s="124"/>
      <c r="BH787" s="124"/>
      <c r="BI787" s="124"/>
      <c r="BJ787" s="124"/>
      <c r="BK787" s="311" t="e">
        <f t="shared" si="245"/>
        <v>#VALUE!</v>
      </c>
      <c r="BL787" s="124"/>
      <c r="BM787" s="311" t="e">
        <f t="shared" si="246"/>
        <v>#VALUE!</v>
      </c>
      <c r="BN787" s="273" t="str">
        <f>IF(COUNTIFS($Z$46,"=practic?*"),AI48,"")</f>
        <v/>
      </c>
      <c r="BO787" s="124"/>
      <c r="BP787" s="311" t="e">
        <f t="shared" si="247"/>
        <v>#VALUE!</v>
      </c>
      <c r="BQ787" s="127" t="str">
        <f>IF(COUNTIF($AZ787,"=practic?*"),IF($AK$48&lt;&gt;"",ROUND($AK$48/14,1),""),"")</f>
        <v/>
      </c>
      <c r="BR787" s="127" t="str">
        <f>IF(COUNTIF($AZ787,"=practic?*"),IF($AK$48&lt;&gt;"",ROUND($AK$48,1),""),"")</f>
        <v/>
      </c>
      <c r="BS787" s="127" t="str">
        <f>IF($AZ787="","",$AC$48)</f>
        <v/>
      </c>
      <c r="BT787" s="126" t="str">
        <f>IF($AZ787="","",$AJ$48)</f>
        <v/>
      </c>
      <c r="BU787" s="126" t="str">
        <f t="shared" si="243"/>
        <v/>
      </c>
      <c r="BV787" s="127" t="str">
        <f t="shared" si="244"/>
        <v/>
      </c>
      <c r="BW787" s="419" t="str">
        <f t="shared" si="231"/>
        <v/>
      </c>
    </row>
    <row r="788" spans="50:75" ht="21" hidden="1" customHeight="1" x14ac:dyDescent="0.2">
      <c r="AX788" s="124" t="str">
        <f>IF(COUNTIFS($Z$49,"=practic?*"),$Z$51,"")</f>
        <v/>
      </c>
      <c r="AY788" s="273">
        <v>11</v>
      </c>
      <c r="AZ788" s="273" t="str">
        <f>IF(COUNTIFS($Z$49,"=practic?*"),$Z$49,"")</f>
        <v/>
      </c>
      <c r="BA788" s="127" t="str">
        <f t="shared" si="240"/>
        <v/>
      </c>
      <c r="BB788" s="127" t="str">
        <f t="shared" si="241"/>
        <v/>
      </c>
      <c r="BC788" s="127" t="str">
        <f>IF($AZ788="","",$AD$51)</f>
        <v/>
      </c>
      <c r="BD788" s="127" t="str">
        <f t="shared" si="242"/>
        <v/>
      </c>
      <c r="BE788" s="124"/>
      <c r="BF788" s="124"/>
      <c r="BG788" s="124"/>
      <c r="BH788" s="124"/>
      <c r="BI788" s="124"/>
      <c r="BJ788" s="124"/>
      <c r="BK788" s="369">
        <f t="shared" si="245"/>
        <v>0</v>
      </c>
      <c r="BL788" s="124"/>
      <c r="BM788" s="369">
        <f t="shared" si="246"/>
        <v>0</v>
      </c>
      <c r="BN788" s="273" t="str">
        <f>IF(COUNTIFS($Z$49,"=practic?*"),AI51,"0")</f>
        <v>0</v>
      </c>
      <c r="BO788" s="124"/>
      <c r="BP788" s="369">
        <f t="shared" si="247"/>
        <v>0</v>
      </c>
      <c r="BQ788" s="127" t="str">
        <f>IF(COUNTIF($AZ788,"=practic?*"),IF($AK$51&lt;&gt;"",ROUND($AK$51/14,1),""),"")</f>
        <v/>
      </c>
      <c r="BR788" s="127" t="str">
        <f>IF(COUNTIF($AZ788,"=practic?*"),IF($AK$51&lt;&gt;"",ROUND($AK$51,1),""),"")</f>
        <v/>
      </c>
      <c r="BS788" s="127" t="str">
        <f>IF($AZ788="","",$AC$51)</f>
        <v/>
      </c>
      <c r="BT788" s="126" t="str">
        <f>IF($AZ788="","",$AJ$51)</f>
        <v/>
      </c>
      <c r="BU788" s="126" t="str">
        <f t="shared" si="243"/>
        <v/>
      </c>
      <c r="BV788" s="127" t="str">
        <f t="shared" si="244"/>
        <v/>
      </c>
      <c r="BW788" s="419" t="str">
        <f t="shared" si="231"/>
        <v/>
      </c>
    </row>
    <row r="789" spans="50:75" ht="21" hidden="1" customHeight="1" x14ac:dyDescent="0.25">
      <c r="AX789" s="556" t="s">
        <v>220</v>
      </c>
      <c r="AY789" s="557"/>
      <c r="AZ789" s="557"/>
      <c r="BA789" s="557"/>
      <c r="BB789" s="557"/>
      <c r="BC789" s="557"/>
      <c r="BD789" s="557"/>
      <c r="BE789" s="557"/>
      <c r="BF789" s="557"/>
      <c r="BG789" s="557"/>
      <c r="BH789" s="557"/>
      <c r="BI789" s="557"/>
      <c r="BJ789" s="557"/>
      <c r="BK789" s="557"/>
      <c r="BL789" s="557"/>
      <c r="BM789" s="557"/>
      <c r="BN789" s="557"/>
      <c r="BO789" s="557"/>
      <c r="BP789" s="557"/>
      <c r="BQ789" s="557"/>
      <c r="BR789" s="557"/>
      <c r="BS789" s="557"/>
      <c r="BT789" s="557"/>
      <c r="BU789" s="557"/>
      <c r="BV789" s="558"/>
      <c r="BW789" s="419" t="str">
        <f t="shared" si="231"/>
        <v/>
      </c>
    </row>
    <row r="790" spans="50:75" ht="21" hidden="1" customHeight="1" x14ac:dyDescent="0.2">
      <c r="AX790" s="124" t="str">
        <f>IF(COUNTIFS($AL$19,"=practic?*"),$AL$21,"")</f>
        <v/>
      </c>
      <c r="AY790" s="127">
        <v>1</v>
      </c>
      <c r="AZ790" s="273" t="str">
        <f>IF(COUNTIFS($AL$19,"=practic?*"),$AL$19,"")</f>
        <v/>
      </c>
      <c r="BA790" s="127" t="str">
        <f t="shared" ref="BA790:BA800" si="248">IF($AZ790="","",ROUND(RIGHT($AL$18,1)/2,0))</f>
        <v/>
      </c>
      <c r="BB790" s="127" t="str">
        <f t="shared" ref="BB790:BB800" si="249">IF($AZ790="","",RIGHT($AL$18,1))</f>
        <v/>
      </c>
      <c r="BC790" s="127" t="str">
        <f>IF($AZ790="","",$AP$21)</f>
        <v/>
      </c>
      <c r="BD790" s="127" t="str">
        <f t="shared" ref="BD790:BD800" si="250">IF($AZ790="","","DI")</f>
        <v/>
      </c>
      <c r="BE790" s="124"/>
      <c r="BF790" s="124"/>
      <c r="BG790" s="124"/>
      <c r="BH790" s="124"/>
      <c r="BI790" s="124"/>
      <c r="BJ790" s="124"/>
      <c r="BK790" s="311" t="e">
        <f>ROUND(BN790/14,1)</f>
        <v>#VALUE!</v>
      </c>
      <c r="BL790" s="124"/>
      <c r="BM790" s="311" t="e">
        <f>BK790+BL790</f>
        <v>#VALUE!</v>
      </c>
      <c r="BN790" s="273" t="str">
        <f>IF(COUNTIFS($AL$19,"=practic?*"),AU21,"")</f>
        <v/>
      </c>
      <c r="BO790" s="124"/>
      <c r="BP790" s="311" t="e">
        <f>BN790+BO790</f>
        <v>#VALUE!</v>
      </c>
      <c r="BQ790" s="127" t="str">
        <f>IF(COUNTIF($AZ790,"=practic?*"),IF($AW$21&lt;&gt;"",ROUND($AW$21/14,1),""),"")</f>
        <v/>
      </c>
      <c r="BR790" s="127" t="str">
        <f>IF(COUNTIF($AZ790,"=practic?*"),IF($AW$21&lt;&gt;"",ROUND($AW$21,1),""),"")</f>
        <v/>
      </c>
      <c r="BS790" s="127" t="str">
        <f>IF($AZ790="","",$AO$21)</f>
        <v/>
      </c>
      <c r="BT790" s="126" t="str">
        <f>IF($AZ790="","",$AV$21)</f>
        <v/>
      </c>
      <c r="BU790" s="126" t="str">
        <f t="shared" ref="BU790:BU800" si="251">IF($AZ790="","",IF($BG790&lt;&gt;"",$BG790,0)+IF($BM790&lt;&gt;"",$BM790,0)+IF($BQ790&lt;&gt;"",$BQ790,0))</f>
        <v/>
      </c>
      <c r="BV790" s="127" t="str">
        <f t="shared" ref="BV790:BV800" si="252">IF($AZ790="","",IF($BJ790&lt;&gt;"",$BJ790,0)+IF($BP790&lt;&gt;"",$BP790,0)+IF($BR790&lt;&gt;"",$BR790,0))</f>
        <v/>
      </c>
      <c r="BW790" s="419" t="str">
        <f t="shared" si="231"/>
        <v/>
      </c>
    </row>
    <row r="791" spans="50:75" ht="21" hidden="1" customHeight="1" x14ac:dyDescent="0.2">
      <c r="AX791" s="124" t="str">
        <f>IF(COUNTIFS($AL$22,"=practic?*"),$AL$24,"")</f>
        <v/>
      </c>
      <c r="AY791" s="273">
        <v>2</v>
      </c>
      <c r="AZ791" s="273" t="str">
        <f>IF(COUNTIFS($AL$22,"=practic?*"),$AL$22,"")</f>
        <v/>
      </c>
      <c r="BA791" s="127" t="str">
        <f t="shared" si="248"/>
        <v/>
      </c>
      <c r="BB791" s="127" t="str">
        <f t="shared" si="249"/>
        <v/>
      </c>
      <c r="BC791" s="127" t="str">
        <f>IF($AZ791="","",$AP$24)</f>
        <v/>
      </c>
      <c r="BD791" s="127" t="str">
        <f t="shared" si="250"/>
        <v/>
      </c>
      <c r="BE791" s="124"/>
      <c r="BF791" s="124"/>
      <c r="BG791" s="124"/>
      <c r="BH791" s="124"/>
      <c r="BI791" s="124"/>
      <c r="BJ791" s="124"/>
      <c r="BK791" s="311" t="e">
        <f t="shared" ref="BK791:BK800" si="253">ROUND(BN791/14,1)</f>
        <v>#VALUE!</v>
      </c>
      <c r="BL791" s="124"/>
      <c r="BM791" s="311" t="e">
        <f t="shared" ref="BM791:BM800" si="254">BK791+BL791</f>
        <v>#VALUE!</v>
      </c>
      <c r="BN791" s="273" t="str">
        <f>IF(COUNTIFS($AL$22,"=practic?*"),AU24,"")</f>
        <v/>
      </c>
      <c r="BO791" s="124"/>
      <c r="BP791" s="311" t="e">
        <f t="shared" ref="BP791:BP800" si="255">BN791+BO791</f>
        <v>#VALUE!</v>
      </c>
      <c r="BQ791" s="127" t="str">
        <f>IF(COUNTIF($AZ791,"=practic?*"),IF($AW$24&lt;&gt;"",ROUND($AW$24/14,1),""),"")</f>
        <v/>
      </c>
      <c r="BR791" s="127" t="str">
        <f>IF(COUNTIF($AZ791,"=practic?*"),IF($AW$24&lt;&gt;"",ROUND($AW$24,1),""),"")</f>
        <v/>
      </c>
      <c r="BS791" s="127" t="str">
        <f>IF($AZ791="","",$AO$24)</f>
        <v/>
      </c>
      <c r="BT791" s="126" t="str">
        <f>IF($AZ791="","",$AV$24)</f>
        <v/>
      </c>
      <c r="BU791" s="126" t="str">
        <f t="shared" si="251"/>
        <v/>
      </c>
      <c r="BV791" s="127" t="str">
        <f t="shared" si="252"/>
        <v/>
      </c>
      <c r="BW791" s="419" t="str">
        <f t="shared" si="231"/>
        <v/>
      </c>
    </row>
    <row r="792" spans="50:75" ht="21" hidden="1" customHeight="1" x14ac:dyDescent="0.2">
      <c r="AX792" s="124" t="str">
        <f>IF(COUNTIFS($AL$25,"=practic?*"),$AL$27,"")</f>
        <v/>
      </c>
      <c r="AY792" s="273">
        <v>3</v>
      </c>
      <c r="AZ792" s="273" t="str">
        <f>IF(COUNTIFS($AL$25,"=practic?*"),$AL$25,"")</f>
        <v/>
      </c>
      <c r="BA792" s="127" t="str">
        <f t="shared" si="248"/>
        <v/>
      </c>
      <c r="BB792" s="127" t="str">
        <f t="shared" si="249"/>
        <v/>
      </c>
      <c r="BC792" s="127" t="str">
        <f>IF($AZ792="","",$AP$27)</f>
        <v/>
      </c>
      <c r="BD792" s="127" t="str">
        <f t="shared" si="250"/>
        <v/>
      </c>
      <c r="BE792" s="124"/>
      <c r="BF792" s="124"/>
      <c r="BG792" s="124"/>
      <c r="BH792" s="124"/>
      <c r="BI792" s="124"/>
      <c r="BJ792" s="124"/>
      <c r="BK792" s="311" t="e">
        <f t="shared" si="253"/>
        <v>#VALUE!</v>
      </c>
      <c r="BL792" s="124"/>
      <c r="BM792" s="311" t="e">
        <f t="shared" si="254"/>
        <v>#VALUE!</v>
      </c>
      <c r="BN792" s="273" t="str">
        <f>IF(COUNTIFS($AL$25,"=practic?*"),AU27,"")</f>
        <v/>
      </c>
      <c r="BO792" s="124"/>
      <c r="BP792" s="311" t="e">
        <f t="shared" si="255"/>
        <v>#VALUE!</v>
      </c>
      <c r="BQ792" s="127" t="str">
        <f>IF(COUNTIF($AZ792,"=practic?*"),IF($AW$27&lt;&gt;"",ROUND($AW$27/14,1),""),"")</f>
        <v/>
      </c>
      <c r="BR792" s="127" t="str">
        <f>IF(COUNTIF($AZ792,"=practic?*"),IF($AW$27&lt;&gt;"",ROUND($AW$27,1),""),"")</f>
        <v/>
      </c>
      <c r="BS792" s="127" t="str">
        <f>IF($AZ792="","",$AO$27)</f>
        <v/>
      </c>
      <c r="BT792" s="126" t="str">
        <f>IF($AZ792="","",$AV$27)</f>
        <v/>
      </c>
      <c r="BU792" s="126" t="str">
        <f t="shared" si="251"/>
        <v/>
      </c>
      <c r="BV792" s="127" t="str">
        <f t="shared" si="252"/>
        <v/>
      </c>
      <c r="BW792" s="419" t="str">
        <f t="shared" si="231"/>
        <v/>
      </c>
    </row>
    <row r="793" spans="50:75" ht="21" hidden="1" customHeight="1" x14ac:dyDescent="0.2">
      <c r="AX793" s="124" t="str">
        <f>IF(COUNTIFS($AL$28,"=practic?*"),$AL$30,"")</f>
        <v/>
      </c>
      <c r="AY793" s="273">
        <v>4</v>
      </c>
      <c r="AZ793" s="273" t="str">
        <f>IF(COUNTIFS($AL$28,"=practic?*"),$AL$28,"")</f>
        <v/>
      </c>
      <c r="BA793" s="127" t="str">
        <f t="shared" si="248"/>
        <v/>
      </c>
      <c r="BB793" s="127" t="str">
        <f t="shared" si="249"/>
        <v/>
      </c>
      <c r="BC793" s="127" t="str">
        <f>IF($AZ793="","",$AP$30)</f>
        <v/>
      </c>
      <c r="BD793" s="127" t="str">
        <f t="shared" si="250"/>
        <v/>
      </c>
      <c r="BE793" s="124"/>
      <c r="BF793" s="124"/>
      <c r="BG793" s="124"/>
      <c r="BH793" s="124"/>
      <c r="BI793" s="124"/>
      <c r="BJ793" s="124"/>
      <c r="BK793" s="311" t="e">
        <f t="shared" si="253"/>
        <v>#VALUE!</v>
      </c>
      <c r="BL793" s="124"/>
      <c r="BM793" s="311" t="e">
        <f t="shared" si="254"/>
        <v>#VALUE!</v>
      </c>
      <c r="BN793" s="273" t="str">
        <f>IF(COUNTIFS($AL$28,"=practic?*"),AU30,"")</f>
        <v/>
      </c>
      <c r="BO793" s="124"/>
      <c r="BP793" s="311" t="e">
        <f t="shared" si="255"/>
        <v>#VALUE!</v>
      </c>
      <c r="BQ793" s="127" t="str">
        <f>IF(COUNTIF($AZ793,"=practic?*"),IF($AW$30&lt;&gt;"",ROUND($AW$30/14,1),""),"")</f>
        <v/>
      </c>
      <c r="BR793" s="127" t="str">
        <f>IF(COUNTIF($AZ793,"=practic?*"),IF($AW$30&lt;&gt;"",ROUND($AW$30,1),""),"")</f>
        <v/>
      </c>
      <c r="BS793" s="127" t="str">
        <f>IF($AZ793="","",$AO$30)</f>
        <v/>
      </c>
      <c r="BT793" s="126" t="str">
        <f>IF($AZ793="","",$AV$30)</f>
        <v/>
      </c>
      <c r="BU793" s="126" t="str">
        <f t="shared" si="251"/>
        <v/>
      </c>
      <c r="BV793" s="127" t="str">
        <f t="shared" si="252"/>
        <v/>
      </c>
      <c r="BW793" s="419" t="str">
        <f t="shared" si="231"/>
        <v/>
      </c>
    </row>
    <row r="794" spans="50:75" ht="21" hidden="1" customHeight="1" x14ac:dyDescent="0.2">
      <c r="AX794" s="124" t="str">
        <f>IF(COUNTIFS($AL$31,"=practic?*"),$AL$33,"")</f>
        <v/>
      </c>
      <c r="AY794" s="273">
        <v>5</v>
      </c>
      <c r="AZ794" s="273" t="str">
        <f>IF(COUNTIFS($AL$31,"=practic?*"),$AL$31,"")</f>
        <v/>
      </c>
      <c r="BA794" s="127" t="str">
        <f t="shared" si="248"/>
        <v/>
      </c>
      <c r="BB794" s="127" t="str">
        <f t="shared" si="249"/>
        <v/>
      </c>
      <c r="BC794" s="127" t="str">
        <f>IF($AZ794="","",$AP$33)</f>
        <v/>
      </c>
      <c r="BD794" s="127" t="str">
        <f t="shared" si="250"/>
        <v/>
      </c>
      <c r="BE794" s="124"/>
      <c r="BF794" s="124"/>
      <c r="BG794" s="124"/>
      <c r="BH794" s="124"/>
      <c r="BI794" s="124"/>
      <c r="BJ794" s="124"/>
      <c r="BK794" s="311" t="e">
        <f t="shared" si="253"/>
        <v>#VALUE!</v>
      </c>
      <c r="BL794" s="124"/>
      <c r="BM794" s="311" t="e">
        <f t="shared" si="254"/>
        <v>#VALUE!</v>
      </c>
      <c r="BN794" s="273" t="str">
        <f>IF(COUNTIFS($AL$31,"=practic?*"),AU33,"")</f>
        <v/>
      </c>
      <c r="BO794" s="124"/>
      <c r="BP794" s="311" t="e">
        <f t="shared" si="255"/>
        <v>#VALUE!</v>
      </c>
      <c r="BQ794" s="127" t="str">
        <f>IF(COUNTIF($AZ794,"=practic?*"),IF($AW$33&lt;&gt;"",ROUND($AW$33/14,1),""),"")</f>
        <v/>
      </c>
      <c r="BR794" s="127" t="str">
        <f>IF(COUNTIF($AZ794,"=practic?*"),IF($AW$33&lt;&gt;"",ROUND($AW$33,1),""),"")</f>
        <v/>
      </c>
      <c r="BS794" s="127" t="str">
        <f>IF($AZ794="","",$AO$33)</f>
        <v/>
      </c>
      <c r="BT794" s="126" t="str">
        <f>IF($AZ794="","",$AV$33)</f>
        <v/>
      </c>
      <c r="BU794" s="126" t="str">
        <f t="shared" si="251"/>
        <v/>
      </c>
      <c r="BV794" s="127" t="str">
        <f t="shared" si="252"/>
        <v/>
      </c>
      <c r="BW794" s="419" t="str">
        <f t="shared" si="231"/>
        <v/>
      </c>
    </row>
    <row r="795" spans="50:75" ht="21" hidden="1" customHeight="1" x14ac:dyDescent="0.2">
      <c r="AX795" s="124" t="str">
        <f>IF(COUNTIFS($AL$34,"=practic?*"),$AL$36,"")</f>
        <v/>
      </c>
      <c r="AY795" s="273">
        <v>6</v>
      </c>
      <c r="AZ795" s="273" t="str">
        <f>IF(COUNTIFS($AL$34,"=practic?*"),$AL$34,"")</f>
        <v/>
      </c>
      <c r="BA795" s="127" t="str">
        <f t="shared" si="248"/>
        <v/>
      </c>
      <c r="BB795" s="127" t="str">
        <f t="shared" si="249"/>
        <v/>
      </c>
      <c r="BC795" s="127" t="str">
        <f>IF($AZ795="","",$AP$36)</f>
        <v/>
      </c>
      <c r="BD795" s="127" t="str">
        <f t="shared" si="250"/>
        <v/>
      </c>
      <c r="BE795" s="124"/>
      <c r="BF795" s="124"/>
      <c r="BG795" s="124"/>
      <c r="BH795" s="124"/>
      <c r="BI795" s="124"/>
      <c r="BJ795" s="124"/>
      <c r="BK795" s="311" t="e">
        <f t="shared" si="253"/>
        <v>#VALUE!</v>
      </c>
      <c r="BL795" s="124"/>
      <c r="BM795" s="311" t="e">
        <f t="shared" si="254"/>
        <v>#VALUE!</v>
      </c>
      <c r="BN795" s="273" t="str">
        <f>IF(COUNTIFS($AL$34,"=practic?*"),AU36,"")</f>
        <v/>
      </c>
      <c r="BO795" s="124"/>
      <c r="BP795" s="311" t="e">
        <f t="shared" si="255"/>
        <v>#VALUE!</v>
      </c>
      <c r="BQ795" s="127" t="str">
        <f>IF(COUNTIF($AZ795,"=practic?*"),IF($AW$36&lt;&gt;"",ROUND($AW$36/14,1),""),"")</f>
        <v/>
      </c>
      <c r="BR795" s="127" t="str">
        <f>IF(COUNTIF($AZ795,"=practic?*"),IF($AW$36&lt;&gt;"",ROUND($AW$36,1),""),"")</f>
        <v/>
      </c>
      <c r="BS795" s="127" t="str">
        <f>IF($AZ795="","",$AO$36)</f>
        <v/>
      </c>
      <c r="BT795" s="126" t="str">
        <f>IF($AZ795="","",$AV$36)</f>
        <v/>
      </c>
      <c r="BU795" s="126" t="str">
        <f t="shared" si="251"/>
        <v/>
      </c>
      <c r="BV795" s="127" t="str">
        <f t="shared" si="252"/>
        <v/>
      </c>
      <c r="BW795" s="419" t="str">
        <f t="shared" si="231"/>
        <v/>
      </c>
    </row>
    <row r="796" spans="50:75" ht="21" hidden="1" customHeight="1" x14ac:dyDescent="0.2">
      <c r="AX796" s="124" t="str">
        <f>IF(COUNTIFS($AL$37,"=practic?*"),$AL$39,"")</f>
        <v/>
      </c>
      <c r="AY796" s="273">
        <v>7</v>
      </c>
      <c r="AZ796" s="273" t="str">
        <f>IF(COUNTIFS($AL$37,"=practic?*"),$AL$37,"")</f>
        <v/>
      </c>
      <c r="BA796" s="127" t="str">
        <f t="shared" si="248"/>
        <v/>
      </c>
      <c r="BB796" s="127" t="str">
        <f t="shared" si="249"/>
        <v/>
      </c>
      <c r="BC796" s="127" t="str">
        <f>IF($AZ796="","",$AP$39)</f>
        <v/>
      </c>
      <c r="BD796" s="127" t="str">
        <f t="shared" si="250"/>
        <v/>
      </c>
      <c r="BE796" s="124"/>
      <c r="BF796" s="124"/>
      <c r="BG796" s="124"/>
      <c r="BH796" s="124"/>
      <c r="BI796" s="124"/>
      <c r="BJ796" s="124"/>
      <c r="BK796" s="311" t="e">
        <f t="shared" si="253"/>
        <v>#VALUE!</v>
      </c>
      <c r="BL796" s="124"/>
      <c r="BM796" s="311" t="e">
        <f t="shared" si="254"/>
        <v>#VALUE!</v>
      </c>
      <c r="BN796" s="273" t="str">
        <f>IF(COUNTIFS($AL$37,"=practic?*"),AU39,"")</f>
        <v/>
      </c>
      <c r="BO796" s="124"/>
      <c r="BP796" s="311" t="e">
        <f t="shared" si="255"/>
        <v>#VALUE!</v>
      </c>
      <c r="BQ796" s="127" t="str">
        <f>IF(COUNTIF($AZ796,"=practic?*"),IF($AW$39&lt;&gt;"",ROUND($AW$39/14,1),""),"")</f>
        <v/>
      </c>
      <c r="BR796" s="127" t="str">
        <f>IF(COUNTIF($AZ796,"=practic?*"),IF($AW$39&lt;&gt;"",ROUND($AW$39,1),""),"")</f>
        <v/>
      </c>
      <c r="BS796" s="127" t="str">
        <f>IF($AZ796="","",$AO$39)</f>
        <v/>
      </c>
      <c r="BT796" s="126" t="str">
        <f>IF($AZ796="","",$AV$39)</f>
        <v/>
      </c>
      <c r="BU796" s="126" t="str">
        <f t="shared" si="251"/>
        <v/>
      </c>
      <c r="BV796" s="127" t="str">
        <f t="shared" si="252"/>
        <v/>
      </c>
      <c r="BW796" s="419" t="str">
        <f t="shared" si="231"/>
        <v/>
      </c>
    </row>
    <row r="797" spans="50:75" ht="21" hidden="1" customHeight="1" x14ac:dyDescent="0.2">
      <c r="AX797" s="124" t="str">
        <f>IF(COUNTIFS($AL$40,"=practic?*"),$AL$42,"")</f>
        <v/>
      </c>
      <c r="AY797" s="273">
        <v>8</v>
      </c>
      <c r="AZ797" s="273" t="str">
        <f>IF(COUNTIFS($AL$40,"=practic?*"),$AL$40,"")</f>
        <v/>
      </c>
      <c r="BA797" s="127" t="str">
        <f t="shared" si="248"/>
        <v/>
      </c>
      <c r="BB797" s="127" t="str">
        <f t="shared" si="249"/>
        <v/>
      </c>
      <c r="BC797" s="127" t="str">
        <f>IF($AZ797="","",$AP$42)</f>
        <v/>
      </c>
      <c r="BD797" s="127" t="str">
        <f t="shared" si="250"/>
        <v/>
      </c>
      <c r="BE797" s="124"/>
      <c r="BF797" s="124"/>
      <c r="BG797" s="124"/>
      <c r="BH797" s="124"/>
      <c r="BI797" s="124"/>
      <c r="BJ797" s="124"/>
      <c r="BK797" s="311" t="e">
        <f t="shared" si="253"/>
        <v>#VALUE!</v>
      </c>
      <c r="BL797" s="124"/>
      <c r="BM797" s="311" t="e">
        <f t="shared" si="254"/>
        <v>#VALUE!</v>
      </c>
      <c r="BN797" s="273" t="str">
        <f>IF(COUNTIFS($AL$40,"=practic?*"),AU42,"")</f>
        <v/>
      </c>
      <c r="BO797" s="124"/>
      <c r="BP797" s="311" t="e">
        <f t="shared" si="255"/>
        <v>#VALUE!</v>
      </c>
      <c r="BQ797" s="127" t="str">
        <f>IF(COUNTIF($AZ797,"=practic?*"),IF($AW$42&lt;&gt;"",ROUND($AW$42/14,1),""),"")</f>
        <v/>
      </c>
      <c r="BR797" s="127" t="str">
        <f>IF(COUNTIF($AZ797,"=practic?*"),IF($AW$42&lt;&gt;"",ROUND($AW$42,1),""),"")</f>
        <v/>
      </c>
      <c r="BS797" s="127" t="str">
        <f>IF($AZ797="","",$AO$42)</f>
        <v/>
      </c>
      <c r="BT797" s="126" t="str">
        <f>IF($AZ797="","",$AV$42)</f>
        <v/>
      </c>
      <c r="BU797" s="126" t="str">
        <f t="shared" si="251"/>
        <v/>
      </c>
      <c r="BV797" s="127" t="str">
        <f t="shared" si="252"/>
        <v/>
      </c>
      <c r="BW797" s="419" t="str">
        <f t="shared" si="231"/>
        <v/>
      </c>
    </row>
    <row r="798" spans="50:75" ht="21" hidden="1" customHeight="1" x14ac:dyDescent="0.2">
      <c r="AX798" s="124" t="str">
        <f>IF(COUNTIFS($AL$43,"=practic?*"),$AL$45,"")</f>
        <v>L450.20.04.D9</v>
      </c>
      <c r="AY798" s="273">
        <v>9</v>
      </c>
      <c r="AZ798" s="273" t="str">
        <f>IF(COUNTIFS($AL$43,"=practic?*"),$AL$43,"")</f>
        <v>Practica 1 de domeniu</v>
      </c>
      <c r="BA798" s="127">
        <f t="shared" si="248"/>
        <v>2</v>
      </c>
      <c r="BB798" s="127" t="str">
        <f t="shared" si="249"/>
        <v>4</v>
      </c>
      <c r="BC798" s="127" t="str">
        <f>IF($AZ798="","",$AP$45)</f>
        <v>C</v>
      </c>
      <c r="BD798" s="127" t="str">
        <f t="shared" si="250"/>
        <v>DI</v>
      </c>
      <c r="BE798" s="124"/>
      <c r="BF798" s="124"/>
      <c r="BG798" s="124"/>
      <c r="BH798" s="124"/>
      <c r="BI798" s="124"/>
      <c r="BJ798" s="124"/>
      <c r="BK798" s="311">
        <f t="shared" si="253"/>
        <v>2.9</v>
      </c>
      <c r="BL798" s="124"/>
      <c r="BM798" s="311">
        <f t="shared" si="254"/>
        <v>2.9</v>
      </c>
      <c r="BN798" s="273">
        <f>IF(COUNTIFS($AL$43,"=practic?*"),AU45,"")</f>
        <v>40</v>
      </c>
      <c r="BO798" s="124"/>
      <c r="BP798" s="311">
        <f t="shared" si="255"/>
        <v>40</v>
      </c>
      <c r="BQ798" s="127">
        <f>IF(COUNTIF($AZ798,"=practic?*"),IF($AW$45&lt;&gt;"",ROUND($AW$45/14,1),""),"")</f>
        <v>0.7</v>
      </c>
      <c r="BR798" s="127">
        <f>IF(COUNTIF($AZ798,"=practic?*"),IF($AW$45&lt;&gt;"",ROUND($AW$45,1),""),"")</f>
        <v>10</v>
      </c>
      <c r="BS798" s="127">
        <f>IF($AZ798="","",$AO$45)</f>
        <v>2</v>
      </c>
      <c r="BT798" s="126" t="str">
        <f>IF($AZ798="","",$AV$45)</f>
        <v>DD</v>
      </c>
      <c r="BU798" s="126">
        <f t="shared" si="251"/>
        <v>3.5999999999999996</v>
      </c>
      <c r="BV798" s="127">
        <f t="shared" si="252"/>
        <v>50</v>
      </c>
      <c r="BW798" s="419" t="str">
        <f t="shared" si="231"/>
        <v>2021</v>
      </c>
    </row>
    <row r="799" spans="50:75" ht="21" hidden="1" customHeight="1" x14ac:dyDescent="0.2">
      <c r="AX799" s="124" t="str">
        <f>IF(COUNTIFS($AL$46,"=practic?*"),$AL$48,"")</f>
        <v/>
      </c>
      <c r="AY799" s="273">
        <v>10</v>
      </c>
      <c r="AZ799" s="273" t="str">
        <f>IF(COUNTIFS($AL$46,"=practic?*"),$AL$46,"")</f>
        <v/>
      </c>
      <c r="BA799" s="127" t="str">
        <f t="shared" si="248"/>
        <v/>
      </c>
      <c r="BB799" s="127" t="str">
        <f t="shared" si="249"/>
        <v/>
      </c>
      <c r="BC799" s="127" t="str">
        <f>IF($AZ799="","",$AP$48)</f>
        <v/>
      </c>
      <c r="BD799" s="127" t="str">
        <f t="shared" si="250"/>
        <v/>
      </c>
      <c r="BE799" s="124"/>
      <c r="BF799" s="124"/>
      <c r="BG799" s="124"/>
      <c r="BH799" s="124"/>
      <c r="BI799" s="124"/>
      <c r="BJ799" s="124"/>
      <c r="BK799" s="311" t="e">
        <f t="shared" si="253"/>
        <v>#VALUE!</v>
      </c>
      <c r="BL799" s="124"/>
      <c r="BM799" s="311" t="e">
        <f t="shared" si="254"/>
        <v>#VALUE!</v>
      </c>
      <c r="BN799" s="273" t="str">
        <f>IF(COUNTIFS($AL$46,"=practic?*"),AU48,"")</f>
        <v/>
      </c>
      <c r="BO799" s="124"/>
      <c r="BP799" s="311" t="e">
        <f t="shared" si="255"/>
        <v>#VALUE!</v>
      </c>
      <c r="BQ799" s="127" t="str">
        <f>IF(COUNTIF($AZ799,"=practic?*"),IF($AW$48&lt;&gt;"",ROUND($AW$48/14,1),""),"")</f>
        <v/>
      </c>
      <c r="BR799" s="127" t="str">
        <f>IF(COUNTIF($AZ799,"=practic?*"),IF($AW$48&lt;&gt;"",ROUND($AW$48,1),""),"")</f>
        <v/>
      </c>
      <c r="BS799" s="127" t="str">
        <f>IF($AZ799="","",$AO$48)</f>
        <v/>
      </c>
      <c r="BT799" s="126" t="str">
        <f>IF($AZ799="","",$AV$48)</f>
        <v/>
      </c>
      <c r="BU799" s="126" t="str">
        <f t="shared" si="251"/>
        <v/>
      </c>
      <c r="BV799" s="127" t="str">
        <f t="shared" si="252"/>
        <v/>
      </c>
      <c r="BW799" s="419" t="str">
        <f t="shared" si="231"/>
        <v/>
      </c>
    </row>
    <row r="800" spans="50:75" ht="21" hidden="1" customHeight="1" x14ac:dyDescent="0.2">
      <c r="AX800" s="124" t="str">
        <f>IF(COUNTIFS($AL$49,"=practic?*"),$AL$51,"")</f>
        <v/>
      </c>
      <c r="AY800" s="273">
        <v>11</v>
      </c>
      <c r="AZ800" s="273" t="str">
        <f>IF(COUNTIFS($AL$49,"=practic?*"),$AL$49,"")</f>
        <v/>
      </c>
      <c r="BA800" s="127" t="str">
        <f t="shared" si="248"/>
        <v/>
      </c>
      <c r="BB800" s="127" t="str">
        <f t="shared" si="249"/>
        <v/>
      </c>
      <c r="BC800" s="127" t="str">
        <f>IF($AZ800="","",$AP$51)</f>
        <v/>
      </c>
      <c r="BD800" s="127" t="str">
        <f t="shared" si="250"/>
        <v/>
      </c>
      <c r="BE800" s="124"/>
      <c r="BF800" s="124"/>
      <c r="BG800" s="124"/>
      <c r="BH800" s="124"/>
      <c r="BI800" s="124"/>
      <c r="BJ800" s="124"/>
      <c r="BK800" s="369" t="e">
        <f t="shared" si="253"/>
        <v>#VALUE!</v>
      </c>
      <c r="BL800" s="124"/>
      <c r="BM800" s="369" t="e">
        <f t="shared" si="254"/>
        <v>#VALUE!</v>
      </c>
      <c r="BN800" s="273" t="str">
        <f>IF(COUNTIFS($AL$49,"=practic?*"),AU51,"")</f>
        <v/>
      </c>
      <c r="BO800" s="124"/>
      <c r="BP800" s="369" t="e">
        <f t="shared" si="255"/>
        <v>#VALUE!</v>
      </c>
      <c r="BQ800" s="127" t="str">
        <f>IF(COUNTIF($AZ800,"=practic?*"),IF($AW$51&lt;&gt;"",ROUND($AW$51/14,1),""),"")</f>
        <v/>
      </c>
      <c r="BR800" s="127" t="str">
        <f>IF(COUNTIF($AZ800,"=practic?*"),IF($AW$51&lt;&gt;"",ROUND($AW$51,1),""),"")</f>
        <v/>
      </c>
      <c r="BS800" s="127" t="str">
        <f>IF($AZ800="","",$AO$51)</f>
        <v/>
      </c>
      <c r="BT800" s="126" t="str">
        <f>IF($AZ800="","",$AV$51)</f>
        <v/>
      </c>
      <c r="BU800" s="126" t="str">
        <f t="shared" si="251"/>
        <v/>
      </c>
      <c r="BV800" s="127" t="str">
        <f t="shared" si="252"/>
        <v/>
      </c>
      <c r="BW800" s="419" t="str">
        <f t="shared" si="231"/>
        <v/>
      </c>
    </row>
    <row r="801" spans="50:75" ht="21" hidden="1" customHeight="1" x14ac:dyDescent="0.25">
      <c r="AX801" s="556" t="s">
        <v>221</v>
      </c>
      <c r="AY801" s="557"/>
      <c r="AZ801" s="557"/>
      <c r="BA801" s="557"/>
      <c r="BB801" s="557"/>
      <c r="BC801" s="557"/>
      <c r="BD801" s="557"/>
      <c r="BE801" s="557"/>
      <c r="BF801" s="557"/>
      <c r="BG801" s="557"/>
      <c r="BH801" s="557"/>
      <c r="BI801" s="557"/>
      <c r="BJ801" s="557"/>
      <c r="BK801" s="557"/>
      <c r="BL801" s="557"/>
      <c r="BM801" s="557"/>
      <c r="BN801" s="557"/>
      <c r="BO801" s="557"/>
      <c r="BP801" s="557"/>
      <c r="BQ801" s="557"/>
      <c r="BR801" s="557"/>
      <c r="BS801" s="557"/>
      <c r="BT801" s="557"/>
      <c r="BU801" s="557"/>
      <c r="BV801" s="558"/>
      <c r="BW801" s="419" t="str">
        <f t="shared" si="231"/>
        <v/>
      </c>
    </row>
    <row r="802" spans="50:75" ht="21" hidden="1" customHeight="1" x14ac:dyDescent="0.2">
      <c r="AX802" s="124" t="str">
        <f>IF(COUNTIFS($B$71,"=practic?*"),$B$73,"")</f>
        <v/>
      </c>
      <c r="AY802" s="127">
        <v>1</v>
      </c>
      <c r="AZ802" s="273" t="str">
        <f>IF(COUNTIFS($B$71,"=practic?*"),$B$71,"")</f>
        <v/>
      </c>
      <c r="BA802" s="127" t="str">
        <f t="shared" ref="BA802:BA811" si="256">IF($AZ802="","",ROUND(RIGHT($B$70,1)/2,0))</f>
        <v/>
      </c>
      <c r="BB802" s="127" t="str">
        <f t="shared" ref="BB802:BB811" si="257">IF($AZ802="","",RIGHT($B$70,1))</f>
        <v/>
      </c>
      <c r="BC802" s="127" t="str">
        <f>IF($AZ802="","",$F$73)</f>
        <v/>
      </c>
      <c r="BD802" s="127" t="str">
        <f t="shared" ref="BD802:BD811" si="258">IF($AZ802="","","DI")</f>
        <v/>
      </c>
      <c r="BE802" s="124"/>
      <c r="BF802" s="124"/>
      <c r="BG802" s="124"/>
      <c r="BH802" s="124"/>
      <c r="BI802" s="124"/>
      <c r="BJ802" s="124"/>
      <c r="BK802" s="318" t="e">
        <f t="shared" ref="BK802:BK810" si="259">ROUND(BN802/14,1)</f>
        <v>#VALUE!</v>
      </c>
      <c r="BL802" s="124"/>
      <c r="BM802" s="318" t="e">
        <f t="shared" ref="BM802:BM810" si="260">BK802+BL802</f>
        <v>#VALUE!</v>
      </c>
      <c r="BN802" s="273" t="str">
        <f>IF(COUNTIFS($B$71,"=practic?*"),K73,"")</f>
        <v/>
      </c>
      <c r="BO802" s="124"/>
      <c r="BP802" s="318" t="e">
        <f t="shared" ref="BP802:BP810" si="261">BN802+BO802</f>
        <v>#VALUE!</v>
      </c>
      <c r="BQ802" s="127" t="str">
        <f>IF(COUNTIF($AZ802,"=practic?*"),IF($M$73&lt;&gt;"",ROUND($M$73/14,1),""),"")</f>
        <v/>
      </c>
      <c r="BR802" s="127" t="str">
        <f>IF(COUNTIF($AZ802,"=practic?*"),IF($M$73&lt;&gt;"",ROUND($M$73,1),""),"")</f>
        <v/>
      </c>
      <c r="BS802" s="127" t="str">
        <f>IF($AZ802="","",$E$73)</f>
        <v/>
      </c>
      <c r="BT802" s="126" t="str">
        <f>IF($AZ802="","",$L$73)</f>
        <v/>
      </c>
      <c r="BU802" s="126" t="str">
        <f t="shared" ref="BU802:BU811" si="262">IF($AZ802="","",IF($BG802&lt;&gt;"",$BG802,0)+IF($BM802&lt;&gt;"",$BM802,0)+IF($BQ802&lt;&gt;"",$BQ802,0))</f>
        <v/>
      </c>
      <c r="BV802" s="127" t="str">
        <f t="shared" ref="BV802:BV811" si="263">IF($AZ802="","",IF($BJ802&lt;&gt;"",$BJ802,0)+IF($BP802&lt;&gt;"",$BP802,0)+IF($BR802&lt;&gt;"",$BR802,0))</f>
        <v/>
      </c>
      <c r="BW802" s="419" t="str">
        <f t="shared" si="231"/>
        <v/>
      </c>
    </row>
    <row r="803" spans="50:75" ht="21" hidden="1" customHeight="1" x14ac:dyDescent="0.2">
      <c r="AX803" s="124" t="str">
        <f>IF(COUNTIFS($B$74,"=practic?*"),$B$76,"")</f>
        <v/>
      </c>
      <c r="AY803" s="273">
        <v>2</v>
      </c>
      <c r="AZ803" s="273" t="str">
        <f>IF(COUNTIFS($B$74,"=practic?*"),$B$74,"")</f>
        <v/>
      </c>
      <c r="BA803" s="273" t="str">
        <f t="shared" si="256"/>
        <v/>
      </c>
      <c r="BB803" s="273" t="str">
        <f t="shared" si="257"/>
        <v/>
      </c>
      <c r="BC803" s="273" t="str">
        <f>IF($AZ803="","",$F$76)</f>
        <v/>
      </c>
      <c r="BD803" s="273" t="str">
        <f t="shared" si="258"/>
        <v/>
      </c>
      <c r="BE803" s="124"/>
      <c r="BF803" s="124"/>
      <c r="BG803" s="124"/>
      <c r="BH803" s="124"/>
      <c r="BI803" s="124"/>
      <c r="BJ803" s="124"/>
      <c r="BK803" s="318" t="e">
        <f t="shared" si="259"/>
        <v>#VALUE!</v>
      </c>
      <c r="BL803" s="124"/>
      <c r="BM803" s="318" t="e">
        <f t="shared" si="260"/>
        <v>#VALUE!</v>
      </c>
      <c r="BN803" s="273" t="str">
        <f>IF(COUNTIFS($B$74,"=practic?*"),K76,"")</f>
        <v/>
      </c>
      <c r="BO803" s="124"/>
      <c r="BP803" s="318" t="e">
        <f t="shared" si="261"/>
        <v>#VALUE!</v>
      </c>
      <c r="BQ803" s="127" t="str">
        <f>IF(COUNTIF($AZ803,"=practic?*"),IF($M$76&lt;&gt;"",ROUND($M$76/14,1),""),"")</f>
        <v/>
      </c>
      <c r="BR803" s="127" t="str">
        <f>IF(COUNTIF($AZ803,"=practic?*"),IF($M$76&lt;&gt;"",ROUND($M$76,1),""),"")</f>
        <v/>
      </c>
      <c r="BS803" s="273" t="str">
        <f>IF($AZ803="","",$E$76)</f>
        <v/>
      </c>
      <c r="BT803" s="126" t="str">
        <f>IF($AZ803="","",$L$76)</f>
        <v/>
      </c>
      <c r="BU803" s="126" t="str">
        <f t="shared" si="262"/>
        <v/>
      </c>
      <c r="BV803" s="127" t="str">
        <f t="shared" si="263"/>
        <v/>
      </c>
      <c r="BW803" s="419" t="str">
        <f t="shared" si="231"/>
        <v/>
      </c>
    </row>
    <row r="804" spans="50:75" ht="21" hidden="1" customHeight="1" x14ac:dyDescent="0.2">
      <c r="AX804" s="124" t="str">
        <f>IF(COUNTIFS($B$77,"=practic?*"),$B$79,"")</f>
        <v/>
      </c>
      <c r="AY804" s="273">
        <v>3</v>
      </c>
      <c r="AZ804" s="273" t="str">
        <f>IF(COUNTIFS($B$77,"=practic?*"),$B$77,"")</f>
        <v/>
      </c>
      <c r="BA804" s="273" t="str">
        <f t="shared" si="256"/>
        <v/>
      </c>
      <c r="BB804" s="273" t="str">
        <f t="shared" si="257"/>
        <v/>
      </c>
      <c r="BC804" s="273" t="str">
        <f>IF($AZ804="","",$F$79)</f>
        <v/>
      </c>
      <c r="BD804" s="127" t="str">
        <f t="shared" si="258"/>
        <v/>
      </c>
      <c r="BE804" s="124"/>
      <c r="BF804" s="124"/>
      <c r="BG804" s="124"/>
      <c r="BH804" s="124"/>
      <c r="BI804" s="124"/>
      <c r="BJ804" s="124"/>
      <c r="BK804" s="318" t="e">
        <f t="shared" si="259"/>
        <v>#VALUE!</v>
      </c>
      <c r="BL804" s="124"/>
      <c r="BM804" s="318" t="e">
        <f t="shared" si="260"/>
        <v>#VALUE!</v>
      </c>
      <c r="BN804" s="273" t="str">
        <f>IF(COUNTIFS($B$77,"=practic?*"),K79,"")</f>
        <v/>
      </c>
      <c r="BO804" s="124"/>
      <c r="BP804" s="318" t="e">
        <f t="shared" si="261"/>
        <v>#VALUE!</v>
      </c>
      <c r="BQ804" s="127" t="str">
        <f>IF(COUNTIF($AZ804,"=practic?*"),IF($M$79&lt;&gt;"",ROUND($M$79/14,1),""),"")</f>
        <v/>
      </c>
      <c r="BR804" s="127" t="str">
        <f>IF(COUNTIF($AZ804,"=practic?*"),IF($M$79&lt;&gt;"",ROUND($M$79,1),""),"")</f>
        <v/>
      </c>
      <c r="BS804" s="273" t="str">
        <f>IF($AZ804="","",$E$79)</f>
        <v/>
      </c>
      <c r="BT804" s="126" t="str">
        <f>IF($AZ804="","",$L$79)</f>
        <v/>
      </c>
      <c r="BU804" s="126" t="str">
        <f t="shared" si="262"/>
        <v/>
      </c>
      <c r="BV804" s="127" t="str">
        <f t="shared" si="263"/>
        <v/>
      </c>
      <c r="BW804" s="419" t="str">
        <f t="shared" si="231"/>
        <v/>
      </c>
    </row>
    <row r="805" spans="50:75" ht="21" hidden="1" customHeight="1" x14ac:dyDescent="0.2">
      <c r="AX805" s="124" t="str">
        <f>IF(COUNTIFS($B$80,"=practic?*"),$B$82,"")</f>
        <v/>
      </c>
      <c r="AY805" s="273">
        <v>4</v>
      </c>
      <c r="AZ805" s="273" t="str">
        <f>IF(COUNTIFS($B$80,"=practic?*"),$B$80,"")</f>
        <v/>
      </c>
      <c r="BA805" s="273" t="str">
        <f t="shared" si="256"/>
        <v/>
      </c>
      <c r="BB805" s="273" t="str">
        <f t="shared" si="257"/>
        <v/>
      </c>
      <c r="BC805" s="273" t="str">
        <f>IF($AZ805="","",$F$82)</f>
        <v/>
      </c>
      <c r="BD805" s="273" t="str">
        <f t="shared" si="258"/>
        <v/>
      </c>
      <c r="BE805" s="124"/>
      <c r="BF805" s="124"/>
      <c r="BG805" s="124"/>
      <c r="BH805" s="124"/>
      <c r="BI805" s="124"/>
      <c r="BJ805" s="124"/>
      <c r="BK805" s="318" t="e">
        <f t="shared" si="259"/>
        <v>#VALUE!</v>
      </c>
      <c r="BL805" s="124"/>
      <c r="BM805" s="318" t="e">
        <f t="shared" si="260"/>
        <v>#VALUE!</v>
      </c>
      <c r="BN805" s="273" t="str">
        <f>IF(COUNTIFS($B$80,"=practic?*"),K82,"")</f>
        <v/>
      </c>
      <c r="BO805" s="124"/>
      <c r="BP805" s="318" t="e">
        <f t="shared" si="261"/>
        <v>#VALUE!</v>
      </c>
      <c r="BQ805" s="127" t="str">
        <f>IF(COUNTIF($AZ805,"=practic?*"),IF($M$82&lt;&gt;"",ROUND($M$82/14,1),""),"")</f>
        <v/>
      </c>
      <c r="BR805" s="127" t="str">
        <f>IF(COUNTIF($AZ805,"=practic?*"),IF($M$82&lt;&gt;"",ROUND($M$82,1),""),"")</f>
        <v/>
      </c>
      <c r="BS805" s="127" t="str">
        <f>IF($AZ805="","",$E$82)</f>
        <v/>
      </c>
      <c r="BT805" s="126" t="str">
        <f>IF($AZ805="","",$L$82)</f>
        <v/>
      </c>
      <c r="BU805" s="126" t="str">
        <f t="shared" si="262"/>
        <v/>
      </c>
      <c r="BV805" s="127" t="str">
        <f t="shared" si="263"/>
        <v/>
      </c>
      <c r="BW805" s="419" t="str">
        <f t="shared" si="231"/>
        <v/>
      </c>
    </row>
    <row r="806" spans="50:75" ht="21" hidden="1" customHeight="1" x14ac:dyDescent="0.2">
      <c r="AX806" s="124" t="str">
        <f>IF(COUNTIFS($B$83,"=practic?*"),$B$85,"")</f>
        <v/>
      </c>
      <c r="AY806" s="273">
        <v>5</v>
      </c>
      <c r="AZ806" s="273" t="str">
        <f>IF(COUNTIFS($B$83,"=practic?*"),$B$83,"")</f>
        <v/>
      </c>
      <c r="BA806" s="273" t="str">
        <f t="shared" si="256"/>
        <v/>
      </c>
      <c r="BB806" s="273" t="str">
        <f t="shared" si="257"/>
        <v/>
      </c>
      <c r="BC806" s="273" t="str">
        <f>IF($AZ806="","",$F$85)</f>
        <v/>
      </c>
      <c r="BD806" s="127" t="str">
        <f t="shared" si="258"/>
        <v/>
      </c>
      <c r="BE806" s="124"/>
      <c r="BF806" s="124"/>
      <c r="BG806" s="124"/>
      <c r="BH806" s="124"/>
      <c r="BI806" s="124"/>
      <c r="BJ806" s="124"/>
      <c r="BK806" s="318" t="e">
        <f t="shared" si="259"/>
        <v>#VALUE!</v>
      </c>
      <c r="BL806" s="124"/>
      <c r="BM806" s="318" t="e">
        <f t="shared" si="260"/>
        <v>#VALUE!</v>
      </c>
      <c r="BN806" s="273" t="str">
        <f>IF(COUNTIFS($B$83,"=practic?*"),K85,"")</f>
        <v/>
      </c>
      <c r="BO806" s="124"/>
      <c r="BP806" s="318" t="e">
        <f t="shared" si="261"/>
        <v>#VALUE!</v>
      </c>
      <c r="BQ806" s="127" t="str">
        <f>IF(COUNTIF($AZ806,"=practic?*"),IF($M$85&lt;&gt;"",ROUND($M$85/14,1),""),"")</f>
        <v/>
      </c>
      <c r="BR806" s="127" t="str">
        <f>IF(COUNTIF($AZ806,"=practic?*"),IF($M$85&lt;&gt;"",ROUND($M$85,1),""),"")</f>
        <v/>
      </c>
      <c r="BS806" s="273" t="str">
        <f>IF($AZ806="","",$E$85)</f>
        <v/>
      </c>
      <c r="BT806" s="126" t="str">
        <f>IF($AZ806="","",$L$85)</f>
        <v/>
      </c>
      <c r="BU806" s="126" t="str">
        <f t="shared" si="262"/>
        <v/>
      </c>
      <c r="BV806" s="127" t="str">
        <f t="shared" si="263"/>
        <v/>
      </c>
      <c r="BW806" s="419" t="str">
        <f t="shared" si="231"/>
        <v/>
      </c>
    </row>
    <row r="807" spans="50:75" ht="21" hidden="1" customHeight="1" x14ac:dyDescent="0.2">
      <c r="AX807" s="124" t="str">
        <f>IF(COUNTIFS($B$86,"=practic?*"),$B$88,"")</f>
        <v/>
      </c>
      <c r="AY807" s="273">
        <v>6</v>
      </c>
      <c r="AZ807" s="273" t="str">
        <f>IF(COUNTIFS($B$86,"=practic?*"),$B$86,"")</f>
        <v/>
      </c>
      <c r="BA807" s="273" t="str">
        <f t="shared" si="256"/>
        <v/>
      </c>
      <c r="BB807" s="273" t="str">
        <f t="shared" si="257"/>
        <v/>
      </c>
      <c r="BC807" s="273" t="str">
        <f>IF($AZ807="","",$F$88)</f>
        <v/>
      </c>
      <c r="BD807" s="273" t="str">
        <f t="shared" si="258"/>
        <v/>
      </c>
      <c r="BE807" s="124"/>
      <c r="BF807" s="124"/>
      <c r="BG807" s="124"/>
      <c r="BH807" s="124"/>
      <c r="BI807" s="124"/>
      <c r="BJ807" s="124"/>
      <c r="BK807" s="318" t="e">
        <f t="shared" si="259"/>
        <v>#VALUE!</v>
      </c>
      <c r="BL807" s="124"/>
      <c r="BM807" s="318" t="e">
        <f t="shared" si="260"/>
        <v>#VALUE!</v>
      </c>
      <c r="BN807" s="273" t="str">
        <f>IF(COUNTIFS($B$86,"=practic?*"),K88,"")</f>
        <v/>
      </c>
      <c r="BO807" s="124"/>
      <c r="BP807" s="318" t="e">
        <f t="shared" si="261"/>
        <v>#VALUE!</v>
      </c>
      <c r="BQ807" s="127" t="str">
        <f>IF(COUNTIF($AZ807,"=practic?*"),IF($M$88&lt;&gt;"",ROUND($M$88/14,1),""),"")</f>
        <v/>
      </c>
      <c r="BR807" s="127" t="str">
        <f>IF(COUNTIF($AZ807,"=practic?*"),IF($M$88&lt;&gt;"",ROUND($M$88,1),""),"")</f>
        <v/>
      </c>
      <c r="BS807" s="273" t="str">
        <f>IF($AZ807="","",$E$88)</f>
        <v/>
      </c>
      <c r="BT807" s="126" t="str">
        <f>IF($AZ807="","",$L$88)</f>
        <v/>
      </c>
      <c r="BU807" s="126" t="str">
        <f t="shared" si="262"/>
        <v/>
      </c>
      <c r="BV807" s="127" t="str">
        <f t="shared" si="263"/>
        <v/>
      </c>
      <c r="BW807" s="419" t="str">
        <f t="shared" si="231"/>
        <v/>
      </c>
    </row>
    <row r="808" spans="50:75" ht="21" hidden="1" customHeight="1" x14ac:dyDescent="0.2">
      <c r="AX808" s="124" t="str">
        <f>IF(COUNTIFS($B$89,"=practic?*"),$B$91,"")</f>
        <v/>
      </c>
      <c r="AY808" s="273">
        <v>7</v>
      </c>
      <c r="AZ808" s="273" t="str">
        <f>IF(COUNTIFS($B$89,"=practic?*"),$B$89,"")</f>
        <v/>
      </c>
      <c r="BA808" s="273" t="str">
        <f t="shared" si="256"/>
        <v/>
      </c>
      <c r="BB808" s="127" t="str">
        <f t="shared" si="257"/>
        <v/>
      </c>
      <c r="BC808" s="273" t="str">
        <f>IF($AZ808="","",$F$91)</f>
        <v/>
      </c>
      <c r="BD808" s="127" t="str">
        <f t="shared" si="258"/>
        <v/>
      </c>
      <c r="BE808" s="124"/>
      <c r="BF808" s="124"/>
      <c r="BG808" s="124"/>
      <c r="BH808" s="124"/>
      <c r="BI808" s="124"/>
      <c r="BJ808" s="124"/>
      <c r="BK808" s="318" t="e">
        <f t="shared" si="259"/>
        <v>#VALUE!</v>
      </c>
      <c r="BL808" s="124"/>
      <c r="BM808" s="318" t="e">
        <f t="shared" si="260"/>
        <v>#VALUE!</v>
      </c>
      <c r="BN808" s="273" t="str">
        <f>IF(COUNTIFS($B$89,"=practic?*"),K91,"")</f>
        <v/>
      </c>
      <c r="BO808" s="124"/>
      <c r="BP808" s="318" t="e">
        <f t="shared" si="261"/>
        <v>#VALUE!</v>
      </c>
      <c r="BQ808" s="127" t="str">
        <f>IF(COUNTIF($AZ808,"=practic?*"),IF($M$91&lt;&gt;"",ROUND($M$91/14,1),""),"")</f>
        <v/>
      </c>
      <c r="BR808" s="127" t="str">
        <f>IF(COUNTIF($AZ808,"=practic?*"),IF($M$91&lt;&gt;"",ROUND($M$91,1),""),"")</f>
        <v/>
      </c>
      <c r="BS808" s="127" t="str">
        <f>IF($AZ808="","",$E$91)</f>
        <v/>
      </c>
      <c r="BT808" s="126" t="str">
        <f>IF($AZ808="","",$L$91)</f>
        <v/>
      </c>
      <c r="BU808" s="126" t="str">
        <f t="shared" si="262"/>
        <v/>
      </c>
      <c r="BV808" s="127" t="str">
        <f t="shared" si="263"/>
        <v/>
      </c>
      <c r="BW808" s="419" t="str">
        <f t="shared" si="231"/>
        <v/>
      </c>
    </row>
    <row r="809" spans="50:75" ht="21" hidden="1" customHeight="1" x14ac:dyDescent="0.2">
      <c r="AX809" s="124" t="str">
        <f>IF(COUNTIFS($B$92,"=practic?*"),$B$94,"")</f>
        <v>L450.20.05.D8</v>
      </c>
      <c r="AY809" s="273">
        <v>8</v>
      </c>
      <c r="AZ809" s="273" t="str">
        <f>IF(COUNTIFS($B$92,"=practic?*"),$B$92,"")</f>
        <v>Practica 2 de domeniu</v>
      </c>
      <c r="BA809" s="273">
        <f t="shared" si="256"/>
        <v>3</v>
      </c>
      <c r="BB809" s="273" t="str">
        <f t="shared" si="257"/>
        <v>5</v>
      </c>
      <c r="BC809" s="273" t="str">
        <f>IF($AZ809="","",$F$94)</f>
        <v>C</v>
      </c>
      <c r="BD809" s="273" t="str">
        <f t="shared" si="258"/>
        <v>DI</v>
      </c>
      <c r="BE809" s="124"/>
      <c r="BF809" s="124"/>
      <c r="BG809" s="124"/>
      <c r="BH809" s="124"/>
      <c r="BI809" s="124"/>
      <c r="BJ809" s="124"/>
      <c r="BK809" s="318">
        <f t="shared" si="259"/>
        <v>7.1</v>
      </c>
      <c r="BL809" s="124"/>
      <c r="BM809" s="318">
        <f t="shared" si="260"/>
        <v>7.1</v>
      </c>
      <c r="BN809" s="273">
        <f>IF(COUNTIFS($B$92,"=practic?*"),K94,"")</f>
        <v>100</v>
      </c>
      <c r="BO809" s="124"/>
      <c r="BP809" s="318">
        <f t="shared" si="261"/>
        <v>100</v>
      </c>
      <c r="BQ809" s="127">
        <f>IF(COUNTIF($AZ809,"=practic?*"),IF($M$94&lt;&gt;"",ROUND($M$94/14,1),""),"")</f>
        <v>0</v>
      </c>
      <c r="BR809" s="127">
        <f>IF(COUNTIF($AZ809,"=practic?*"),IF($M$94&lt;&gt;"",ROUND($M$94,1),""),"")</f>
        <v>0</v>
      </c>
      <c r="BS809" s="273">
        <f>IF($AZ809="","",$E$94)</f>
        <v>3</v>
      </c>
      <c r="BT809" s="126" t="str">
        <f>IF($AZ809="","",$L$94)</f>
        <v>DD</v>
      </c>
      <c r="BU809" s="126">
        <f t="shared" si="262"/>
        <v>7.1</v>
      </c>
      <c r="BV809" s="127">
        <f t="shared" si="263"/>
        <v>100</v>
      </c>
      <c r="BW809" s="419" t="str">
        <f t="shared" si="231"/>
        <v>2022</v>
      </c>
    </row>
    <row r="810" spans="50:75" ht="21" hidden="1" customHeight="1" x14ac:dyDescent="0.2">
      <c r="AX810" s="124" t="str">
        <f>IF(COUNTIFS($B$95,"=practic?*"),$B$97,"")</f>
        <v/>
      </c>
      <c r="AY810" s="273">
        <v>9</v>
      </c>
      <c r="AZ810" s="273" t="str">
        <f>IF(COUNTIFS($B$95,"=practic?*"),$B$95,"")</f>
        <v/>
      </c>
      <c r="BA810" s="273" t="str">
        <f t="shared" si="256"/>
        <v/>
      </c>
      <c r="BB810" s="273" t="str">
        <f t="shared" si="257"/>
        <v/>
      </c>
      <c r="BC810" s="273" t="str">
        <f>IF($AZ810="","",$F$100)</f>
        <v/>
      </c>
      <c r="BD810" s="127" t="str">
        <f t="shared" si="258"/>
        <v/>
      </c>
      <c r="BE810" s="124"/>
      <c r="BF810" s="124"/>
      <c r="BG810" s="124"/>
      <c r="BH810" s="124"/>
      <c r="BI810" s="124"/>
      <c r="BJ810" s="124"/>
      <c r="BK810" s="318" t="e">
        <f t="shared" si="259"/>
        <v>#VALUE!</v>
      </c>
      <c r="BL810" s="124"/>
      <c r="BM810" s="318" t="e">
        <f t="shared" si="260"/>
        <v>#VALUE!</v>
      </c>
      <c r="BN810" s="273" t="str">
        <f>IF(COUNTIFS($B$95,"=practic?*"),K97,"")</f>
        <v/>
      </c>
      <c r="BO810" s="124"/>
      <c r="BP810" s="318" t="e">
        <f t="shared" si="261"/>
        <v>#VALUE!</v>
      </c>
      <c r="BQ810" s="127" t="str">
        <f>IF(COUNTIF($AZ810,"=practic?*"),IF($M$100&lt;&gt;"",ROUND($M$100/14,1),""),"")</f>
        <v/>
      </c>
      <c r="BR810" s="127" t="str">
        <f>IF(COUNTIF($AZ810,"=practic?*"),IF($M$100&lt;&gt;"",ROUND($M$100,1),""),"")</f>
        <v/>
      </c>
      <c r="BS810" s="273" t="str">
        <f>IF($AZ810="","",$E$100)</f>
        <v/>
      </c>
      <c r="BT810" s="126" t="str">
        <f>IF($AZ810="","",$L$100)</f>
        <v/>
      </c>
      <c r="BU810" s="126" t="str">
        <f t="shared" si="262"/>
        <v/>
      </c>
      <c r="BV810" s="127" t="str">
        <f t="shared" si="263"/>
        <v/>
      </c>
      <c r="BW810" s="419" t="str">
        <f t="shared" si="231"/>
        <v/>
      </c>
    </row>
    <row r="811" spans="50:75" ht="21" hidden="1" customHeight="1" x14ac:dyDescent="0.2">
      <c r="AX811" s="124" t="str">
        <f>IF(COUNTIFS($B$98,"=practic?*"),$B$100,"")</f>
        <v/>
      </c>
      <c r="AY811" s="273">
        <v>10</v>
      </c>
      <c r="AZ811" s="318" t="str">
        <f>IF(COUNTIFS($B$98,"=practic?*"),$B$98,"")</f>
        <v/>
      </c>
      <c r="BA811" s="318" t="str">
        <f t="shared" si="256"/>
        <v/>
      </c>
      <c r="BB811" s="318" t="str">
        <f t="shared" si="257"/>
        <v/>
      </c>
      <c r="BC811" s="318" t="str">
        <f>IF($AZ811="","",$F$100)</f>
        <v/>
      </c>
      <c r="BD811" s="127" t="str">
        <f t="shared" si="258"/>
        <v/>
      </c>
      <c r="BE811" s="124"/>
      <c r="BF811" s="124"/>
      <c r="BG811" s="124"/>
      <c r="BH811" s="124"/>
      <c r="BI811" s="124"/>
      <c r="BJ811" s="124"/>
      <c r="BK811" s="318" t="e">
        <f t="shared" ref="BK811:BK844" si="264">ROUND(BN811/14,1)</f>
        <v>#VALUE!</v>
      </c>
      <c r="BL811" s="124"/>
      <c r="BM811" s="318" t="e">
        <f t="shared" ref="BM811:BM844" si="265">BK811+BL811</f>
        <v>#VALUE!</v>
      </c>
      <c r="BN811" s="318" t="str">
        <f>IF(COUNTIFS($B$98,"=practic?*"),K100,"")</f>
        <v/>
      </c>
      <c r="BO811" s="124"/>
      <c r="BP811" s="318" t="e">
        <f t="shared" ref="BP811:BP844" si="266">BN811+BO811</f>
        <v>#VALUE!</v>
      </c>
      <c r="BQ811" s="127" t="str">
        <f>IF(COUNTIF($AZ811,"=practic?*"),IF($M$100&lt;&gt;"",ROUND($M$100/14,1),""),"")</f>
        <v/>
      </c>
      <c r="BR811" s="127" t="str">
        <f>IF(COUNTIF($AZ811,"=practic?*"),IF($M$100&lt;&gt;"",ROUND($M$100,1),""),"")</f>
        <v/>
      </c>
      <c r="BS811" s="318" t="str">
        <f>IF($AZ811="","",$E$100)</f>
        <v/>
      </c>
      <c r="BT811" s="126" t="str">
        <f>IF($AZ811="","",$L$100)</f>
        <v/>
      </c>
      <c r="BU811" s="126" t="str">
        <f t="shared" si="262"/>
        <v/>
      </c>
      <c r="BV811" s="127" t="str">
        <f t="shared" si="263"/>
        <v/>
      </c>
      <c r="BW811" s="419" t="str">
        <f t="shared" si="231"/>
        <v/>
      </c>
    </row>
    <row r="812" spans="50:75" ht="21" hidden="1" customHeight="1" x14ac:dyDescent="0.25">
      <c r="AX812" s="556" t="s">
        <v>222</v>
      </c>
      <c r="AY812" s="557"/>
      <c r="AZ812" s="557"/>
      <c r="BA812" s="557"/>
      <c r="BB812" s="557"/>
      <c r="BC812" s="557"/>
      <c r="BD812" s="557"/>
      <c r="BE812" s="557"/>
      <c r="BF812" s="557"/>
      <c r="BG812" s="557"/>
      <c r="BH812" s="557"/>
      <c r="BI812" s="557"/>
      <c r="BJ812" s="557"/>
      <c r="BK812" s="557"/>
      <c r="BL812" s="557"/>
      <c r="BM812" s="557"/>
      <c r="BN812" s="557"/>
      <c r="BO812" s="557"/>
      <c r="BP812" s="557"/>
      <c r="BQ812" s="557"/>
      <c r="BR812" s="557"/>
      <c r="BS812" s="557"/>
      <c r="BT812" s="557"/>
      <c r="BU812" s="557"/>
      <c r="BV812" s="558"/>
      <c r="BW812" s="419" t="str">
        <f t="shared" si="231"/>
        <v/>
      </c>
    </row>
    <row r="813" spans="50:75" ht="21" hidden="1" customHeight="1" x14ac:dyDescent="0.2">
      <c r="AX813" s="124" t="str">
        <f>IF(COUNTIFS($N$71,"=practic?*"),$N$73,"")</f>
        <v/>
      </c>
      <c r="AY813" s="127">
        <v>1</v>
      </c>
      <c r="AZ813" s="273" t="str">
        <f>IF(COUNTIFS($N$71,"=practic?*"),$N$71,"")</f>
        <v/>
      </c>
      <c r="BA813" s="127" t="str">
        <f t="shared" ref="BA813:BA822" si="267">IF($AZ813="","",ROUND(RIGHT($N$70,1)/2,0))</f>
        <v/>
      </c>
      <c r="BB813" s="127" t="str">
        <f t="shared" ref="BB813:BB822" si="268">IF($AZ813="","",RIGHT($N$70,1))</f>
        <v/>
      </c>
      <c r="BC813" s="127" t="str">
        <f>IF($AZ813="","",$R$73)</f>
        <v/>
      </c>
      <c r="BD813" s="127" t="str">
        <f t="shared" ref="BD813:BD822" si="269">IF($AZ813="","","DI")</f>
        <v/>
      </c>
      <c r="BE813" s="124"/>
      <c r="BF813" s="124"/>
      <c r="BG813" s="124"/>
      <c r="BH813" s="124"/>
      <c r="BI813" s="124"/>
      <c r="BJ813" s="124"/>
      <c r="BK813" s="318" t="e">
        <f t="shared" si="264"/>
        <v>#VALUE!</v>
      </c>
      <c r="BL813" s="124"/>
      <c r="BM813" s="318" t="e">
        <f t="shared" si="265"/>
        <v>#VALUE!</v>
      </c>
      <c r="BN813" s="273" t="str">
        <f>IF(COUNTIFS($N$71,"=practic?*"),W73,"")</f>
        <v/>
      </c>
      <c r="BO813" s="124"/>
      <c r="BP813" s="318" t="e">
        <f t="shared" si="266"/>
        <v>#VALUE!</v>
      </c>
      <c r="BQ813" s="127" t="str">
        <f>IF(COUNTIF($AZ813,"=practic?*"),IF($Y$73&lt;&gt;"",ROUND($Y$73/14,1),""),"")</f>
        <v/>
      </c>
      <c r="BR813" s="127" t="str">
        <f>IF(COUNTIF($AZ813,"=practic?*"),IF($Y$73&lt;&gt;"",ROUND($Y$73,1),""),"")</f>
        <v/>
      </c>
      <c r="BS813" s="127" t="str">
        <f>IF($AZ813="","",$Q$73)</f>
        <v/>
      </c>
      <c r="BT813" s="126" t="str">
        <f>IF($AZ813="","",$X$73)</f>
        <v/>
      </c>
      <c r="BU813" s="126" t="str">
        <f t="shared" ref="BU813:BU822" si="270">IF($AZ813="","",IF($BG813&lt;&gt;"",$BG813,0)+IF($BM813&lt;&gt;"",$BM813,0)+IF($BQ813&lt;&gt;"",$BQ813,0))</f>
        <v/>
      </c>
      <c r="BV813" s="127" t="str">
        <f t="shared" ref="BV813:BV822" si="271">IF($AZ813="","",IF($BJ813&lt;&gt;"",$BJ813,0)+IF($BP813&lt;&gt;"",$BP813,0)+IF($BR813&lt;&gt;"",$BR813,0))</f>
        <v/>
      </c>
      <c r="BW813" s="419" t="str">
        <f t="shared" si="231"/>
        <v/>
      </c>
    </row>
    <row r="814" spans="50:75" ht="21" hidden="1" customHeight="1" x14ac:dyDescent="0.2">
      <c r="AX814" s="124" t="str">
        <f>IF(COUNTIFS($N$74,"=practic?*"),$N$76,"")</f>
        <v/>
      </c>
      <c r="AY814" s="273">
        <v>2</v>
      </c>
      <c r="AZ814" s="273" t="str">
        <f>IF(COUNTIFS($N$74,"=practic?*"),$N$74,"")</f>
        <v/>
      </c>
      <c r="BA814" s="273" t="str">
        <f t="shared" si="267"/>
        <v/>
      </c>
      <c r="BB814" s="273" t="str">
        <f t="shared" si="268"/>
        <v/>
      </c>
      <c r="BC814" s="273" t="str">
        <f>IF($AZ814="","",$R$76)</f>
        <v/>
      </c>
      <c r="BD814" s="273" t="str">
        <f t="shared" si="269"/>
        <v/>
      </c>
      <c r="BE814" s="124"/>
      <c r="BF814" s="124"/>
      <c r="BG814" s="124"/>
      <c r="BH814" s="124"/>
      <c r="BI814" s="124"/>
      <c r="BJ814" s="124"/>
      <c r="BK814" s="318" t="e">
        <f t="shared" si="264"/>
        <v>#VALUE!</v>
      </c>
      <c r="BL814" s="124"/>
      <c r="BM814" s="318" t="e">
        <f t="shared" si="265"/>
        <v>#VALUE!</v>
      </c>
      <c r="BN814" s="273" t="str">
        <f>IF(COUNTIFS($N$74,"=practic?*"),W76,"")</f>
        <v/>
      </c>
      <c r="BO814" s="124"/>
      <c r="BP814" s="318" t="e">
        <f t="shared" si="266"/>
        <v>#VALUE!</v>
      </c>
      <c r="BQ814" s="127" t="str">
        <f>IF(COUNTIF($AZ814,"=practic?*"),IF($Y$76&lt;&gt;"",ROUND($Y$76/14,1),""),"")</f>
        <v/>
      </c>
      <c r="BR814" s="127" t="str">
        <f>IF(COUNTIF($AZ814,"=practic?*"),IF($Y$76&lt;&gt;"",ROUND($Y$76,1),""),"")</f>
        <v/>
      </c>
      <c r="BS814" s="273" t="str">
        <f>IF($AZ814="","",$Q$76)</f>
        <v/>
      </c>
      <c r="BT814" s="126" t="str">
        <f>IF($AZ814="","",$X$76)</f>
        <v/>
      </c>
      <c r="BU814" s="126" t="str">
        <f t="shared" si="270"/>
        <v/>
      </c>
      <c r="BV814" s="127" t="str">
        <f t="shared" si="271"/>
        <v/>
      </c>
      <c r="BW814" s="419" t="str">
        <f t="shared" si="231"/>
        <v/>
      </c>
    </row>
    <row r="815" spans="50:75" ht="21" hidden="1" customHeight="1" x14ac:dyDescent="0.2">
      <c r="AX815" s="124" t="str">
        <f>IF(COUNTIFS($N$77,"=practic?*"),$N$79,"")</f>
        <v/>
      </c>
      <c r="AY815" s="273">
        <v>3</v>
      </c>
      <c r="AZ815" s="273" t="str">
        <f>IF(COUNTIFS($N$77,"=practic?*"),$N$77,"")</f>
        <v/>
      </c>
      <c r="BA815" s="273" t="str">
        <f t="shared" si="267"/>
        <v/>
      </c>
      <c r="BB815" s="273" t="str">
        <f t="shared" si="268"/>
        <v/>
      </c>
      <c r="BC815" s="273" t="str">
        <f>IF($AZ815="","",$R$79)</f>
        <v/>
      </c>
      <c r="BD815" s="127" t="str">
        <f t="shared" si="269"/>
        <v/>
      </c>
      <c r="BE815" s="124"/>
      <c r="BF815" s="124"/>
      <c r="BG815" s="124"/>
      <c r="BH815" s="124"/>
      <c r="BI815" s="124"/>
      <c r="BJ815" s="124"/>
      <c r="BK815" s="318" t="e">
        <f t="shared" si="264"/>
        <v>#VALUE!</v>
      </c>
      <c r="BL815" s="124"/>
      <c r="BM815" s="318" t="e">
        <f t="shared" si="265"/>
        <v>#VALUE!</v>
      </c>
      <c r="BN815" s="273" t="str">
        <f>IF(COUNTIFS($N$77,"=practic?*"),W79,"")</f>
        <v/>
      </c>
      <c r="BO815" s="124"/>
      <c r="BP815" s="318" t="e">
        <f t="shared" si="266"/>
        <v>#VALUE!</v>
      </c>
      <c r="BQ815" s="127" t="str">
        <f>IF(COUNTIF($AZ815,"=practic?*"),IF($Y$79&lt;&gt;"",ROUND($Y$79/14,1),""),"")</f>
        <v/>
      </c>
      <c r="BR815" s="127" t="str">
        <f>IF(COUNTIF($AZ815,"=practic?*"),IF($Y$79&lt;&gt;"",ROUND($Y$79,1),""),"")</f>
        <v/>
      </c>
      <c r="BS815" s="273" t="str">
        <f>IF($AZ815="","",$Q$79)</f>
        <v/>
      </c>
      <c r="BT815" s="126" t="str">
        <f>IF($AZ815="","",$X$79)</f>
        <v/>
      </c>
      <c r="BU815" s="126" t="str">
        <f t="shared" si="270"/>
        <v/>
      </c>
      <c r="BV815" s="127" t="str">
        <f t="shared" si="271"/>
        <v/>
      </c>
      <c r="BW815" s="419" t="str">
        <f t="shared" si="231"/>
        <v/>
      </c>
    </row>
    <row r="816" spans="50:75" ht="21" hidden="1" customHeight="1" x14ac:dyDescent="0.2">
      <c r="AX816" s="124" t="str">
        <f>IF(COUNTIFS($N$80,"=practic?*"),$N$82,"")</f>
        <v/>
      </c>
      <c r="AY816" s="273">
        <v>4</v>
      </c>
      <c r="AZ816" s="273" t="str">
        <f>IF(COUNTIFS($N$80,"=practic?*"),$N$80,"")</f>
        <v/>
      </c>
      <c r="BA816" s="273" t="str">
        <f t="shared" si="267"/>
        <v/>
      </c>
      <c r="BB816" s="273" t="str">
        <f t="shared" si="268"/>
        <v/>
      </c>
      <c r="BC816" s="273" t="str">
        <f>IF($AZ816="","",$R$82)</f>
        <v/>
      </c>
      <c r="BD816" s="273" t="str">
        <f t="shared" si="269"/>
        <v/>
      </c>
      <c r="BE816" s="124"/>
      <c r="BF816" s="124"/>
      <c r="BG816" s="124"/>
      <c r="BH816" s="124"/>
      <c r="BI816" s="124"/>
      <c r="BJ816" s="124"/>
      <c r="BK816" s="318" t="e">
        <f t="shared" si="264"/>
        <v>#VALUE!</v>
      </c>
      <c r="BL816" s="124"/>
      <c r="BM816" s="318" t="e">
        <f t="shared" si="265"/>
        <v>#VALUE!</v>
      </c>
      <c r="BN816" s="273" t="str">
        <f>IF(COUNTIFS($N$80,"=practic?*"),W82,"")</f>
        <v/>
      </c>
      <c r="BO816" s="124"/>
      <c r="BP816" s="318" t="e">
        <f t="shared" si="266"/>
        <v>#VALUE!</v>
      </c>
      <c r="BQ816" s="127" t="str">
        <f>IF(COUNTIF($AZ816,"=practic?*"),IF($Y$82&lt;&gt;"",ROUND($Y$82/14,1),""),"")</f>
        <v/>
      </c>
      <c r="BR816" s="127" t="str">
        <f>IF(COUNTIF($AZ816,"=practic?*"),IF($Y$82&lt;&gt;"",ROUND($Y$82,1),""),"")</f>
        <v/>
      </c>
      <c r="BS816" s="127" t="str">
        <f>IF($AZ816="","",$Q$82)</f>
        <v/>
      </c>
      <c r="BT816" s="126" t="str">
        <f>IF($AZ816="","",$X$82)</f>
        <v/>
      </c>
      <c r="BU816" s="126" t="str">
        <f t="shared" si="270"/>
        <v/>
      </c>
      <c r="BV816" s="127" t="str">
        <f t="shared" si="271"/>
        <v/>
      </c>
      <c r="BW816" s="419" t="str">
        <f t="shared" si="231"/>
        <v/>
      </c>
    </row>
    <row r="817" spans="50:75" ht="21" hidden="1" customHeight="1" x14ac:dyDescent="0.2">
      <c r="AX817" s="124" t="str">
        <f>IF(COUNTIFS($N$83,"=practic?*"),$N$85,"")</f>
        <v/>
      </c>
      <c r="AY817" s="273">
        <v>5</v>
      </c>
      <c r="AZ817" s="273" t="str">
        <f>IF(COUNTIFS($N$83,"=practic?*"),$N$83,"")</f>
        <v/>
      </c>
      <c r="BA817" s="273" t="str">
        <f t="shared" si="267"/>
        <v/>
      </c>
      <c r="BB817" s="273" t="str">
        <f t="shared" si="268"/>
        <v/>
      </c>
      <c r="BC817" s="273" t="str">
        <f>IF($AZ817="","",$R$85)</f>
        <v/>
      </c>
      <c r="BD817" s="127" t="str">
        <f t="shared" si="269"/>
        <v/>
      </c>
      <c r="BE817" s="124"/>
      <c r="BF817" s="124"/>
      <c r="BG817" s="124"/>
      <c r="BH817" s="124"/>
      <c r="BI817" s="124"/>
      <c r="BJ817" s="124"/>
      <c r="BK817" s="318" t="e">
        <f t="shared" si="264"/>
        <v>#VALUE!</v>
      </c>
      <c r="BL817" s="124"/>
      <c r="BM817" s="318" t="e">
        <f t="shared" si="265"/>
        <v>#VALUE!</v>
      </c>
      <c r="BN817" s="273" t="str">
        <f>IF(COUNTIFS($N$83,"=practic?*"),W85,"")</f>
        <v/>
      </c>
      <c r="BO817" s="124"/>
      <c r="BP817" s="318" t="e">
        <f t="shared" si="266"/>
        <v>#VALUE!</v>
      </c>
      <c r="BQ817" s="127" t="str">
        <f>IF(COUNTIF($AZ817,"=practic?*"),IF($Y$85&lt;&gt;"",ROUND($Y$85/14,1),""),"")</f>
        <v/>
      </c>
      <c r="BR817" s="127" t="str">
        <f>IF(COUNTIF($AZ817,"=practic?*"),IF($Y$85&lt;&gt;"",ROUND($Y$85,1),""),"")</f>
        <v/>
      </c>
      <c r="BS817" s="273" t="str">
        <f>IF($AZ817="","",$Q$85)</f>
        <v/>
      </c>
      <c r="BT817" s="126" t="str">
        <f>IF($AZ817="","",$X$85)</f>
        <v/>
      </c>
      <c r="BU817" s="126" t="str">
        <f t="shared" si="270"/>
        <v/>
      </c>
      <c r="BV817" s="127" t="str">
        <f t="shared" si="271"/>
        <v/>
      </c>
      <c r="BW817" s="419" t="str">
        <f t="shared" si="231"/>
        <v/>
      </c>
    </row>
    <row r="818" spans="50:75" ht="21" hidden="1" customHeight="1" x14ac:dyDescent="0.2">
      <c r="AX818" s="124" t="str">
        <f>IF(COUNTIFS($N$86,"=practic?*"),$N$88,"")</f>
        <v/>
      </c>
      <c r="AY818" s="273">
        <v>6</v>
      </c>
      <c r="AZ818" s="273" t="str">
        <f>IF(COUNTIFS($N$86,"=practic?*"),$N$86,"")</f>
        <v/>
      </c>
      <c r="BA818" s="273" t="str">
        <f t="shared" si="267"/>
        <v/>
      </c>
      <c r="BB818" s="273" t="str">
        <f t="shared" si="268"/>
        <v/>
      </c>
      <c r="BC818" s="273" t="str">
        <f>IF($AZ818="","",$R$88)</f>
        <v/>
      </c>
      <c r="BD818" s="273" t="str">
        <f t="shared" si="269"/>
        <v/>
      </c>
      <c r="BE818" s="124"/>
      <c r="BF818" s="124"/>
      <c r="BG818" s="124"/>
      <c r="BH818" s="124"/>
      <c r="BI818" s="124"/>
      <c r="BJ818" s="124"/>
      <c r="BK818" s="318" t="e">
        <f t="shared" si="264"/>
        <v>#VALUE!</v>
      </c>
      <c r="BL818" s="124"/>
      <c r="BM818" s="318" t="e">
        <f t="shared" si="265"/>
        <v>#VALUE!</v>
      </c>
      <c r="BN818" s="273" t="str">
        <f>IF(COUNTIFS($N$86,"=practic?*"),W88,"")</f>
        <v/>
      </c>
      <c r="BO818" s="124"/>
      <c r="BP818" s="318" t="e">
        <f t="shared" si="266"/>
        <v>#VALUE!</v>
      </c>
      <c r="BQ818" s="127" t="str">
        <f>IF(COUNTIF($AZ818,"=practic?*"),IF($Y$88&lt;&gt;"",ROUND($Y$88/14,1),""),"")</f>
        <v/>
      </c>
      <c r="BR818" s="127" t="str">
        <f>IF(COUNTIF($AZ818,"=practic?*"),IF($Y$88&lt;&gt;"",ROUND($Y$88,1),""),"")</f>
        <v/>
      </c>
      <c r="BS818" s="273" t="str">
        <f>IF($AZ818="","",$Q$88)</f>
        <v/>
      </c>
      <c r="BT818" s="126" t="str">
        <f>IF($AZ818="","",$X$88)</f>
        <v/>
      </c>
      <c r="BU818" s="126" t="str">
        <f t="shared" si="270"/>
        <v/>
      </c>
      <c r="BV818" s="127" t="str">
        <f t="shared" si="271"/>
        <v/>
      </c>
      <c r="BW818" s="419" t="str">
        <f t="shared" si="231"/>
        <v/>
      </c>
    </row>
    <row r="819" spans="50:75" ht="21" hidden="1" customHeight="1" x14ac:dyDescent="0.2">
      <c r="AX819" s="124" t="str">
        <f>IF(COUNTIFS($N$89,"=practic?*"),$N$91,"")</f>
        <v/>
      </c>
      <c r="AY819" s="273">
        <v>7</v>
      </c>
      <c r="AZ819" s="273" t="str">
        <f>IF(COUNTIFS($N$89,"=practic?*"),$N$89,"")</f>
        <v/>
      </c>
      <c r="BA819" s="273" t="str">
        <f t="shared" si="267"/>
        <v/>
      </c>
      <c r="BB819" s="127" t="str">
        <f t="shared" si="268"/>
        <v/>
      </c>
      <c r="BC819" s="273" t="str">
        <f>IF($AZ819="","",$R$91)</f>
        <v/>
      </c>
      <c r="BD819" s="127" t="str">
        <f t="shared" si="269"/>
        <v/>
      </c>
      <c r="BE819" s="124"/>
      <c r="BF819" s="124"/>
      <c r="BG819" s="124"/>
      <c r="BH819" s="124"/>
      <c r="BI819" s="124"/>
      <c r="BJ819" s="124"/>
      <c r="BK819" s="318" t="e">
        <f t="shared" si="264"/>
        <v>#VALUE!</v>
      </c>
      <c r="BL819" s="124"/>
      <c r="BM819" s="318" t="e">
        <f t="shared" si="265"/>
        <v>#VALUE!</v>
      </c>
      <c r="BN819" s="273" t="str">
        <f>IF(COUNTIFS($N$89,"=practic?*"),W91,"")</f>
        <v/>
      </c>
      <c r="BO819" s="124"/>
      <c r="BP819" s="318" t="e">
        <f t="shared" si="266"/>
        <v>#VALUE!</v>
      </c>
      <c r="BQ819" s="127" t="str">
        <f>IF(COUNTIF($AZ819,"=practic?*"),IF($Y$91&lt;&gt;"",ROUND($Y$91/14,1),""),"")</f>
        <v/>
      </c>
      <c r="BR819" s="127" t="str">
        <f>IF(COUNTIF($AZ819,"=practic?*"),IF($Y$91&lt;&gt;"",ROUND($Y$91,1),""),"")</f>
        <v/>
      </c>
      <c r="BS819" s="127" t="str">
        <f>IF($AZ819="","",$Q$91)</f>
        <v/>
      </c>
      <c r="BT819" s="126" t="str">
        <f>IF($AZ819="","",$X$91)</f>
        <v/>
      </c>
      <c r="BU819" s="126" t="str">
        <f t="shared" si="270"/>
        <v/>
      </c>
      <c r="BV819" s="127" t="str">
        <f t="shared" si="271"/>
        <v/>
      </c>
      <c r="BW819" s="419" t="str">
        <f t="shared" si="231"/>
        <v/>
      </c>
    </row>
    <row r="820" spans="50:75" ht="21" hidden="1" customHeight="1" x14ac:dyDescent="0.2">
      <c r="AX820" s="124" t="str">
        <f>IF(COUNTIFS($N$92,"=practic?*"),$N$94,"")</f>
        <v>L450.20.06.S8</v>
      </c>
      <c r="AY820" s="273">
        <v>8</v>
      </c>
      <c r="AZ820" s="273" t="str">
        <f>IF(COUNTIFS($N$92,"=practic?*"),$N$92,"")</f>
        <v>Practica 3 de specialitate</v>
      </c>
      <c r="BA820" s="273">
        <f t="shared" si="267"/>
        <v>3</v>
      </c>
      <c r="BB820" s="273" t="str">
        <f t="shared" si="268"/>
        <v>6</v>
      </c>
      <c r="BC820" s="273" t="str">
        <f>IF($AZ820="","",$R$94)</f>
        <v>C</v>
      </c>
      <c r="BD820" s="273" t="str">
        <f t="shared" si="269"/>
        <v>DI</v>
      </c>
      <c r="BE820" s="124"/>
      <c r="BF820" s="124"/>
      <c r="BG820" s="124"/>
      <c r="BH820" s="124"/>
      <c r="BI820" s="124"/>
      <c r="BJ820" s="124"/>
      <c r="BK820" s="318">
        <f t="shared" si="264"/>
        <v>7.1</v>
      </c>
      <c r="BL820" s="124"/>
      <c r="BM820" s="318">
        <f t="shared" si="265"/>
        <v>7.1</v>
      </c>
      <c r="BN820" s="273">
        <f>IF(COUNTIFS($N$92,"=practic?*"),W94,"")</f>
        <v>100</v>
      </c>
      <c r="BO820" s="124"/>
      <c r="BP820" s="318">
        <f t="shared" si="266"/>
        <v>100</v>
      </c>
      <c r="BQ820" s="127">
        <f>IF(COUNTIF($AZ820,"=practic?*"),IF($Y$94&lt;&gt;"",ROUND($Y$94/14,1),""),"")</f>
        <v>0</v>
      </c>
      <c r="BR820" s="127">
        <f>IF(COUNTIF($AZ820,"=practic?*"),IF($Y$94&lt;&gt;"",ROUND($Y$94,1),""),"")</f>
        <v>0</v>
      </c>
      <c r="BS820" s="273">
        <f>IF($AZ820="","",$Q$94)</f>
        <v>3</v>
      </c>
      <c r="BT820" s="126" t="str">
        <f>IF($AZ820="","",$X$94)</f>
        <v>DS</v>
      </c>
      <c r="BU820" s="126">
        <f t="shared" si="270"/>
        <v>7.1</v>
      </c>
      <c r="BV820" s="127">
        <f t="shared" si="271"/>
        <v>100</v>
      </c>
      <c r="BW820" s="419" t="str">
        <f t="shared" si="231"/>
        <v>2022</v>
      </c>
    </row>
    <row r="821" spans="50:75" ht="21" hidden="1" customHeight="1" x14ac:dyDescent="0.2">
      <c r="AX821" s="124" t="str">
        <f>IF(COUNTIFS($N$95,"=practic?*"),$N$97,"")</f>
        <v/>
      </c>
      <c r="AY821" s="273">
        <v>9</v>
      </c>
      <c r="AZ821" s="273" t="str">
        <f>IF(COUNTIFS($N$95,"=practic?*"),$N$95,"")</f>
        <v/>
      </c>
      <c r="BA821" s="273" t="str">
        <f t="shared" si="267"/>
        <v/>
      </c>
      <c r="BB821" s="273" t="str">
        <f t="shared" si="268"/>
        <v/>
      </c>
      <c r="BC821" s="273" t="str">
        <f>IF($AZ821="","",$R$100)</f>
        <v/>
      </c>
      <c r="BD821" s="127" t="str">
        <f t="shared" si="269"/>
        <v/>
      </c>
      <c r="BE821" s="124"/>
      <c r="BF821" s="124"/>
      <c r="BG821" s="124"/>
      <c r="BH821" s="124"/>
      <c r="BI821" s="124"/>
      <c r="BJ821" s="124"/>
      <c r="BK821" s="318" t="e">
        <f t="shared" si="264"/>
        <v>#VALUE!</v>
      </c>
      <c r="BL821" s="124"/>
      <c r="BM821" s="318" t="e">
        <f t="shared" si="265"/>
        <v>#VALUE!</v>
      </c>
      <c r="BN821" s="273" t="str">
        <f>IF(COUNTIFS($N$95,"=practic?*"),W97,"")</f>
        <v/>
      </c>
      <c r="BO821" s="124"/>
      <c r="BP821" s="318" t="e">
        <f t="shared" si="266"/>
        <v>#VALUE!</v>
      </c>
      <c r="BQ821" s="127" t="str">
        <f>IF(COUNTIF($AZ821,"=practic?*"),IF($Y$100&lt;&gt;"",ROUND($Y$100/14,1),""),"")</f>
        <v/>
      </c>
      <c r="BR821" s="127" t="str">
        <f>IF(COUNTIF($AZ821,"=practic?*"),IF($Y$100&lt;&gt;"",ROUND($Y$100,1),""),"")</f>
        <v/>
      </c>
      <c r="BS821" s="273" t="str">
        <f>IF($AZ821="","",$Q$100)</f>
        <v/>
      </c>
      <c r="BT821" s="126" t="str">
        <f>IF($AZ821="","",$X$100)</f>
        <v/>
      </c>
      <c r="BU821" s="126" t="str">
        <f t="shared" si="270"/>
        <v/>
      </c>
      <c r="BV821" s="127" t="str">
        <f t="shared" si="271"/>
        <v/>
      </c>
      <c r="BW821" s="419" t="str">
        <f t="shared" si="231"/>
        <v/>
      </c>
    </row>
    <row r="822" spans="50:75" ht="21" hidden="1" customHeight="1" x14ac:dyDescent="0.2">
      <c r="AX822" s="124" t="str">
        <f>IF(COUNTIFS($N$98,"=practic?*"),$N$100,"")</f>
        <v/>
      </c>
      <c r="AY822" s="273">
        <v>10</v>
      </c>
      <c r="AZ822" s="318" t="str">
        <f>IF(COUNTIFS($N$98,"=practic?*"),$N$98,"")</f>
        <v/>
      </c>
      <c r="BA822" s="318" t="str">
        <f t="shared" si="267"/>
        <v/>
      </c>
      <c r="BB822" s="318" t="str">
        <f t="shared" si="268"/>
        <v/>
      </c>
      <c r="BC822" s="318" t="str">
        <f>IF($AZ822="","",$R$100)</f>
        <v/>
      </c>
      <c r="BD822" s="127" t="str">
        <f t="shared" si="269"/>
        <v/>
      </c>
      <c r="BE822" s="124"/>
      <c r="BF822" s="124"/>
      <c r="BG822" s="124"/>
      <c r="BH822" s="124"/>
      <c r="BI822" s="124"/>
      <c r="BJ822" s="124"/>
      <c r="BK822" s="318" t="e">
        <f t="shared" si="264"/>
        <v>#VALUE!</v>
      </c>
      <c r="BL822" s="124"/>
      <c r="BM822" s="318" t="e">
        <f t="shared" si="265"/>
        <v>#VALUE!</v>
      </c>
      <c r="BN822" s="318" t="str">
        <f>IF(COUNTIFS($N$98,"=practic?*"),W100,"")</f>
        <v/>
      </c>
      <c r="BO822" s="124"/>
      <c r="BP822" s="318" t="e">
        <f t="shared" si="266"/>
        <v>#VALUE!</v>
      </c>
      <c r="BQ822" s="127" t="str">
        <f>IF(COUNTIF($AZ822,"=practic?*"),IF($Y$100&lt;&gt;"",ROUND($Y$100/14,1),""),"")</f>
        <v/>
      </c>
      <c r="BR822" s="127" t="str">
        <f>IF(COUNTIF($AZ822,"=practic?*"),IF($Y$100&lt;&gt;"",ROUND($Y$100,1),""),"")</f>
        <v/>
      </c>
      <c r="BS822" s="318" t="str">
        <f>IF($AZ822="","",$Q$100)</f>
        <v/>
      </c>
      <c r="BT822" s="126" t="str">
        <f>IF($AZ822="","",$X$100)</f>
        <v/>
      </c>
      <c r="BU822" s="126" t="str">
        <f t="shared" si="270"/>
        <v/>
      </c>
      <c r="BV822" s="127" t="str">
        <f t="shared" si="271"/>
        <v/>
      </c>
      <c r="BW822" s="419" t="str">
        <f t="shared" si="231"/>
        <v/>
      </c>
    </row>
    <row r="823" spans="50:75" ht="21" hidden="1" customHeight="1" x14ac:dyDescent="0.25">
      <c r="AX823" s="556" t="s">
        <v>223</v>
      </c>
      <c r="AY823" s="557"/>
      <c r="AZ823" s="557"/>
      <c r="BA823" s="557"/>
      <c r="BB823" s="557"/>
      <c r="BC823" s="557"/>
      <c r="BD823" s="557"/>
      <c r="BE823" s="557"/>
      <c r="BF823" s="557"/>
      <c r="BG823" s="557"/>
      <c r="BH823" s="557"/>
      <c r="BI823" s="557"/>
      <c r="BJ823" s="557"/>
      <c r="BK823" s="557"/>
      <c r="BL823" s="557"/>
      <c r="BM823" s="557"/>
      <c r="BN823" s="557"/>
      <c r="BO823" s="557"/>
      <c r="BP823" s="557"/>
      <c r="BQ823" s="557"/>
      <c r="BR823" s="557"/>
      <c r="BS823" s="557"/>
      <c r="BT823" s="557"/>
      <c r="BU823" s="557"/>
      <c r="BV823" s="558"/>
      <c r="BW823" s="419" t="str">
        <f t="shared" si="231"/>
        <v/>
      </c>
    </row>
    <row r="824" spans="50:75" ht="21" hidden="1" customHeight="1" x14ac:dyDescent="0.2">
      <c r="AX824" s="124" t="str">
        <f>IF(COUNTIFS($Z$71,"=practic?*"),$Z$73,"")</f>
        <v/>
      </c>
      <c r="AY824" s="127">
        <v>1</v>
      </c>
      <c r="AZ824" s="273" t="str">
        <f>IF(COUNTIFS($Z$71,"=practic?*"),$Z$71,"")</f>
        <v/>
      </c>
      <c r="BA824" s="127" t="str">
        <f t="shared" ref="BA824:BA833" si="272">IF($AZ824="","",ROUND(RIGHT($Z$70,1)/2,0))</f>
        <v/>
      </c>
      <c r="BB824" s="127" t="str">
        <f t="shared" ref="BB824:BB833" si="273">IF($AZ824="","",RIGHT($Z$70,1))</f>
        <v/>
      </c>
      <c r="BC824" s="127" t="str">
        <f>IF($AZ824="","",$AD$73)</f>
        <v/>
      </c>
      <c r="BD824" s="127" t="str">
        <f t="shared" ref="BD824:BD833" si="274">IF($AZ824="","","DI")</f>
        <v/>
      </c>
      <c r="BE824" s="124"/>
      <c r="BF824" s="124"/>
      <c r="BG824" s="124"/>
      <c r="BH824" s="124"/>
      <c r="BI824" s="124"/>
      <c r="BJ824" s="124"/>
      <c r="BK824" s="318" t="e">
        <f t="shared" si="264"/>
        <v>#VALUE!</v>
      </c>
      <c r="BL824" s="124"/>
      <c r="BM824" s="318" t="e">
        <f t="shared" si="265"/>
        <v>#VALUE!</v>
      </c>
      <c r="BN824" s="273" t="str">
        <f>IF(COUNTIFS($Z$71,"=practic?*"),AI73,"")</f>
        <v/>
      </c>
      <c r="BO824" s="124"/>
      <c r="BP824" s="318" t="e">
        <f t="shared" si="266"/>
        <v>#VALUE!</v>
      </c>
      <c r="BQ824" s="127" t="str">
        <f>IF(COUNTIF($AZ824,"=practic?*"),IF($AK$73&lt;&gt;"",ROUND($AK$73/14,1),""),"")</f>
        <v/>
      </c>
      <c r="BR824" s="127" t="str">
        <f>IF(COUNTIF($AZ824,"=practic?*"),IF($AK$73&lt;&gt;"",ROUND($AK$73,1),""),"")</f>
        <v/>
      </c>
      <c r="BS824" s="127" t="str">
        <f>IF($AZ824="","",$AC$73)</f>
        <v/>
      </c>
      <c r="BT824" s="126" t="str">
        <f>IF($AZ824="","",$AJ$73)</f>
        <v/>
      </c>
      <c r="BU824" s="126" t="str">
        <f t="shared" ref="BU824:BU833" si="275">IF($AZ824="","",IF($BG824&lt;&gt;"",$BG824,0)+IF($BM824&lt;&gt;"",$BM824,0)+IF($BQ824&lt;&gt;"",$BQ824,0))</f>
        <v/>
      </c>
      <c r="BV824" s="127" t="str">
        <f t="shared" ref="BV824:BV833" si="276">IF($AZ824="","",IF($BJ824&lt;&gt;"",$BJ824,0)+IF($BP824&lt;&gt;"",$BP824,0)+IF($BR824&lt;&gt;"",$BR824,0))</f>
        <v/>
      </c>
      <c r="BW824" s="419" t="str">
        <f t="shared" si="231"/>
        <v/>
      </c>
    </row>
    <row r="825" spans="50:75" ht="21" hidden="1" customHeight="1" x14ac:dyDescent="0.2">
      <c r="AX825" s="124" t="str">
        <f>IF(COUNTIFS($Z$74,"=practic?*"),$Z$76,"")</f>
        <v/>
      </c>
      <c r="AY825" s="273">
        <v>2</v>
      </c>
      <c r="AZ825" s="273" t="str">
        <f>IF(COUNTIFS($Z$74,"=practic?*"),$Z$74,"")</f>
        <v/>
      </c>
      <c r="BA825" s="273" t="str">
        <f t="shared" si="272"/>
        <v/>
      </c>
      <c r="BB825" s="273" t="str">
        <f t="shared" si="273"/>
        <v/>
      </c>
      <c r="BC825" s="273" t="str">
        <f>IF($AZ825="","",$AD$76)</f>
        <v/>
      </c>
      <c r="BD825" s="273" t="str">
        <f t="shared" si="274"/>
        <v/>
      </c>
      <c r="BE825" s="124"/>
      <c r="BF825" s="124"/>
      <c r="BG825" s="124"/>
      <c r="BH825" s="124"/>
      <c r="BI825" s="124"/>
      <c r="BJ825" s="124"/>
      <c r="BK825" s="318" t="e">
        <f t="shared" si="264"/>
        <v>#VALUE!</v>
      </c>
      <c r="BL825" s="124"/>
      <c r="BM825" s="318" t="e">
        <f t="shared" si="265"/>
        <v>#VALUE!</v>
      </c>
      <c r="BN825" s="273" t="str">
        <f>IF(COUNTIFS($Z$74,"=practic?*"),AI76,"")</f>
        <v/>
      </c>
      <c r="BO825" s="124"/>
      <c r="BP825" s="318" t="e">
        <f t="shared" si="266"/>
        <v>#VALUE!</v>
      </c>
      <c r="BQ825" s="127" t="str">
        <f>IF(COUNTIF($AZ825,"=practic?*"),IF($AK$76&lt;&gt;"",ROUND($AK$76/14,1),""),"")</f>
        <v/>
      </c>
      <c r="BR825" s="127" t="str">
        <f>IF(COUNTIF($AZ825,"=practic?*"),IF($AK$76&lt;&gt;"",ROUND($AK$76,1),""),"")</f>
        <v/>
      </c>
      <c r="BS825" s="273" t="str">
        <f>IF($AZ825="","",$AC$76)</f>
        <v/>
      </c>
      <c r="BT825" s="126" t="str">
        <f>IF($AZ825="","",$AJ$76)</f>
        <v/>
      </c>
      <c r="BU825" s="126" t="str">
        <f t="shared" si="275"/>
        <v/>
      </c>
      <c r="BV825" s="127" t="str">
        <f t="shared" si="276"/>
        <v/>
      </c>
      <c r="BW825" s="419" t="str">
        <f t="shared" si="231"/>
        <v/>
      </c>
    </row>
    <row r="826" spans="50:75" ht="21" hidden="1" customHeight="1" x14ac:dyDescent="0.2">
      <c r="AX826" s="124" t="str">
        <f>IF(COUNTIFS($Z$77,"=practic?*"),$Z$79,"")</f>
        <v/>
      </c>
      <c r="AY826" s="273">
        <v>3</v>
      </c>
      <c r="AZ826" s="273" t="str">
        <f>IF(COUNTIFS($Z$77,"=practic?*"),$Z$77,"")</f>
        <v/>
      </c>
      <c r="BA826" s="273" t="str">
        <f t="shared" si="272"/>
        <v/>
      </c>
      <c r="BB826" s="273" t="str">
        <f t="shared" si="273"/>
        <v/>
      </c>
      <c r="BC826" s="273" t="str">
        <f>IF($AZ826="","",$AD$79)</f>
        <v/>
      </c>
      <c r="BD826" s="127" t="str">
        <f t="shared" si="274"/>
        <v/>
      </c>
      <c r="BE826" s="124"/>
      <c r="BF826" s="124"/>
      <c r="BG826" s="124"/>
      <c r="BH826" s="124"/>
      <c r="BI826" s="124"/>
      <c r="BJ826" s="124"/>
      <c r="BK826" s="318" t="e">
        <f t="shared" si="264"/>
        <v>#VALUE!</v>
      </c>
      <c r="BL826" s="124"/>
      <c r="BM826" s="318" t="e">
        <f t="shared" si="265"/>
        <v>#VALUE!</v>
      </c>
      <c r="BN826" s="273" t="str">
        <f>IF(COUNTIFS($Z$77,"=practic?*"),AI79,"")</f>
        <v/>
      </c>
      <c r="BO826" s="124"/>
      <c r="BP826" s="318" t="e">
        <f t="shared" si="266"/>
        <v>#VALUE!</v>
      </c>
      <c r="BQ826" s="127" t="str">
        <f>IF(COUNTIF($AZ826,"=practic?*"),IF($AK$79&lt;&gt;"",ROUND($AK$79/14,1),""),"")</f>
        <v/>
      </c>
      <c r="BR826" s="127" t="str">
        <f>IF(COUNTIF($AZ826,"=practic?*"),IF($AK$79&lt;&gt;"",ROUND($AK$79,1),""),"")</f>
        <v/>
      </c>
      <c r="BS826" s="273" t="str">
        <f>IF($AZ826="","",$AC$79)</f>
        <v/>
      </c>
      <c r="BT826" s="126" t="str">
        <f>IF($AZ826="","",$AJ$79)</f>
        <v/>
      </c>
      <c r="BU826" s="126" t="str">
        <f t="shared" si="275"/>
        <v/>
      </c>
      <c r="BV826" s="127" t="str">
        <f t="shared" si="276"/>
        <v/>
      </c>
      <c r="BW826" s="419" t="str">
        <f t="shared" si="231"/>
        <v/>
      </c>
    </row>
    <row r="827" spans="50:75" ht="21" hidden="1" customHeight="1" x14ac:dyDescent="0.2">
      <c r="AX827" s="124" t="str">
        <f>IF(COUNTIFS($Z$80,"=practic?*"),$Z$82,"")</f>
        <v/>
      </c>
      <c r="AY827" s="273">
        <v>4</v>
      </c>
      <c r="AZ827" s="273" t="str">
        <f>IF(COUNTIFS($Z$80,"=practic?*"),$Z$80,"")</f>
        <v/>
      </c>
      <c r="BA827" s="273" t="str">
        <f t="shared" si="272"/>
        <v/>
      </c>
      <c r="BB827" s="273" t="str">
        <f t="shared" si="273"/>
        <v/>
      </c>
      <c r="BC827" s="273" t="str">
        <f>IF($AZ827="","",$AD$82)</f>
        <v/>
      </c>
      <c r="BD827" s="273" t="str">
        <f t="shared" si="274"/>
        <v/>
      </c>
      <c r="BE827" s="124"/>
      <c r="BF827" s="124"/>
      <c r="BG827" s="124"/>
      <c r="BH827" s="124"/>
      <c r="BI827" s="124"/>
      <c r="BJ827" s="124"/>
      <c r="BK827" s="318" t="e">
        <f t="shared" si="264"/>
        <v>#VALUE!</v>
      </c>
      <c r="BL827" s="124"/>
      <c r="BM827" s="318" t="e">
        <f t="shared" si="265"/>
        <v>#VALUE!</v>
      </c>
      <c r="BN827" s="273" t="str">
        <f>IF(COUNTIFS($Z$80,"=practic?*"),AI82,"")</f>
        <v/>
      </c>
      <c r="BO827" s="124"/>
      <c r="BP827" s="318" t="e">
        <f t="shared" si="266"/>
        <v>#VALUE!</v>
      </c>
      <c r="BQ827" s="127" t="str">
        <f>IF(COUNTIF($AZ827,"=practic?*"),IF($AK$82&lt;&gt;"",ROUND($AK$82/14,1),""),"")</f>
        <v/>
      </c>
      <c r="BR827" s="127" t="str">
        <f>IF(COUNTIF($AZ827,"=practic?*"),IF($AK$82&lt;&gt;"",ROUND($AK$82,1),""),"")</f>
        <v/>
      </c>
      <c r="BS827" s="127" t="str">
        <f>IF($AZ827="","",$AC$82)</f>
        <v/>
      </c>
      <c r="BT827" s="126" t="str">
        <f>IF($AZ827="","",$AJ$82)</f>
        <v/>
      </c>
      <c r="BU827" s="126" t="str">
        <f t="shared" si="275"/>
        <v/>
      </c>
      <c r="BV827" s="127" t="str">
        <f t="shared" si="276"/>
        <v/>
      </c>
      <c r="BW827" s="419" t="str">
        <f t="shared" si="231"/>
        <v/>
      </c>
    </row>
    <row r="828" spans="50:75" ht="21" hidden="1" customHeight="1" x14ac:dyDescent="0.2">
      <c r="AX828" s="124" t="str">
        <f>IF(COUNTIFS($Z$83,"=practic?*"),$Z$85,"")</f>
        <v/>
      </c>
      <c r="AY828" s="273">
        <v>5</v>
      </c>
      <c r="AZ828" s="273" t="str">
        <f>IF(COUNTIFS($Z$83,"=practic?*"),$Z$83,"")</f>
        <v/>
      </c>
      <c r="BA828" s="273" t="str">
        <f t="shared" si="272"/>
        <v/>
      </c>
      <c r="BB828" s="273" t="str">
        <f t="shared" si="273"/>
        <v/>
      </c>
      <c r="BC828" s="273" t="str">
        <f>IF($AZ828="","",$AD$85)</f>
        <v/>
      </c>
      <c r="BD828" s="127" t="str">
        <f t="shared" si="274"/>
        <v/>
      </c>
      <c r="BE828" s="124"/>
      <c r="BF828" s="124"/>
      <c r="BG828" s="124"/>
      <c r="BH828" s="124"/>
      <c r="BI828" s="124"/>
      <c r="BJ828" s="124"/>
      <c r="BK828" s="318" t="e">
        <f t="shared" si="264"/>
        <v>#VALUE!</v>
      </c>
      <c r="BL828" s="124"/>
      <c r="BM828" s="318" t="e">
        <f t="shared" si="265"/>
        <v>#VALUE!</v>
      </c>
      <c r="BN828" s="273" t="str">
        <f>IF(COUNTIFS($Z$83,"=practic?*"),AI85,"")</f>
        <v/>
      </c>
      <c r="BO828" s="124"/>
      <c r="BP828" s="318" t="e">
        <f t="shared" si="266"/>
        <v>#VALUE!</v>
      </c>
      <c r="BQ828" s="127" t="str">
        <f>IF(COUNTIF($AZ828,"=practic?*"),IF($AK$85&lt;&gt;"",ROUND($AK$85/14,1),""),"")</f>
        <v/>
      </c>
      <c r="BR828" s="127" t="str">
        <f>IF(COUNTIF($AZ828,"=practic?*"),IF($AK$85&lt;&gt;"",ROUND($AK$85,1),""),"")</f>
        <v/>
      </c>
      <c r="BS828" s="273" t="str">
        <f>IF($AZ828="","",$AC$85)</f>
        <v/>
      </c>
      <c r="BT828" s="126" t="str">
        <f>IF($AZ828="","",$AJ$85)</f>
        <v/>
      </c>
      <c r="BU828" s="126" t="str">
        <f t="shared" si="275"/>
        <v/>
      </c>
      <c r="BV828" s="127" t="str">
        <f t="shared" si="276"/>
        <v/>
      </c>
      <c r="BW828" s="419" t="str">
        <f t="shared" si="231"/>
        <v/>
      </c>
    </row>
    <row r="829" spans="50:75" ht="21" hidden="1" customHeight="1" x14ac:dyDescent="0.2">
      <c r="AX829" s="124" t="str">
        <f>IF(COUNTIFS($Z$86,"=practic?*"),$Z$88,"")</f>
        <v/>
      </c>
      <c r="AY829" s="273">
        <v>6</v>
      </c>
      <c r="AZ829" s="273" t="str">
        <f>IF(COUNTIFS($Z$86,"=practic?*"),$Z$86,"")</f>
        <v/>
      </c>
      <c r="BA829" s="273" t="str">
        <f t="shared" si="272"/>
        <v/>
      </c>
      <c r="BB829" s="273" t="str">
        <f t="shared" si="273"/>
        <v/>
      </c>
      <c r="BC829" s="273" t="str">
        <f>IF($AZ829="","",$AD$88)</f>
        <v/>
      </c>
      <c r="BD829" s="273" t="str">
        <f t="shared" si="274"/>
        <v/>
      </c>
      <c r="BE829" s="124"/>
      <c r="BF829" s="124"/>
      <c r="BG829" s="124"/>
      <c r="BH829" s="124"/>
      <c r="BI829" s="124"/>
      <c r="BJ829" s="124"/>
      <c r="BK829" s="318" t="e">
        <f t="shared" si="264"/>
        <v>#VALUE!</v>
      </c>
      <c r="BL829" s="124"/>
      <c r="BM829" s="318" t="e">
        <f t="shared" si="265"/>
        <v>#VALUE!</v>
      </c>
      <c r="BN829" s="273" t="str">
        <f>IF(COUNTIFS($Z$86,"=practic?*"),AI88,"")</f>
        <v/>
      </c>
      <c r="BO829" s="124"/>
      <c r="BP829" s="318" t="e">
        <f t="shared" si="266"/>
        <v>#VALUE!</v>
      </c>
      <c r="BQ829" s="127" t="str">
        <f>IF(COUNTIF($AZ829,"=practic?*"),IF($AK$88&lt;&gt;"",ROUND($AK$88/14,1),""),"")</f>
        <v/>
      </c>
      <c r="BR829" s="127" t="str">
        <f>IF(COUNTIF($AZ829,"=practic?*"),IF($AK$88&lt;&gt;"",ROUND($AK$88,1),""),"")</f>
        <v/>
      </c>
      <c r="BS829" s="273" t="str">
        <f>IF($AZ829="","",$AC$88)</f>
        <v/>
      </c>
      <c r="BT829" s="126" t="str">
        <f>IF($AZ829="","",$AJ$88)</f>
        <v/>
      </c>
      <c r="BU829" s="126" t="str">
        <f t="shared" si="275"/>
        <v/>
      </c>
      <c r="BV829" s="127" t="str">
        <f t="shared" si="276"/>
        <v/>
      </c>
      <c r="BW829" s="419" t="str">
        <f t="shared" ref="BW829:BW844" si="277">IF($AZ829="","",CONCATENATE("20",G$12+BA829-1))</f>
        <v/>
      </c>
    </row>
    <row r="830" spans="50:75" ht="21" hidden="1" customHeight="1" x14ac:dyDescent="0.2">
      <c r="AX830" s="124" t="str">
        <f>IF(COUNTIFS($Z$89,"=practic?*"),$Z$91,"")</f>
        <v/>
      </c>
      <c r="AY830" s="273">
        <v>7</v>
      </c>
      <c r="AZ830" s="273" t="str">
        <f>IF(COUNTIFS($Z$89,"=practic?*"),$Z$89,"")</f>
        <v/>
      </c>
      <c r="BA830" s="273" t="str">
        <f t="shared" si="272"/>
        <v/>
      </c>
      <c r="BB830" s="127" t="str">
        <f t="shared" si="273"/>
        <v/>
      </c>
      <c r="BC830" s="273" t="str">
        <f>IF($AZ830="","",$AD$91)</f>
        <v/>
      </c>
      <c r="BD830" s="127" t="str">
        <f t="shared" si="274"/>
        <v/>
      </c>
      <c r="BE830" s="124"/>
      <c r="BF830" s="124"/>
      <c r="BG830" s="124"/>
      <c r="BH830" s="124"/>
      <c r="BI830" s="124"/>
      <c r="BJ830" s="124"/>
      <c r="BK830" s="318" t="e">
        <f t="shared" si="264"/>
        <v>#VALUE!</v>
      </c>
      <c r="BL830" s="124"/>
      <c r="BM830" s="318" t="e">
        <f t="shared" si="265"/>
        <v>#VALUE!</v>
      </c>
      <c r="BN830" s="273" t="str">
        <f>IF(COUNTIFS($Z$89,"=practic?*"),AI91,"")</f>
        <v/>
      </c>
      <c r="BO830" s="124"/>
      <c r="BP830" s="318" t="e">
        <f t="shared" si="266"/>
        <v>#VALUE!</v>
      </c>
      <c r="BQ830" s="127" t="str">
        <f>IF(COUNTIF($AZ830,"=practic?*"),IF($AK$91&lt;&gt;"",ROUND($AK$91/14,1),""),"")</f>
        <v/>
      </c>
      <c r="BR830" s="127" t="str">
        <f>IF(COUNTIF($AZ830,"=practic?*"),IF($AK$91&lt;&gt;"",ROUND($AK$91,1),""),"")</f>
        <v/>
      </c>
      <c r="BS830" s="127" t="str">
        <f>IF($AZ830="","",$AC$91)</f>
        <v/>
      </c>
      <c r="BT830" s="126" t="str">
        <f>IF($AZ830="","",$AJ$91)</f>
        <v/>
      </c>
      <c r="BU830" s="126" t="str">
        <f t="shared" si="275"/>
        <v/>
      </c>
      <c r="BV830" s="127" t="str">
        <f t="shared" si="276"/>
        <v/>
      </c>
      <c r="BW830" s="419" t="str">
        <f t="shared" si="277"/>
        <v/>
      </c>
    </row>
    <row r="831" spans="50:75" ht="21" hidden="1" customHeight="1" x14ac:dyDescent="0.2">
      <c r="AX831" s="124" t="str">
        <f>IF(COUNTIFS($Z$92,"=practic?*"),$Z$94,"")</f>
        <v/>
      </c>
      <c r="AY831" s="273">
        <v>8</v>
      </c>
      <c r="AZ831" s="273" t="str">
        <f>IF(COUNTIFS($Z$92,"=practic?*"),$Z$92,"")</f>
        <v/>
      </c>
      <c r="BA831" s="273" t="str">
        <f t="shared" si="272"/>
        <v/>
      </c>
      <c r="BB831" s="273" t="str">
        <f t="shared" si="273"/>
        <v/>
      </c>
      <c r="BC831" s="273" t="str">
        <f>IF($AZ831="","",$AD$94)</f>
        <v/>
      </c>
      <c r="BD831" s="273" t="str">
        <f t="shared" si="274"/>
        <v/>
      </c>
      <c r="BE831" s="124"/>
      <c r="BF831" s="124"/>
      <c r="BG831" s="124"/>
      <c r="BH831" s="124"/>
      <c r="BI831" s="124"/>
      <c r="BJ831" s="124"/>
      <c r="BK831" s="318" t="e">
        <f t="shared" si="264"/>
        <v>#VALUE!</v>
      </c>
      <c r="BL831" s="124"/>
      <c r="BM831" s="318" t="e">
        <f t="shared" si="265"/>
        <v>#VALUE!</v>
      </c>
      <c r="BN831" s="273" t="str">
        <f>IF(COUNTIFS($Z$92,"=practic?*"),AI94,"")</f>
        <v/>
      </c>
      <c r="BO831" s="124"/>
      <c r="BP831" s="318" t="e">
        <f t="shared" si="266"/>
        <v>#VALUE!</v>
      </c>
      <c r="BQ831" s="127" t="str">
        <f>IF(COUNTIF($AZ831,"=practic?*"),IF($AK$94&lt;&gt;"",ROUND($AK$94/14,1),""),"")</f>
        <v/>
      </c>
      <c r="BR831" s="127" t="str">
        <f>IF(COUNTIF($AZ831,"=practic?*"),IF($AK$94&lt;&gt;"",ROUND($AK$94,1),""),"")</f>
        <v/>
      </c>
      <c r="BS831" s="273" t="str">
        <f>IF($AZ831="","",$AC$94)</f>
        <v/>
      </c>
      <c r="BT831" s="126" t="str">
        <f>IF($AZ831="","",$AJ$94)</f>
        <v/>
      </c>
      <c r="BU831" s="126" t="str">
        <f t="shared" si="275"/>
        <v/>
      </c>
      <c r="BV831" s="127" t="str">
        <f t="shared" si="276"/>
        <v/>
      </c>
      <c r="BW831" s="419" t="str">
        <f t="shared" si="277"/>
        <v/>
      </c>
    </row>
    <row r="832" spans="50:75" ht="21" hidden="1" customHeight="1" x14ac:dyDescent="0.2">
      <c r="AX832" s="124" t="str">
        <f>IF(COUNTIFS($Z$95,"=practic?*"),$Z$97,"")</f>
        <v/>
      </c>
      <c r="AY832" s="273">
        <v>9</v>
      </c>
      <c r="AZ832" s="273" t="str">
        <f>IF(COUNTIFS($Z$95,"=practic?*"),$Z$95,"")</f>
        <v/>
      </c>
      <c r="BA832" s="273" t="str">
        <f t="shared" si="272"/>
        <v/>
      </c>
      <c r="BB832" s="273" t="str">
        <f t="shared" si="273"/>
        <v/>
      </c>
      <c r="BC832" s="273" t="str">
        <f>IF($AZ832="","",$AD$100)</f>
        <v/>
      </c>
      <c r="BD832" s="127" t="str">
        <f t="shared" si="274"/>
        <v/>
      </c>
      <c r="BE832" s="124"/>
      <c r="BF832" s="124"/>
      <c r="BG832" s="124"/>
      <c r="BH832" s="124"/>
      <c r="BI832" s="124"/>
      <c r="BJ832" s="124"/>
      <c r="BK832" s="318" t="e">
        <f t="shared" si="264"/>
        <v>#VALUE!</v>
      </c>
      <c r="BL832" s="124"/>
      <c r="BM832" s="318" t="e">
        <f t="shared" si="265"/>
        <v>#VALUE!</v>
      </c>
      <c r="BN832" s="273" t="str">
        <f>IF(COUNTIFS($Z$95,"=practic?*"),AI97,"")</f>
        <v/>
      </c>
      <c r="BO832" s="124"/>
      <c r="BP832" s="318" t="e">
        <f t="shared" si="266"/>
        <v>#VALUE!</v>
      </c>
      <c r="BQ832" s="127" t="str">
        <f>IF(COUNTIF($AZ832,"=practic?*"),IF($AK$100&lt;&gt;"",ROUND($AK$100/14,1),""),"")</f>
        <v/>
      </c>
      <c r="BR832" s="127" t="str">
        <f>IF(COUNTIF($AZ832,"=practic?*"),IF($AK$100&lt;&gt;"",ROUND($AK$100,1),""),"")</f>
        <v/>
      </c>
      <c r="BS832" s="273" t="str">
        <f>IF($AZ832="","",$AC$100)</f>
        <v/>
      </c>
      <c r="BT832" s="126" t="str">
        <f>IF($AZ832="","",$AJ$100)</f>
        <v/>
      </c>
      <c r="BU832" s="126" t="str">
        <f t="shared" si="275"/>
        <v/>
      </c>
      <c r="BV832" s="127" t="str">
        <f t="shared" si="276"/>
        <v/>
      </c>
      <c r="BW832" s="419" t="str">
        <f t="shared" si="277"/>
        <v/>
      </c>
    </row>
    <row r="833" spans="50:75" ht="21" hidden="1" customHeight="1" x14ac:dyDescent="0.2">
      <c r="AX833" s="124" t="str">
        <f>IF(COUNTIFS($Z$98,"=practic?*"),$Z$100,"")</f>
        <v/>
      </c>
      <c r="AY833" s="273">
        <v>10</v>
      </c>
      <c r="AZ833" s="318" t="str">
        <f>IF(COUNTIFS($Z$98,"=practic?*"),$Z$98,"")</f>
        <v/>
      </c>
      <c r="BA833" s="318" t="str">
        <f t="shared" si="272"/>
        <v/>
      </c>
      <c r="BB833" s="318" t="str">
        <f t="shared" si="273"/>
        <v/>
      </c>
      <c r="BC833" s="318" t="str">
        <f>IF($AZ833="","",$AD$100)</f>
        <v/>
      </c>
      <c r="BD833" s="127" t="str">
        <f t="shared" si="274"/>
        <v/>
      </c>
      <c r="BE833" s="124"/>
      <c r="BF833" s="124"/>
      <c r="BG833" s="124"/>
      <c r="BH833" s="124"/>
      <c r="BI833" s="124"/>
      <c r="BJ833" s="124"/>
      <c r="BK833" s="318" t="e">
        <f t="shared" si="264"/>
        <v>#VALUE!</v>
      </c>
      <c r="BL833" s="124"/>
      <c r="BM833" s="318" t="e">
        <f t="shared" si="265"/>
        <v>#VALUE!</v>
      </c>
      <c r="BN833" s="318" t="str">
        <f>IF(COUNTIFS($Z$98,"=practic?*"),AI100,"")</f>
        <v/>
      </c>
      <c r="BO833" s="124"/>
      <c r="BP833" s="318" t="e">
        <f t="shared" si="266"/>
        <v>#VALUE!</v>
      </c>
      <c r="BQ833" s="127" t="str">
        <f>IF(COUNTIF($AZ833,"=practic?*"),IF($AK$100&lt;&gt;"",ROUND($AK$100/14,1),""),"")</f>
        <v/>
      </c>
      <c r="BR833" s="127" t="str">
        <f>IF(COUNTIF($AZ833,"=practic?*"),IF($AK$100&lt;&gt;"",ROUND($AK$100,1),""),"")</f>
        <v/>
      </c>
      <c r="BS833" s="318" t="str">
        <f>IF($AZ833="","",$AC$100)</f>
        <v/>
      </c>
      <c r="BT833" s="126" t="str">
        <f>IF($AZ833="","",$AJ$100)</f>
        <v/>
      </c>
      <c r="BU833" s="126" t="str">
        <f t="shared" si="275"/>
        <v/>
      </c>
      <c r="BV833" s="127" t="str">
        <f t="shared" si="276"/>
        <v/>
      </c>
      <c r="BW833" s="419" t="str">
        <f t="shared" si="277"/>
        <v/>
      </c>
    </row>
    <row r="834" spans="50:75" ht="21" hidden="1" customHeight="1" x14ac:dyDescent="0.25">
      <c r="AX834" s="556" t="s">
        <v>224</v>
      </c>
      <c r="AY834" s="557"/>
      <c r="AZ834" s="557"/>
      <c r="BA834" s="557"/>
      <c r="BB834" s="557"/>
      <c r="BC834" s="557"/>
      <c r="BD834" s="557"/>
      <c r="BE834" s="557"/>
      <c r="BF834" s="557"/>
      <c r="BG834" s="557"/>
      <c r="BH834" s="557"/>
      <c r="BI834" s="557"/>
      <c r="BJ834" s="557"/>
      <c r="BK834" s="557"/>
      <c r="BL834" s="557"/>
      <c r="BM834" s="557"/>
      <c r="BN834" s="557"/>
      <c r="BO834" s="557"/>
      <c r="BP834" s="557"/>
      <c r="BQ834" s="557"/>
      <c r="BR834" s="557"/>
      <c r="BS834" s="557"/>
      <c r="BT834" s="557"/>
      <c r="BU834" s="557"/>
      <c r="BV834" s="558"/>
      <c r="BW834" s="419" t="str">
        <f t="shared" si="277"/>
        <v/>
      </c>
    </row>
    <row r="835" spans="50:75" ht="21" hidden="1" customHeight="1" x14ac:dyDescent="0.2">
      <c r="AX835" s="124" t="str">
        <f>IF(COUNTIFS($AL$71,"=practic?*"),$AL$73,"")</f>
        <v/>
      </c>
      <c r="AY835" s="127">
        <v>1</v>
      </c>
      <c r="AZ835" s="273" t="str">
        <f>IF(COUNTIFS($AL$71,"=practic?*"),$AL$71,"")</f>
        <v/>
      </c>
      <c r="BA835" s="127" t="str">
        <f t="shared" ref="BA835:BA844" si="278">IF($AZ835="","",ROUND(RIGHT($AL$70,1)/2,0))</f>
        <v/>
      </c>
      <c r="BB835" s="127" t="str">
        <f t="shared" ref="BB835:BB844" si="279">IF($AZ835="","",RIGHT($AL$70,1))</f>
        <v/>
      </c>
      <c r="BC835" s="127" t="str">
        <f>IF($AZ835="","",$AP$73)</f>
        <v/>
      </c>
      <c r="BD835" s="127" t="str">
        <f t="shared" ref="BD835:BD844" si="280">IF($AZ835="","","DI")</f>
        <v/>
      </c>
      <c r="BE835" s="124"/>
      <c r="BF835" s="124"/>
      <c r="BG835" s="124"/>
      <c r="BH835" s="124"/>
      <c r="BI835" s="124"/>
      <c r="BJ835" s="124"/>
      <c r="BK835" s="329" t="e">
        <f t="shared" si="264"/>
        <v>#VALUE!</v>
      </c>
      <c r="BL835" s="124"/>
      <c r="BM835" s="329" t="e">
        <f t="shared" si="265"/>
        <v>#VALUE!</v>
      </c>
      <c r="BN835" s="273" t="str">
        <f>IF(COUNTIFS($AL$71,"=practic?*"),AU73,"")</f>
        <v/>
      </c>
      <c r="BO835" s="124"/>
      <c r="BP835" s="329" t="e">
        <f t="shared" si="266"/>
        <v>#VALUE!</v>
      </c>
      <c r="BQ835" s="127" t="str">
        <f>IF(COUNTIF($AZ835,"=practic?*"),IF($AW$73&lt;&gt;"",ROUND($AW$73/14,1),""),"")</f>
        <v/>
      </c>
      <c r="BR835" s="127" t="str">
        <f>IF(COUNTIF($AZ835,"=practic?*"),IF($AW$73&lt;&gt;"",ROUND($AW$73,1),""),"")</f>
        <v/>
      </c>
      <c r="BS835" s="127" t="str">
        <f>IF($AZ835="","",$AO$73)</f>
        <v/>
      </c>
      <c r="BT835" s="126" t="str">
        <f>IF($AZ835="","",$AV$73)</f>
        <v/>
      </c>
      <c r="BU835" s="126" t="str">
        <f t="shared" ref="BU835:BU844" si="281">IF($AZ835="","",IF($BG835&lt;&gt;"",$BG835,0)+IF($BM835&lt;&gt;"",$BM835,0)+IF($BQ835&lt;&gt;"",$BQ835,0))</f>
        <v/>
      </c>
      <c r="BV835" s="127" t="str">
        <f t="shared" ref="BV835:BV844" si="282">IF($AZ835="","",IF($BJ835&lt;&gt;"",$BJ835,0)+IF($BP835&lt;&gt;"",$BP835,0)+IF($BR835&lt;&gt;"",$BR835,0))</f>
        <v/>
      </c>
      <c r="BW835" s="419" t="str">
        <f t="shared" si="277"/>
        <v/>
      </c>
    </row>
    <row r="836" spans="50:75" ht="21" hidden="1" customHeight="1" x14ac:dyDescent="0.2">
      <c r="AX836" s="124" t="str">
        <f>IF(COUNTIFS($AL$74,"=practic?*"),$AL$76,"")</f>
        <v/>
      </c>
      <c r="AY836" s="273">
        <v>2</v>
      </c>
      <c r="AZ836" s="273" t="str">
        <f>IF(COUNTIFS($AL$74,"=practic?*"),$AL$74,"")</f>
        <v/>
      </c>
      <c r="BA836" s="273" t="str">
        <f t="shared" si="278"/>
        <v/>
      </c>
      <c r="BB836" s="273" t="str">
        <f t="shared" si="279"/>
        <v/>
      </c>
      <c r="BC836" s="273" t="str">
        <f>IF($AZ836="","",$AP$76)</f>
        <v/>
      </c>
      <c r="BD836" s="273" t="str">
        <f t="shared" si="280"/>
        <v/>
      </c>
      <c r="BE836" s="124"/>
      <c r="BF836" s="124"/>
      <c r="BG836" s="124"/>
      <c r="BH836" s="124"/>
      <c r="BI836" s="124"/>
      <c r="BJ836" s="124"/>
      <c r="BK836" s="329" t="e">
        <f t="shared" si="264"/>
        <v>#VALUE!</v>
      </c>
      <c r="BL836" s="124"/>
      <c r="BM836" s="329" t="e">
        <f t="shared" si="265"/>
        <v>#VALUE!</v>
      </c>
      <c r="BN836" s="273" t="str">
        <f>IF(COUNTIFS($AL$74,"=practic?*"),AU76,"")</f>
        <v/>
      </c>
      <c r="BO836" s="124"/>
      <c r="BP836" s="329" t="e">
        <f t="shared" si="266"/>
        <v>#VALUE!</v>
      </c>
      <c r="BQ836" s="127" t="str">
        <f>IF(COUNTIF($AZ836,"=practic?*"),IF($AW$76&lt;&gt;"",ROUND($AW$76/14,1),""),"")</f>
        <v/>
      </c>
      <c r="BR836" s="127" t="str">
        <f>IF(COUNTIF($AZ836,"=practic?*"),IF($AW$76&lt;&gt;"",ROUND($AW$76,1),""),"")</f>
        <v/>
      </c>
      <c r="BS836" s="273" t="str">
        <f>IF($AZ836="","",$AO$76)</f>
        <v/>
      </c>
      <c r="BT836" s="126" t="str">
        <f>IF($AZ836="","",$AV$76)</f>
        <v/>
      </c>
      <c r="BU836" s="126" t="str">
        <f t="shared" si="281"/>
        <v/>
      </c>
      <c r="BV836" s="127" t="str">
        <f t="shared" si="282"/>
        <v/>
      </c>
      <c r="BW836" s="419" t="str">
        <f t="shared" si="277"/>
        <v/>
      </c>
    </row>
    <row r="837" spans="50:75" ht="21" hidden="1" customHeight="1" x14ac:dyDescent="0.2">
      <c r="AX837" s="124" t="str">
        <f>IF(COUNTIFS($AL$77,"=practic?*"),$AL$79,"")</f>
        <v/>
      </c>
      <c r="AY837" s="273">
        <v>3</v>
      </c>
      <c r="AZ837" s="273" t="str">
        <f>IF(COUNTIFS($AL$77,"=practic?*"),$AL$77,"")</f>
        <v/>
      </c>
      <c r="BA837" s="273" t="str">
        <f t="shared" si="278"/>
        <v/>
      </c>
      <c r="BB837" s="273" t="str">
        <f t="shared" si="279"/>
        <v/>
      </c>
      <c r="BC837" s="273" t="str">
        <f>IF($AZ837="","",$AP$79)</f>
        <v/>
      </c>
      <c r="BD837" s="127" t="str">
        <f t="shared" si="280"/>
        <v/>
      </c>
      <c r="BE837" s="124"/>
      <c r="BF837" s="124"/>
      <c r="BG837" s="124"/>
      <c r="BH837" s="124"/>
      <c r="BI837" s="124"/>
      <c r="BJ837" s="124"/>
      <c r="BK837" s="329" t="e">
        <f t="shared" si="264"/>
        <v>#VALUE!</v>
      </c>
      <c r="BL837" s="124"/>
      <c r="BM837" s="329" t="e">
        <f t="shared" si="265"/>
        <v>#VALUE!</v>
      </c>
      <c r="BN837" s="273" t="str">
        <f>IF(COUNTIFS($AL$77,"=practic?*"),AU79,"")</f>
        <v/>
      </c>
      <c r="BO837" s="124"/>
      <c r="BP837" s="329" t="e">
        <f t="shared" si="266"/>
        <v>#VALUE!</v>
      </c>
      <c r="BQ837" s="127" t="str">
        <f>IF(COUNTIF($AZ837,"=practic?*"),IF($AW$79&lt;&gt;"",ROUND($AW$79/14,1),""),"")</f>
        <v/>
      </c>
      <c r="BR837" s="127" t="str">
        <f>IF(COUNTIF($AZ837,"=practic?*"),IF($AW$79&lt;&gt;"",ROUND($AW$79,1),""),"")</f>
        <v/>
      </c>
      <c r="BS837" s="273" t="str">
        <f>IF($AZ837="","",$AO$79)</f>
        <v/>
      </c>
      <c r="BT837" s="126" t="str">
        <f>IF($AZ837="","",$AV$79)</f>
        <v/>
      </c>
      <c r="BU837" s="126" t="str">
        <f t="shared" si="281"/>
        <v/>
      </c>
      <c r="BV837" s="127" t="str">
        <f t="shared" si="282"/>
        <v/>
      </c>
      <c r="BW837" s="419" t="str">
        <f t="shared" si="277"/>
        <v/>
      </c>
    </row>
    <row r="838" spans="50:75" ht="21" hidden="1" customHeight="1" x14ac:dyDescent="0.2">
      <c r="AX838" s="124" t="str">
        <f>IF(COUNTIFS($AL$80,"=practic?*"),$AL$82,"")</f>
        <v/>
      </c>
      <c r="AY838" s="273">
        <v>4</v>
      </c>
      <c r="AZ838" s="273" t="str">
        <f>IF(COUNTIFS($AL$80,"=practic?*"),$AL$80,"")</f>
        <v/>
      </c>
      <c r="BA838" s="273" t="str">
        <f t="shared" si="278"/>
        <v/>
      </c>
      <c r="BB838" s="273" t="str">
        <f t="shared" si="279"/>
        <v/>
      </c>
      <c r="BC838" s="273" t="str">
        <f>IF($AZ838="","",$AP$82)</f>
        <v/>
      </c>
      <c r="BD838" s="273" t="str">
        <f t="shared" si="280"/>
        <v/>
      </c>
      <c r="BE838" s="124"/>
      <c r="BF838" s="124"/>
      <c r="BG838" s="124"/>
      <c r="BH838" s="124"/>
      <c r="BI838" s="124"/>
      <c r="BJ838" s="124"/>
      <c r="BK838" s="329" t="e">
        <f t="shared" si="264"/>
        <v>#VALUE!</v>
      </c>
      <c r="BL838" s="124"/>
      <c r="BM838" s="329" t="e">
        <f t="shared" si="265"/>
        <v>#VALUE!</v>
      </c>
      <c r="BN838" s="273" t="str">
        <f>IF(COUNTIFS($AL$80,"=practic?*"),AU82,"")</f>
        <v/>
      </c>
      <c r="BO838" s="124"/>
      <c r="BP838" s="329" t="e">
        <f t="shared" si="266"/>
        <v>#VALUE!</v>
      </c>
      <c r="BQ838" s="127" t="str">
        <f>IF(COUNTIF($AZ838,"=practic?*"),IF($AW$82&lt;&gt;"",ROUND($AW$82/14,1),""),"")</f>
        <v/>
      </c>
      <c r="BR838" s="127" t="str">
        <f>IF(COUNTIF($AZ838,"=practic?*"),IF($AW$82&lt;&gt;"",ROUND($AW$82,1),""),"")</f>
        <v/>
      </c>
      <c r="BS838" s="127" t="str">
        <f>IF($AZ838="","",$AO$82)</f>
        <v/>
      </c>
      <c r="BT838" s="126" t="str">
        <f>IF($AZ838="","",$AV$82)</f>
        <v/>
      </c>
      <c r="BU838" s="126" t="str">
        <f t="shared" si="281"/>
        <v/>
      </c>
      <c r="BV838" s="127" t="str">
        <f t="shared" si="282"/>
        <v/>
      </c>
      <c r="BW838" s="419" t="str">
        <f t="shared" si="277"/>
        <v/>
      </c>
    </row>
    <row r="839" spans="50:75" ht="21" hidden="1" customHeight="1" x14ac:dyDescent="0.2">
      <c r="AX839" s="124" t="str">
        <f>IF(COUNTIFS($AL$83,"=practic?*"),$AL$85,"")</f>
        <v/>
      </c>
      <c r="AY839" s="273">
        <v>5</v>
      </c>
      <c r="AZ839" s="273" t="str">
        <f>IF(COUNTIFS($AL$83,"=practic?*"),$AL$83,"")</f>
        <v/>
      </c>
      <c r="BA839" s="273" t="str">
        <f t="shared" si="278"/>
        <v/>
      </c>
      <c r="BB839" s="273" t="str">
        <f t="shared" si="279"/>
        <v/>
      </c>
      <c r="BC839" s="273" t="str">
        <f>IF($AZ839="","",$AP$85)</f>
        <v/>
      </c>
      <c r="BD839" s="127" t="str">
        <f t="shared" si="280"/>
        <v/>
      </c>
      <c r="BE839" s="124"/>
      <c r="BF839" s="124"/>
      <c r="BG839" s="124"/>
      <c r="BH839" s="124"/>
      <c r="BI839" s="124"/>
      <c r="BJ839" s="124"/>
      <c r="BK839" s="329" t="e">
        <f t="shared" si="264"/>
        <v>#VALUE!</v>
      </c>
      <c r="BL839" s="124"/>
      <c r="BM839" s="329" t="e">
        <f t="shared" si="265"/>
        <v>#VALUE!</v>
      </c>
      <c r="BN839" s="273" t="str">
        <f>IF(COUNTIFS($AL$83,"=practic?*"),AU85,"")</f>
        <v/>
      </c>
      <c r="BO839" s="124"/>
      <c r="BP839" s="329" t="e">
        <f t="shared" si="266"/>
        <v>#VALUE!</v>
      </c>
      <c r="BQ839" s="127" t="str">
        <f>IF(COUNTIF($AZ839,"=practic?*"),IF($AW$85&lt;&gt;"",ROUND($AW$85/14,1),""),"")</f>
        <v/>
      </c>
      <c r="BR839" s="127" t="str">
        <f>IF(COUNTIF($AZ839,"=practic?*"),IF($AW$85&lt;&gt;"",ROUND($AW$85,1),""),"")</f>
        <v/>
      </c>
      <c r="BS839" s="273" t="str">
        <f>IF($AZ839="","",$AO$85)</f>
        <v/>
      </c>
      <c r="BT839" s="126" t="str">
        <f>IF($AZ839="","",$AV$85)</f>
        <v/>
      </c>
      <c r="BU839" s="126" t="str">
        <f t="shared" si="281"/>
        <v/>
      </c>
      <c r="BV839" s="127" t="str">
        <f t="shared" si="282"/>
        <v/>
      </c>
      <c r="BW839" s="419" t="str">
        <f t="shared" si="277"/>
        <v/>
      </c>
    </row>
    <row r="840" spans="50:75" ht="21" hidden="1" customHeight="1" x14ac:dyDescent="0.2">
      <c r="AX840" s="124" t="str">
        <f>IF(COUNTIFS($AL$86,"=practic?*"),$AL$88,"")</f>
        <v/>
      </c>
      <c r="AY840" s="273">
        <v>6</v>
      </c>
      <c r="AZ840" s="273" t="str">
        <f>IF(COUNTIFS($AL$86,"=practic?*"),$AL$86,"")</f>
        <v/>
      </c>
      <c r="BA840" s="273" t="str">
        <f t="shared" si="278"/>
        <v/>
      </c>
      <c r="BB840" s="273" t="str">
        <f t="shared" si="279"/>
        <v/>
      </c>
      <c r="BC840" s="273" t="str">
        <f>IF($AZ840="","",$AP$88)</f>
        <v/>
      </c>
      <c r="BD840" s="273" t="str">
        <f t="shared" si="280"/>
        <v/>
      </c>
      <c r="BE840" s="124"/>
      <c r="BF840" s="124"/>
      <c r="BG840" s="124"/>
      <c r="BH840" s="124"/>
      <c r="BI840" s="124"/>
      <c r="BJ840" s="124"/>
      <c r="BK840" s="329" t="e">
        <f t="shared" si="264"/>
        <v>#VALUE!</v>
      </c>
      <c r="BL840" s="124"/>
      <c r="BM840" s="329" t="e">
        <f t="shared" si="265"/>
        <v>#VALUE!</v>
      </c>
      <c r="BN840" s="273" t="str">
        <f>IF(COUNTIFS($AL$86,"=practic?*"),AU88,"")</f>
        <v/>
      </c>
      <c r="BO840" s="124"/>
      <c r="BP840" s="329" t="e">
        <f t="shared" si="266"/>
        <v>#VALUE!</v>
      </c>
      <c r="BQ840" s="127" t="str">
        <f>IF(COUNTIF($AZ840,"=practic?*"),IF($AW$88&lt;&gt;"",ROUND($AW$88/14,1),""),"")</f>
        <v/>
      </c>
      <c r="BR840" s="127" t="str">
        <f>IF(COUNTIF($AZ840,"=practic?*"),IF($AW$88&lt;&gt;"",ROUND($AW$88,1),""),"")</f>
        <v/>
      </c>
      <c r="BS840" s="273" t="str">
        <f>IF($AZ840="","",$AO$88)</f>
        <v/>
      </c>
      <c r="BT840" s="126" t="str">
        <f>IF($AZ840="","",$AV$88)</f>
        <v/>
      </c>
      <c r="BU840" s="126" t="str">
        <f t="shared" si="281"/>
        <v/>
      </c>
      <c r="BV840" s="127" t="str">
        <f t="shared" si="282"/>
        <v/>
      </c>
      <c r="BW840" s="419" t="str">
        <f t="shared" si="277"/>
        <v/>
      </c>
    </row>
    <row r="841" spans="50:75" ht="21" hidden="1" customHeight="1" x14ac:dyDescent="0.2">
      <c r="AX841" s="124" t="str">
        <f>IF(COUNTIFS($AL$89,"=practic?*"),$AL$91,"")</f>
        <v/>
      </c>
      <c r="AY841" s="273">
        <v>7</v>
      </c>
      <c r="AZ841" s="273" t="str">
        <f>IF(COUNTIFS($AL$89,"=practic?*"),$AL$89,"")</f>
        <v/>
      </c>
      <c r="BA841" s="273" t="str">
        <f t="shared" si="278"/>
        <v/>
      </c>
      <c r="BB841" s="127" t="str">
        <f t="shared" si="279"/>
        <v/>
      </c>
      <c r="BC841" s="273" t="str">
        <f>IF($AZ841="","",$AP$91)</f>
        <v/>
      </c>
      <c r="BD841" s="127" t="str">
        <f t="shared" si="280"/>
        <v/>
      </c>
      <c r="BE841" s="124"/>
      <c r="BF841" s="124"/>
      <c r="BG841" s="124"/>
      <c r="BH841" s="124"/>
      <c r="BI841" s="124"/>
      <c r="BJ841" s="124"/>
      <c r="BK841" s="329" t="e">
        <f t="shared" si="264"/>
        <v>#VALUE!</v>
      </c>
      <c r="BL841" s="124"/>
      <c r="BM841" s="329" t="e">
        <f t="shared" si="265"/>
        <v>#VALUE!</v>
      </c>
      <c r="BN841" s="273" t="str">
        <f>IF(COUNTIFS($AL$89,"=practic?*"),AU91,"")</f>
        <v/>
      </c>
      <c r="BO841" s="124"/>
      <c r="BP841" s="329" t="e">
        <f t="shared" si="266"/>
        <v>#VALUE!</v>
      </c>
      <c r="BQ841" s="127" t="str">
        <f>IF(COUNTIF($AZ841,"=practic?*"),IF($AW$91&lt;&gt;"",ROUND($AW$91/14,1),""),"")</f>
        <v/>
      </c>
      <c r="BR841" s="127" t="str">
        <f>IF(COUNTIF($AZ841,"=practic?*"),IF($AW$91&lt;&gt;"",ROUND($AW$91,1),""),"")</f>
        <v/>
      </c>
      <c r="BS841" s="127" t="str">
        <f>IF($AZ841="","",$AO$91)</f>
        <v/>
      </c>
      <c r="BT841" s="126" t="str">
        <f>IF($AZ841="","",$AV$91)</f>
        <v/>
      </c>
      <c r="BU841" s="126" t="str">
        <f t="shared" si="281"/>
        <v/>
      </c>
      <c r="BV841" s="127" t="str">
        <f t="shared" si="282"/>
        <v/>
      </c>
      <c r="BW841" s="419" t="str">
        <f t="shared" si="277"/>
        <v/>
      </c>
    </row>
    <row r="842" spans="50:75" ht="21" hidden="1" customHeight="1" x14ac:dyDescent="0.2">
      <c r="AX842" s="124" t="str">
        <f>IF(COUNTIFS($AL$92,"=practic?*"),$AL$94,"")</f>
        <v/>
      </c>
      <c r="AY842" s="273">
        <v>8</v>
      </c>
      <c r="AZ842" s="273" t="str">
        <f>IF(COUNTIFS($AL$92,"=practic?*"),$AL$92,"")</f>
        <v/>
      </c>
      <c r="BA842" s="273" t="str">
        <f t="shared" si="278"/>
        <v/>
      </c>
      <c r="BB842" s="273" t="str">
        <f t="shared" si="279"/>
        <v/>
      </c>
      <c r="BC842" s="273" t="str">
        <f>IF($AZ842="","",$AP$94)</f>
        <v/>
      </c>
      <c r="BD842" s="273" t="str">
        <f t="shared" si="280"/>
        <v/>
      </c>
      <c r="BE842" s="124"/>
      <c r="BF842" s="124"/>
      <c r="BG842" s="124"/>
      <c r="BH842" s="124"/>
      <c r="BI842" s="124"/>
      <c r="BJ842" s="124"/>
      <c r="BK842" s="329" t="e">
        <f t="shared" si="264"/>
        <v>#VALUE!</v>
      </c>
      <c r="BL842" s="124"/>
      <c r="BM842" s="329" t="e">
        <f t="shared" si="265"/>
        <v>#VALUE!</v>
      </c>
      <c r="BN842" s="273" t="str">
        <f>IF(COUNTIFS($AL$92,"=practic?*"),AU94,"")</f>
        <v/>
      </c>
      <c r="BO842" s="124"/>
      <c r="BP842" s="329" t="e">
        <f t="shared" si="266"/>
        <v>#VALUE!</v>
      </c>
      <c r="BQ842" s="127" t="str">
        <f>IF(COUNTIF($AZ842,"=practic?*"),IF($AW$94&lt;&gt;"",ROUND($AW$94/14,1),""),"")</f>
        <v/>
      </c>
      <c r="BR842" s="127" t="str">
        <f>IF(COUNTIF($AZ842,"=practic?*"),IF($AW$94&lt;&gt;"",ROUND($AW$94,1),""),"")</f>
        <v/>
      </c>
      <c r="BS842" s="273" t="str">
        <f>IF($AZ842="","",$AO$94)</f>
        <v/>
      </c>
      <c r="BT842" s="126" t="str">
        <f>IF($AZ842="","",$AV$94)</f>
        <v/>
      </c>
      <c r="BU842" s="126" t="str">
        <f t="shared" si="281"/>
        <v/>
      </c>
      <c r="BV842" s="127" t="str">
        <f t="shared" si="282"/>
        <v/>
      </c>
      <c r="BW842" s="419" t="str">
        <f t="shared" si="277"/>
        <v/>
      </c>
    </row>
    <row r="843" spans="50:75" ht="21" hidden="1" customHeight="1" x14ac:dyDescent="0.2">
      <c r="AX843" s="124" t="str">
        <f>IF(COUNTIFS($AL$95,"=practic?*"),$AL$97,"")</f>
        <v/>
      </c>
      <c r="AY843" s="273">
        <v>9</v>
      </c>
      <c r="AZ843" s="273" t="str">
        <f>IF(COUNTIFS($AL$95,"=practic?*"),$AL$95,"")</f>
        <v/>
      </c>
      <c r="BA843" s="273" t="str">
        <f t="shared" si="278"/>
        <v/>
      </c>
      <c r="BB843" s="273" t="str">
        <f t="shared" si="279"/>
        <v/>
      </c>
      <c r="BC843" s="273" t="str">
        <f>IF($AZ843="","",$AP$100)</f>
        <v/>
      </c>
      <c r="BD843" s="127" t="str">
        <f t="shared" si="280"/>
        <v/>
      </c>
      <c r="BE843" s="124"/>
      <c r="BF843" s="124"/>
      <c r="BG843" s="124"/>
      <c r="BH843" s="124"/>
      <c r="BI843" s="124"/>
      <c r="BJ843" s="124"/>
      <c r="BK843" s="329" t="e">
        <f t="shared" si="264"/>
        <v>#VALUE!</v>
      </c>
      <c r="BL843" s="124"/>
      <c r="BM843" s="329" t="e">
        <f t="shared" si="265"/>
        <v>#VALUE!</v>
      </c>
      <c r="BN843" s="273" t="str">
        <f>IF(COUNTIFS($AL$95,"=practic?*"),AU97,"")</f>
        <v/>
      </c>
      <c r="BO843" s="124"/>
      <c r="BP843" s="329" t="e">
        <f t="shared" si="266"/>
        <v>#VALUE!</v>
      </c>
      <c r="BQ843" s="127" t="str">
        <f>IF(COUNTIF($AZ843,"=practic?*"),IF($AW$100&lt;&gt;"",ROUND($AW$100/14,1),""),"")</f>
        <v/>
      </c>
      <c r="BR843" s="127" t="str">
        <f>IF(COUNTIF($AZ843,"=practic?*"),IF($AW$100&lt;&gt;"",ROUND($AW$100,1),""),"")</f>
        <v/>
      </c>
      <c r="BS843" s="273" t="str">
        <f>IF($AZ843="","",$AO$100)</f>
        <v/>
      </c>
      <c r="BT843" s="126" t="str">
        <f>IF($AZ843="","",$AV$100)</f>
        <v/>
      </c>
      <c r="BU843" s="126" t="str">
        <f t="shared" si="281"/>
        <v/>
      </c>
      <c r="BV843" s="127" t="str">
        <f t="shared" si="282"/>
        <v/>
      </c>
      <c r="BW843" s="419" t="str">
        <f t="shared" si="277"/>
        <v/>
      </c>
    </row>
    <row r="844" spans="50:75" ht="21" hidden="1" customHeight="1" x14ac:dyDescent="0.2">
      <c r="AX844" s="124" t="str">
        <f>IF(COUNTIFS($AL$98,"=practic?*"),$AL$100,"")</f>
        <v/>
      </c>
      <c r="AY844" s="273">
        <v>10</v>
      </c>
      <c r="AZ844" s="329" t="str">
        <f>IF(COUNTIFS($AL$98,"=practic?*"),$AL$98,"")</f>
        <v/>
      </c>
      <c r="BA844" s="329" t="str">
        <f t="shared" si="278"/>
        <v/>
      </c>
      <c r="BB844" s="329" t="str">
        <f t="shared" si="279"/>
        <v/>
      </c>
      <c r="BC844" s="329" t="str">
        <f>IF($AZ844="","",$AP$100)</f>
        <v/>
      </c>
      <c r="BD844" s="127" t="str">
        <f t="shared" si="280"/>
        <v/>
      </c>
      <c r="BE844" s="124"/>
      <c r="BF844" s="124"/>
      <c r="BG844" s="124"/>
      <c r="BH844" s="124"/>
      <c r="BI844" s="124"/>
      <c r="BJ844" s="124"/>
      <c r="BK844" s="329" t="e">
        <f t="shared" si="264"/>
        <v>#VALUE!</v>
      </c>
      <c r="BL844" s="124"/>
      <c r="BM844" s="329" t="e">
        <f t="shared" si="265"/>
        <v>#VALUE!</v>
      </c>
      <c r="BN844" s="329" t="str">
        <f>IF(COUNTIFS($AL$98,"=practic?*"),AU100,"")</f>
        <v/>
      </c>
      <c r="BO844" s="124"/>
      <c r="BP844" s="329" t="e">
        <f t="shared" si="266"/>
        <v>#VALUE!</v>
      </c>
      <c r="BQ844" s="127" t="str">
        <f>IF(COUNTIF($AZ844,"=practic?*"),IF($AW$100&lt;&gt;"",ROUND($AW$100/14,1),""),"")</f>
        <v/>
      </c>
      <c r="BR844" s="127" t="str">
        <f>IF(COUNTIF($AZ844,"=practic?*"),IF($AW$100&lt;&gt;"",ROUND($AW$100,1),""),"")</f>
        <v/>
      </c>
      <c r="BS844" s="329" t="str">
        <f>IF($AZ844="","",$AO$100)</f>
        <v/>
      </c>
      <c r="BT844" s="126" t="str">
        <f>IF($AZ844="","",$AV$100)</f>
        <v/>
      </c>
      <c r="BU844" s="126" t="str">
        <f t="shared" si="281"/>
        <v/>
      </c>
      <c r="BV844" s="127" t="str">
        <f t="shared" si="282"/>
        <v/>
      </c>
      <c r="BW844" s="419"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row r="922" ht="21" hidden="1" customHeight="1" x14ac:dyDescent="0.2"/>
    <row r="923" ht="21" hidden="1" customHeight="1" x14ac:dyDescent="0.2"/>
    <row r="924" ht="21" hidden="1" customHeight="1" x14ac:dyDescent="0.2"/>
    <row r="925" ht="21" hidden="1" customHeight="1" x14ac:dyDescent="0.2"/>
    <row r="926" ht="21" hidden="1" customHeight="1" x14ac:dyDescent="0.2"/>
    <row r="927" ht="21" hidden="1" customHeight="1" x14ac:dyDescent="0.2"/>
    <row r="928" ht="21" hidden="1" customHeight="1" x14ac:dyDescent="0.2"/>
    <row r="929" ht="21" hidden="1" customHeight="1" x14ac:dyDescent="0.2"/>
    <row r="930" ht="21" hidden="1" customHeight="1" x14ac:dyDescent="0.2"/>
    <row r="931" ht="21" hidden="1" customHeight="1" x14ac:dyDescent="0.2"/>
    <row r="932" ht="21" hidden="1" customHeight="1" x14ac:dyDescent="0.2"/>
    <row r="933" ht="21" hidden="1" customHeight="1" x14ac:dyDescent="0.2"/>
    <row r="934" ht="21" hidden="1" customHeight="1" x14ac:dyDescent="0.2"/>
    <row r="935" ht="21" hidden="1" customHeight="1" x14ac:dyDescent="0.2"/>
    <row r="936" ht="21" hidden="1" customHeight="1" x14ac:dyDescent="0.2"/>
    <row r="937" ht="21" hidden="1" customHeight="1" x14ac:dyDescent="0.2"/>
    <row r="938" ht="21" hidden="1" customHeight="1" x14ac:dyDescent="0.2"/>
    <row r="939" ht="21" hidden="1" customHeight="1" x14ac:dyDescent="0.2"/>
    <row r="940" ht="21" hidden="1" customHeight="1" x14ac:dyDescent="0.2"/>
    <row r="941" ht="21" hidden="1" customHeight="1" x14ac:dyDescent="0.2"/>
    <row r="942" ht="21" hidden="1" customHeight="1" x14ac:dyDescent="0.2"/>
    <row r="943" ht="21" hidden="1" customHeight="1" x14ac:dyDescent="0.2"/>
    <row r="944" ht="21" hidden="1" customHeight="1" x14ac:dyDescent="0.2"/>
    <row r="945" ht="21" hidden="1" customHeight="1" x14ac:dyDescent="0.2"/>
    <row r="946" ht="21" hidden="1" customHeight="1" x14ac:dyDescent="0.2"/>
    <row r="947" ht="21" hidden="1" customHeight="1" x14ac:dyDescent="0.2"/>
    <row r="948" ht="21" hidden="1" customHeight="1" x14ac:dyDescent="0.2"/>
    <row r="949" ht="21" hidden="1" customHeight="1" x14ac:dyDescent="0.2"/>
    <row r="950" ht="21" hidden="1" customHeight="1" x14ac:dyDescent="0.2"/>
    <row r="951" ht="21" hidden="1" customHeight="1" x14ac:dyDescent="0.2"/>
    <row r="952" ht="21" hidden="1" customHeight="1" x14ac:dyDescent="0.2"/>
    <row r="953" ht="21" hidden="1" customHeight="1" x14ac:dyDescent="0.2"/>
    <row r="954" ht="21" hidden="1" customHeight="1" x14ac:dyDescent="0.2"/>
    <row r="955" ht="21" hidden="1" customHeight="1" x14ac:dyDescent="0.2"/>
    <row r="956" ht="21" hidden="1" customHeight="1" x14ac:dyDescent="0.2"/>
    <row r="957" ht="21" hidden="1" customHeight="1" x14ac:dyDescent="0.2"/>
    <row r="958" ht="21" hidden="1" customHeight="1" x14ac:dyDescent="0.2"/>
    <row r="959" ht="21" hidden="1" customHeight="1" x14ac:dyDescent="0.2"/>
    <row r="960" ht="21" hidden="1" customHeight="1" x14ac:dyDescent="0.2"/>
    <row r="961" ht="21" hidden="1" customHeight="1" x14ac:dyDescent="0.2"/>
    <row r="962" ht="21" hidden="1" customHeight="1" x14ac:dyDescent="0.2"/>
    <row r="963" ht="21" hidden="1" customHeight="1" x14ac:dyDescent="0.2"/>
    <row r="964" ht="21" hidden="1" customHeight="1" x14ac:dyDescent="0.2"/>
    <row r="965" ht="21" hidden="1" customHeight="1" x14ac:dyDescent="0.2"/>
    <row r="966" ht="21" hidden="1" customHeight="1" x14ac:dyDescent="0.2"/>
    <row r="967" ht="21" hidden="1" customHeight="1" x14ac:dyDescent="0.2"/>
    <row r="968" ht="21" hidden="1" customHeight="1" x14ac:dyDescent="0.2"/>
    <row r="969" ht="21" hidden="1" customHeight="1" x14ac:dyDescent="0.2"/>
    <row r="970" ht="21" hidden="1" customHeight="1" x14ac:dyDescent="0.2"/>
    <row r="971" ht="21" hidden="1" customHeight="1" x14ac:dyDescent="0.2"/>
    <row r="972" ht="21" hidden="1" customHeight="1" x14ac:dyDescent="0.2"/>
    <row r="973" ht="21" hidden="1" customHeight="1" x14ac:dyDescent="0.2"/>
    <row r="974" ht="21" hidden="1" customHeight="1" x14ac:dyDescent="0.2"/>
    <row r="975" ht="21" hidden="1" customHeight="1" x14ac:dyDescent="0.2"/>
    <row r="976" ht="21" hidden="1" customHeight="1" x14ac:dyDescent="0.2"/>
    <row r="977" ht="21" hidden="1" customHeight="1" x14ac:dyDescent="0.2"/>
    <row r="978" ht="21" hidden="1" customHeight="1" x14ac:dyDescent="0.2"/>
    <row r="979" ht="21" hidden="1" customHeight="1" x14ac:dyDescent="0.2"/>
    <row r="980" ht="21" hidden="1" customHeight="1" x14ac:dyDescent="0.2"/>
    <row r="981" ht="21" hidden="1" customHeight="1" x14ac:dyDescent="0.2"/>
    <row r="982" ht="21" hidden="1" customHeight="1" x14ac:dyDescent="0.2"/>
    <row r="983" ht="21" hidden="1" customHeight="1" x14ac:dyDescent="0.2"/>
    <row r="984" ht="21" hidden="1" customHeight="1" x14ac:dyDescent="0.2"/>
    <row r="985" ht="21" hidden="1" customHeight="1" x14ac:dyDescent="0.2"/>
    <row r="986" ht="21" hidden="1" customHeight="1" x14ac:dyDescent="0.2"/>
    <row r="987" ht="21" hidden="1" customHeight="1" x14ac:dyDescent="0.2"/>
    <row r="988" ht="21" hidden="1" customHeight="1" x14ac:dyDescent="0.2"/>
    <row r="989" ht="21" hidden="1" customHeight="1" x14ac:dyDescent="0.2"/>
    <row r="990" ht="21" hidden="1" customHeight="1" x14ac:dyDescent="0.2"/>
    <row r="991" ht="21" hidden="1" customHeight="1" x14ac:dyDescent="0.2"/>
    <row r="992" ht="21" hidden="1" customHeight="1" x14ac:dyDescent="0.2"/>
    <row r="993" ht="21" hidden="1" customHeight="1" x14ac:dyDescent="0.2"/>
    <row r="994" ht="21" hidden="1" customHeight="1" x14ac:dyDescent="0.2"/>
    <row r="995" ht="21" hidden="1" customHeight="1" x14ac:dyDescent="0.2"/>
    <row r="996" ht="21" hidden="1" customHeight="1" x14ac:dyDescent="0.2"/>
    <row r="997" ht="21" hidden="1" customHeight="1" x14ac:dyDescent="0.2"/>
    <row r="998" ht="21" hidden="1" customHeight="1" x14ac:dyDescent="0.2"/>
    <row r="999" ht="21" hidden="1" customHeight="1" x14ac:dyDescent="0.2"/>
    <row r="1000" ht="21" hidden="1" customHeight="1" x14ac:dyDescent="0.2"/>
    <row r="1001" ht="21" hidden="1" customHeight="1" x14ac:dyDescent="0.2"/>
    <row r="1002" ht="21" hidden="1" customHeight="1" x14ac:dyDescent="0.2"/>
    <row r="1003" ht="21" hidden="1" customHeight="1" x14ac:dyDescent="0.2"/>
    <row r="1004" ht="21" hidden="1" customHeight="1" x14ac:dyDescent="0.2"/>
    <row r="1005" ht="21" hidden="1" customHeight="1" x14ac:dyDescent="0.2"/>
    <row r="1006" ht="21" hidden="1" customHeight="1" x14ac:dyDescent="0.2"/>
    <row r="1007" ht="21" hidden="1" customHeight="1" x14ac:dyDescent="0.2"/>
    <row r="1008" ht="21" hidden="1" customHeight="1" x14ac:dyDescent="0.2"/>
    <row r="1009" ht="21" hidden="1" customHeight="1" x14ac:dyDescent="0.2"/>
    <row r="1010" ht="21" hidden="1" customHeight="1" x14ac:dyDescent="0.2"/>
    <row r="1011" ht="21" hidden="1" customHeight="1" x14ac:dyDescent="0.2"/>
    <row r="1012" ht="21" hidden="1" customHeight="1" x14ac:dyDescent="0.2"/>
    <row r="1013" ht="21" hidden="1" customHeight="1" x14ac:dyDescent="0.2"/>
    <row r="1014" ht="21" hidden="1" customHeight="1" x14ac:dyDescent="0.2"/>
    <row r="1015" ht="21" hidden="1" customHeight="1" x14ac:dyDescent="0.2"/>
    <row r="1016" ht="21" hidden="1" customHeight="1" x14ac:dyDescent="0.2"/>
    <row r="1017" ht="21" hidden="1" customHeight="1" x14ac:dyDescent="0.2"/>
    <row r="1018" ht="21" hidden="1" customHeight="1" x14ac:dyDescent="0.2"/>
    <row r="1019" ht="21" hidden="1" customHeight="1" x14ac:dyDescent="0.2"/>
    <row r="1020" ht="21" hidden="1" customHeight="1" x14ac:dyDescent="0.2"/>
    <row r="1021" ht="21" hidden="1" customHeight="1" x14ac:dyDescent="0.2"/>
    <row r="1022" ht="21" hidden="1" customHeight="1" x14ac:dyDescent="0.2"/>
    <row r="1023" ht="21" hidden="1" customHeight="1" x14ac:dyDescent="0.2"/>
    <row r="1024" ht="21" hidden="1" customHeight="1" x14ac:dyDescent="0.2"/>
    <row r="1025" ht="21" hidden="1" customHeight="1" x14ac:dyDescent="0.2"/>
    <row r="1026" ht="21" hidden="1" customHeight="1" x14ac:dyDescent="0.2"/>
    <row r="1027" ht="21" hidden="1" customHeight="1" x14ac:dyDescent="0.2"/>
    <row r="1028" ht="21" hidden="1" customHeight="1" x14ac:dyDescent="0.2"/>
    <row r="1029" ht="21" hidden="1" customHeight="1" x14ac:dyDescent="0.2"/>
    <row r="1030" ht="21" hidden="1" customHeight="1" x14ac:dyDescent="0.2"/>
    <row r="1031" ht="21" hidden="1" customHeight="1" x14ac:dyDescent="0.2"/>
    <row r="1032" ht="21" hidden="1" customHeight="1" x14ac:dyDescent="0.2"/>
    <row r="1033" ht="21" hidden="1" customHeight="1" x14ac:dyDescent="0.2"/>
    <row r="1034" ht="21" hidden="1" customHeight="1" x14ac:dyDescent="0.2"/>
    <row r="1035" ht="21" hidden="1" customHeight="1" x14ac:dyDescent="0.2"/>
    <row r="1036" ht="21" hidden="1" customHeight="1" x14ac:dyDescent="0.2"/>
    <row r="1037" ht="21" hidden="1" customHeight="1" x14ac:dyDescent="0.2"/>
    <row r="1038" ht="21" hidden="1" customHeight="1" x14ac:dyDescent="0.2"/>
    <row r="1039" ht="21" hidden="1" customHeight="1" x14ac:dyDescent="0.2"/>
    <row r="1040" ht="21" hidden="1" customHeight="1" x14ac:dyDescent="0.2"/>
    <row r="1041" ht="21" hidden="1" customHeight="1" x14ac:dyDescent="0.2"/>
    <row r="1042" ht="21" hidden="1" customHeight="1" x14ac:dyDescent="0.2"/>
    <row r="1043" ht="21" hidden="1" customHeight="1" x14ac:dyDescent="0.2"/>
    <row r="1044" ht="21" hidden="1" customHeight="1" x14ac:dyDescent="0.2"/>
  </sheetData>
  <sheetProtection algorithmName="SHA-512" hashValue="WTDelCBzz0pRrTDNTPyIcvF2yTfuuSgVKWbXK9W53CYChvx1tV3YvRZDktqFNZ/q6Tn0IBnZpfAmObLG0qTZ1A==" saltValue="Upn65p0H+I38yBekxFiaFQ==" spinCount="100000" sheet="1" objects="1" scenarios="1" formatCells="0" formatRows="0" selectLockedCells="1"/>
  <mergeCells count="950">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A289:A291"/>
    <mergeCell ref="B289:M290"/>
    <mergeCell ref="N289:Y290"/>
    <mergeCell ref="Z289:AK290"/>
    <mergeCell ref="AL289:AW290"/>
    <mergeCell ref="B291:D291"/>
    <mergeCell ref="N291:P291"/>
    <mergeCell ref="Z291:AB291"/>
    <mergeCell ref="AL291:AN291"/>
    <mergeCell ref="A286:A288"/>
    <mergeCell ref="B286:M287"/>
    <mergeCell ref="N286:Y287"/>
    <mergeCell ref="Z286:AK287"/>
    <mergeCell ref="AL286:AW287"/>
    <mergeCell ref="B288:D288"/>
    <mergeCell ref="N288:P288"/>
    <mergeCell ref="Z288:AB288"/>
    <mergeCell ref="AL288:AN288"/>
    <mergeCell ref="A283:A285"/>
    <mergeCell ref="B283:M284"/>
    <mergeCell ref="N283:Y284"/>
    <mergeCell ref="Z283:AK284"/>
    <mergeCell ref="AL283:AW284"/>
    <mergeCell ref="B285:D285"/>
    <mergeCell ref="N285:P285"/>
    <mergeCell ref="Z285:AB285"/>
    <mergeCell ref="AL285:AN285"/>
    <mergeCell ref="A280:A282"/>
    <mergeCell ref="B280:M281"/>
    <mergeCell ref="N280:Y281"/>
    <mergeCell ref="Z280:AK281"/>
    <mergeCell ref="AL280:AW281"/>
    <mergeCell ref="B282:D282"/>
    <mergeCell ref="N282:P282"/>
    <mergeCell ref="Z282:AB282"/>
    <mergeCell ref="AL282:AN282"/>
    <mergeCell ref="A277:A279"/>
    <mergeCell ref="B277:M278"/>
    <mergeCell ref="N277:Y278"/>
    <mergeCell ref="Z277:AK278"/>
    <mergeCell ref="AL277:AW278"/>
    <mergeCell ref="B279:D279"/>
    <mergeCell ref="N279:P279"/>
    <mergeCell ref="Z279:AB279"/>
    <mergeCell ref="AL279:AN279"/>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N177:P177"/>
    <mergeCell ref="Z177:AB177"/>
    <mergeCell ref="B177:D177"/>
    <mergeCell ref="A198:AW198"/>
    <mergeCell ref="A205:A207"/>
    <mergeCell ref="B205:M206"/>
    <mergeCell ref="N205:Y206"/>
    <mergeCell ref="Z205:AK206"/>
    <mergeCell ref="AL205:AW206"/>
    <mergeCell ref="B207:D207"/>
    <mergeCell ref="N207:P207"/>
    <mergeCell ref="AL177:AN177"/>
    <mergeCell ref="B175:M176"/>
    <mergeCell ref="N175:Y176"/>
    <mergeCell ref="A172:A174"/>
    <mergeCell ref="B172:M173"/>
    <mergeCell ref="N172:Y173"/>
    <mergeCell ref="AL175:AW176"/>
    <mergeCell ref="Z175:AK176"/>
    <mergeCell ref="AL172:AW173"/>
    <mergeCell ref="Z172:AK173"/>
    <mergeCell ref="B174:D174"/>
    <mergeCell ref="N174:P174"/>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O105:AP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Z207:AB207"/>
    <mergeCell ref="AL207:AN207"/>
    <mergeCell ref="B184:I184"/>
    <mergeCell ref="AN184:AU184"/>
    <mergeCell ref="A175:A177"/>
    <mergeCell ref="W104:Y104"/>
    <mergeCell ref="AI104:AK104"/>
    <mergeCell ref="AL104:AM104"/>
    <mergeCell ref="G105:J105"/>
    <mergeCell ref="N105:O105"/>
    <mergeCell ref="B104:C104"/>
    <mergeCell ref="G104:J104"/>
    <mergeCell ref="N104:O104"/>
    <mergeCell ref="S104:V104"/>
    <mergeCell ref="AE105:AH105"/>
    <mergeCell ref="AL105:AM105"/>
    <mergeCell ref="Q106:R106"/>
    <mergeCell ref="Z106:AA106"/>
    <mergeCell ref="AC106:AD106"/>
    <mergeCell ref="N106:O106"/>
    <mergeCell ref="N113:P113"/>
    <mergeCell ref="N117:Y117"/>
    <mergeCell ref="N118:Y118"/>
    <mergeCell ref="AI105:AK105"/>
    <mergeCell ref="AA113:AK113"/>
    <mergeCell ref="W105:Y105"/>
    <mergeCell ref="AL147:AN147"/>
    <mergeCell ref="Z154:AK155"/>
    <mergeCell ref="Z150:AB150"/>
    <mergeCell ref="AL150:AN150"/>
    <mergeCell ref="Z157:AK158"/>
    <mergeCell ref="AL157:AW158"/>
    <mergeCell ref="B159:D159"/>
    <mergeCell ref="N159:P159"/>
    <mergeCell ref="Z159:AB159"/>
    <mergeCell ref="AL159:AN159"/>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A148:A150"/>
    <mergeCell ref="B148:M149"/>
    <mergeCell ref="N148:Y149"/>
    <mergeCell ref="A101:A103"/>
    <mergeCell ref="B101:M102"/>
    <mergeCell ref="N101:Y102"/>
    <mergeCell ref="Z101:AK102"/>
    <mergeCell ref="AL101:AW102"/>
    <mergeCell ref="B103:D103"/>
    <mergeCell ref="N103:P103"/>
    <mergeCell ref="Z103:AB103"/>
    <mergeCell ref="AL103:AN103"/>
    <mergeCell ref="Q105:R105"/>
    <mergeCell ref="S105:V105"/>
    <mergeCell ref="Z104:AA104"/>
    <mergeCell ref="AC104:AD104"/>
    <mergeCell ref="AE104:AH104"/>
    <mergeCell ref="K104:M104"/>
    <mergeCell ref="K105:M105"/>
    <mergeCell ref="N142:Y143"/>
    <mergeCell ref="Z148:AK149"/>
    <mergeCell ref="A138:AW138"/>
    <mergeCell ref="A104:A105"/>
    <mergeCell ref="AQ105:AT105"/>
    <mergeCell ref="AL98:AW99"/>
    <mergeCell ref="B100:D100"/>
    <mergeCell ref="N100:P100"/>
    <mergeCell ref="Z100:AB100"/>
    <mergeCell ref="AL100:AN100"/>
    <mergeCell ref="A98:A100"/>
    <mergeCell ref="B98:M99"/>
    <mergeCell ref="N98:Y99"/>
    <mergeCell ref="Z98:AK99"/>
    <mergeCell ref="AL92:AW93"/>
    <mergeCell ref="B94:D94"/>
    <mergeCell ref="N94:P94"/>
    <mergeCell ref="Z94:AB94"/>
    <mergeCell ref="AL94:AN94"/>
    <mergeCell ref="A92:A94"/>
    <mergeCell ref="B92:M93"/>
    <mergeCell ref="N92:Y93"/>
    <mergeCell ref="Z92:AK93"/>
    <mergeCell ref="AL89:AW90"/>
    <mergeCell ref="B91:D91"/>
    <mergeCell ref="N91:P91"/>
    <mergeCell ref="Z91:AB91"/>
    <mergeCell ref="AL91:AN91"/>
    <mergeCell ref="A89:A91"/>
    <mergeCell ref="B89:M90"/>
    <mergeCell ref="N89:Y90"/>
    <mergeCell ref="Z89:AK90"/>
    <mergeCell ref="AL86:AW87"/>
    <mergeCell ref="B88:D88"/>
    <mergeCell ref="N88:P88"/>
    <mergeCell ref="Z88:AB88"/>
    <mergeCell ref="AL88:AN88"/>
    <mergeCell ref="A86:A88"/>
    <mergeCell ref="B86:M87"/>
    <mergeCell ref="N86:Y87"/>
    <mergeCell ref="Z86:AK87"/>
    <mergeCell ref="AL83:AW84"/>
    <mergeCell ref="B85:D85"/>
    <mergeCell ref="N85:P85"/>
    <mergeCell ref="Z85:AB85"/>
    <mergeCell ref="AL85:AN85"/>
    <mergeCell ref="A83:A85"/>
    <mergeCell ref="B83:M84"/>
    <mergeCell ref="N83:Y84"/>
    <mergeCell ref="Z83:AK84"/>
    <mergeCell ref="AL80:AW81"/>
    <mergeCell ref="B82:D82"/>
    <mergeCell ref="N82:P82"/>
    <mergeCell ref="Z82:AB82"/>
    <mergeCell ref="AL82:AN82"/>
    <mergeCell ref="A80:A82"/>
    <mergeCell ref="B80:M81"/>
    <mergeCell ref="N80:Y81"/>
    <mergeCell ref="Z80:AK81"/>
    <mergeCell ref="AL77:AW78"/>
    <mergeCell ref="B79:D79"/>
    <mergeCell ref="N79:P79"/>
    <mergeCell ref="Z79:AB79"/>
    <mergeCell ref="AL79:AN79"/>
    <mergeCell ref="A77:A79"/>
    <mergeCell ref="B77:M78"/>
    <mergeCell ref="N77:Y78"/>
    <mergeCell ref="Z77:AK78"/>
    <mergeCell ref="AL74:AW75"/>
    <mergeCell ref="B76:D76"/>
    <mergeCell ref="N76:P76"/>
    <mergeCell ref="Z76:AB76"/>
    <mergeCell ref="AL76:AN76"/>
    <mergeCell ref="A74:A76"/>
    <mergeCell ref="B74:M75"/>
    <mergeCell ref="N74:Y75"/>
    <mergeCell ref="Z74:AK75"/>
    <mergeCell ref="AL71:AW72"/>
    <mergeCell ref="B73:D73"/>
    <mergeCell ref="N73:P73"/>
    <mergeCell ref="Z73:AB73"/>
    <mergeCell ref="AL73:AN73"/>
    <mergeCell ref="A71:A73"/>
    <mergeCell ref="B71:M72"/>
    <mergeCell ref="N71:Y72"/>
    <mergeCell ref="Z71:AK72"/>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34:A36"/>
    <mergeCell ref="B34:M35"/>
    <mergeCell ref="N34:Y35"/>
    <mergeCell ref="Z34:AK35"/>
    <mergeCell ref="A37:A39"/>
    <mergeCell ref="B37:M38"/>
    <mergeCell ref="N37:Y38"/>
    <mergeCell ref="Z37:AK38"/>
    <mergeCell ref="Z39:AB39"/>
    <mergeCell ref="B39:D39"/>
    <mergeCell ref="N39:P39"/>
    <mergeCell ref="B36:D36"/>
    <mergeCell ref="N36:P36"/>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G52:J52"/>
    <mergeCell ref="AL51:AN51"/>
    <mergeCell ref="Z53:AA53"/>
    <mergeCell ref="AC53:AD53"/>
    <mergeCell ref="AE53:AH53"/>
    <mergeCell ref="AL53:AM53"/>
    <mergeCell ref="S52:V52"/>
    <mergeCell ref="N52:O52"/>
    <mergeCell ref="N51:P51"/>
    <mergeCell ref="Z51:AB51"/>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A214:A216"/>
    <mergeCell ref="B214:M215"/>
    <mergeCell ref="N214:Y215"/>
    <mergeCell ref="Z214:AK215"/>
    <mergeCell ref="AL214:AW215"/>
    <mergeCell ref="B216:D216"/>
    <mergeCell ref="N216:P216"/>
    <mergeCell ref="Z216:AB216"/>
    <mergeCell ref="AL216:AN216"/>
    <mergeCell ref="A217:A219"/>
    <mergeCell ref="B217:M218"/>
    <mergeCell ref="N217:Y218"/>
    <mergeCell ref="Z217:AK218"/>
    <mergeCell ref="AL217:AW218"/>
    <mergeCell ref="B219:D219"/>
    <mergeCell ref="N219:P219"/>
    <mergeCell ref="Z219:AB219"/>
    <mergeCell ref="AL219:AN219"/>
    <mergeCell ref="A220:A222"/>
    <mergeCell ref="B220:M221"/>
    <mergeCell ref="N220:Y221"/>
    <mergeCell ref="Z220:AK221"/>
    <mergeCell ref="AL220:AW221"/>
    <mergeCell ref="B222:D222"/>
    <mergeCell ref="N222:P222"/>
    <mergeCell ref="Z222:AB222"/>
    <mergeCell ref="AL222:AN222"/>
    <mergeCell ref="A223:A225"/>
    <mergeCell ref="B223:M224"/>
    <mergeCell ref="N223:Y224"/>
    <mergeCell ref="Z223:AK224"/>
    <mergeCell ref="AL223:AW224"/>
    <mergeCell ref="B225:D225"/>
    <mergeCell ref="N225:P225"/>
    <mergeCell ref="Z225:AB225"/>
    <mergeCell ref="AL225:AN225"/>
    <mergeCell ref="A226:A228"/>
    <mergeCell ref="B226:M227"/>
    <mergeCell ref="N226:Y227"/>
    <mergeCell ref="Z226:AK227"/>
    <mergeCell ref="AL226:AW227"/>
    <mergeCell ref="B228:D228"/>
    <mergeCell ref="N228:P228"/>
    <mergeCell ref="Z228:AB228"/>
    <mergeCell ref="AL228:AN228"/>
    <mergeCell ref="A232:A234"/>
    <mergeCell ref="B232:M233"/>
    <mergeCell ref="N232:Y233"/>
    <mergeCell ref="Z232:AK233"/>
    <mergeCell ref="AL232:AW233"/>
    <mergeCell ref="B234:D234"/>
    <mergeCell ref="N234:P234"/>
    <mergeCell ref="Z234:AB234"/>
    <mergeCell ref="AL234:AN234"/>
    <mergeCell ref="A229:A231"/>
    <mergeCell ref="B229:M230"/>
    <mergeCell ref="N229:Y230"/>
    <mergeCell ref="Z229:AK230"/>
    <mergeCell ref="AL229:AW230"/>
    <mergeCell ref="B231:D231"/>
    <mergeCell ref="N231:P231"/>
    <mergeCell ref="Z231:AB231"/>
    <mergeCell ref="AL231:AN231"/>
    <mergeCell ref="Z273:AB273"/>
    <mergeCell ref="AL273:AN273"/>
    <mergeCell ref="A274:A276"/>
    <mergeCell ref="B274:M275"/>
    <mergeCell ref="N274:Y275"/>
    <mergeCell ref="Z274:AK275"/>
    <mergeCell ref="AL274:AW275"/>
    <mergeCell ref="B276:D276"/>
    <mergeCell ref="N276:P276"/>
    <mergeCell ref="A151:A153"/>
    <mergeCell ref="B151:M152"/>
    <mergeCell ref="N151:Y152"/>
    <mergeCell ref="Z151:AK152"/>
    <mergeCell ref="AL151:AW152"/>
    <mergeCell ref="B153:D153"/>
    <mergeCell ref="N153:P153"/>
    <mergeCell ref="Z153:AB153"/>
    <mergeCell ref="AL153:AN153"/>
    <mergeCell ref="N165:P165"/>
    <mergeCell ref="Z165:AB165"/>
    <mergeCell ref="AL165:AN165"/>
    <mergeCell ref="A160:A162"/>
    <mergeCell ref="B160:M161"/>
    <mergeCell ref="N160:Y161"/>
    <mergeCell ref="A154:A156"/>
    <mergeCell ref="B154:M155"/>
    <mergeCell ref="N154:Y155"/>
    <mergeCell ref="A157:A159"/>
    <mergeCell ref="B157:M158"/>
    <mergeCell ref="N157:Y158"/>
    <mergeCell ref="AL154:AW155"/>
    <mergeCell ref="B156:D156"/>
    <mergeCell ref="N156:P156"/>
    <mergeCell ref="Z156:AB156"/>
    <mergeCell ref="AL156:AN156"/>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B336:M337"/>
    <mergeCell ref="N336:Y337"/>
    <mergeCell ref="B338:D338"/>
    <mergeCell ref="A339:A340"/>
    <mergeCell ref="B339:C339"/>
    <mergeCell ref="E339:F339"/>
    <mergeCell ref="G339:J339"/>
    <mergeCell ref="N339:O339"/>
    <mergeCell ref="W340:Y340"/>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A336:A338"/>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A333:A335"/>
    <mergeCell ref="AL169:AW170"/>
    <mergeCell ref="AL171:AN171"/>
    <mergeCell ref="A166:A168"/>
    <mergeCell ref="B166:M167"/>
    <mergeCell ref="N166:Y167"/>
    <mergeCell ref="Z166:AK167"/>
    <mergeCell ref="B168:D168"/>
    <mergeCell ref="N168:P168"/>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AL237:AN237"/>
    <mergeCell ref="A261:AW261"/>
    <mergeCell ref="B263:Y263"/>
    <mergeCell ref="A95:A97"/>
    <mergeCell ref="B95:M96"/>
    <mergeCell ref="N95:Y96"/>
    <mergeCell ref="Z95:AK96"/>
    <mergeCell ref="AL95:AW96"/>
    <mergeCell ref="B97:D97"/>
    <mergeCell ref="N97:P97"/>
    <mergeCell ref="Z97:AB97"/>
    <mergeCell ref="AL97:AN97"/>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AU340:AW340"/>
    <mergeCell ref="AL201:AW201"/>
    <mergeCell ref="Z336:AK337"/>
    <mergeCell ref="AL336:AW337"/>
    <mergeCell ref="Z339:AA339"/>
    <mergeCell ref="AC339:AD339"/>
    <mergeCell ref="BF378:BH378"/>
    <mergeCell ref="AC341:AD341"/>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B333:M334"/>
    <mergeCell ref="B335:D335"/>
    <mergeCell ref="AL341:AM341"/>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8:AB168"/>
    <mergeCell ref="AL168:AN168"/>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Z349:AK349"/>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AU339:AW339"/>
    <mergeCell ref="W55:Y55"/>
    <mergeCell ref="AI55:AK55"/>
    <mergeCell ref="AU55:AW55"/>
    <mergeCell ref="W53:Y53"/>
    <mergeCell ref="W52:Y52"/>
    <mergeCell ref="AI53:AK53"/>
    <mergeCell ref="AI52:AK52"/>
    <mergeCell ref="AU53:AW53"/>
    <mergeCell ref="AU52:AW52"/>
    <mergeCell ref="AO54:AP54"/>
    <mergeCell ref="Z54:AA54"/>
    <mergeCell ref="AC54:AD54"/>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8"/>
  <sheetViews>
    <sheetView view="pageBreakPreview" zoomScale="60" zoomScaleNormal="70" zoomScalePageLayoutView="60" workbookViewId="0">
      <selection activeCell="A75" sqref="A75:M75"/>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4" t="s">
        <v>47</v>
      </c>
      <c r="B1" s="175"/>
      <c r="C1" s="175"/>
      <c r="D1" s="175"/>
      <c r="E1" s="175"/>
      <c r="F1" s="175"/>
      <c r="G1" s="2"/>
      <c r="H1" s="2"/>
      <c r="I1" s="2"/>
      <c r="J1" s="2"/>
      <c r="K1" s="3"/>
      <c r="L1" s="3"/>
      <c r="M1" s="3"/>
      <c r="N1" s="2"/>
      <c r="O1" s="2"/>
      <c r="P1" s="2"/>
      <c r="Q1" s="2"/>
      <c r="R1" s="4"/>
      <c r="S1" s="4"/>
      <c r="T1" s="4"/>
      <c r="U1" s="4"/>
      <c r="V1" s="4"/>
      <c r="W1" s="4"/>
      <c r="X1" s="4"/>
      <c r="Y1" s="4"/>
      <c r="Z1" s="5"/>
      <c r="AA1" s="5"/>
    </row>
    <row r="2" spans="1:27" s="6" customFormat="1" ht="15" x14ac:dyDescent="0.2">
      <c r="A2" s="176" t="str">
        <f>Coperta!A$4</f>
        <v>Facultatea de Mecanică</v>
      </c>
      <c r="B2" s="177"/>
      <c r="C2" s="177"/>
      <c r="D2" s="177"/>
      <c r="E2" s="178"/>
      <c r="F2" s="178"/>
      <c r="G2" s="4"/>
      <c r="H2" s="4"/>
      <c r="I2" s="4"/>
      <c r="J2" s="4"/>
      <c r="K2" s="5"/>
      <c r="L2" s="5"/>
      <c r="M2" s="5"/>
      <c r="N2" s="4"/>
      <c r="O2" s="4"/>
      <c r="P2" s="4"/>
      <c r="Q2" s="4"/>
      <c r="R2" s="4"/>
      <c r="S2" s="4"/>
      <c r="T2" s="4"/>
      <c r="U2" s="4"/>
      <c r="V2" s="4"/>
      <c r="W2" s="4"/>
      <c r="X2" s="4"/>
      <c r="Y2" s="4"/>
      <c r="Z2" s="5"/>
      <c r="AA2" s="5"/>
    </row>
    <row r="3" spans="1:27" s="6" customFormat="1" ht="15" x14ac:dyDescent="0.2">
      <c r="A3" s="179"/>
      <c r="B3" s="178"/>
      <c r="C3" s="179"/>
      <c r="D3" s="179"/>
      <c r="E3" s="179"/>
      <c r="F3" s="179"/>
      <c r="G3" s="7"/>
      <c r="H3" s="7"/>
      <c r="I3" s="7"/>
      <c r="J3" s="7"/>
      <c r="K3" s="8"/>
      <c r="L3" s="8"/>
      <c r="M3" s="8"/>
      <c r="N3" s="4"/>
      <c r="O3" s="4"/>
      <c r="P3" s="4"/>
      <c r="Q3" s="4"/>
      <c r="R3" s="4"/>
      <c r="S3" s="4"/>
      <c r="T3" s="4"/>
      <c r="U3" s="4"/>
      <c r="V3" s="4"/>
      <c r="W3" s="4"/>
      <c r="X3" s="4"/>
      <c r="Y3" s="4"/>
      <c r="Z3" s="5"/>
      <c r="AA3" s="5"/>
    </row>
    <row r="4" spans="1:27" s="6" customFormat="1" ht="15.75" x14ac:dyDescent="0.25">
      <c r="A4" s="179" t="s">
        <v>181</v>
      </c>
      <c r="B4" s="178"/>
      <c r="C4" s="176" t="str">
        <f>Coperta!J$27</f>
        <v xml:space="preserve"> Ştiinţe inginereşti</v>
      </c>
      <c r="D4" s="180"/>
      <c r="E4" s="179"/>
      <c r="F4" s="179"/>
      <c r="G4" s="7"/>
      <c r="I4" s="155"/>
      <c r="J4" s="155"/>
      <c r="K4" s="8"/>
      <c r="L4" s="8"/>
      <c r="M4" s="8"/>
      <c r="N4" s="4"/>
      <c r="O4" s="4"/>
      <c r="P4" s="4"/>
      <c r="Q4" s="4"/>
      <c r="R4" s="4"/>
      <c r="S4" s="4"/>
      <c r="T4" s="4"/>
      <c r="U4" s="4"/>
      <c r="V4" s="4"/>
      <c r="W4" s="4"/>
      <c r="X4" s="4"/>
      <c r="Y4" s="4"/>
      <c r="Z4" s="5"/>
      <c r="AA4" s="5"/>
    </row>
    <row r="5" spans="1:27" s="6" customFormat="1" ht="15.75" x14ac:dyDescent="0.25">
      <c r="A5" s="179" t="s">
        <v>182</v>
      </c>
      <c r="B5" s="178"/>
      <c r="C5" s="176" t="str">
        <f>Coperta!J$29</f>
        <v xml:space="preserve"> Inginerie mecanică, mecatronică, inginerie industrială şi management</v>
      </c>
      <c r="D5" s="180"/>
      <c r="E5" s="179"/>
      <c r="F5" s="179"/>
      <c r="G5" s="7"/>
      <c r="I5" s="155"/>
      <c r="J5" s="155"/>
      <c r="K5" s="8"/>
      <c r="L5" s="8"/>
      <c r="M5" s="8"/>
      <c r="N5" s="4"/>
      <c r="O5" s="4"/>
      <c r="P5" s="4"/>
      <c r="Q5" s="4"/>
      <c r="R5" s="4"/>
      <c r="S5" s="4"/>
      <c r="T5" s="4"/>
      <c r="U5" s="4"/>
      <c r="V5" s="4"/>
      <c r="W5" s="4"/>
      <c r="X5" s="4"/>
      <c r="Y5" s="4"/>
      <c r="Z5" s="5"/>
      <c r="AA5" s="5"/>
    </row>
    <row r="6" spans="1:27" s="6" customFormat="1" ht="15.75" x14ac:dyDescent="0.25">
      <c r="A6" s="179" t="s">
        <v>183</v>
      </c>
      <c r="B6" s="178"/>
      <c r="C6" s="176" t="str">
        <f>Coperta!J$31</f>
        <v>Științe inginerești aplicate</v>
      </c>
      <c r="D6" s="180"/>
      <c r="E6" s="179"/>
      <c r="F6" s="179"/>
      <c r="G6" s="7"/>
      <c r="I6" s="155"/>
      <c r="J6" s="155"/>
      <c r="K6" s="8"/>
      <c r="L6" s="8"/>
      <c r="M6" s="8"/>
      <c r="N6" s="4"/>
      <c r="O6" s="4"/>
      <c r="P6" s="4"/>
      <c r="Q6" s="4"/>
      <c r="R6" s="4"/>
      <c r="S6" s="4"/>
      <c r="T6" s="4"/>
      <c r="U6" s="4"/>
      <c r="V6" s="4"/>
      <c r="W6" s="4"/>
      <c r="X6" s="4"/>
      <c r="Y6" s="4"/>
      <c r="Z6" s="5"/>
      <c r="AA6" s="5"/>
    </row>
    <row r="7" spans="1:27" s="6" customFormat="1" ht="15" x14ac:dyDescent="0.2">
      <c r="A7" s="179" t="s">
        <v>180</v>
      </c>
      <c r="B7" s="178"/>
      <c r="C7" s="176" t="str">
        <f>Coperta!J$25</f>
        <v>Inginerie medicală</v>
      </c>
      <c r="D7" s="180"/>
      <c r="E7" s="179"/>
      <c r="F7" s="179"/>
      <c r="G7" s="7"/>
      <c r="I7" s="155"/>
      <c r="J7" s="155"/>
      <c r="K7" s="8"/>
      <c r="L7" s="8"/>
      <c r="M7" s="8"/>
      <c r="N7" s="4"/>
      <c r="O7" s="4"/>
      <c r="P7" s="4"/>
      <c r="Q7" s="4"/>
      <c r="R7" s="4"/>
      <c r="S7" s="4"/>
      <c r="T7" s="4"/>
      <c r="U7" s="4"/>
      <c r="V7" s="4"/>
      <c r="W7" s="4"/>
      <c r="X7" s="4"/>
      <c r="Y7" s="4"/>
      <c r="Z7" s="5"/>
      <c r="AA7" s="5"/>
    </row>
    <row r="9" spans="1:27" s="6" customFormat="1" ht="23.25" x14ac:dyDescent="0.35">
      <c r="A9" s="630" t="s">
        <v>100</v>
      </c>
      <c r="B9" s="631"/>
      <c r="C9" s="631"/>
      <c r="D9" s="631"/>
      <c r="E9" s="631"/>
      <c r="F9" s="631"/>
      <c r="G9" s="631"/>
      <c r="H9" s="631"/>
      <c r="I9" s="631"/>
      <c r="J9" s="631"/>
      <c r="K9" s="631"/>
      <c r="L9" s="631"/>
      <c r="M9" s="631"/>
      <c r="N9" s="631"/>
      <c r="O9" s="631"/>
      <c r="P9" s="631"/>
      <c r="Q9" s="631"/>
      <c r="R9" s="631"/>
      <c r="S9" s="631"/>
      <c r="T9" s="631"/>
    </row>
    <row r="10" spans="1:27" s="103" customFormat="1" ht="23.25" x14ac:dyDescent="0.35">
      <c r="A10" s="103" t="s">
        <v>143</v>
      </c>
      <c r="G10" s="173">
        <f>E21+E22+E23+E24</f>
        <v>240</v>
      </c>
      <c r="K10" s="103">
        <v>240</v>
      </c>
    </row>
    <row r="11" spans="1:27" ht="23.25" x14ac:dyDescent="0.35">
      <c r="A11" s="103" t="s">
        <v>101</v>
      </c>
      <c r="G11" s="173">
        <f>PLANURI!BL388</f>
        <v>240</v>
      </c>
    </row>
    <row r="12" spans="1:27" s="103" customFormat="1" ht="23.25" x14ac:dyDescent="0.35">
      <c r="A12" s="103" t="s">
        <v>102</v>
      </c>
      <c r="G12" s="173">
        <f>PLANURI!BN388</f>
        <v>39</v>
      </c>
    </row>
    <row r="13" spans="1:27" s="103" customFormat="1" ht="23.25" x14ac:dyDescent="0.35">
      <c r="A13" s="103" t="s">
        <v>264</v>
      </c>
      <c r="G13" s="173">
        <f>PLANURI!BP388</f>
        <v>8</v>
      </c>
      <c r="K13" s="103" t="s">
        <v>153</v>
      </c>
    </row>
    <row r="14" spans="1:27" s="103" customFormat="1" ht="23.25" x14ac:dyDescent="0.35">
      <c r="A14" s="103" t="s">
        <v>104</v>
      </c>
      <c r="G14" s="173">
        <f>PLANURI!BQ388</f>
        <v>5</v>
      </c>
      <c r="K14" s="103" t="s">
        <v>153</v>
      </c>
    </row>
    <row r="15" spans="1:27" s="103" customFormat="1" ht="23.25" x14ac:dyDescent="0.35">
      <c r="A15" s="103" t="s">
        <v>292</v>
      </c>
      <c r="G15" s="173">
        <f>PLANURI!BR388</f>
        <v>10</v>
      </c>
      <c r="K15" s="103" t="s">
        <v>154</v>
      </c>
    </row>
    <row r="16" spans="1:27" s="103" customFormat="1" ht="23.25" x14ac:dyDescent="0.35">
      <c r="A16" s="103" t="s">
        <v>103</v>
      </c>
      <c r="G16" s="173">
        <f>PLANURI!BS388</f>
        <v>7</v>
      </c>
    </row>
    <row r="17" spans="1:20" s="103" customFormat="1" ht="23.25" x14ac:dyDescent="0.35"/>
    <row r="18" spans="1:20" s="103" customFormat="1" ht="24" thickBot="1" x14ac:dyDescent="0.4">
      <c r="A18" s="103" t="s">
        <v>139</v>
      </c>
      <c r="H18" s="103" t="s">
        <v>275</v>
      </c>
      <c r="M18" s="103" t="s">
        <v>284</v>
      </c>
    </row>
    <row r="19" spans="1:20" s="103" customFormat="1" ht="23.25" x14ac:dyDescent="0.35">
      <c r="B19" s="625" t="s">
        <v>105</v>
      </c>
      <c r="C19" s="627"/>
      <c r="D19" s="628"/>
      <c r="E19" s="629"/>
      <c r="H19" s="625" t="s">
        <v>105</v>
      </c>
      <c r="I19" s="637"/>
      <c r="J19" s="638"/>
      <c r="L19" s="333"/>
      <c r="M19" s="625" t="s">
        <v>105</v>
      </c>
      <c r="N19" s="637"/>
      <c r="O19" s="638"/>
    </row>
    <row r="20" spans="1:20" s="103" customFormat="1" ht="24" thickBot="1" x14ac:dyDescent="0.4">
      <c r="B20" s="626"/>
      <c r="C20" s="354" t="s">
        <v>111</v>
      </c>
      <c r="D20" s="359" t="s">
        <v>112</v>
      </c>
      <c r="E20" s="360" t="s">
        <v>140</v>
      </c>
      <c r="H20" s="626"/>
      <c r="I20" s="338" t="s">
        <v>111</v>
      </c>
      <c r="J20" s="339" t="s">
        <v>112</v>
      </c>
      <c r="L20" s="118"/>
      <c r="M20" s="626"/>
      <c r="N20" s="338" t="s">
        <v>111</v>
      </c>
      <c r="O20" s="339" t="s">
        <v>112</v>
      </c>
    </row>
    <row r="21" spans="1:20" s="103" customFormat="1" ht="23.25" x14ac:dyDescent="0.35">
      <c r="B21" s="117" t="s">
        <v>106</v>
      </c>
      <c r="C21" s="181">
        <f>PLANURI!E21+PLANURI!E24+PLANURI!E27+PLANURI!E30+PLANURI!E33+PLANURI!E36+PLANURI!E39+PLANURI!E42+PLANURI!E45+PLANURI!E48+PLANURI!E51</f>
        <v>30</v>
      </c>
      <c r="D21" s="181">
        <f>PLANURI!Q21+PLANURI!Q24+PLANURI!Q27+PLANURI!Q30+PLANURI!Q33+PLANURI!Q36+PLANURI!Q39+PLANURI!Q42+PLANURI!Q45+PLANURI!Q48+PLANURI!Q51</f>
        <v>30</v>
      </c>
      <c r="E21" s="181">
        <f>C21+D21</f>
        <v>60</v>
      </c>
      <c r="H21" s="117" t="s">
        <v>106</v>
      </c>
      <c r="I21" s="330" t="str">
        <f>IF(PLANURI!O457,"DA","NU")</f>
        <v>DA</v>
      </c>
      <c r="J21" s="181" t="str">
        <f>IF(PLANURI!O469,"DA","NU")</f>
        <v>DA</v>
      </c>
      <c r="L21" s="334"/>
      <c r="M21" s="117" t="s">
        <v>106</v>
      </c>
      <c r="N21" s="405">
        <f>PLANURI!P457</f>
        <v>25</v>
      </c>
      <c r="O21" s="406">
        <f>PLANURI!P469</f>
        <v>25</v>
      </c>
    </row>
    <row r="22" spans="1:20" s="103" customFormat="1" ht="23.25" x14ac:dyDescent="0.35">
      <c r="B22" s="115" t="s">
        <v>107</v>
      </c>
      <c r="C22" s="182">
        <f>PLANURI!AC21+PLANURI!AC24+PLANURI!AC27+PLANURI!AC30+PLANURI!AC33+PLANURI!AC36+PLANURI!AC39+PLANURI!AC42+PLANURI!AC45+PLANURI!AC48+PLANURI!AC51</f>
        <v>30</v>
      </c>
      <c r="D22" s="182">
        <f>PLANURI!AO21+PLANURI!AO24+PLANURI!AO27+PLANURI!AO30+PLANURI!AO33+PLANURI!AO36+PLANURI!AO39+PLANURI!AO42+PLANURI!AO45+PLANURI!AO48+PLANURI!AO51</f>
        <v>30</v>
      </c>
      <c r="E22" s="182">
        <f>C22+D22</f>
        <v>60</v>
      </c>
      <c r="H22" s="115" t="s">
        <v>107</v>
      </c>
      <c r="I22" s="331" t="str">
        <f>IF(PLANURI!O482,"DA","NU")</f>
        <v>DA</v>
      </c>
      <c r="J22" s="182" t="str">
        <f>IF(PLANURI!O494,"DA","NU")</f>
        <v>DA</v>
      </c>
      <c r="L22" s="334"/>
      <c r="M22" s="115" t="s">
        <v>107</v>
      </c>
      <c r="N22" s="407">
        <f>PLANURI!P482</f>
        <v>25</v>
      </c>
      <c r="O22" s="408">
        <f>PLANURI!P494</f>
        <v>25</v>
      </c>
    </row>
    <row r="23" spans="1:20" s="103" customFormat="1" ht="23.25" x14ac:dyDescent="0.35">
      <c r="B23" s="115" t="s">
        <v>108</v>
      </c>
      <c r="C23" s="182">
        <f>PLANURI!E73+PLANURI!E76+PLANURI!E79+PLANURI!E82+PLANURI!E85+PLANURI!E88+PLANURI!E91+PLANURI!E94+PLANURI!E97+PLANURI!E100+PLANURI!E103</f>
        <v>30</v>
      </c>
      <c r="D23" s="182">
        <f>PLANURI!Q73+PLANURI!Q76+PLANURI!Q79+PLANURI!Q82+PLANURI!Q85+PLANURI!Q88+PLANURI!Q91+PLANURI!Q94+PLANURI!Q97+PLANURI!Q100+PLANURI!Q103</f>
        <v>30</v>
      </c>
      <c r="E23" s="182">
        <f>C23+D23</f>
        <v>60</v>
      </c>
      <c r="H23" s="115" t="s">
        <v>108</v>
      </c>
      <c r="I23" s="331" t="str">
        <f>IF(PLANURI!O507,"DA","NU")</f>
        <v>NU</v>
      </c>
      <c r="J23" s="182" t="str">
        <f>IF(PLANURI!O519,"DA","NU")</f>
        <v>NU</v>
      </c>
      <c r="L23" s="334"/>
      <c r="M23" s="115" t="s">
        <v>108</v>
      </c>
      <c r="N23" s="407">
        <f>PLANURI!P507</f>
        <v>25.833333333333332</v>
      </c>
      <c r="O23" s="408">
        <f>PLANURI!P519</f>
        <v>26</v>
      </c>
    </row>
    <row r="24" spans="1:20" s="103" customFormat="1" ht="24" thickBot="1" x14ac:dyDescent="0.4">
      <c r="B24" s="116" t="s">
        <v>109</v>
      </c>
      <c r="C24" s="183">
        <f>PLANURI!AC73+PLANURI!AC76+PLANURI!AC79+PLANURI!AC82+PLANURI!AC85+PLANURI!AC88+PLANURI!AC91+PLANURI!AC94+PLANURI!AC97+PLANURI!AC100+PLANURI!AC103</f>
        <v>30</v>
      </c>
      <c r="D24" s="183">
        <f>PLANURI!AO73+PLANURI!AO76+PLANURI!AO79+PLANURI!AO82+PLANURI!AO85+PLANURI!AO88+PLANURI!AO91+PLANURI!AO94+PLANURI!AO97+PLANURI!AO100+PLANURI!AO103</f>
        <v>30</v>
      </c>
      <c r="E24" s="183">
        <f>C24+D24</f>
        <v>60</v>
      </c>
      <c r="H24" s="116" t="s">
        <v>109</v>
      </c>
      <c r="I24" s="332" t="str">
        <f>IF(PLANURI!O532,"DA","NU")</f>
        <v>DA</v>
      </c>
      <c r="J24" s="183" t="str">
        <f>IF(PLANURI!O544,"DA","NU")</f>
        <v>NU</v>
      </c>
      <c r="L24" s="334"/>
      <c r="M24" s="116" t="s">
        <v>109</v>
      </c>
      <c r="N24" s="409">
        <f>PLANURI!P532</f>
        <v>25</v>
      </c>
      <c r="O24" s="410">
        <f>PLANURI!P544</f>
        <v>27.85</v>
      </c>
    </row>
    <row r="25" spans="1:20" s="103" customFormat="1" ht="23.25" x14ac:dyDescent="0.35">
      <c r="B25" s="118"/>
      <c r="C25" s="119"/>
      <c r="D25" s="119"/>
      <c r="E25" s="118"/>
    </row>
    <row r="26" spans="1:20" s="103" customFormat="1" ht="23.25" x14ac:dyDescent="0.35"/>
    <row r="27" spans="1:20" s="103" customFormat="1" ht="23.25" x14ac:dyDescent="0.35">
      <c r="A27" s="630" t="s">
        <v>113</v>
      </c>
      <c r="B27" s="631"/>
      <c r="C27" s="631"/>
      <c r="D27" s="631"/>
      <c r="E27" s="631"/>
      <c r="F27" s="631"/>
      <c r="G27" s="631"/>
      <c r="H27" s="631"/>
      <c r="I27" s="631"/>
      <c r="J27" s="631"/>
      <c r="K27" s="631"/>
      <c r="L27" s="631"/>
      <c r="M27" s="631"/>
      <c r="N27" s="631"/>
      <c r="O27" s="631"/>
      <c r="P27" s="631"/>
      <c r="Q27" s="631"/>
      <c r="R27" s="631"/>
      <c r="S27" s="631"/>
      <c r="T27" s="631"/>
    </row>
    <row r="28" spans="1:20" s="103" customFormat="1" ht="24" thickBot="1" x14ac:dyDescent="0.4">
      <c r="I28" s="105"/>
    </row>
    <row r="29" spans="1:20" s="103" customFormat="1" ht="23.25" x14ac:dyDescent="0.35">
      <c r="A29" s="635" t="s">
        <v>105</v>
      </c>
      <c r="B29" s="632" t="s">
        <v>110</v>
      </c>
      <c r="C29" s="633"/>
      <c r="D29" s="632" t="s">
        <v>119</v>
      </c>
      <c r="E29" s="634"/>
      <c r="F29" s="634"/>
      <c r="G29" s="634"/>
      <c r="H29" s="633"/>
      <c r="I29" s="353"/>
    </row>
    <row r="30" spans="1:20" s="103" customFormat="1" ht="45" customHeight="1" thickBot="1" x14ac:dyDescent="0.4">
      <c r="A30" s="636"/>
      <c r="B30" s="354" t="s">
        <v>111</v>
      </c>
      <c r="C30" s="355" t="s">
        <v>112</v>
      </c>
      <c r="D30" s="354" t="s">
        <v>114</v>
      </c>
      <c r="E30" s="356" t="s">
        <v>118</v>
      </c>
      <c r="F30" s="356" t="s">
        <v>115</v>
      </c>
      <c r="G30" s="356" t="s">
        <v>116</v>
      </c>
      <c r="H30" s="357" t="s">
        <v>117</v>
      </c>
      <c r="I30" s="358" t="s">
        <v>120</v>
      </c>
    </row>
    <row r="31" spans="1:20" s="103" customFormat="1" ht="23.25" x14ac:dyDescent="0.35">
      <c r="A31" s="109" t="s">
        <v>106</v>
      </c>
      <c r="B31" s="217">
        <v>14</v>
      </c>
      <c r="C31" s="218">
        <v>14</v>
      </c>
      <c r="D31" s="217">
        <v>3</v>
      </c>
      <c r="E31" s="219">
        <v>1</v>
      </c>
      <c r="F31" s="219">
        <v>3</v>
      </c>
      <c r="G31" s="219">
        <v>1</v>
      </c>
      <c r="H31" s="218">
        <v>2</v>
      </c>
      <c r="I31" s="220">
        <v>2</v>
      </c>
    </row>
    <row r="32" spans="1:20" s="103" customFormat="1" ht="23.25" x14ac:dyDescent="0.35">
      <c r="A32" s="107" t="s">
        <v>107</v>
      </c>
      <c r="B32" s="221">
        <v>14</v>
      </c>
      <c r="C32" s="222">
        <v>14</v>
      </c>
      <c r="D32" s="221">
        <v>3</v>
      </c>
      <c r="E32" s="223">
        <v>1</v>
      </c>
      <c r="F32" s="223">
        <v>3</v>
      </c>
      <c r="G32" s="223">
        <v>1</v>
      </c>
      <c r="H32" s="222">
        <v>2</v>
      </c>
      <c r="I32" s="224">
        <v>2</v>
      </c>
    </row>
    <row r="33" spans="1:20" s="103" customFormat="1" ht="23.25" x14ac:dyDescent="0.35">
      <c r="A33" s="107" t="s">
        <v>108</v>
      </c>
      <c r="B33" s="221">
        <v>14</v>
      </c>
      <c r="C33" s="222">
        <v>14</v>
      </c>
      <c r="D33" s="221">
        <v>3</v>
      </c>
      <c r="E33" s="223">
        <v>1</v>
      </c>
      <c r="F33" s="223">
        <v>3</v>
      </c>
      <c r="G33" s="223">
        <v>1</v>
      </c>
      <c r="H33" s="222">
        <v>2</v>
      </c>
      <c r="I33" s="224">
        <v>2</v>
      </c>
    </row>
    <row r="34" spans="1:20" s="103" customFormat="1" ht="24" thickBot="1" x14ac:dyDescent="0.4">
      <c r="A34" s="108" t="s">
        <v>109</v>
      </c>
      <c r="B34" s="225">
        <v>14</v>
      </c>
      <c r="C34" s="226">
        <v>7</v>
      </c>
      <c r="D34" s="225">
        <v>3</v>
      </c>
      <c r="E34" s="227">
        <v>1</v>
      </c>
      <c r="F34" s="227">
        <v>2</v>
      </c>
      <c r="G34" s="227">
        <v>1</v>
      </c>
      <c r="H34" s="226"/>
      <c r="I34" s="228"/>
    </row>
    <row r="35" spans="1:20" s="103" customFormat="1" ht="10.5" customHeight="1" x14ac:dyDescent="0.35"/>
    <row r="36" spans="1:20" s="103" customFormat="1" ht="48" customHeight="1" x14ac:dyDescent="0.35">
      <c r="A36" s="623" t="s">
        <v>263</v>
      </c>
      <c r="B36" s="624"/>
      <c r="C36" s="624"/>
      <c r="D36" s="624"/>
      <c r="E36" s="624"/>
      <c r="F36" s="624"/>
      <c r="G36" s="624"/>
      <c r="H36" s="624"/>
      <c r="I36" s="624"/>
      <c r="J36" s="624"/>
      <c r="K36" s="624"/>
      <c r="L36" s="624"/>
      <c r="M36" s="624"/>
      <c r="N36" s="624"/>
      <c r="O36" s="624"/>
      <c r="P36" s="624"/>
      <c r="Q36" s="624"/>
      <c r="R36" s="624"/>
      <c r="S36" s="624"/>
      <c r="T36" s="624"/>
    </row>
    <row r="37" spans="1:20" s="103" customFormat="1" ht="20.25" customHeight="1" x14ac:dyDescent="0.35">
      <c r="A37" s="106"/>
      <c r="B37" s="112"/>
      <c r="C37" s="112"/>
      <c r="D37" s="112"/>
      <c r="E37" s="112"/>
      <c r="F37" s="112"/>
      <c r="G37" s="112"/>
      <c r="H37" s="112"/>
      <c r="I37" s="112"/>
      <c r="J37" s="112"/>
      <c r="K37" s="112"/>
      <c r="L37" s="112"/>
      <c r="M37" s="112"/>
      <c r="N37" s="112"/>
      <c r="O37" s="112"/>
      <c r="P37" s="112"/>
      <c r="Q37" s="112"/>
      <c r="R37" s="112"/>
      <c r="S37" s="112"/>
      <c r="T37" s="112"/>
    </row>
    <row r="38" spans="1:20" s="103" customFormat="1" ht="23.25" customHeight="1" x14ac:dyDescent="0.35">
      <c r="A38" s="630" t="s">
        <v>145</v>
      </c>
      <c r="B38" s="640"/>
      <c r="C38" s="640"/>
      <c r="D38" s="640"/>
      <c r="E38" s="640"/>
      <c r="F38" s="640"/>
      <c r="G38" s="640"/>
      <c r="H38" s="640"/>
      <c r="I38" s="640"/>
      <c r="J38" s="640"/>
      <c r="K38" s="640"/>
      <c r="L38" s="640"/>
      <c r="M38" s="640"/>
      <c r="N38" s="640"/>
      <c r="O38" s="640"/>
      <c r="P38" s="640"/>
      <c r="Q38" s="640"/>
      <c r="R38" s="640"/>
      <c r="S38" s="640"/>
      <c r="T38" s="640"/>
    </row>
    <row r="39" spans="1:20" s="103" customFormat="1" ht="23.25" x14ac:dyDescent="0.35">
      <c r="H39" s="186" t="s">
        <v>184</v>
      </c>
    </row>
    <row r="40" spans="1:20" s="103" customFormat="1" ht="23.25" x14ac:dyDescent="0.35">
      <c r="A40" s="103" t="s">
        <v>148</v>
      </c>
      <c r="G40" s="173">
        <f>PLANURI!BA388+PLANURI!BB388+PLANURI!BC388</f>
        <v>63</v>
      </c>
      <c r="H40" s="184">
        <v>1</v>
      </c>
      <c r="I40" s="113"/>
    </row>
    <row r="41" spans="1:20" s="103" customFormat="1" ht="23.25" x14ac:dyDescent="0.35">
      <c r="A41" s="103" t="s">
        <v>267</v>
      </c>
      <c r="G41" s="173">
        <f>PLANURI!BA388</f>
        <v>33</v>
      </c>
      <c r="H41" s="185">
        <f>G41/G40</f>
        <v>0.52380952380952384</v>
      </c>
      <c r="I41" s="113"/>
      <c r="K41" s="103" t="s">
        <v>149</v>
      </c>
      <c r="P41" s="125"/>
    </row>
    <row r="42" spans="1:20" s="103" customFormat="1" ht="23.25" x14ac:dyDescent="0.35">
      <c r="A42" s="103" t="s">
        <v>268</v>
      </c>
      <c r="G42" s="173">
        <f>PLANURI!BB388</f>
        <v>23</v>
      </c>
      <c r="H42" s="185">
        <f>G42/G40</f>
        <v>0.36507936507936506</v>
      </c>
      <c r="I42" s="114"/>
    </row>
    <row r="43" spans="1:20" s="103" customFormat="1" ht="20.25" customHeight="1" x14ac:dyDescent="0.35">
      <c r="A43" s="120" t="s">
        <v>269</v>
      </c>
      <c r="B43" s="112"/>
      <c r="C43" s="112"/>
      <c r="D43" s="112"/>
      <c r="E43" s="112"/>
      <c r="F43" s="112"/>
      <c r="G43" s="173">
        <f>PLANURI!BC388</f>
        <v>7</v>
      </c>
      <c r="H43" s="185">
        <f>G43/G40</f>
        <v>0.1111111111111111</v>
      </c>
      <c r="I43" s="112"/>
      <c r="J43" s="112"/>
      <c r="K43" s="112"/>
      <c r="L43" s="112"/>
      <c r="M43" s="112"/>
      <c r="N43" s="112"/>
      <c r="O43" s="112"/>
      <c r="P43" s="112"/>
      <c r="Q43" s="112"/>
      <c r="R43" s="112"/>
      <c r="S43" s="112"/>
      <c r="T43" s="112"/>
    </row>
    <row r="44" spans="1:20" s="103" customFormat="1" ht="21" customHeight="1" x14ac:dyDescent="0.35"/>
    <row r="45" spans="1:20" s="103" customFormat="1" ht="23.25" x14ac:dyDescent="0.35"/>
    <row r="46" spans="1:20" s="103" customFormat="1" ht="23.25" customHeight="1" x14ac:dyDescent="0.35">
      <c r="A46" s="630" t="s">
        <v>144</v>
      </c>
      <c r="B46" s="640"/>
      <c r="C46" s="640"/>
      <c r="D46" s="640"/>
      <c r="E46" s="640"/>
      <c r="F46" s="640"/>
      <c r="G46" s="640"/>
      <c r="H46" s="640"/>
      <c r="I46" s="640"/>
      <c r="J46" s="640"/>
      <c r="K46" s="640"/>
      <c r="L46" s="640"/>
      <c r="M46" s="640"/>
      <c r="N46" s="640"/>
      <c r="O46" s="640"/>
      <c r="P46" s="640"/>
      <c r="Q46" s="640"/>
      <c r="R46" s="640"/>
      <c r="S46" s="640"/>
      <c r="T46" s="640"/>
    </row>
    <row r="47" spans="1:20" s="103" customFormat="1" ht="23.25" x14ac:dyDescent="0.35"/>
    <row r="48" spans="1:20" s="103" customFormat="1" ht="23.25" x14ac:dyDescent="0.35">
      <c r="A48" s="103" t="s">
        <v>124</v>
      </c>
      <c r="G48" s="229">
        <f>PLANURI!BV388+240</f>
        <v>3264</v>
      </c>
      <c r="H48" s="103" t="s">
        <v>121</v>
      </c>
      <c r="I48" s="231">
        <v>1</v>
      </c>
      <c r="K48" s="103" t="s">
        <v>152</v>
      </c>
      <c r="P48" s="121"/>
    </row>
    <row r="49" spans="1:20" s="103" customFormat="1" ht="23.25" x14ac:dyDescent="0.35">
      <c r="A49" s="103" t="s">
        <v>125</v>
      </c>
      <c r="G49" s="229">
        <f>PLANURI!BX388+240</f>
        <v>2732</v>
      </c>
      <c r="H49" s="103" t="s">
        <v>121</v>
      </c>
      <c r="I49" s="232">
        <f>G49/G48</f>
        <v>0.83700980392156865</v>
      </c>
      <c r="K49" s="103" t="s">
        <v>134</v>
      </c>
      <c r="P49" s="122"/>
    </row>
    <row r="50" spans="1:20" ht="23.25" x14ac:dyDescent="0.35">
      <c r="A50" s="103" t="s">
        <v>122</v>
      </c>
      <c r="G50" s="229">
        <f>PLANURI!BY388</f>
        <v>532</v>
      </c>
      <c r="H50" s="103" t="s">
        <v>121</v>
      </c>
      <c r="I50" s="232">
        <f>G50/G48</f>
        <v>0.16299019607843138</v>
      </c>
      <c r="K50" s="103" t="s">
        <v>135</v>
      </c>
      <c r="P50" s="122"/>
    </row>
    <row r="51" spans="1:20" ht="23.25" x14ac:dyDescent="0.35">
      <c r="A51" s="103" t="s">
        <v>130</v>
      </c>
      <c r="G51" s="229">
        <f>PLANURI!CB388</f>
        <v>560</v>
      </c>
      <c r="H51" s="103" t="s">
        <v>121</v>
      </c>
      <c r="I51" s="232">
        <f>G51/G48</f>
        <v>0.17156862745098039</v>
      </c>
      <c r="K51" s="103" t="s">
        <v>126</v>
      </c>
      <c r="P51" s="122"/>
    </row>
    <row r="52" spans="1:20" ht="23.25" x14ac:dyDescent="0.35">
      <c r="A52" s="103" t="s">
        <v>131</v>
      </c>
      <c r="G52" s="229">
        <f>PLANURI!CC388+90</f>
        <v>1406</v>
      </c>
      <c r="H52" s="103" t="s">
        <v>121</v>
      </c>
      <c r="I52" s="232">
        <f>G52/G48</f>
        <v>0.43075980392156865</v>
      </c>
      <c r="K52" s="103" t="s">
        <v>127</v>
      </c>
      <c r="P52" s="122"/>
    </row>
    <row r="53" spans="1:20" ht="23.25" x14ac:dyDescent="0.35">
      <c r="A53" s="103" t="s">
        <v>132</v>
      </c>
      <c r="G53" s="229">
        <f>PLANURI!CD388+150</f>
        <v>1060</v>
      </c>
      <c r="H53" s="103" t="s">
        <v>121</v>
      </c>
      <c r="I53" s="232">
        <f>G53/G48</f>
        <v>0.32475490196078433</v>
      </c>
      <c r="K53" s="103" t="s">
        <v>128</v>
      </c>
      <c r="P53" s="122"/>
    </row>
    <row r="54" spans="1:20" ht="23.25" x14ac:dyDescent="0.35">
      <c r="A54" s="103" t="s">
        <v>133</v>
      </c>
      <c r="G54" s="229">
        <f>PLANURI!CE388</f>
        <v>238</v>
      </c>
      <c r="H54" s="103" t="s">
        <v>121</v>
      </c>
      <c r="I54" s="232">
        <f>G54/G48</f>
        <v>7.2916666666666671E-2</v>
      </c>
      <c r="K54" s="103" t="s">
        <v>129</v>
      </c>
      <c r="P54" s="122"/>
    </row>
    <row r="55" spans="1:20" ht="23.25" x14ac:dyDescent="0.35">
      <c r="A55" s="103"/>
      <c r="G55" s="229"/>
      <c r="H55" s="103"/>
      <c r="I55" s="233"/>
      <c r="K55" s="103"/>
      <c r="P55" s="122"/>
    </row>
    <row r="56" spans="1:20" s="103" customFormat="1" ht="23.25" x14ac:dyDescent="0.35">
      <c r="A56" s="103" t="s">
        <v>123</v>
      </c>
      <c r="G56" s="229">
        <f>PLANURI!BZ388</f>
        <v>644</v>
      </c>
      <c r="H56" s="103" t="s">
        <v>121</v>
      </c>
      <c r="I56" s="232">
        <f>G56/G48</f>
        <v>0.19730392156862744</v>
      </c>
      <c r="K56" s="103" t="s">
        <v>135</v>
      </c>
      <c r="P56" s="122"/>
    </row>
    <row r="57" spans="1:20" s="103" customFormat="1" ht="23.25" x14ac:dyDescent="0.35">
      <c r="G57" s="229"/>
      <c r="I57" s="234"/>
    </row>
    <row r="58" spans="1:20" s="103" customFormat="1" ht="23.25" x14ac:dyDescent="0.35">
      <c r="A58" s="103" t="s">
        <v>136</v>
      </c>
      <c r="G58" s="230">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f>
        <v>0.87012987012987009</v>
      </c>
      <c r="I58" s="234"/>
      <c r="K58" s="103" t="s">
        <v>137</v>
      </c>
    </row>
    <row r="59" spans="1:20" s="103" customFormat="1" ht="23.25" x14ac:dyDescent="0.35">
      <c r="G59" s="104"/>
    </row>
    <row r="60" spans="1:20" s="103" customFormat="1" ht="23.25" x14ac:dyDescent="0.35"/>
    <row r="61" spans="1:20" s="103" customFormat="1" ht="23.25" x14ac:dyDescent="0.35">
      <c r="A61" s="630" t="s">
        <v>146</v>
      </c>
      <c r="B61" s="631"/>
      <c r="C61" s="631"/>
      <c r="D61" s="631"/>
      <c r="E61" s="631"/>
      <c r="F61" s="631"/>
      <c r="G61" s="631"/>
      <c r="H61" s="631"/>
      <c r="I61" s="631"/>
      <c r="J61" s="631"/>
      <c r="K61" s="631"/>
      <c r="L61" s="631"/>
      <c r="M61" s="631"/>
      <c r="N61" s="631"/>
      <c r="O61" s="631"/>
      <c r="P61" s="631"/>
      <c r="Q61" s="631"/>
      <c r="R61" s="631"/>
      <c r="S61" s="631"/>
      <c r="T61" s="631"/>
    </row>
    <row r="62" spans="1:20" s="103" customFormat="1" ht="24" thickBot="1" x14ac:dyDescent="0.4"/>
    <row r="63" spans="1:20" ht="23.25" x14ac:dyDescent="0.35">
      <c r="A63" s="635" t="s">
        <v>105</v>
      </c>
      <c r="B63" s="641" t="s">
        <v>138</v>
      </c>
      <c r="C63" s="642"/>
    </row>
    <row r="64" spans="1:20" ht="24" thickBot="1" x14ac:dyDescent="0.25">
      <c r="A64" s="636"/>
      <c r="B64" s="110" t="s">
        <v>111</v>
      </c>
      <c r="C64" s="111" t="s">
        <v>112</v>
      </c>
    </row>
    <row r="65" spans="1:20" ht="23.25" x14ac:dyDescent="0.35">
      <c r="A65" s="109" t="s">
        <v>106</v>
      </c>
      <c r="B65" s="235">
        <f>PLANURI!BV380/14</f>
        <v>28</v>
      </c>
      <c r="C65" s="236">
        <f>PLANURI!BV381/14</f>
        <v>27</v>
      </c>
      <c r="K65" s="103" t="s">
        <v>155</v>
      </c>
    </row>
    <row r="66" spans="1:20" ht="23.25" x14ac:dyDescent="0.35">
      <c r="A66" s="107" t="s">
        <v>107</v>
      </c>
      <c r="B66" s="237">
        <f>PLANURI!BV382/14</f>
        <v>27</v>
      </c>
      <c r="C66" s="238">
        <f>PLANURI!BV383/14</f>
        <v>27</v>
      </c>
      <c r="K66" s="103" t="s">
        <v>155</v>
      </c>
    </row>
    <row r="67" spans="1:20" ht="23.25" x14ac:dyDescent="0.35">
      <c r="A67" s="107" t="s">
        <v>108</v>
      </c>
      <c r="B67" s="237">
        <f>PLANURI!BV384/14</f>
        <v>26</v>
      </c>
      <c r="C67" s="238">
        <f>PLANURI!BV385/14</f>
        <v>26</v>
      </c>
      <c r="K67" s="103" t="s">
        <v>155</v>
      </c>
    </row>
    <row r="68" spans="1:20" ht="24" thickBot="1" x14ac:dyDescent="0.4">
      <c r="A68" s="108" t="s">
        <v>109</v>
      </c>
      <c r="B68" s="239">
        <f>PLANURI!BV386/14</f>
        <v>27</v>
      </c>
      <c r="C68" s="240">
        <f>PLANURI!BV387/14</f>
        <v>28</v>
      </c>
      <c r="K68" s="103" t="s">
        <v>155</v>
      </c>
    </row>
    <row r="69" spans="1:20" ht="23.25" x14ac:dyDescent="0.35">
      <c r="A69" s="103"/>
    </row>
    <row r="70" spans="1:20" ht="23.25" x14ac:dyDescent="0.35">
      <c r="A70" s="103" t="s">
        <v>150</v>
      </c>
      <c r="G70" s="241">
        <f>PLANURI!BL415+PLANURI!BM415+PLANURI!BN415+PLANURI!BO415+PLANURI!BL428+PLANURI!BM428+PLANURI!BN428+PLANURI!BO428</f>
        <v>240</v>
      </c>
      <c r="H70" s="103" t="s">
        <v>121</v>
      </c>
      <c r="K70" s="103" t="s">
        <v>151</v>
      </c>
    </row>
    <row r="73" spans="1:20" s="103" customFormat="1" ht="23.25" x14ac:dyDescent="0.35">
      <c r="A73" s="630" t="s">
        <v>147</v>
      </c>
      <c r="B73" s="631"/>
      <c r="C73" s="631"/>
      <c r="D73" s="631"/>
      <c r="E73" s="631"/>
      <c r="F73" s="631"/>
      <c r="G73" s="631"/>
      <c r="H73" s="631"/>
      <c r="I73" s="631"/>
      <c r="J73" s="631"/>
      <c r="K73" s="631"/>
      <c r="L73" s="631"/>
      <c r="M73" s="631"/>
      <c r="N73" s="631"/>
      <c r="O73" s="631"/>
      <c r="P73" s="631"/>
      <c r="Q73" s="631"/>
      <c r="R73" s="631"/>
      <c r="S73" s="631"/>
      <c r="T73" s="631"/>
    </row>
    <row r="74" spans="1:20" s="103" customFormat="1" ht="23.25" x14ac:dyDescent="0.35"/>
    <row r="75" spans="1:20" ht="23.25" x14ac:dyDescent="0.35">
      <c r="A75" s="639" t="s">
        <v>141</v>
      </c>
      <c r="B75" s="639"/>
      <c r="C75" s="639"/>
      <c r="D75" s="639"/>
      <c r="E75" s="639"/>
      <c r="F75" s="639"/>
      <c r="G75" s="639"/>
      <c r="H75" s="639"/>
      <c r="I75" s="639"/>
      <c r="J75" s="639"/>
      <c r="K75" s="639"/>
      <c r="L75" s="639"/>
      <c r="M75" s="639"/>
    </row>
    <row r="76" spans="1:20" ht="23.25" x14ac:dyDescent="0.35">
      <c r="A76" s="639" t="s">
        <v>142</v>
      </c>
      <c r="B76" s="639"/>
      <c r="C76" s="639"/>
      <c r="D76" s="639"/>
      <c r="E76" s="639"/>
      <c r="F76" s="639"/>
      <c r="G76" s="639"/>
      <c r="H76" s="639"/>
      <c r="I76" s="639"/>
      <c r="J76" s="639"/>
      <c r="K76" s="639"/>
      <c r="L76" s="639"/>
      <c r="M76" s="639"/>
    </row>
    <row r="77" spans="1:20" ht="23.25" x14ac:dyDescent="0.35">
      <c r="A77" s="639" t="s">
        <v>179</v>
      </c>
      <c r="B77" s="639"/>
      <c r="C77" s="639"/>
      <c r="D77" s="639"/>
      <c r="E77" s="639"/>
      <c r="F77" s="639"/>
      <c r="G77" s="639"/>
      <c r="H77" s="639"/>
      <c r="I77" s="639"/>
      <c r="J77" s="639"/>
      <c r="K77" s="639"/>
      <c r="L77" s="639"/>
      <c r="M77" s="639"/>
    </row>
    <row r="78" spans="1:20" ht="23.25" x14ac:dyDescent="0.35">
      <c r="A78" s="103"/>
    </row>
  </sheetData>
  <sheetProtection algorithmName="SHA-512" hashValue="u6h40BeI1g+Mr0WbLovvm4l6xFOwxb3TQLAh4unYDRdBa+yz9cGF7grRejmyMdxDTUmnM2JQE54Yh0jbyOJCJg==" saltValue="Q+QvtxpFuvX1LE6iX1bQVA==" spinCount="100000" sheet="1" objects="1" scenarios="1" selectLockedCells="1"/>
  <mergeCells count="21">
    <mergeCell ref="A75:M75"/>
    <mergeCell ref="A76:M76"/>
    <mergeCell ref="A77:M77"/>
    <mergeCell ref="A73:T73"/>
    <mergeCell ref="A38:T38"/>
    <mergeCell ref="A46:T46"/>
    <mergeCell ref="A61:T61"/>
    <mergeCell ref="A63:A64"/>
    <mergeCell ref="B63:C63"/>
    <mergeCell ref="A36:T36"/>
    <mergeCell ref="B19:B20"/>
    <mergeCell ref="C19:E19"/>
    <mergeCell ref="A9:T9"/>
    <mergeCell ref="A27:T27"/>
    <mergeCell ref="B29:C29"/>
    <mergeCell ref="D29:H29"/>
    <mergeCell ref="A29:A30"/>
    <mergeCell ref="H19:H20"/>
    <mergeCell ref="I19:J19"/>
    <mergeCell ref="M19:M20"/>
    <mergeCell ref="N19:O19"/>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workbookViewId="0">
      <selection activeCell="H2" sqref="H2"/>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4" customFormat="1" x14ac:dyDescent="0.2">
      <c r="A1" s="424" t="s">
        <v>304</v>
      </c>
      <c r="B1" s="424" t="s">
        <v>52</v>
      </c>
      <c r="C1" s="424">
        <v>20210908</v>
      </c>
      <c r="E1" s="424">
        <v>2021</v>
      </c>
      <c r="F1" s="424">
        <v>9</v>
      </c>
      <c r="G1" s="424">
        <v>8</v>
      </c>
      <c r="H1" s="425" t="s">
        <v>305</v>
      </c>
    </row>
    <row r="2" spans="1:33" s="278" customFormat="1" ht="25.5" x14ac:dyDescent="0.2">
      <c r="A2" s="340" t="str">
        <f>PLANURI!AX444</f>
        <v>codDisciplina</v>
      </c>
      <c r="B2" s="278" t="str">
        <f>PLANURI!AY444</f>
        <v>ID</v>
      </c>
      <c r="C2" s="341" t="str">
        <f>PLANURI!AZ444</f>
        <v>Disciplina</v>
      </c>
      <c r="D2" s="341" t="str">
        <f>PLANURI!BA444</f>
        <v>An</v>
      </c>
      <c r="E2" s="341" t="str">
        <f>PLANURI!BB444</f>
        <v>Sem</v>
      </c>
      <c r="F2" s="278" t="str">
        <f>PLANURI!BC444</f>
        <v>Tip Ev</v>
      </c>
      <c r="G2" s="341" t="str">
        <f>PLANURI!BD444</f>
        <v>Regim Disc</v>
      </c>
      <c r="H2" s="278" t="str">
        <f>PLANURI!BE444</f>
        <v>C/sapt</v>
      </c>
      <c r="I2" s="278" t="str">
        <f>PLANURI!BF444</f>
        <v>S/L/P/sapt</v>
      </c>
      <c r="J2" s="278" t="str">
        <f>PLANURI!BG444</f>
        <v>Total ore integral/sapt</v>
      </c>
      <c r="K2" s="278" t="str">
        <f>PLANURI!BH444</f>
        <v>C/sem</v>
      </c>
      <c r="L2" s="278" t="str">
        <f>PLANURI!BI444</f>
        <v>S/L/P/sem</v>
      </c>
      <c r="M2" s="278" t="str">
        <f>PLANURI!BJ444</f>
        <v>Total ore integral /sem</v>
      </c>
      <c r="N2" s="278" t="str">
        <f>PLANURI!BK444</f>
        <v>PracticaVap/sapt</v>
      </c>
      <c r="O2" s="278" t="str">
        <f>PLANURI!BL444</f>
        <v>Elab proiect/sapt</v>
      </c>
      <c r="P2" s="278" t="str">
        <f>PLANURI!BM444</f>
        <v>Total ore partial /sapt</v>
      </c>
      <c r="Q2" s="278" t="str">
        <f>PLANURI!BN444</f>
        <v>VAPPractica/sem</v>
      </c>
      <c r="R2" s="278" t="str">
        <f>PLANURI!BO444</f>
        <v>Elab proiect/sem</v>
      </c>
      <c r="S2" s="278" t="str">
        <f>PLANURI!BP444</f>
        <v>Total ore partial /sem</v>
      </c>
      <c r="T2" s="278" t="str">
        <f>PLANURI!BQ444</f>
        <v>VPI/sapt</v>
      </c>
      <c r="U2" s="278" t="str">
        <f>PLANURI!BR444</f>
        <v>VPI/sem</v>
      </c>
      <c r="V2" s="278" t="str">
        <f>PLANURI!BS444</f>
        <v>Nr credite</v>
      </c>
      <c r="W2" s="278" t="str">
        <f>PLANURI!BT444</f>
        <v>Categorie formativa</v>
      </c>
      <c r="X2" s="278" t="str">
        <f>PLANURI!BU444</f>
        <v>Total ore/sapt</v>
      </c>
      <c r="Y2" s="278" t="str">
        <f>PLANURI!BV444</f>
        <v>Total ore/sem</v>
      </c>
      <c r="Z2" t="s">
        <v>229</v>
      </c>
      <c r="AA2" t="s">
        <v>230</v>
      </c>
      <c r="AB2" t="s">
        <v>231</v>
      </c>
      <c r="AC2" t="s">
        <v>232</v>
      </c>
      <c r="AD2" s="279" t="s">
        <v>233</v>
      </c>
      <c r="AE2" s="279" t="s">
        <v>234</v>
      </c>
      <c r="AF2" s="279" t="s">
        <v>235</v>
      </c>
      <c r="AG2" t="str">
        <f>PLANURI!BW444</f>
        <v>An_cal</v>
      </c>
    </row>
    <row r="3" spans="1:33" x14ac:dyDescent="0.2">
      <c r="A3" t="str">
        <f>PLANURI!AX445</f>
        <v>L450.20.01.F1</v>
      </c>
      <c r="B3">
        <f>PLANURI!AY445</f>
        <v>1</v>
      </c>
      <c r="C3" t="str">
        <f>PLANURI!AZ445</f>
        <v>Analiza matematica</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Facultatea de Mecanică</v>
      </c>
      <c r="AA3" t="str">
        <f>PLANURI!H$6</f>
        <v xml:space="preserve"> Ştiinţe inginereşti</v>
      </c>
      <c r="AB3">
        <f>PLANURI!C$12</f>
        <v>270</v>
      </c>
      <c r="AC3" t="str">
        <f>PLANURI!H$9</f>
        <v>Inginerie medicală</v>
      </c>
      <c r="AD3">
        <f>PLANURI!A$12</f>
        <v>20</v>
      </c>
      <c r="AE3">
        <f>PLANURI!B$12</f>
        <v>70</v>
      </c>
      <c r="AF3">
        <f>PLANURI!D$12</f>
        <v>10</v>
      </c>
      <c r="AG3" t="str">
        <f>PLANURI!BW445</f>
        <v>2020</v>
      </c>
    </row>
    <row r="4" spans="1:33" x14ac:dyDescent="0.2">
      <c r="A4" t="str">
        <f>PLANURI!AX446</f>
        <v>L450.20.01.F2</v>
      </c>
      <c r="B4">
        <f>PLANURI!AY446</f>
        <v>2</v>
      </c>
      <c r="C4" t="str">
        <f>PLANURI!AZ446</f>
        <v>Algebra liniara, geometrie analitica si diferentiala (Algebra si geometrie)</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de Mecanică</v>
      </c>
      <c r="AA4" t="str">
        <f>PLANURI!H$6</f>
        <v xml:space="preserve"> Ştiinţe inginereşti</v>
      </c>
      <c r="AB4">
        <f>PLANURI!C$12</f>
        <v>270</v>
      </c>
      <c r="AC4" t="str">
        <f>PLANURI!H$9</f>
        <v>Inginerie medicală</v>
      </c>
      <c r="AD4">
        <f>PLANURI!A$12</f>
        <v>20</v>
      </c>
      <c r="AE4">
        <f>PLANURI!B$12</f>
        <v>70</v>
      </c>
      <c r="AF4">
        <f>PLANURI!D$12</f>
        <v>10</v>
      </c>
      <c r="AG4" t="str">
        <f>PLANURI!BW446</f>
        <v>2020</v>
      </c>
    </row>
    <row r="5" spans="1:33" x14ac:dyDescent="0.2">
      <c r="A5" t="str">
        <f>PLANURI!AX447</f>
        <v>L450.20.01.F3</v>
      </c>
      <c r="B5">
        <f>PLANURI!AY447</f>
        <v>3</v>
      </c>
      <c r="C5" t="str">
        <f>PLANURI!AZ447</f>
        <v>Fizica</v>
      </c>
      <c r="D5">
        <f>PLANURI!BA447</f>
        <v>1</v>
      </c>
      <c r="E5" t="str">
        <f>PLANURI!BB447</f>
        <v>1</v>
      </c>
      <c r="F5" t="str">
        <f>PLANURI!BC447</f>
        <v>E</v>
      </c>
      <c r="G5" t="str">
        <f>PLANURI!BD447</f>
        <v>DI</v>
      </c>
      <c r="H5">
        <f>PLANURI!BE447</f>
        <v>3</v>
      </c>
      <c r="I5">
        <f>PLANURI!BF447</f>
        <v>2</v>
      </c>
      <c r="J5">
        <f>PLANURI!BG447</f>
        <v>5</v>
      </c>
      <c r="K5">
        <f>PLANURI!BH447</f>
        <v>42</v>
      </c>
      <c r="L5">
        <f>PLANURI!BI447</f>
        <v>28</v>
      </c>
      <c r="M5">
        <f>PLANURI!BJ447</f>
        <v>70</v>
      </c>
      <c r="N5">
        <f>PLANURI!BK447</f>
        <v>0</v>
      </c>
      <c r="O5">
        <f>PLANURI!BL447</f>
        <v>0</v>
      </c>
      <c r="P5">
        <f>PLANURI!BM447</f>
        <v>0</v>
      </c>
      <c r="Q5">
        <f>PLANURI!BN447</f>
        <v>0</v>
      </c>
      <c r="R5" t="str">
        <f>PLANURI!BO447</f>
        <v>0</v>
      </c>
      <c r="S5">
        <f>PLANURI!BP447</f>
        <v>0</v>
      </c>
      <c r="T5">
        <f>PLANURI!BQ447</f>
        <v>3.9</v>
      </c>
      <c r="U5">
        <f>PLANURI!BR447</f>
        <v>55</v>
      </c>
      <c r="V5">
        <f>PLANURI!BS447</f>
        <v>5</v>
      </c>
      <c r="W5" t="str">
        <f>PLANURI!BT447</f>
        <v>DF</v>
      </c>
      <c r="X5">
        <f>PLANURI!BU447</f>
        <v>8.9</v>
      </c>
      <c r="Y5">
        <f>PLANURI!BV447</f>
        <v>125</v>
      </c>
      <c r="Z5" t="str">
        <f>PLANURI!A$4</f>
        <v>Facultatea de Mecanică</v>
      </c>
      <c r="AA5" t="str">
        <f>PLANURI!H$6</f>
        <v xml:space="preserve"> Ştiinţe inginereşti</v>
      </c>
      <c r="AB5">
        <f>PLANURI!C$12</f>
        <v>270</v>
      </c>
      <c r="AC5" t="str">
        <f>PLANURI!H$9</f>
        <v>Inginerie medicală</v>
      </c>
      <c r="AD5">
        <f>PLANURI!A$12</f>
        <v>20</v>
      </c>
      <c r="AE5">
        <f>PLANURI!B$12</f>
        <v>70</v>
      </c>
      <c r="AF5">
        <f>PLANURI!D$12</f>
        <v>10</v>
      </c>
      <c r="AG5" t="str">
        <f>PLANURI!BW447</f>
        <v>2020</v>
      </c>
    </row>
    <row r="6" spans="1:33" x14ac:dyDescent="0.2">
      <c r="A6" t="str">
        <f>PLANURI!AX448</f>
        <v>L450.20.01.D4</v>
      </c>
      <c r="B6">
        <f>PLANURI!AY448</f>
        <v>4</v>
      </c>
      <c r="C6" t="str">
        <f>PLANURI!AZ448</f>
        <v>Utilizarea şi programarea calculatoarelor</v>
      </c>
      <c r="D6">
        <f>PLANURI!BA448</f>
        <v>1</v>
      </c>
      <c r="E6" t="str">
        <f>PLANURI!BB448</f>
        <v>1</v>
      </c>
      <c r="F6" t="str">
        <f>PLANURI!BC448</f>
        <v>D</v>
      </c>
      <c r="G6" t="str">
        <f>PLANURI!BD448</f>
        <v>DI</v>
      </c>
      <c r="H6">
        <f>PLANURI!WL448</f>
        <v>0</v>
      </c>
      <c r="I6">
        <f>PLANURI!BF448</f>
        <v>2.5</v>
      </c>
      <c r="J6">
        <f>PLANURI!BG448</f>
        <v>4.5</v>
      </c>
      <c r="K6">
        <f>PLANURI!BH448</f>
        <v>28</v>
      </c>
      <c r="L6">
        <f>PLANURI!BI448</f>
        <v>35</v>
      </c>
      <c r="M6">
        <f>PLANURI!BJ448</f>
        <v>63</v>
      </c>
      <c r="N6">
        <f>PLANURI!BK448</f>
        <v>0</v>
      </c>
      <c r="O6">
        <f>PLANURI!BL448</f>
        <v>0</v>
      </c>
      <c r="P6">
        <f>PLANURI!BM448</f>
        <v>0</v>
      </c>
      <c r="Q6">
        <f>PLANURI!BN448</f>
        <v>0</v>
      </c>
      <c r="R6" t="str">
        <f>PLANURI!BO448</f>
        <v>0</v>
      </c>
      <c r="S6">
        <f>PLANURI!BP448</f>
        <v>0</v>
      </c>
      <c r="T6">
        <f>PLANURI!BQ448</f>
        <v>4.4000000000000004</v>
      </c>
      <c r="U6">
        <f>PLANURI!BR448</f>
        <v>62</v>
      </c>
      <c r="V6">
        <f>PLANURI!BS448</f>
        <v>5</v>
      </c>
      <c r="W6" t="str">
        <f>PLANURI!BT448</f>
        <v>DD</v>
      </c>
      <c r="X6">
        <f>PLANURI!BU448</f>
        <v>8.9</v>
      </c>
      <c r="Y6">
        <f>PLANURI!BV448</f>
        <v>125</v>
      </c>
      <c r="Z6" t="str">
        <f>PLANURI!A$4</f>
        <v>Facultatea de Mecanică</v>
      </c>
      <c r="AA6" t="str">
        <f>PLANURI!H$6</f>
        <v xml:space="preserve"> Ştiinţe inginereşti</v>
      </c>
      <c r="AB6">
        <f>PLANURI!C$12</f>
        <v>270</v>
      </c>
      <c r="AC6" t="str">
        <f>PLANURI!H$9</f>
        <v>Inginerie medicală</v>
      </c>
      <c r="AD6">
        <f>PLANURI!A$12</f>
        <v>20</v>
      </c>
      <c r="AE6">
        <f>PLANURI!B$12</f>
        <v>70</v>
      </c>
      <c r="AF6">
        <f>PLANURI!D$12</f>
        <v>10</v>
      </c>
      <c r="AG6" t="str">
        <f>PLANURI!BW448</f>
        <v>2020</v>
      </c>
    </row>
    <row r="7" spans="1:33" x14ac:dyDescent="0.2">
      <c r="A7" t="str">
        <f>PLANURI!AX449</f>
        <v>L450.20.01.F5</v>
      </c>
      <c r="B7">
        <f>PLANURI!AY449</f>
        <v>5</v>
      </c>
      <c r="C7" t="str">
        <f>PLANURI!AZ449</f>
        <v>Grafica  asistata de calculator 1 ( Geometrie descriptiva si desen tehnic)</v>
      </c>
      <c r="D7">
        <f>PLANURI!BA449</f>
        <v>1</v>
      </c>
      <c r="E7" t="str">
        <f>PLANURI!BB449</f>
        <v>1</v>
      </c>
      <c r="F7" t="str">
        <f>PLANURI!BC449</f>
        <v>D</v>
      </c>
      <c r="G7" t="str">
        <f>PLANURI!BD449</f>
        <v>DI</v>
      </c>
      <c r="H7">
        <f>PLANURI!BE449</f>
        <v>2</v>
      </c>
      <c r="I7">
        <f>PLANURI!BF449</f>
        <v>2.5</v>
      </c>
      <c r="J7">
        <f>PLANURI!BG449</f>
        <v>4.5</v>
      </c>
      <c r="K7">
        <f>PLANURI!BH449</f>
        <v>28</v>
      </c>
      <c r="L7">
        <f>PLANURI!BI449</f>
        <v>35</v>
      </c>
      <c r="M7">
        <f>PLANURI!BJ449</f>
        <v>63</v>
      </c>
      <c r="N7">
        <f>PLANURI!BK449</f>
        <v>0</v>
      </c>
      <c r="O7">
        <f>PLANURI!BL449</f>
        <v>0</v>
      </c>
      <c r="P7">
        <f>PLANURI!BM449</f>
        <v>0</v>
      </c>
      <c r="Q7">
        <f>PLANURI!BN449</f>
        <v>0</v>
      </c>
      <c r="R7" t="str">
        <f>PLANURI!BO449</f>
        <v>0</v>
      </c>
      <c r="S7">
        <f>PLANURI!BP449</f>
        <v>0</v>
      </c>
      <c r="T7">
        <f>PLANURI!BQ449</f>
        <v>4.4000000000000004</v>
      </c>
      <c r="U7">
        <f>PLANURI!BR449</f>
        <v>62</v>
      </c>
      <c r="V7">
        <f>PLANURI!BS449</f>
        <v>5</v>
      </c>
      <c r="W7" t="str">
        <f>PLANURI!BT449</f>
        <v>DF</v>
      </c>
      <c r="X7">
        <f>PLANURI!BU449</f>
        <v>8.9</v>
      </c>
      <c r="Y7">
        <f>PLANURI!BV449</f>
        <v>125</v>
      </c>
      <c r="Z7" t="str">
        <f>PLANURI!A$4</f>
        <v>Facultatea de Mecanică</v>
      </c>
      <c r="AA7" t="str">
        <f>PLANURI!H$6</f>
        <v xml:space="preserve"> Ştiinţe inginereşti</v>
      </c>
      <c r="AB7">
        <f>PLANURI!C$12</f>
        <v>270</v>
      </c>
      <c r="AC7" t="str">
        <f>PLANURI!H$9</f>
        <v>Inginerie medicală</v>
      </c>
      <c r="AD7">
        <f>PLANURI!A$12</f>
        <v>20</v>
      </c>
      <c r="AE7">
        <f>PLANURI!B$12</f>
        <v>70</v>
      </c>
      <c r="AF7">
        <f>PLANURI!D$12</f>
        <v>10</v>
      </c>
      <c r="AG7" t="str">
        <f>PLANURI!BW449</f>
        <v>2020</v>
      </c>
    </row>
    <row r="8" spans="1:33" x14ac:dyDescent="0.2">
      <c r="A8" t="str">
        <f>PLANURI!AX450</f>
        <v>L450.20.01.F6</v>
      </c>
      <c r="B8">
        <f>PLANURI!AY450</f>
        <v>6</v>
      </c>
      <c r="C8" t="str">
        <f>PLANURI!AZ450</f>
        <v>Chimie</v>
      </c>
      <c r="D8">
        <f>PLANURI!BA450</f>
        <v>1</v>
      </c>
      <c r="E8" t="str">
        <f>PLANURI!BB450</f>
        <v>1</v>
      </c>
      <c r="F8" t="str">
        <f>PLANURI!BC450</f>
        <v>E</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Facultatea de Mecanică</v>
      </c>
      <c r="AA8" t="str">
        <f>PLANURI!H$6</f>
        <v xml:space="preserve"> Ştiinţe inginereşti</v>
      </c>
      <c r="AB8">
        <f>PLANURI!C$12</f>
        <v>270</v>
      </c>
      <c r="AC8" t="str">
        <f>PLANURI!H$9</f>
        <v>Inginerie medicală</v>
      </c>
      <c r="AD8">
        <f>PLANURI!A$12</f>
        <v>20</v>
      </c>
      <c r="AE8">
        <f>PLANURI!B$12</f>
        <v>70</v>
      </c>
      <c r="AF8">
        <f>PLANURI!D$12</f>
        <v>10</v>
      </c>
      <c r="AG8" t="str">
        <f>PLANURI!BW450</f>
        <v>2020</v>
      </c>
    </row>
    <row r="9" spans="1:33" x14ac:dyDescent="0.2">
      <c r="A9" t="str">
        <f>PLANURI!AX451</f>
        <v>L450.20.01.C7</v>
      </c>
      <c r="B9">
        <f>PLANURI!AY451</f>
        <v>7</v>
      </c>
      <c r="C9" t="str">
        <f>PLANURI!AZ451</f>
        <v>Limbi moderne 1
(opțiuni: L.Engleză, L. Germană, L.Franceză)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 xml:space="preserve"> Ştiinţe inginereşti</v>
      </c>
      <c r="AB9">
        <f>PLANURI!C$12</f>
        <v>270</v>
      </c>
      <c r="AC9" t="str">
        <f>PLANURI!H$9</f>
        <v>Inginerie medicală</v>
      </c>
      <c r="AD9">
        <f>PLANURI!A$12</f>
        <v>20</v>
      </c>
      <c r="AE9">
        <f>PLANURI!B$12</f>
        <v>70</v>
      </c>
      <c r="AF9">
        <f>PLANURI!D$12</f>
        <v>10</v>
      </c>
      <c r="AG9" t="str">
        <f>PLANURI!BW451</f>
        <v>2020</v>
      </c>
    </row>
    <row r="10" spans="1:33" x14ac:dyDescent="0.2">
      <c r="A10" t="str">
        <f>PLANURI!AX452</f>
        <v>L450.20.01.C8</v>
      </c>
      <c r="B10">
        <f>PLANURI!AY452</f>
        <v>8</v>
      </c>
      <c r="C10" t="str">
        <f>PLANURI!AZ452</f>
        <v>Educaţie fizică I</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de Mecanică</v>
      </c>
      <c r="AA10" t="str">
        <f>PLANURI!H$6</f>
        <v xml:space="preserve"> Ştiinţe inginereşti</v>
      </c>
      <c r="AB10">
        <f>PLANURI!C$12</f>
        <v>270</v>
      </c>
      <c r="AC10" t="str">
        <f>PLANURI!H$9</f>
        <v>Inginerie medicală</v>
      </c>
      <c r="AD10">
        <f>PLANURI!A$12</f>
        <v>20</v>
      </c>
      <c r="AE10">
        <f>PLANURI!B$12</f>
        <v>70</v>
      </c>
      <c r="AF10">
        <f>PLANURI!D$12</f>
        <v>10</v>
      </c>
      <c r="AG10" t="str">
        <f>PLANURI!BW452</f>
        <v>2020</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Mecanică</v>
      </c>
      <c r="AA11" t="str">
        <f>PLANURI!H$6</f>
        <v xml:space="preserve"> Ştiinţe inginereşti</v>
      </c>
      <c r="AB11">
        <f>PLANURI!C$12</f>
        <v>270</v>
      </c>
      <c r="AC11" t="str">
        <f>PLANURI!H$9</f>
        <v>Inginerie medicală</v>
      </c>
      <c r="AD11">
        <f>PLANURI!A$12</f>
        <v>20</v>
      </c>
      <c r="AE11">
        <f>PLANURI!B$12</f>
        <v>70</v>
      </c>
      <c r="AF11">
        <f>PLANURI!D$12</f>
        <v>10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 xml:space="preserve"> Ştiinţe inginereşti</v>
      </c>
      <c r="AB12">
        <f>PLANURI!C$12</f>
        <v>270</v>
      </c>
      <c r="AC12" t="str">
        <f>PLANURI!H$9</f>
        <v>Inginerie medicală</v>
      </c>
      <c r="AD12">
        <f>PLANURI!A$12</f>
        <v>20</v>
      </c>
      <c r="AE12">
        <f>PLANURI!B$12</f>
        <v>70</v>
      </c>
      <c r="AF12">
        <f>PLANURI!D$12</f>
        <v>10</v>
      </c>
      <c r="AG12" t="str">
        <f>PLANURI!BW454</f>
        <v/>
      </c>
    </row>
    <row r="13" spans="1:33" x14ac:dyDescent="0.2">
      <c r="A13" t="str">
        <f>PLANURI!AX455</f>
        <v>L450.20.01.11-ij</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Mecanică</v>
      </c>
      <c r="AA13" t="str">
        <f>PLANURI!H$6</f>
        <v xml:space="preserve"> Ştiinţe inginereşti</v>
      </c>
      <c r="AB13">
        <f>PLANURI!C$12</f>
        <v>270</v>
      </c>
      <c r="AC13" t="str">
        <f>PLANURI!H$9</f>
        <v>Inginerie medicală</v>
      </c>
      <c r="AD13">
        <f>PLANURI!A$12</f>
        <v>20</v>
      </c>
      <c r="AE13">
        <f>PLANURI!B$12</f>
        <v>70</v>
      </c>
      <c r="AF13">
        <f>PLANURI!D$12</f>
        <v>10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 xml:space="preserve"> Ştiinţe inginereşti</v>
      </c>
      <c r="AB14">
        <f>PLANURI!C$12</f>
        <v>270</v>
      </c>
      <c r="AC14" t="str">
        <f>PLANURI!H$9</f>
        <v>Inginerie medicală</v>
      </c>
      <c r="AD14">
        <f>PLANURI!A$12</f>
        <v>20</v>
      </c>
      <c r="AE14">
        <f>PLANURI!B$12</f>
        <v>70</v>
      </c>
      <c r="AF14">
        <f>PLANURI!D$12</f>
        <v>10</v>
      </c>
      <c r="AG14" t="str">
        <f>PLANURI!BW456</f>
        <v/>
      </c>
    </row>
    <row r="15" spans="1:33" x14ac:dyDescent="0.2">
      <c r="A15" t="str">
        <f>PLANURI!AX457</f>
        <v>L450.20.02.F1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Facultatea de Mecanică</v>
      </c>
      <c r="AA15" t="str">
        <f>PLANURI!H$6</f>
        <v xml:space="preserve"> Ştiinţe inginereşti</v>
      </c>
      <c r="AB15">
        <f>PLANURI!C$12</f>
        <v>270</v>
      </c>
      <c r="AC15" t="str">
        <f>PLANURI!H$9</f>
        <v>Inginerie medicală</v>
      </c>
      <c r="AD15">
        <f>PLANURI!A$12</f>
        <v>20</v>
      </c>
      <c r="AE15">
        <f>PLANURI!B$12</f>
        <v>70</v>
      </c>
      <c r="AF15">
        <f>PLANURI!D$12</f>
        <v>10</v>
      </c>
      <c r="AG15" t="str">
        <f>PLANURI!BW457</f>
        <v>2020</v>
      </c>
    </row>
    <row r="16" spans="1:33" x14ac:dyDescent="0.2">
      <c r="A16" t="str">
        <f>PLANURI!AX458</f>
        <v>L450.20.02.F2</v>
      </c>
      <c r="B16">
        <f>PLANURI!AY458</f>
        <v>2</v>
      </c>
      <c r="C16" t="str">
        <f>PLANURI!AZ458</f>
        <v>Grafică tehnică asistată de calculator 2</v>
      </c>
      <c r="D16">
        <f>PLANURI!BA458</f>
        <v>1</v>
      </c>
      <c r="E16" t="str">
        <f>PLANURI!BB458</f>
        <v>2</v>
      </c>
      <c r="F16" t="str">
        <f>PLANURI!BC458</f>
        <v>E</v>
      </c>
      <c r="G16" t="str">
        <f>PLANURI!BD458</f>
        <v>DI</v>
      </c>
      <c r="H16">
        <f>PLANURI!WL458</f>
        <v>0</v>
      </c>
      <c r="I16">
        <f>PLANURI!BF458</f>
        <v>2.5</v>
      </c>
      <c r="J16">
        <f>PLANURI!BG458</f>
        <v>4.5</v>
      </c>
      <c r="K16">
        <f>PLANURI!BH458</f>
        <v>28</v>
      </c>
      <c r="L16">
        <f>PLANURI!BI458</f>
        <v>35</v>
      </c>
      <c r="M16">
        <f>PLANURI!BJ458</f>
        <v>63</v>
      </c>
      <c r="N16">
        <f>PLANURI!BK458</f>
        <v>0</v>
      </c>
      <c r="O16">
        <f>PLANURI!BL458</f>
        <v>0</v>
      </c>
      <c r="P16">
        <f>PLANURI!BM458</f>
        <v>0</v>
      </c>
      <c r="Q16">
        <f>PLANURI!BN458</f>
        <v>0</v>
      </c>
      <c r="R16" t="str">
        <f>PLANURI!BO458</f>
        <v>0</v>
      </c>
      <c r="S16">
        <f>PLANURI!BP458</f>
        <v>0</v>
      </c>
      <c r="T16">
        <f>PLANURI!BQ458</f>
        <v>4.4000000000000004</v>
      </c>
      <c r="U16">
        <f>PLANURI!BR458</f>
        <v>62</v>
      </c>
      <c r="V16">
        <f>PLANURI!BS458</f>
        <v>5</v>
      </c>
      <c r="W16" t="str">
        <f>PLANURI!BT458</f>
        <v>DF</v>
      </c>
      <c r="X16">
        <f>PLANURI!BU458</f>
        <v>8.9</v>
      </c>
      <c r="Y16">
        <f>PLANURI!BV458</f>
        <v>125</v>
      </c>
      <c r="Z16" t="str">
        <f>PLANURI!A$4</f>
        <v>Facultatea de Mecanică</v>
      </c>
      <c r="AA16" t="str">
        <f>PLANURI!H$6</f>
        <v xml:space="preserve"> Ştiinţe inginereşti</v>
      </c>
      <c r="AB16">
        <f>PLANURI!C$12</f>
        <v>270</v>
      </c>
      <c r="AC16" t="str">
        <f>PLANURI!H$9</f>
        <v>Inginerie medicală</v>
      </c>
      <c r="AD16">
        <f>PLANURI!A$12</f>
        <v>20</v>
      </c>
      <c r="AE16">
        <f>PLANURI!B$12</f>
        <v>70</v>
      </c>
      <c r="AF16">
        <f>PLANURI!D$12</f>
        <v>10</v>
      </c>
      <c r="AG16" t="str">
        <f>PLANURI!BW458</f>
        <v>2020</v>
      </c>
    </row>
    <row r="17" spans="1:33" x14ac:dyDescent="0.2">
      <c r="A17" t="str">
        <f>PLANURI!AX459</f>
        <v>L450.20.02.D3</v>
      </c>
      <c r="B17">
        <f>PLANURI!AY459</f>
        <v>3</v>
      </c>
      <c r="C17" t="str">
        <f>PLANURI!AZ459</f>
        <v>Ştiinţa si ingineria materialelor I</v>
      </c>
      <c r="D17">
        <f>PLANURI!BA459</f>
        <v>1</v>
      </c>
      <c r="E17" t="str">
        <f>PLANURI!BB459</f>
        <v>2</v>
      </c>
      <c r="F17" t="str">
        <f>PLANURI!BC459</f>
        <v>E</v>
      </c>
      <c r="G17" t="str">
        <f>PLANURI!BD459</f>
        <v>DI</v>
      </c>
      <c r="H17">
        <f>PLANURI!BE459</f>
        <v>2</v>
      </c>
      <c r="I17">
        <f>PLANURI!BF459</f>
        <v>2</v>
      </c>
      <c r="J17">
        <f>PLANURI!BG459</f>
        <v>4</v>
      </c>
      <c r="K17">
        <f>PLANURI!BH459</f>
        <v>28</v>
      </c>
      <c r="L17">
        <f>PLANURI!BI459</f>
        <v>28</v>
      </c>
      <c r="M17">
        <f>PLANURI!BJ459</f>
        <v>56</v>
      </c>
      <c r="N17">
        <f>PLANURI!BK459</f>
        <v>0</v>
      </c>
      <c r="O17">
        <f>PLANURI!BL459</f>
        <v>0</v>
      </c>
      <c r="P17">
        <f>PLANURI!BM459</f>
        <v>0</v>
      </c>
      <c r="Q17">
        <f>PLANURI!BN459</f>
        <v>0</v>
      </c>
      <c r="R17" t="str">
        <f>PLANURI!BO459</f>
        <v>0</v>
      </c>
      <c r="S17">
        <f>PLANURI!BP459</f>
        <v>0</v>
      </c>
      <c r="T17">
        <f>PLANURI!BQ459</f>
        <v>4.9000000000000004</v>
      </c>
      <c r="U17">
        <f>PLANURI!BR459</f>
        <v>69</v>
      </c>
      <c r="V17">
        <f>PLANURI!BS459</f>
        <v>5</v>
      </c>
      <c r="W17" t="str">
        <f>PLANURI!BT459</f>
        <v>DD</v>
      </c>
      <c r="X17">
        <f>PLANURI!BU459</f>
        <v>8.9</v>
      </c>
      <c r="Y17">
        <f>PLANURI!BV459</f>
        <v>125</v>
      </c>
      <c r="Z17" t="str">
        <f>PLANURI!A$4</f>
        <v>Facultatea de Mecanică</v>
      </c>
      <c r="AA17" t="str">
        <f>PLANURI!H$6</f>
        <v xml:space="preserve"> Ştiinţe inginereşti</v>
      </c>
      <c r="AB17">
        <f>PLANURI!C$12</f>
        <v>270</v>
      </c>
      <c r="AC17" t="str">
        <f>PLANURI!H$9</f>
        <v>Inginerie medicală</v>
      </c>
      <c r="AD17">
        <f>PLANURI!A$12</f>
        <v>20</v>
      </c>
      <c r="AE17">
        <f>PLANURI!B$12</f>
        <v>70</v>
      </c>
      <c r="AF17">
        <f>PLANURI!D$12</f>
        <v>10</v>
      </c>
      <c r="AG17" t="str">
        <f>PLANURI!BW459</f>
        <v>2020</v>
      </c>
    </row>
    <row r="18" spans="1:33" x14ac:dyDescent="0.2">
      <c r="A18" t="str">
        <f>PLANURI!AX460</f>
        <v>L450.20.02.D4</v>
      </c>
      <c r="B18">
        <f>PLANURI!AY460</f>
        <v>4</v>
      </c>
      <c r="C18" t="str">
        <f>PLANURI!AZ460</f>
        <v>Elemente de inginerie mecanica</v>
      </c>
      <c r="D18">
        <f>PLANURI!BA460</f>
        <v>1</v>
      </c>
      <c r="E18" t="str">
        <f>PLANURI!BB460</f>
        <v>2</v>
      </c>
      <c r="F18" t="str">
        <f>PLANURI!BC460</f>
        <v>E</v>
      </c>
      <c r="G18" t="str">
        <f>PLANURI!BD460</f>
        <v>DI</v>
      </c>
      <c r="H18">
        <f>PLANURI!WL460</f>
        <v>0</v>
      </c>
      <c r="I18">
        <f>PLANURI!BF460</f>
        <v>2</v>
      </c>
      <c r="J18">
        <f>PLANURI!BG460</f>
        <v>5</v>
      </c>
      <c r="K18">
        <f>PLANURI!BH460</f>
        <v>42</v>
      </c>
      <c r="L18">
        <f>PLANURI!BI460</f>
        <v>28</v>
      </c>
      <c r="M18">
        <f>PLANURI!BJ460</f>
        <v>70</v>
      </c>
      <c r="N18">
        <f>PLANURI!BK460</f>
        <v>0</v>
      </c>
      <c r="O18">
        <f>PLANURI!BL460</f>
        <v>0</v>
      </c>
      <c r="P18">
        <f>PLANURI!BM460</f>
        <v>0</v>
      </c>
      <c r="Q18">
        <f>PLANURI!BN460</f>
        <v>0</v>
      </c>
      <c r="R18" t="str">
        <f>PLANURI!BO460</f>
        <v>0</v>
      </c>
      <c r="S18">
        <f>PLANURI!BP460</f>
        <v>0</v>
      </c>
      <c r="T18">
        <f>PLANURI!BQ460</f>
        <v>3.9</v>
      </c>
      <c r="U18">
        <f>PLANURI!BR460</f>
        <v>55</v>
      </c>
      <c r="V18">
        <f>PLANURI!BS460</f>
        <v>5</v>
      </c>
      <c r="W18" t="str">
        <f>PLANURI!BT460</f>
        <v>DD</v>
      </c>
      <c r="X18">
        <f>PLANURI!BU460</f>
        <v>8.9</v>
      </c>
      <c r="Y18">
        <f>PLANURI!BV460</f>
        <v>125</v>
      </c>
      <c r="Z18" t="str">
        <f>PLANURI!A$4</f>
        <v>Facultatea de Mecanică</v>
      </c>
      <c r="AA18" t="str">
        <f>PLANURI!H$6</f>
        <v xml:space="preserve"> Ştiinţe inginereşti</v>
      </c>
      <c r="AB18">
        <f>PLANURI!C$12</f>
        <v>270</v>
      </c>
      <c r="AC18" t="str">
        <f>PLANURI!H$9</f>
        <v>Inginerie medicală</v>
      </c>
      <c r="AD18">
        <f>PLANURI!A$12</f>
        <v>20</v>
      </c>
      <c r="AE18">
        <f>PLANURI!B$12</f>
        <v>70</v>
      </c>
      <c r="AF18">
        <f>PLANURI!D$12</f>
        <v>10</v>
      </c>
      <c r="AG18" t="str">
        <f>PLANURI!BW460</f>
        <v>2020</v>
      </c>
    </row>
    <row r="19" spans="1:33" x14ac:dyDescent="0.2">
      <c r="A19" t="str">
        <f>PLANURI!AX461</f>
        <v>L450.20.02.D5</v>
      </c>
      <c r="B19">
        <f>PLANURI!AY461</f>
        <v>5</v>
      </c>
      <c r="C19" t="str">
        <f>PLANURI!AZ461</f>
        <v xml:space="preserve">Tehnologia materialelor </v>
      </c>
      <c r="D19">
        <f>PLANURI!BA461</f>
        <v>1</v>
      </c>
      <c r="E19" t="str">
        <f>PLANURI!BB461</f>
        <v>2</v>
      </c>
      <c r="F19" t="str">
        <f>PLANURI!BC461</f>
        <v>E</v>
      </c>
      <c r="G19" t="str">
        <f>PLANURI!BD461</f>
        <v>DI</v>
      </c>
      <c r="H19">
        <f>PLANURI!BE461</f>
        <v>2.5</v>
      </c>
      <c r="I19">
        <f>PLANURI!BF461</f>
        <v>2</v>
      </c>
      <c r="J19">
        <f>PLANURI!BG461</f>
        <v>4.5</v>
      </c>
      <c r="K19">
        <f>PLANURI!BH461</f>
        <v>35</v>
      </c>
      <c r="L19">
        <f>PLANURI!BI461</f>
        <v>28</v>
      </c>
      <c r="M19">
        <f>PLANURI!BJ461</f>
        <v>63</v>
      </c>
      <c r="N19">
        <f>PLANURI!BK461</f>
        <v>0</v>
      </c>
      <c r="O19">
        <f>PLANURI!BL461</f>
        <v>0</v>
      </c>
      <c r="P19">
        <f>PLANURI!BM461</f>
        <v>0</v>
      </c>
      <c r="Q19">
        <f>PLANURI!BN461</f>
        <v>0</v>
      </c>
      <c r="R19" t="str">
        <f>PLANURI!BO461</f>
        <v>0</v>
      </c>
      <c r="S19">
        <f>PLANURI!BP461</f>
        <v>0</v>
      </c>
      <c r="T19">
        <f>PLANURI!BQ461</f>
        <v>4.4000000000000004</v>
      </c>
      <c r="U19">
        <f>PLANURI!BR461</f>
        <v>62</v>
      </c>
      <c r="V19">
        <f>PLANURI!BS461</f>
        <v>5</v>
      </c>
      <c r="W19" t="str">
        <f>PLANURI!BT461</f>
        <v>DD</v>
      </c>
      <c r="X19">
        <f>PLANURI!BU461</f>
        <v>8.9</v>
      </c>
      <c r="Y19">
        <f>PLANURI!BV461</f>
        <v>125</v>
      </c>
      <c r="Z19" t="str">
        <f>PLANURI!A$4</f>
        <v>Facultatea de Mecanică</v>
      </c>
      <c r="AA19" t="str">
        <f>PLANURI!H$6</f>
        <v xml:space="preserve"> Ştiinţe inginereşti</v>
      </c>
      <c r="AB19">
        <f>PLANURI!C$12</f>
        <v>270</v>
      </c>
      <c r="AC19" t="str">
        <f>PLANURI!H$9</f>
        <v>Inginerie medicală</v>
      </c>
      <c r="AD19">
        <f>PLANURI!A$12</f>
        <v>20</v>
      </c>
      <c r="AE19">
        <f>PLANURI!B$12</f>
        <v>70</v>
      </c>
      <c r="AF19">
        <f>PLANURI!D$12</f>
        <v>10</v>
      </c>
      <c r="AG19" t="str">
        <f>PLANURI!BW461</f>
        <v>2020</v>
      </c>
    </row>
    <row r="20" spans="1:33" x14ac:dyDescent="0.2">
      <c r="A20" t="str">
        <f>PLANURI!AX462</f>
        <v>L450.20.02.C6</v>
      </c>
      <c r="B20">
        <f>PLANURI!AY462</f>
        <v>6</v>
      </c>
      <c r="C20" t="str">
        <f>PLANURI!AZ462</f>
        <v>Cultură şi civilizaţie</v>
      </c>
      <c r="D20">
        <f>PLANURI!BA462</f>
        <v>1</v>
      </c>
      <c r="E20" t="str">
        <f>PLANURI!BB462</f>
        <v>2</v>
      </c>
      <c r="F20" t="str">
        <f>PLANURI!BC462</f>
        <v>D</v>
      </c>
      <c r="G20" t="str">
        <f>PLANURI!BD462</f>
        <v>DI</v>
      </c>
      <c r="H20">
        <f>PLANURI!WL462</f>
        <v>0</v>
      </c>
      <c r="I20">
        <f>PLANURI!BF462</f>
        <v>1</v>
      </c>
      <c r="J20">
        <f>PLANURI!BG462</f>
        <v>2</v>
      </c>
      <c r="K20">
        <f>PLANURI!BH462</f>
        <v>14</v>
      </c>
      <c r="L20">
        <f>PLANURI!BI462</f>
        <v>14</v>
      </c>
      <c r="M20">
        <f>PLANURI!BJ462</f>
        <v>28</v>
      </c>
      <c r="N20">
        <f>PLANURI!BK462</f>
        <v>0</v>
      </c>
      <c r="O20">
        <f>PLANURI!BL462</f>
        <v>0</v>
      </c>
      <c r="P20">
        <f>PLANURI!BM462</f>
        <v>0</v>
      </c>
      <c r="Q20">
        <f>PLANURI!BN462</f>
        <v>0</v>
      </c>
      <c r="R20" t="str">
        <f>PLANURI!BO462</f>
        <v>0</v>
      </c>
      <c r="S20">
        <f>PLANURI!BP462</f>
        <v>0</v>
      </c>
      <c r="T20">
        <f>PLANURI!BQ462</f>
        <v>1.6</v>
      </c>
      <c r="U20">
        <f>PLANURI!BR462</f>
        <v>22</v>
      </c>
      <c r="V20">
        <f>PLANURI!BS462</f>
        <v>2</v>
      </c>
      <c r="W20" t="str">
        <f>PLANURI!BT462</f>
        <v>DC</v>
      </c>
      <c r="X20">
        <f>PLANURI!BU462</f>
        <v>3.6</v>
      </c>
      <c r="Y20">
        <f>PLANURI!BV462</f>
        <v>50</v>
      </c>
      <c r="Z20" t="str">
        <f>PLANURI!A$4</f>
        <v>Facultatea de Mecanică</v>
      </c>
      <c r="AA20" t="str">
        <f>PLANURI!H$6</f>
        <v xml:space="preserve"> Ştiinţe inginereşti</v>
      </c>
      <c r="AB20">
        <f>PLANURI!C$12</f>
        <v>270</v>
      </c>
      <c r="AC20" t="str">
        <f>PLANURI!H$9</f>
        <v>Inginerie medicală</v>
      </c>
      <c r="AD20">
        <f>PLANURI!A$12</f>
        <v>20</v>
      </c>
      <c r="AE20">
        <f>PLANURI!B$12</f>
        <v>70</v>
      </c>
      <c r="AF20">
        <f>PLANURI!D$12</f>
        <v>10</v>
      </c>
      <c r="AG20" t="str">
        <f>PLANURI!BW462</f>
        <v>2020</v>
      </c>
    </row>
    <row r="21" spans="1:33" x14ac:dyDescent="0.2">
      <c r="A21" t="str">
        <f>PLANURI!AX463</f>
        <v>L450.20.02.C7</v>
      </c>
      <c r="B21">
        <f>PLANURI!AY463</f>
        <v>7</v>
      </c>
      <c r="C21" t="str">
        <f>PLANURI!AZ463</f>
        <v>Limbi moderne 2
(opțiuni: L.Engleză, L. Germană, L.Franceză)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 xml:space="preserve"> Ştiinţe inginereşti</v>
      </c>
      <c r="AB21">
        <f>PLANURI!C$12</f>
        <v>270</v>
      </c>
      <c r="AC21" t="str">
        <f>PLANURI!H$9</f>
        <v>Inginerie medicală</v>
      </c>
      <c r="AD21">
        <f>PLANURI!A$12</f>
        <v>20</v>
      </c>
      <c r="AE21">
        <f>PLANURI!B$12</f>
        <v>70</v>
      </c>
      <c r="AF21">
        <f>PLANURI!D$12</f>
        <v>10</v>
      </c>
      <c r="AG21" t="str">
        <f>PLANURI!BW463</f>
        <v>2020</v>
      </c>
    </row>
    <row r="22" spans="1:33" x14ac:dyDescent="0.2">
      <c r="A22" t="str">
        <f>PLANURI!AX464</f>
        <v>L450.20.02.C8</v>
      </c>
      <c r="B22">
        <f>PLANURI!AY464</f>
        <v>8</v>
      </c>
      <c r="C22" t="str">
        <f>PLANURI!AZ464</f>
        <v>Educaţie fizică II</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Facultatea de Mecanică</v>
      </c>
      <c r="AA22" t="str">
        <f>PLANURI!H$6</f>
        <v xml:space="preserve"> Ştiinţe inginereşti</v>
      </c>
      <c r="AB22">
        <f>PLANURI!C$12</f>
        <v>270</v>
      </c>
      <c r="AC22" t="str">
        <f>PLANURI!H$9</f>
        <v>Inginerie medicală</v>
      </c>
      <c r="AD22">
        <f>PLANURI!A$12</f>
        <v>20</v>
      </c>
      <c r="AE22">
        <f>PLANURI!B$12</f>
        <v>70</v>
      </c>
      <c r="AF22">
        <f>PLANURI!D$12</f>
        <v>10</v>
      </c>
      <c r="AG22" t="str">
        <f>PLANURI!BW464</f>
        <v>2020</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Mecanică</v>
      </c>
      <c r="AA23" t="str">
        <f>PLANURI!H$6</f>
        <v xml:space="preserve"> Ştiinţe inginereşti</v>
      </c>
      <c r="AB23">
        <f>PLANURI!C$12</f>
        <v>270</v>
      </c>
      <c r="AC23" t="str">
        <f>PLANURI!H$9</f>
        <v>Inginerie medicală</v>
      </c>
      <c r="AD23">
        <f>PLANURI!A$12</f>
        <v>20</v>
      </c>
      <c r="AE23">
        <f>PLANURI!B$12</f>
        <v>70</v>
      </c>
      <c r="AF23">
        <f>PLANURI!D$12</f>
        <v>10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 xml:space="preserve"> Ştiinţe inginereşti</v>
      </c>
      <c r="AB24">
        <f>PLANURI!C$12</f>
        <v>270</v>
      </c>
      <c r="AC24" t="str">
        <f>PLANURI!H$9</f>
        <v>Inginerie medicală</v>
      </c>
      <c r="AD24">
        <f>PLANURI!A$12</f>
        <v>20</v>
      </c>
      <c r="AE24">
        <f>PLANURI!B$12</f>
        <v>70</v>
      </c>
      <c r="AF24">
        <f>PLANURI!D$12</f>
        <v>10</v>
      </c>
      <c r="AG24" t="str">
        <f>PLANURI!BW466</f>
        <v/>
      </c>
    </row>
    <row r="25" spans="1:33" x14ac:dyDescent="0.2">
      <c r="A25" t="str">
        <f>PLANURI!AX467</f>
        <v>L450.20.02.11-ij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Mecanică</v>
      </c>
      <c r="AA25" t="str">
        <f>PLANURI!H$6</f>
        <v xml:space="preserve"> Ştiinţe inginereşti</v>
      </c>
      <c r="AB25">
        <f>PLANURI!C$12</f>
        <v>270</v>
      </c>
      <c r="AC25" t="str">
        <f>PLANURI!H$9</f>
        <v>Inginerie medicală</v>
      </c>
      <c r="AD25">
        <f>PLANURI!A$12</f>
        <v>20</v>
      </c>
      <c r="AE25">
        <f>PLANURI!B$12</f>
        <v>70</v>
      </c>
      <c r="AF25">
        <f>PLANURI!D$12</f>
        <v>10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 xml:space="preserve"> Ştiinţe inginereşti</v>
      </c>
      <c r="AB26">
        <f>PLANURI!C$12</f>
        <v>270</v>
      </c>
      <c r="AC26" t="str">
        <f>PLANURI!H$9</f>
        <v>Inginerie medicală</v>
      </c>
      <c r="AD26">
        <f>PLANURI!A$12</f>
        <v>20</v>
      </c>
      <c r="AE26">
        <f>PLANURI!B$12</f>
        <v>70</v>
      </c>
      <c r="AF26">
        <f>PLANURI!D$12</f>
        <v>10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 xml:space="preserve"> Ştiinţe inginereşti</v>
      </c>
      <c r="AB27">
        <f>PLANURI!C$12</f>
        <v>270</v>
      </c>
      <c r="AC27" t="str">
        <f>PLANURI!H$9</f>
        <v>Inginerie medicală</v>
      </c>
      <c r="AD27">
        <f>PLANURI!A$12</f>
        <v>20</v>
      </c>
      <c r="AE27">
        <f>PLANURI!B$12</f>
        <v>70</v>
      </c>
      <c r="AF27">
        <f>PLANURI!D$12</f>
        <v>10</v>
      </c>
      <c r="AG27" t="e">
        <f>PLANURI!BW469</f>
        <v>#VALUE!</v>
      </c>
    </row>
    <row r="28" spans="1:33" x14ac:dyDescent="0.2">
      <c r="A28" t="str">
        <f>PLANURI!AX470</f>
        <v>L450.20.03.D1</v>
      </c>
      <c r="B28">
        <f>PLANURI!AY470</f>
        <v>1</v>
      </c>
      <c r="C28" t="str">
        <f>PLANURI!AZ470</f>
        <v>Electrotehnica si electronica</v>
      </c>
      <c r="D28">
        <f>PLANURI!BA470</f>
        <v>2</v>
      </c>
      <c r="E28" t="str">
        <f>PLANURI!BB470</f>
        <v>3</v>
      </c>
      <c r="F28" t="str">
        <f>PLANURI!BC470</f>
        <v>E</v>
      </c>
      <c r="G28" t="str">
        <f>PLANURI!BD470</f>
        <v>DI</v>
      </c>
      <c r="H28">
        <f>PLANURI!WL470</f>
        <v>0</v>
      </c>
      <c r="I28">
        <f>PLANURI!BF470</f>
        <v>2</v>
      </c>
      <c r="J28">
        <f>PLANURI!BG470</f>
        <v>5</v>
      </c>
      <c r="K28">
        <f>PLANURI!BH470</f>
        <v>42</v>
      </c>
      <c r="L28">
        <f>PLANURI!BI470</f>
        <v>28</v>
      </c>
      <c r="M28">
        <f>PLANURI!BJ470</f>
        <v>70</v>
      </c>
      <c r="N28">
        <f>PLANURI!BK470</f>
        <v>0</v>
      </c>
      <c r="O28">
        <f>PLANURI!BL470</f>
        <v>0</v>
      </c>
      <c r="P28">
        <f>PLANURI!BM470</f>
        <v>0</v>
      </c>
      <c r="Q28">
        <f>PLANURI!BN470</f>
        <v>0</v>
      </c>
      <c r="R28" t="str">
        <f>PLANURI!BO470</f>
        <v>0</v>
      </c>
      <c r="S28">
        <f>PLANURI!BP470</f>
        <v>0</v>
      </c>
      <c r="T28">
        <f>PLANURI!BQ470</f>
        <v>3.9</v>
      </c>
      <c r="U28">
        <f>PLANURI!BR470</f>
        <v>55</v>
      </c>
      <c r="V28">
        <f>PLANURI!BS470</f>
        <v>5</v>
      </c>
      <c r="W28" t="str">
        <f>PLANURI!BT470</f>
        <v>DD</v>
      </c>
      <c r="X28">
        <f>PLANURI!BU470</f>
        <v>8.9</v>
      </c>
      <c r="Y28">
        <f>PLANURI!BV470</f>
        <v>125</v>
      </c>
      <c r="Z28" t="str">
        <f>PLANURI!A$4</f>
        <v>Facultatea de Mecanică</v>
      </c>
      <c r="AA28" t="str">
        <f>PLANURI!H$6</f>
        <v xml:space="preserve"> Ştiinţe inginereşti</v>
      </c>
      <c r="AB28">
        <f>PLANURI!C$12</f>
        <v>270</v>
      </c>
      <c r="AC28" t="str">
        <f>PLANURI!H$9</f>
        <v>Inginerie medicală</v>
      </c>
      <c r="AD28">
        <f>PLANURI!A$12</f>
        <v>20</v>
      </c>
      <c r="AE28">
        <f>PLANURI!B$12</f>
        <v>70</v>
      </c>
      <c r="AF28">
        <f>PLANURI!D$12</f>
        <v>10</v>
      </c>
      <c r="AG28" t="str">
        <f>PLANURI!BW470</f>
        <v>2021</v>
      </c>
    </row>
    <row r="29" spans="1:33" x14ac:dyDescent="0.2">
      <c r="A29" t="str">
        <f>PLANURI!AX471</f>
        <v>L450.20.03.F2</v>
      </c>
      <c r="B29">
        <f>PLANURI!AY471</f>
        <v>2</v>
      </c>
      <c r="C29" t="str">
        <f>PLANURI!AZ471</f>
        <v>Ecuatiile fizicii matematice</v>
      </c>
      <c r="D29">
        <f>PLANURI!BA471</f>
        <v>2</v>
      </c>
      <c r="E29" t="str">
        <f>PLANURI!BB471</f>
        <v>3</v>
      </c>
      <c r="F29" t="str">
        <f>PLANURI!BC471</f>
        <v>D</v>
      </c>
      <c r="G29" t="str">
        <f>PLANURI!BD471</f>
        <v>DI</v>
      </c>
      <c r="H29">
        <f>PLANURI!BE471</f>
        <v>2</v>
      </c>
      <c r="I29">
        <f>PLANURI!BF471</f>
        <v>2</v>
      </c>
      <c r="J29">
        <f>PLANURI!BG471</f>
        <v>4</v>
      </c>
      <c r="K29">
        <f>PLANURI!BH471</f>
        <v>28</v>
      </c>
      <c r="L29">
        <f>PLANURI!BI471</f>
        <v>28</v>
      </c>
      <c r="M29">
        <f>PLANURI!BJ471</f>
        <v>56</v>
      </c>
      <c r="N29">
        <f>PLANURI!BK471</f>
        <v>0</v>
      </c>
      <c r="O29">
        <f>PLANURI!BL471</f>
        <v>0</v>
      </c>
      <c r="P29">
        <f>PLANURI!BM471</f>
        <v>0</v>
      </c>
      <c r="Q29">
        <f>PLANURI!BN471</f>
        <v>0</v>
      </c>
      <c r="R29" t="str">
        <f>PLANURI!BO471</f>
        <v>0</v>
      </c>
      <c r="S29">
        <f>PLANURI!BP471</f>
        <v>0</v>
      </c>
      <c r="T29">
        <f>PLANURI!BQ471</f>
        <v>4.9000000000000004</v>
      </c>
      <c r="U29">
        <f>PLANURI!BR471</f>
        <v>69</v>
      </c>
      <c r="V29">
        <f>PLANURI!BS471</f>
        <v>5</v>
      </c>
      <c r="W29" t="str">
        <f>PLANURI!BT471</f>
        <v>DF</v>
      </c>
      <c r="X29">
        <f>PLANURI!BU471</f>
        <v>8.9</v>
      </c>
      <c r="Y29">
        <f>PLANURI!BV471</f>
        <v>125</v>
      </c>
      <c r="Z29" t="str">
        <f>PLANURI!A$4</f>
        <v>Facultatea de Mecanică</v>
      </c>
      <c r="AA29" t="str">
        <f>PLANURI!H$6</f>
        <v xml:space="preserve"> Ştiinţe inginereşti</v>
      </c>
      <c r="AB29">
        <f>PLANURI!C$12</f>
        <v>270</v>
      </c>
      <c r="AC29" t="str">
        <f>PLANURI!H$9</f>
        <v>Inginerie medicală</v>
      </c>
      <c r="AD29">
        <f>PLANURI!A$12</f>
        <v>20</v>
      </c>
      <c r="AE29">
        <f>PLANURI!B$12</f>
        <v>70</v>
      </c>
      <c r="AF29">
        <f>PLANURI!D$12</f>
        <v>10</v>
      </c>
      <c r="AG29" t="str">
        <f>PLANURI!BW471</f>
        <v>2021</v>
      </c>
    </row>
    <row r="30" spans="1:33" x14ac:dyDescent="0.2">
      <c r="A30" t="str">
        <f>PLANURI!AX472</f>
        <v>L450.20.03.D3</v>
      </c>
      <c r="B30">
        <f>PLANURI!AY472</f>
        <v>3</v>
      </c>
      <c r="C30" t="str">
        <f>PLANURI!AZ472</f>
        <v>Rezistenţa materialelor I</v>
      </c>
      <c r="D30">
        <f>PLANURI!BA472</f>
        <v>2</v>
      </c>
      <c r="E30" t="str">
        <f>PLANURI!BB472</f>
        <v>3</v>
      </c>
      <c r="F30" t="str">
        <f>PLANURI!BC472</f>
        <v>E</v>
      </c>
      <c r="G30" t="str">
        <f>PLANURI!BD472</f>
        <v>DI</v>
      </c>
      <c r="H30">
        <f>PLANURI!WL472</f>
        <v>0</v>
      </c>
      <c r="I30">
        <f>PLANURI!BF472</f>
        <v>2</v>
      </c>
      <c r="J30">
        <f>PLANURI!BG472</f>
        <v>4</v>
      </c>
      <c r="K30">
        <f>PLANURI!BH472</f>
        <v>28</v>
      </c>
      <c r="L30">
        <f>PLANURI!BI472</f>
        <v>28</v>
      </c>
      <c r="M30">
        <f>PLANURI!BJ472</f>
        <v>56</v>
      </c>
      <c r="N30">
        <f>PLANURI!BK472</f>
        <v>0</v>
      </c>
      <c r="O30">
        <f>PLANURI!BL472</f>
        <v>0</v>
      </c>
      <c r="P30">
        <f>PLANURI!BM472</f>
        <v>0</v>
      </c>
      <c r="Q30">
        <f>PLANURI!BN472</f>
        <v>0</v>
      </c>
      <c r="R30" t="str">
        <f>PLANURI!BO472</f>
        <v>0</v>
      </c>
      <c r="S30">
        <f>PLANURI!BP472</f>
        <v>0</v>
      </c>
      <c r="T30">
        <f>PLANURI!BQ472</f>
        <v>3.1</v>
      </c>
      <c r="U30">
        <f>PLANURI!BR472</f>
        <v>44</v>
      </c>
      <c r="V30">
        <f>PLANURI!BS472</f>
        <v>4</v>
      </c>
      <c r="W30" t="str">
        <f>PLANURI!BT472</f>
        <v>DD</v>
      </c>
      <c r="X30">
        <f>PLANURI!BU472</f>
        <v>7.1</v>
      </c>
      <c r="Y30">
        <f>PLANURI!BV472</f>
        <v>100</v>
      </c>
      <c r="Z30" t="str">
        <f>PLANURI!A$4</f>
        <v>Facultatea de Mecanică</v>
      </c>
      <c r="AA30" t="str">
        <f>PLANURI!H$6</f>
        <v xml:space="preserve"> Ştiinţe inginereşti</v>
      </c>
      <c r="AB30">
        <f>PLANURI!C$12</f>
        <v>270</v>
      </c>
      <c r="AC30" t="str">
        <f>PLANURI!H$9</f>
        <v>Inginerie medicală</v>
      </c>
      <c r="AD30">
        <f>PLANURI!A$12</f>
        <v>20</v>
      </c>
      <c r="AE30">
        <f>PLANURI!B$12</f>
        <v>70</v>
      </c>
      <c r="AF30">
        <f>PLANURI!D$12</f>
        <v>10</v>
      </c>
      <c r="AG30" t="str">
        <f>PLANURI!BW472</f>
        <v>2021</v>
      </c>
    </row>
    <row r="31" spans="1:33" x14ac:dyDescent="0.2">
      <c r="A31" t="str">
        <f>PLANURI!AX473</f>
        <v>L450.20.03.F4</v>
      </c>
      <c r="B31">
        <f>PLANURI!AY473</f>
        <v>4</v>
      </c>
      <c r="C31" t="str">
        <f>PLANURI!AZ473</f>
        <v>Bazele termodinamicii tehnice</v>
      </c>
      <c r="D31">
        <f>PLANURI!BA473</f>
        <v>2</v>
      </c>
      <c r="E31" t="str">
        <f>PLANURI!BB473</f>
        <v>3</v>
      </c>
      <c r="F31" t="str">
        <f>PLANURI!BC473</f>
        <v>E</v>
      </c>
      <c r="G31" t="str">
        <f>PLANURI!BD473</f>
        <v>DI</v>
      </c>
      <c r="H31">
        <f>PLANURI!BE473</f>
        <v>2</v>
      </c>
      <c r="I31">
        <f>PLANURI!BF473</f>
        <v>2</v>
      </c>
      <c r="J31">
        <f>PLANURI!BG473</f>
        <v>4</v>
      </c>
      <c r="K31">
        <f>PLANURI!BH473</f>
        <v>28</v>
      </c>
      <c r="L31">
        <f>PLANURI!BI473</f>
        <v>28</v>
      </c>
      <c r="M31">
        <f>PLANURI!BJ473</f>
        <v>56</v>
      </c>
      <c r="N31">
        <f>PLANURI!BK473</f>
        <v>0</v>
      </c>
      <c r="O31">
        <f>PLANURI!BL473</f>
        <v>0</v>
      </c>
      <c r="P31">
        <f>PLANURI!BM473</f>
        <v>0</v>
      </c>
      <c r="Q31">
        <f>PLANURI!BN473</f>
        <v>0</v>
      </c>
      <c r="R31" t="str">
        <f>PLANURI!BO473</f>
        <v>0</v>
      </c>
      <c r="S31">
        <f>PLANURI!BP473</f>
        <v>0</v>
      </c>
      <c r="T31">
        <f>PLANURI!BQ473</f>
        <v>3.1</v>
      </c>
      <c r="U31">
        <f>PLANURI!BR473</f>
        <v>44</v>
      </c>
      <c r="V31">
        <f>PLANURI!BS473</f>
        <v>4</v>
      </c>
      <c r="W31" t="str">
        <f>PLANURI!BT473</f>
        <v>DF</v>
      </c>
      <c r="X31">
        <f>PLANURI!BU473</f>
        <v>7.1</v>
      </c>
      <c r="Y31">
        <f>PLANURI!BV473</f>
        <v>100</v>
      </c>
      <c r="Z31" t="str">
        <f>PLANURI!A$4</f>
        <v>Facultatea de Mecanică</v>
      </c>
      <c r="AA31" t="str">
        <f>PLANURI!H$6</f>
        <v xml:space="preserve"> Ştiinţe inginereşti</v>
      </c>
      <c r="AB31">
        <f>PLANURI!C$12</f>
        <v>270</v>
      </c>
      <c r="AC31" t="str">
        <f>PLANURI!H$9</f>
        <v>Inginerie medicală</v>
      </c>
      <c r="AD31">
        <f>PLANURI!A$12</f>
        <v>20</v>
      </c>
      <c r="AE31">
        <f>PLANURI!B$12</f>
        <v>70</v>
      </c>
      <c r="AF31">
        <f>PLANURI!D$12</f>
        <v>10</v>
      </c>
      <c r="AG31" t="str">
        <f>PLANURI!BW473</f>
        <v>2021</v>
      </c>
    </row>
    <row r="32" spans="1:33" x14ac:dyDescent="0.2">
      <c r="A32" t="str">
        <f>PLANURI!AX474</f>
        <v>L450.20.03.F5</v>
      </c>
      <c r="B32">
        <f>PLANURI!AY474</f>
        <v>5</v>
      </c>
      <c r="C32" t="str">
        <f>PLANURI!AZ474</f>
        <v>Metode numerice</v>
      </c>
      <c r="D32">
        <f>PLANURI!BA474</f>
        <v>2</v>
      </c>
      <c r="E32" t="str">
        <f>PLANURI!BB474</f>
        <v>3</v>
      </c>
      <c r="F32" t="str">
        <f>PLANURI!BC474</f>
        <v>D</v>
      </c>
      <c r="G32" t="str">
        <f>PLANURI!BD474</f>
        <v>DI</v>
      </c>
      <c r="H32">
        <f>PLANURI!WL474</f>
        <v>0</v>
      </c>
      <c r="I32">
        <f>PLANURI!BF474</f>
        <v>2</v>
      </c>
      <c r="J32">
        <f>PLANURI!BG474</f>
        <v>3</v>
      </c>
      <c r="K32">
        <f>PLANURI!BH474</f>
        <v>14</v>
      </c>
      <c r="L32">
        <f>PLANURI!BI474</f>
        <v>28</v>
      </c>
      <c r="M32">
        <f>PLANURI!BJ474</f>
        <v>42</v>
      </c>
      <c r="N32">
        <f>PLANURI!BK474</f>
        <v>0</v>
      </c>
      <c r="O32">
        <f>PLANURI!BL474</f>
        <v>0</v>
      </c>
      <c r="P32">
        <f>PLANURI!BM474</f>
        <v>0</v>
      </c>
      <c r="Q32">
        <f>PLANURI!BN474</f>
        <v>0</v>
      </c>
      <c r="R32" t="str">
        <f>PLANURI!BO474</f>
        <v>0</v>
      </c>
      <c r="S32">
        <f>PLANURI!BP474</f>
        <v>0</v>
      </c>
      <c r="T32">
        <f>PLANURI!BQ474</f>
        <v>2.4</v>
      </c>
      <c r="U32">
        <f>PLANURI!BR474</f>
        <v>33</v>
      </c>
      <c r="V32">
        <f>PLANURI!BS474</f>
        <v>3</v>
      </c>
      <c r="W32" t="str">
        <f>PLANURI!BT474</f>
        <v>DF</v>
      </c>
      <c r="X32">
        <f>PLANURI!BU474</f>
        <v>5.4</v>
      </c>
      <c r="Y32">
        <f>PLANURI!BV474</f>
        <v>75</v>
      </c>
      <c r="Z32" t="str">
        <f>PLANURI!A$4</f>
        <v>Facultatea de Mecanică</v>
      </c>
      <c r="AA32" t="str">
        <f>PLANURI!H$6</f>
        <v xml:space="preserve"> Ştiinţe inginereşti</v>
      </c>
      <c r="AB32">
        <f>PLANURI!C$12</f>
        <v>270</v>
      </c>
      <c r="AC32" t="str">
        <f>PLANURI!H$9</f>
        <v>Inginerie medicală</v>
      </c>
      <c r="AD32">
        <f>PLANURI!A$12</f>
        <v>20</v>
      </c>
      <c r="AE32">
        <f>PLANURI!B$12</f>
        <v>70</v>
      </c>
      <c r="AF32">
        <f>PLANURI!D$12</f>
        <v>10</v>
      </c>
      <c r="AG32" t="str">
        <f>PLANURI!BW474</f>
        <v>2021</v>
      </c>
    </row>
    <row r="33" spans="1:33" x14ac:dyDescent="0.2">
      <c r="A33" t="str">
        <f>PLANURI!AX475</f>
        <v>L450.20.03.D6</v>
      </c>
      <c r="B33">
        <f>PLANURI!AY475</f>
        <v>6</v>
      </c>
      <c r="C33" t="str">
        <f>PLANURI!AZ475</f>
        <v>Ştiinţa materialelor II</v>
      </c>
      <c r="D33">
        <f>PLANURI!BA475</f>
        <v>2</v>
      </c>
      <c r="E33" t="str">
        <f>PLANURI!BB475</f>
        <v>3</v>
      </c>
      <c r="F33" t="str">
        <f>PLANURI!BC475</f>
        <v>E</v>
      </c>
      <c r="G33" t="str">
        <f>PLANURI!BD475</f>
        <v>DI</v>
      </c>
      <c r="H33">
        <f>PLANURI!BE475</f>
        <v>2</v>
      </c>
      <c r="I33">
        <f>PLANURI!BF475</f>
        <v>1</v>
      </c>
      <c r="J33">
        <f>PLANURI!BG475</f>
        <v>3</v>
      </c>
      <c r="K33">
        <f>PLANURI!BH475</f>
        <v>28</v>
      </c>
      <c r="L33">
        <f>PLANURI!BI475</f>
        <v>14</v>
      </c>
      <c r="M33">
        <f>PLANURI!BJ475</f>
        <v>42</v>
      </c>
      <c r="N33">
        <f>PLANURI!BK475</f>
        <v>0</v>
      </c>
      <c r="O33">
        <f>PLANURI!BL475</f>
        <v>0</v>
      </c>
      <c r="P33">
        <f>PLANURI!BM475</f>
        <v>0</v>
      </c>
      <c r="Q33">
        <f>PLANURI!BN475</f>
        <v>0</v>
      </c>
      <c r="R33" t="str">
        <f>PLANURI!BO475</f>
        <v>0</v>
      </c>
      <c r="S33">
        <f>PLANURI!BP475</f>
        <v>0</v>
      </c>
      <c r="T33">
        <f>PLANURI!BQ475</f>
        <v>2.4</v>
      </c>
      <c r="U33">
        <f>PLANURI!BR475</f>
        <v>33</v>
      </c>
      <c r="V33">
        <f>PLANURI!BS475</f>
        <v>3</v>
      </c>
      <c r="W33" t="str">
        <f>PLANURI!BT475</f>
        <v>DD</v>
      </c>
      <c r="X33">
        <f>PLANURI!BU475</f>
        <v>5.4</v>
      </c>
      <c r="Y33">
        <f>PLANURI!BV475</f>
        <v>75</v>
      </c>
      <c r="Z33" t="str">
        <f>PLANURI!A$4</f>
        <v>Facultatea de Mecanică</v>
      </c>
      <c r="AA33" t="str">
        <f>PLANURI!H$6</f>
        <v xml:space="preserve"> Ştiinţe inginereşti</v>
      </c>
      <c r="AB33">
        <f>PLANURI!C$12</f>
        <v>270</v>
      </c>
      <c r="AC33" t="str">
        <f>PLANURI!H$9</f>
        <v>Inginerie medicală</v>
      </c>
      <c r="AD33">
        <f>PLANURI!A$12</f>
        <v>20</v>
      </c>
      <c r="AE33">
        <f>PLANURI!B$12</f>
        <v>70</v>
      </c>
      <c r="AF33">
        <f>PLANURI!D$12</f>
        <v>10</v>
      </c>
      <c r="AG33" t="str">
        <f>PLANURI!BW475</f>
        <v>2021</v>
      </c>
    </row>
    <row r="34" spans="1:33" x14ac:dyDescent="0.2">
      <c r="A34" t="str">
        <f>PLANURI!AX476</f>
        <v>L450.20.03.D7</v>
      </c>
      <c r="B34">
        <f>PLANURI!AY476</f>
        <v>7</v>
      </c>
      <c r="C34" t="str">
        <f>PLANURI!AZ476</f>
        <v>Mecanica tehnica 1.  Mecanica fluidelor</v>
      </c>
      <c r="D34">
        <f>PLANURI!BA476</f>
        <v>2</v>
      </c>
      <c r="E34" t="str">
        <f>PLANURI!BB476</f>
        <v>3</v>
      </c>
      <c r="F34" t="str">
        <f>PLANURI!BC476</f>
        <v>D</v>
      </c>
      <c r="G34" t="str">
        <f>PLANURI!BD476</f>
        <v>DI</v>
      </c>
      <c r="H34">
        <f>PLANURI!WL476</f>
        <v>0</v>
      </c>
      <c r="I34">
        <f>PLANURI!BF476</f>
        <v>1</v>
      </c>
      <c r="J34">
        <f>PLANURI!BG476</f>
        <v>3</v>
      </c>
      <c r="K34">
        <f>PLANURI!BH476</f>
        <v>28</v>
      </c>
      <c r="L34">
        <f>PLANURI!BI476</f>
        <v>14</v>
      </c>
      <c r="M34">
        <f>PLANURI!BJ476</f>
        <v>42</v>
      </c>
      <c r="N34">
        <f>PLANURI!BK476</f>
        <v>0</v>
      </c>
      <c r="O34">
        <f>PLANURI!BL476</f>
        <v>0</v>
      </c>
      <c r="P34">
        <f>PLANURI!BM476</f>
        <v>0</v>
      </c>
      <c r="Q34">
        <f>PLANURI!BN476</f>
        <v>0</v>
      </c>
      <c r="R34" t="str">
        <f>PLANURI!BO476</f>
        <v>0</v>
      </c>
      <c r="S34">
        <f>PLANURI!BP476</f>
        <v>0</v>
      </c>
      <c r="T34">
        <f>PLANURI!BQ476</f>
        <v>4.0999999999999996</v>
      </c>
      <c r="U34">
        <f>PLANURI!BR476</f>
        <v>58</v>
      </c>
      <c r="V34">
        <f>PLANURI!BS476</f>
        <v>4</v>
      </c>
      <c r="W34" t="str">
        <f>PLANURI!BT476</f>
        <v>DD</v>
      </c>
      <c r="X34">
        <f>PLANURI!BU476</f>
        <v>7.1</v>
      </c>
      <c r="Y34">
        <f>PLANURI!BV476</f>
        <v>100</v>
      </c>
      <c r="Z34" t="str">
        <f>PLANURI!A$4</f>
        <v>Facultatea de Mecanică</v>
      </c>
      <c r="AA34" t="str">
        <f>PLANURI!H$6</f>
        <v xml:space="preserve"> Ştiinţe inginereşti</v>
      </c>
      <c r="AB34">
        <f>PLANURI!C$12</f>
        <v>270</v>
      </c>
      <c r="AC34" t="str">
        <f>PLANURI!H$9</f>
        <v>Inginerie medicală</v>
      </c>
      <c r="AD34">
        <f>PLANURI!A$12</f>
        <v>20</v>
      </c>
      <c r="AE34">
        <f>PLANURI!B$12</f>
        <v>70</v>
      </c>
      <c r="AF34">
        <f>PLANURI!D$12</f>
        <v>10</v>
      </c>
      <c r="AG34" t="str">
        <f>PLANURI!BW476</f>
        <v>2021</v>
      </c>
    </row>
    <row r="35" spans="1:33" x14ac:dyDescent="0.2">
      <c r="A35" t="str">
        <f>PLANURI!AX477</f>
        <v>L450.20.03.C8</v>
      </c>
      <c r="B35">
        <f>PLANURI!AY477</f>
        <v>8</v>
      </c>
      <c r="C35" t="str">
        <f>PLANURI!AZ477</f>
        <v>Educaţie fizică III</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de Mecanică</v>
      </c>
      <c r="AA35" t="str">
        <f>PLANURI!H$6</f>
        <v xml:space="preserve"> Ştiinţe inginereşti</v>
      </c>
      <c r="AB35">
        <f>PLANURI!C$12</f>
        <v>270</v>
      </c>
      <c r="AC35" t="str">
        <f>PLANURI!H$9</f>
        <v>Inginerie medicală</v>
      </c>
      <c r="AD35">
        <f>PLANURI!A$12</f>
        <v>20</v>
      </c>
      <c r="AE35">
        <f>PLANURI!B$12</f>
        <v>70</v>
      </c>
      <c r="AF35">
        <f>PLANURI!D$12</f>
        <v>10</v>
      </c>
      <c r="AG35" t="str">
        <f>PLANURI!BW477</f>
        <v>2021</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 xml:space="preserve"> Ştiinţe inginereşti</v>
      </c>
      <c r="AB36">
        <f>PLANURI!C$12</f>
        <v>270</v>
      </c>
      <c r="AC36" t="str">
        <f>PLANURI!H$9</f>
        <v>Inginerie medicală</v>
      </c>
      <c r="AD36">
        <f>PLANURI!A$12</f>
        <v>20</v>
      </c>
      <c r="AE36">
        <f>PLANURI!B$12</f>
        <v>70</v>
      </c>
      <c r="AF36">
        <f>PLANURI!D$12</f>
        <v>10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 xml:space="preserve"> Ştiinţe inginereşti</v>
      </c>
      <c r="AB37">
        <f>PLANURI!C$12</f>
        <v>270</v>
      </c>
      <c r="AC37" t="str">
        <f>PLANURI!H$9</f>
        <v>Inginerie medicală</v>
      </c>
      <c r="AD37">
        <f>PLANURI!A$12</f>
        <v>20</v>
      </c>
      <c r="AE37">
        <f>PLANURI!B$12</f>
        <v>70</v>
      </c>
      <c r="AF37">
        <f>PLANURI!D$12</f>
        <v>10</v>
      </c>
      <c r="AG37" t="str">
        <f>PLANURI!BW479</f>
        <v/>
      </c>
    </row>
    <row r="38" spans="1:33" x14ac:dyDescent="0.2">
      <c r="A38" t="str">
        <f>PLANURI!AX480</f>
        <v>L450.20.03.11-ij</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 xml:space="preserve"> Ştiinţe inginereşti</v>
      </c>
      <c r="AB38">
        <f>PLANURI!C$12</f>
        <v>270</v>
      </c>
      <c r="AC38" t="str">
        <f>PLANURI!H$9</f>
        <v>Inginerie medicală</v>
      </c>
      <c r="AD38">
        <f>PLANURI!A$12</f>
        <v>20</v>
      </c>
      <c r="AE38">
        <f>PLANURI!B$12</f>
        <v>70</v>
      </c>
      <c r="AF38">
        <f>PLANURI!D$12</f>
        <v>10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Mecanică</v>
      </c>
      <c r="AA39" t="str">
        <f>PLANURI!H$6</f>
        <v xml:space="preserve"> Ştiinţe inginereşti</v>
      </c>
      <c r="AB39">
        <f>PLANURI!C$12</f>
        <v>270</v>
      </c>
      <c r="AC39" t="str">
        <f>PLANURI!H$9</f>
        <v>Inginerie medicală</v>
      </c>
      <c r="AD39">
        <f>PLANURI!A$12</f>
        <v>20</v>
      </c>
      <c r="AE39">
        <f>PLANURI!B$12</f>
        <v>70</v>
      </c>
      <c r="AF39">
        <f>PLANURI!D$12</f>
        <v>10</v>
      </c>
      <c r="AG39" t="str">
        <f>PLANURI!BW481</f>
        <v/>
      </c>
    </row>
    <row r="40" spans="1:33" x14ac:dyDescent="0.2">
      <c r="A40" t="str">
        <f>PLANURI!AX482</f>
        <v>L450.20.04.D1</v>
      </c>
      <c r="B40">
        <f>PLANURI!AY482</f>
        <v>1</v>
      </c>
      <c r="C40" t="str">
        <f>PLANURI!AZ482</f>
        <v>Automatizarea echipamentelor medicale</v>
      </c>
      <c r="D40">
        <f>PLANURI!BA482</f>
        <v>2</v>
      </c>
      <c r="E40" t="str">
        <f>PLANURI!BB482</f>
        <v>4</v>
      </c>
      <c r="F40" t="str">
        <f>PLANURI!BC482</f>
        <v>D</v>
      </c>
      <c r="G40" t="str">
        <f>PLANURI!BD482</f>
        <v>DI</v>
      </c>
      <c r="H40">
        <f>PLANURI!WL482</f>
        <v>0</v>
      </c>
      <c r="I40">
        <f>PLANURI!BF482</f>
        <v>1</v>
      </c>
      <c r="J40">
        <f>PLANURI!BG482</f>
        <v>2</v>
      </c>
      <c r="K40">
        <f>PLANURI!BH482</f>
        <v>14</v>
      </c>
      <c r="L40">
        <f>PLANURI!BI482</f>
        <v>14</v>
      </c>
      <c r="M40">
        <f>PLANURI!BJ482</f>
        <v>28</v>
      </c>
      <c r="N40">
        <f>PLANURI!BK482</f>
        <v>0</v>
      </c>
      <c r="O40">
        <f>PLANURI!BL482</f>
        <v>0</v>
      </c>
      <c r="P40">
        <f>PLANURI!BM482</f>
        <v>0</v>
      </c>
      <c r="Q40">
        <f>PLANURI!BN482</f>
        <v>0</v>
      </c>
      <c r="R40" t="str">
        <f>PLANURI!BO482</f>
        <v>0</v>
      </c>
      <c r="S40">
        <f>PLANURI!BP482</f>
        <v>0</v>
      </c>
      <c r="T40">
        <f>PLANURI!BQ482</f>
        <v>1.6</v>
      </c>
      <c r="U40">
        <f>PLANURI!BR482</f>
        <v>22</v>
      </c>
      <c r="V40">
        <f>PLANURI!BS482</f>
        <v>2</v>
      </c>
      <c r="W40" t="str">
        <f>PLANURI!BT482</f>
        <v>DD</v>
      </c>
      <c r="X40">
        <f>PLANURI!BU482</f>
        <v>3.6</v>
      </c>
      <c r="Y40">
        <f>PLANURI!BV482</f>
        <v>50</v>
      </c>
      <c r="Z40" t="str">
        <f>PLANURI!A$4</f>
        <v>Facultatea de Mecanică</v>
      </c>
      <c r="AA40" t="str">
        <f>PLANURI!H$6</f>
        <v xml:space="preserve"> Ştiinţe inginereşti</v>
      </c>
      <c r="AB40">
        <f>PLANURI!C$12</f>
        <v>270</v>
      </c>
      <c r="AC40" t="str">
        <f>PLANURI!H$9</f>
        <v>Inginerie medicală</v>
      </c>
      <c r="AD40">
        <f>PLANURI!A$12</f>
        <v>20</v>
      </c>
      <c r="AE40">
        <f>PLANURI!B$12</f>
        <v>70</v>
      </c>
      <c r="AF40">
        <f>PLANURI!D$12</f>
        <v>10</v>
      </c>
      <c r="AG40" t="str">
        <f>PLANURI!BW482</f>
        <v>2021</v>
      </c>
    </row>
    <row r="41" spans="1:33" x14ac:dyDescent="0.2">
      <c r="A41" t="str">
        <f>PLANURI!AX483</f>
        <v>L450.20.04.C2</v>
      </c>
      <c r="B41">
        <f>PLANURI!AY483</f>
        <v>2</v>
      </c>
      <c r="C41" t="str">
        <f>PLANURI!AZ483</f>
        <v>Economie generala</v>
      </c>
      <c r="D41">
        <f>PLANURI!BA483</f>
        <v>2</v>
      </c>
      <c r="E41" t="str">
        <f>PLANURI!BB483</f>
        <v>4</v>
      </c>
      <c r="F41" t="str">
        <f>PLANURI!BC483</f>
        <v>D</v>
      </c>
      <c r="G41" t="str">
        <f>PLANURI!BD483</f>
        <v>DI</v>
      </c>
      <c r="H41">
        <f>PLANURI!BE483</f>
        <v>2</v>
      </c>
      <c r="I41">
        <f>PLANURI!BF483</f>
        <v>2</v>
      </c>
      <c r="J41">
        <f>PLANURI!BG483</f>
        <v>4</v>
      </c>
      <c r="K41">
        <f>PLANURI!BH483</f>
        <v>28</v>
      </c>
      <c r="L41">
        <f>PLANURI!BI483</f>
        <v>28</v>
      </c>
      <c r="M41">
        <f>PLANURI!BJ483</f>
        <v>56</v>
      </c>
      <c r="N41">
        <f>PLANURI!BK483</f>
        <v>0</v>
      </c>
      <c r="O41">
        <f>PLANURI!BL483</f>
        <v>0</v>
      </c>
      <c r="P41">
        <f>PLANURI!BM483</f>
        <v>0</v>
      </c>
      <c r="Q41">
        <f>PLANURI!BN483</f>
        <v>0</v>
      </c>
      <c r="R41" t="str">
        <f>PLANURI!BO483</f>
        <v>0</v>
      </c>
      <c r="S41">
        <f>PLANURI!BP483</f>
        <v>0</v>
      </c>
      <c r="T41">
        <f>PLANURI!BQ483</f>
        <v>3.1</v>
      </c>
      <c r="U41">
        <f>PLANURI!BR483</f>
        <v>44</v>
      </c>
      <c r="V41">
        <f>PLANURI!BS483</f>
        <v>4</v>
      </c>
      <c r="W41" t="str">
        <f>PLANURI!BT483</f>
        <v>DC</v>
      </c>
      <c r="X41">
        <f>PLANURI!BU483</f>
        <v>7.1</v>
      </c>
      <c r="Y41">
        <f>PLANURI!BV483</f>
        <v>100</v>
      </c>
      <c r="Z41" t="str">
        <f>PLANURI!A$4</f>
        <v>Facultatea de Mecanică</v>
      </c>
      <c r="AA41" t="str">
        <f>PLANURI!H$6</f>
        <v xml:space="preserve"> Ştiinţe inginereşti</v>
      </c>
      <c r="AB41">
        <f>PLANURI!C$12</f>
        <v>270</v>
      </c>
      <c r="AC41" t="str">
        <f>PLANURI!H$9</f>
        <v>Inginerie medicală</v>
      </c>
      <c r="AD41">
        <f>PLANURI!A$12</f>
        <v>20</v>
      </c>
      <c r="AE41">
        <f>PLANURI!B$12</f>
        <v>70</v>
      </c>
      <c r="AF41">
        <f>PLANURI!D$12</f>
        <v>10</v>
      </c>
      <c r="AG41" t="str">
        <f>PLANURI!BW483</f>
        <v>2021</v>
      </c>
    </row>
    <row r="42" spans="1:33" x14ac:dyDescent="0.2">
      <c r="A42" t="str">
        <f>PLANURI!AX484</f>
        <v>L450.20.04.D3</v>
      </c>
      <c r="B42">
        <f>PLANURI!AY484</f>
        <v>3</v>
      </c>
      <c r="C42" t="str">
        <f>PLANURI!AZ484</f>
        <v>Rezistenţa materialelor II</v>
      </c>
      <c r="D42">
        <f>PLANURI!BA484</f>
        <v>2</v>
      </c>
      <c r="E42" t="str">
        <f>PLANURI!BB484</f>
        <v>4</v>
      </c>
      <c r="F42" t="str">
        <f>PLANURI!BC484</f>
        <v>E</v>
      </c>
      <c r="G42" t="str">
        <f>PLANURI!BD484</f>
        <v>DI</v>
      </c>
      <c r="H42">
        <f>PLANURI!WL484</f>
        <v>0</v>
      </c>
      <c r="I42">
        <f>PLANURI!BF484</f>
        <v>3</v>
      </c>
      <c r="J42">
        <f>PLANURI!BG484</f>
        <v>5</v>
      </c>
      <c r="K42">
        <f>PLANURI!BH484</f>
        <v>28</v>
      </c>
      <c r="L42">
        <f>PLANURI!BI484</f>
        <v>42</v>
      </c>
      <c r="M42">
        <f>PLANURI!BJ484</f>
        <v>70</v>
      </c>
      <c r="N42">
        <f>PLANURI!BK484</f>
        <v>0</v>
      </c>
      <c r="O42">
        <f>PLANURI!BL484</f>
        <v>0</v>
      </c>
      <c r="P42">
        <f>PLANURI!BM484</f>
        <v>0</v>
      </c>
      <c r="Q42">
        <f>PLANURI!BN484</f>
        <v>0</v>
      </c>
      <c r="R42" t="str">
        <f>PLANURI!BO484</f>
        <v>0</v>
      </c>
      <c r="S42">
        <f>PLANURI!BP484</f>
        <v>0</v>
      </c>
      <c r="T42">
        <f>PLANURI!BQ484</f>
        <v>3.9</v>
      </c>
      <c r="U42">
        <f>PLANURI!BR484</f>
        <v>55</v>
      </c>
      <c r="V42">
        <f>PLANURI!BS484</f>
        <v>5</v>
      </c>
      <c r="W42" t="str">
        <f>PLANURI!BT484</f>
        <v>DD</v>
      </c>
      <c r="X42">
        <f>PLANURI!BU484</f>
        <v>8.9</v>
      </c>
      <c r="Y42">
        <f>PLANURI!BV484</f>
        <v>125</v>
      </c>
      <c r="Z42" t="str">
        <f>PLANURI!A$4</f>
        <v>Facultatea de Mecanică</v>
      </c>
      <c r="AA42" t="str">
        <f>PLANURI!H$6</f>
        <v xml:space="preserve"> Ştiinţe inginereşti</v>
      </c>
      <c r="AB42">
        <f>PLANURI!C$12</f>
        <v>270</v>
      </c>
      <c r="AC42" t="str">
        <f>PLANURI!H$9</f>
        <v>Inginerie medicală</v>
      </c>
      <c r="AD42">
        <f>PLANURI!A$12</f>
        <v>20</v>
      </c>
      <c r="AE42">
        <f>PLANURI!B$12</f>
        <v>70</v>
      </c>
      <c r="AF42">
        <f>PLANURI!D$12</f>
        <v>10</v>
      </c>
      <c r="AG42" t="str">
        <f>PLANURI!BW484</f>
        <v>2021</v>
      </c>
    </row>
    <row r="43" spans="1:33" x14ac:dyDescent="0.2">
      <c r="A43" t="str">
        <f>PLANURI!AX485</f>
        <v>L450.20.04.D4</v>
      </c>
      <c r="B43">
        <f>PLANURI!AY485</f>
        <v>4</v>
      </c>
      <c r="C43" t="str">
        <f>PLANURI!AZ485</f>
        <v>Masurari si instrumentatie (Masurari)</v>
      </c>
      <c r="D43">
        <f>PLANURI!BA485</f>
        <v>2</v>
      </c>
      <c r="E43" t="str">
        <f>PLANURI!BB485</f>
        <v>4</v>
      </c>
      <c r="F43" t="str">
        <f>PLANURI!BC485</f>
        <v>D</v>
      </c>
      <c r="G43" t="str">
        <f>PLANURI!BD485</f>
        <v>DI</v>
      </c>
      <c r="H43">
        <f>PLANURI!BE485</f>
        <v>2</v>
      </c>
      <c r="I43">
        <f>PLANURI!BF485</f>
        <v>1</v>
      </c>
      <c r="J43">
        <f>PLANURI!BG485</f>
        <v>3</v>
      </c>
      <c r="K43">
        <f>PLANURI!BH485</f>
        <v>28</v>
      </c>
      <c r="L43">
        <f>PLANURI!BI485</f>
        <v>14</v>
      </c>
      <c r="M43">
        <f>PLANURI!BJ485</f>
        <v>42</v>
      </c>
      <c r="N43">
        <f>PLANURI!BK485</f>
        <v>0</v>
      </c>
      <c r="O43">
        <f>PLANURI!BL485</f>
        <v>0</v>
      </c>
      <c r="P43">
        <f>PLANURI!BM485</f>
        <v>0</v>
      </c>
      <c r="Q43">
        <f>PLANURI!BN485</f>
        <v>0</v>
      </c>
      <c r="R43" t="str">
        <f>PLANURI!BO485</f>
        <v>0</v>
      </c>
      <c r="S43">
        <f>PLANURI!BP485</f>
        <v>0</v>
      </c>
      <c r="T43">
        <f>PLANURI!BQ485</f>
        <v>2.4</v>
      </c>
      <c r="U43">
        <f>PLANURI!BR485</f>
        <v>33</v>
      </c>
      <c r="V43">
        <f>PLANURI!BS485</f>
        <v>3</v>
      </c>
      <c r="W43" t="str">
        <f>PLANURI!BT485</f>
        <v>DD</v>
      </c>
      <c r="X43">
        <f>PLANURI!BU485</f>
        <v>5.4</v>
      </c>
      <c r="Y43">
        <f>PLANURI!BV485</f>
        <v>75</v>
      </c>
      <c r="Z43" t="str">
        <f>PLANURI!A$4</f>
        <v>Facultatea de Mecanică</v>
      </c>
      <c r="AA43" t="str">
        <f>PLANURI!H$6</f>
        <v xml:space="preserve"> Ştiinţe inginereşti</v>
      </c>
      <c r="AB43">
        <f>PLANURI!C$12</f>
        <v>270</v>
      </c>
      <c r="AC43" t="str">
        <f>PLANURI!H$9</f>
        <v>Inginerie medicală</v>
      </c>
      <c r="AD43">
        <f>PLANURI!A$12</f>
        <v>20</v>
      </c>
      <c r="AE43">
        <f>PLANURI!B$12</f>
        <v>70</v>
      </c>
      <c r="AF43">
        <f>PLANURI!D$12</f>
        <v>10</v>
      </c>
      <c r="AG43" t="str">
        <f>PLANURI!BW485</f>
        <v>2021</v>
      </c>
    </row>
    <row r="44" spans="1:33" x14ac:dyDescent="0.2">
      <c r="A44" t="str">
        <f>PLANURI!AX486</f>
        <v>L450.20.04.D5</v>
      </c>
      <c r="B44">
        <f>PLANURI!AY486</f>
        <v>5</v>
      </c>
      <c r="C44" t="str">
        <f>PLANURI!AZ486</f>
        <v>Biomateriale</v>
      </c>
      <c r="D44">
        <f>PLANURI!BA486</f>
        <v>2</v>
      </c>
      <c r="E44" t="str">
        <f>PLANURI!BB486</f>
        <v>4</v>
      </c>
      <c r="F44" t="str">
        <f>PLANURI!BC486</f>
        <v>E</v>
      </c>
      <c r="G44" t="str">
        <f>PLANURI!BD486</f>
        <v>DI</v>
      </c>
      <c r="H44">
        <f>PLANURI!WL486</f>
        <v>0</v>
      </c>
      <c r="I44">
        <f>PLANURI!BF486</f>
        <v>2</v>
      </c>
      <c r="J44">
        <f>PLANURI!BG486</f>
        <v>4</v>
      </c>
      <c r="K44">
        <f>PLANURI!BH486</f>
        <v>28</v>
      </c>
      <c r="L44">
        <f>PLANURI!BI486</f>
        <v>28</v>
      </c>
      <c r="M44">
        <f>PLANURI!BJ486</f>
        <v>56</v>
      </c>
      <c r="N44">
        <f>PLANURI!BK486</f>
        <v>0</v>
      </c>
      <c r="O44">
        <f>PLANURI!BL486</f>
        <v>0</v>
      </c>
      <c r="P44">
        <f>PLANURI!BM486</f>
        <v>0</v>
      </c>
      <c r="Q44">
        <f>PLANURI!BN486</f>
        <v>0</v>
      </c>
      <c r="R44" t="str">
        <f>PLANURI!BO486</f>
        <v>0</v>
      </c>
      <c r="S44">
        <f>PLANURI!BP486</f>
        <v>0</v>
      </c>
      <c r="T44">
        <f>PLANURI!BQ486</f>
        <v>4.9000000000000004</v>
      </c>
      <c r="U44">
        <f>PLANURI!BR486</f>
        <v>69</v>
      </c>
      <c r="V44">
        <f>PLANURI!BS486</f>
        <v>5</v>
      </c>
      <c r="W44" t="str">
        <f>PLANURI!BT486</f>
        <v>DD</v>
      </c>
      <c r="X44">
        <f>PLANURI!BU486</f>
        <v>8.9</v>
      </c>
      <c r="Y44">
        <f>PLANURI!BV486</f>
        <v>125</v>
      </c>
      <c r="Z44" t="str">
        <f>PLANURI!A$4</f>
        <v>Facultatea de Mecanică</v>
      </c>
      <c r="AA44" t="str">
        <f>PLANURI!H$6</f>
        <v xml:space="preserve"> Ştiinţe inginereşti</v>
      </c>
      <c r="AB44">
        <f>PLANURI!C$12</f>
        <v>270</v>
      </c>
      <c r="AC44" t="str">
        <f>PLANURI!H$9</f>
        <v>Inginerie medicală</v>
      </c>
      <c r="AD44">
        <f>PLANURI!A$12</f>
        <v>20</v>
      </c>
      <c r="AE44">
        <f>PLANURI!B$12</f>
        <v>70</v>
      </c>
      <c r="AF44">
        <f>PLANURI!D$12</f>
        <v>10</v>
      </c>
      <c r="AG44" t="str">
        <f>PLANURI!BW486</f>
        <v>2021</v>
      </c>
    </row>
    <row r="45" spans="1:33" x14ac:dyDescent="0.2">
      <c r="A45" t="str">
        <f>PLANURI!AX487</f>
        <v>L450.20.04.D6</v>
      </c>
      <c r="B45">
        <f>PLANURI!AY487</f>
        <v>6</v>
      </c>
      <c r="C45" t="str">
        <f>PLANURI!AZ487</f>
        <v>Cinematica si dinamica structurilor biomecanice</v>
      </c>
      <c r="D45">
        <f>PLANURI!BA487</f>
        <v>2</v>
      </c>
      <c r="E45" t="str">
        <f>PLANURI!BB487</f>
        <v>4</v>
      </c>
      <c r="F45" t="str">
        <f>PLANURI!BC487</f>
        <v>E</v>
      </c>
      <c r="G45" t="str">
        <f>PLANURI!BD487</f>
        <v>DI</v>
      </c>
      <c r="H45">
        <f>PLANURI!BE487</f>
        <v>2</v>
      </c>
      <c r="I45">
        <f>PLANURI!BF487</f>
        <v>2</v>
      </c>
      <c r="J45">
        <f>PLANURI!BG487</f>
        <v>4</v>
      </c>
      <c r="K45">
        <f>PLANURI!BH487</f>
        <v>28</v>
      </c>
      <c r="L45">
        <f>PLANURI!BI487</f>
        <v>28</v>
      </c>
      <c r="M45">
        <f>PLANURI!BJ487</f>
        <v>56</v>
      </c>
      <c r="N45">
        <f>PLANURI!BK487</f>
        <v>0</v>
      </c>
      <c r="O45">
        <f>PLANURI!BL487</f>
        <v>0</v>
      </c>
      <c r="P45">
        <f>PLANURI!BM487</f>
        <v>0</v>
      </c>
      <c r="Q45">
        <f>PLANURI!BN487</f>
        <v>0</v>
      </c>
      <c r="R45" t="str">
        <f>PLANURI!BO487</f>
        <v>0</v>
      </c>
      <c r="S45">
        <f>PLANURI!BP487</f>
        <v>0</v>
      </c>
      <c r="T45">
        <f>PLANURI!BQ487</f>
        <v>4.9000000000000004</v>
      </c>
      <c r="U45">
        <f>PLANURI!BR487</f>
        <v>69</v>
      </c>
      <c r="V45">
        <f>PLANURI!BS487</f>
        <v>5</v>
      </c>
      <c r="W45" t="str">
        <f>PLANURI!BT487</f>
        <v>DD</v>
      </c>
      <c r="X45">
        <f>PLANURI!BU487</f>
        <v>8.9</v>
      </c>
      <c r="Y45">
        <f>PLANURI!BV487</f>
        <v>125</v>
      </c>
      <c r="Z45" t="str">
        <f>PLANURI!A$4</f>
        <v>Facultatea de Mecanică</v>
      </c>
      <c r="AA45" t="str">
        <f>PLANURI!H$6</f>
        <v xml:space="preserve"> Ştiinţe inginereşti</v>
      </c>
      <c r="AB45">
        <f>PLANURI!C$12</f>
        <v>270</v>
      </c>
      <c r="AC45" t="str">
        <f>PLANURI!H$9</f>
        <v>Inginerie medicală</v>
      </c>
      <c r="AD45">
        <f>PLANURI!A$12</f>
        <v>20</v>
      </c>
      <c r="AE45">
        <f>PLANURI!B$12</f>
        <v>70</v>
      </c>
      <c r="AF45">
        <f>PLANURI!D$12</f>
        <v>10</v>
      </c>
      <c r="AG45" t="str">
        <f>PLANURI!BW487</f>
        <v>2021</v>
      </c>
    </row>
    <row r="46" spans="1:33" x14ac:dyDescent="0.2">
      <c r="A46" t="str">
        <f>PLANURI!AX488</f>
        <v>L450.20.04.D7</v>
      </c>
      <c r="B46">
        <f>PLANURI!AY488</f>
        <v>7</v>
      </c>
      <c r="C46" t="str">
        <f>PLANURI!AZ488</f>
        <v>Mecanisme si elemente de mecanica fina</v>
      </c>
      <c r="D46">
        <f>PLANURI!BA488</f>
        <v>2</v>
      </c>
      <c r="E46" t="str">
        <f>PLANURI!BB488</f>
        <v>4</v>
      </c>
      <c r="F46" t="str">
        <f>PLANURI!BC488</f>
        <v>E</v>
      </c>
      <c r="G46" t="str">
        <f>PLANURI!BD488</f>
        <v>DI</v>
      </c>
      <c r="H46">
        <f>PLANURI!WL488</f>
        <v>0</v>
      </c>
      <c r="I46">
        <f>PLANURI!BF488</f>
        <v>2</v>
      </c>
      <c r="J46">
        <f>PLANURI!BG488</f>
        <v>4</v>
      </c>
      <c r="K46">
        <f>PLANURI!BH488</f>
        <v>28</v>
      </c>
      <c r="L46">
        <f>PLANURI!BI488</f>
        <v>28</v>
      </c>
      <c r="M46">
        <f>PLANURI!BJ488</f>
        <v>56</v>
      </c>
      <c r="N46">
        <f>PLANURI!BK488</f>
        <v>0</v>
      </c>
      <c r="O46">
        <f>PLANURI!BL488</f>
        <v>0</v>
      </c>
      <c r="P46">
        <f>PLANURI!BM488</f>
        <v>0</v>
      </c>
      <c r="Q46">
        <f>PLANURI!BN488</f>
        <v>0</v>
      </c>
      <c r="R46" t="str">
        <f>PLANURI!BO488</f>
        <v>0</v>
      </c>
      <c r="S46">
        <f>PLANURI!BP488</f>
        <v>0</v>
      </c>
      <c r="T46">
        <f>PLANURI!BQ488</f>
        <v>1.4</v>
      </c>
      <c r="U46">
        <f>PLANURI!BR488</f>
        <v>19</v>
      </c>
      <c r="V46">
        <f>PLANURI!BS488</f>
        <v>3</v>
      </c>
      <c r="W46" t="str">
        <f>PLANURI!BT488</f>
        <v>DD</v>
      </c>
      <c r="X46">
        <f>PLANURI!BU488</f>
        <v>5.4</v>
      </c>
      <c r="Y46">
        <f>PLANURI!BV488</f>
        <v>75</v>
      </c>
      <c r="Z46" t="str">
        <f>PLANURI!A$4</f>
        <v>Facultatea de Mecanică</v>
      </c>
      <c r="AA46" t="str">
        <f>PLANURI!H$6</f>
        <v xml:space="preserve"> Ştiinţe inginereşti</v>
      </c>
      <c r="AB46">
        <f>PLANURI!C$12</f>
        <v>270</v>
      </c>
      <c r="AC46" t="str">
        <f>PLANURI!H$9</f>
        <v>Inginerie medicală</v>
      </c>
      <c r="AD46">
        <f>PLANURI!A$12</f>
        <v>20</v>
      </c>
      <c r="AE46">
        <f>PLANURI!B$12</f>
        <v>70</v>
      </c>
      <c r="AF46">
        <f>PLANURI!D$12</f>
        <v>10</v>
      </c>
      <c r="AG46" t="str">
        <f>PLANURI!BW488</f>
        <v>2021</v>
      </c>
    </row>
    <row r="47" spans="1:33" x14ac:dyDescent="0.2">
      <c r="A47" t="str">
        <f>PLANURI!AX489</f>
        <v>L450.20.04.C8</v>
      </c>
      <c r="B47">
        <f>PLANURI!AY489</f>
        <v>8</v>
      </c>
      <c r="C47" t="str">
        <f>PLANURI!AZ489</f>
        <v>Educaţie fizică IV</v>
      </c>
      <c r="D47">
        <f>PLANURI!BA489</f>
        <v>2</v>
      </c>
      <c r="E47" t="str">
        <f>PLANURI!BB489</f>
        <v>4</v>
      </c>
      <c r="F47" t="str">
        <f>PLANURI!BC489</f>
        <v>C</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0.8</v>
      </c>
      <c r="U47">
        <f>PLANURI!BR489</f>
        <v>11</v>
      </c>
      <c r="V47">
        <f>PLANURI!BS489</f>
        <v>1</v>
      </c>
      <c r="W47" t="str">
        <f>PLANURI!BT489</f>
        <v>DC</v>
      </c>
      <c r="X47">
        <f>PLANURI!BU489</f>
        <v>1.8</v>
      </c>
      <c r="Y47">
        <f>PLANURI!BV489</f>
        <v>25</v>
      </c>
      <c r="Z47" t="str">
        <f>PLANURI!A$4</f>
        <v>Facultatea de Mecanică</v>
      </c>
      <c r="AA47" t="str">
        <f>PLANURI!H$6</f>
        <v xml:space="preserve"> Ştiinţe inginereşti</v>
      </c>
      <c r="AB47">
        <f>PLANURI!C$12</f>
        <v>270</v>
      </c>
      <c r="AC47" t="str">
        <f>PLANURI!H$9</f>
        <v>Inginerie medicală</v>
      </c>
      <c r="AD47">
        <f>PLANURI!A$12</f>
        <v>20</v>
      </c>
      <c r="AE47">
        <f>PLANURI!B$12</f>
        <v>70</v>
      </c>
      <c r="AF47">
        <f>PLANURI!D$12</f>
        <v>10</v>
      </c>
      <c r="AG47" t="str">
        <f>PLANURI!BW489</f>
        <v>2021</v>
      </c>
    </row>
    <row r="48" spans="1:33" x14ac:dyDescent="0.2">
      <c r="A48" t="str">
        <f>PLANURI!AX490</f>
        <v>L450.20.04.D9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 xml:space="preserve"> Ştiinţe inginereşti</v>
      </c>
      <c r="AB48">
        <f>PLANURI!C$12</f>
        <v>270</v>
      </c>
      <c r="AC48" t="str">
        <f>PLANURI!H$9</f>
        <v>Inginerie medicală</v>
      </c>
      <c r="AD48">
        <f>PLANURI!A$12</f>
        <v>20</v>
      </c>
      <c r="AE48">
        <f>PLANURI!B$12</f>
        <v>70</v>
      </c>
      <c r="AF48">
        <f>PLANURI!D$12</f>
        <v>10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 xml:space="preserve"> Ştiinţe inginereşti</v>
      </c>
      <c r="AB49">
        <f>PLANURI!C$12</f>
        <v>270</v>
      </c>
      <c r="AC49" t="str">
        <f>PLANURI!H$9</f>
        <v>Inginerie medicală</v>
      </c>
      <c r="AD49">
        <f>PLANURI!A$12</f>
        <v>20</v>
      </c>
      <c r="AE49">
        <f>PLANURI!B$12</f>
        <v>70</v>
      </c>
      <c r="AF49">
        <f>PLANURI!D$12</f>
        <v>10</v>
      </c>
      <c r="AG49" t="str">
        <f>PLANURI!BW491</f>
        <v/>
      </c>
    </row>
    <row r="50" spans="1:33" x14ac:dyDescent="0.2">
      <c r="A50" t="str">
        <f>PLANURI!AX492</f>
        <v>L450.20.04.11-ij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 xml:space="preserve"> Ştiinţe inginereşti</v>
      </c>
      <c r="AB50">
        <f>PLANURI!C$12</f>
        <v>270</v>
      </c>
      <c r="AC50" t="str">
        <f>PLANURI!H$9</f>
        <v>Inginerie medicală</v>
      </c>
      <c r="AD50">
        <f>PLANURI!A$12</f>
        <v>20</v>
      </c>
      <c r="AE50">
        <f>PLANURI!B$12</f>
        <v>70</v>
      </c>
      <c r="AF50">
        <f>PLANURI!D$12</f>
        <v>10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28</v>
      </c>
      <c r="W51">
        <f>PLANURI!BT493</f>
        <v>0</v>
      </c>
      <c r="X51">
        <f>PLANURI!BU493</f>
        <v>0</v>
      </c>
      <c r="Y51">
        <f>PLANURI!BV493</f>
        <v>0</v>
      </c>
      <c r="Z51" t="str">
        <f>PLANURI!A$4</f>
        <v>Facultatea de Mecanică</v>
      </c>
      <c r="AA51" t="str">
        <f>PLANURI!H$6</f>
        <v xml:space="preserve"> Ştiinţe inginereşti</v>
      </c>
      <c r="AB51">
        <f>PLANURI!C$12</f>
        <v>270</v>
      </c>
      <c r="AC51" t="str">
        <f>PLANURI!H$9</f>
        <v>Inginerie medicală</v>
      </c>
      <c r="AD51">
        <f>PLANURI!A$12</f>
        <v>20</v>
      </c>
      <c r="AE51">
        <f>PLANURI!B$12</f>
        <v>70</v>
      </c>
      <c r="AF51">
        <f>PLANURI!D$12</f>
        <v>10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 xml:space="preserve"> Ştiinţe inginereşti</v>
      </c>
      <c r="AB52">
        <f>PLANURI!C$12</f>
        <v>270</v>
      </c>
      <c r="AC52" t="str">
        <f>PLANURI!H$9</f>
        <v>Inginerie medicală</v>
      </c>
      <c r="AD52">
        <f>PLANURI!A$12</f>
        <v>20</v>
      </c>
      <c r="AE52">
        <f>PLANURI!B$12</f>
        <v>70</v>
      </c>
      <c r="AF52">
        <f>PLANURI!D$12</f>
        <v>10</v>
      </c>
      <c r="AG52" t="e">
        <f>PLANURI!BW494</f>
        <v>#VALUE!</v>
      </c>
    </row>
    <row r="53" spans="1:33" x14ac:dyDescent="0.2">
      <c r="A53" t="str">
        <f>PLANURI!AX495</f>
        <v>L450.20.05.D1</v>
      </c>
      <c r="B53">
        <f>PLANURI!AY495</f>
        <v>1</v>
      </c>
      <c r="C53" t="str">
        <f>PLANURI!AZ495</f>
        <v>Electronică medicală</v>
      </c>
      <c r="D53">
        <f>PLANURI!BA495</f>
        <v>3</v>
      </c>
      <c r="E53" t="str">
        <f>PLANURI!BB495</f>
        <v>5</v>
      </c>
      <c r="F53" t="str">
        <f>PLANURI!BC495</f>
        <v>E</v>
      </c>
      <c r="G53" t="str">
        <f>PLANURI!BD495</f>
        <v>DI</v>
      </c>
      <c r="H53">
        <f>PLANURI!BE495</f>
        <v>2</v>
      </c>
      <c r="I53">
        <f>PLANURI!BF495</f>
        <v>2</v>
      </c>
      <c r="J53">
        <f>PLANURI!BG495</f>
        <v>4</v>
      </c>
      <c r="K53">
        <f>PLANURI!BH495</f>
        <v>28</v>
      </c>
      <c r="L53">
        <f>PLANURI!BI495</f>
        <v>28</v>
      </c>
      <c r="M53">
        <f>PLANURI!BJ495</f>
        <v>56</v>
      </c>
      <c r="N53">
        <f>PLANURI!BK495</f>
        <v>0</v>
      </c>
      <c r="O53">
        <f>PLANURI!BL495</f>
        <v>0</v>
      </c>
      <c r="P53">
        <f>PLANURI!BM495</f>
        <v>0</v>
      </c>
      <c r="Q53">
        <f>PLANURI!BN495</f>
        <v>0</v>
      </c>
      <c r="R53" t="str">
        <f>PLANURI!BO495</f>
        <v>0</v>
      </c>
      <c r="S53">
        <f>PLANURI!BP495</f>
        <v>0</v>
      </c>
      <c r="T53">
        <f>PLANURI!BQ495</f>
        <v>4.9000000000000004</v>
      </c>
      <c r="U53">
        <f>PLANURI!BR495</f>
        <v>69</v>
      </c>
      <c r="V53">
        <f>PLANURI!BS495</f>
        <v>5</v>
      </c>
      <c r="W53" t="str">
        <f>PLANURI!BT495</f>
        <v>DD</v>
      </c>
      <c r="X53">
        <f>PLANURI!BU495</f>
        <v>8.9</v>
      </c>
      <c r="Y53">
        <f>PLANURI!BV495</f>
        <v>125</v>
      </c>
      <c r="Z53" t="str">
        <f>PLANURI!A$4</f>
        <v>Facultatea de Mecanică</v>
      </c>
      <c r="AA53" t="str">
        <f>PLANURI!H$6</f>
        <v xml:space="preserve"> Ştiinţe inginereşti</v>
      </c>
      <c r="AB53">
        <f>PLANURI!C$12</f>
        <v>270</v>
      </c>
      <c r="AC53" t="str">
        <f>PLANURI!H$9</f>
        <v>Inginerie medicală</v>
      </c>
      <c r="AD53">
        <f>PLANURI!A$12</f>
        <v>20</v>
      </c>
      <c r="AE53">
        <f>PLANURI!B$12</f>
        <v>70</v>
      </c>
      <c r="AF53">
        <f>PLANURI!D$12</f>
        <v>10</v>
      </c>
      <c r="AG53" t="str">
        <f>PLANURI!BW495</f>
        <v>2022</v>
      </c>
    </row>
    <row r="54" spans="1:33" x14ac:dyDescent="0.2">
      <c r="A54" t="str">
        <f>PLANURI!AX496</f>
        <v>L450.20.05.D2</v>
      </c>
      <c r="B54">
        <f>PLANURI!AY496</f>
        <v>2</v>
      </c>
      <c r="C54" t="str">
        <f>PLANURI!AZ496</f>
        <v>Proiectarea implanturilor</v>
      </c>
      <c r="D54">
        <f>PLANURI!BA496</f>
        <v>3</v>
      </c>
      <c r="E54" t="str">
        <f>PLANURI!BB496</f>
        <v>5</v>
      </c>
      <c r="F54" t="str">
        <f>PLANURI!BC496</f>
        <v>D</v>
      </c>
      <c r="G54" t="str">
        <f>PLANURI!BD496</f>
        <v>DI</v>
      </c>
      <c r="H54">
        <f>PLANURI!WL496</f>
        <v>0</v>
      </c>
      <c r="I54">
        <f>PLANURI!BF496</f>
        <v>2</v>
      </c>
      <c r="J54">
        <f>PLANURI!BG496</f>
        <v>4</v>
      </c>
      <c r="K54">
        <f>PLANURI!BH496</f>
        <v>28</v>
      </c>
      <c r="L54">
        <f>PLANURI!BI496</f>
        <v>28</v>
      </c>
      <c r="M54">
        <f>PLANURI!BJ496</f>
        <v>56</v>
      </c>
      <c r="N54">
        <f>PLANURI!BK496</f>
        <v>0</v>
      </c>
      <c r="O54">
        <f>PLANURI!BL496</f>
        <v>0</v>
      </c>
      <c r="P54">
        <f>PLANURI!BM496</f>
        <v>0</v>
      </c>
      <c r="Q54">
        <f>PLANURI!BN496</f>
        <v>0</v>
      </c>
      <c r="R54" t="str">
        <f>PLANURI!BO496</f>
        <v>0</v>
      </c>
      <c r="S54">
        <f>PLANURI!BP496</f>
        <v>0</v>
      </c>
      <c r="T54">
        <f>PLANURI!BQ496</f>
        <v>4.9000000000000004</v>
      </c>
      <c r="U54">
        <f>PLANURI!BR496</f>
        <v>69</v>
      </c>
      <c r="V54">
        <f>PLANURI!BS496</f>
        <v>5</v>
      </c>
      <c r="W54" t="str">
        <f>PLANURI!BT496</f>
        <v>DD</v>
      </c>
      <c r="X54">
        <f>PLANURI!BU496</f>
        <v>8.9</v>
      </c>
      <c r="Y54">
        <f>PLANURI!BV496</f>
        <v>125</v>
      </c>
      <c r="Z54" t="str">
        <f>PLANURI!A$4</f>
        <v>Facultatea de Mecanică</v>
      </c>
      <c r="AA54" t="str">
        <f>PLANURI!H$6</f>
        <v xml:space="preserve"> Ştiinţe inginereşti</v>
      </c>
      <c r="AB54">
        <f>PLANURI!C$12</f>
        <v>270</v>
      </c>
      <c r="AC54" t="str">
        <f>PLANURI!H$9</f>
        <v>Inginerie medicală</v>
      </c>
      <c r="AD54">
        <f>PLANURI!A$12</f>
        <v>20</v>
      </c>
      <c r="AE54">
        <f>PLANURI!B$12</f>
        <v>70</v>
      </c>
      <c r="AF54">
        <f>PLANURI!D$12</f>
        <v>10</v>
      </c>
      <c r="AG54" t="str">
        <f>PLANURI!BW496</f>
        <v>2022</v>
      </c>
    </row>
    <row r="55" spans="1:33" x14ac:dyDescent="0.2">
      <c r="A55" t="str">
        <f>PLANURI!AX497</f>
        <v>L450.20.05.D3</v>
      </c>
      <c r="B55">
        <f>PLANURI!AY497</f>
        <v>3</v>
      </c>
      <c r="C55" t="str">
        <f>PLANURI!AZ497</f>
        <v>Organe de mașini și toleranțe</v>
      </c>
      <c r="D55">
        <f>PLANURI!BA497</f>
        <v>3</v>
      </c>
      <c r="E55" t="str">
        <f>PLANURI!BB497</f>
        <v>5</v>
      </c>
      <c r="F55" t="str">
        <f>PLANURI!BC497</f>
        <v>E</v>
      </c>
      <c r="G55" t="str">
        <f>PLANURI!BD497</f>
        <v>DI</v>
      </c>
      <c r="H55">
        <f>PLANURI!BE497</f>
        <v>2</v>
      </c>
      <c r="I55">
        <f>PLANURI!BF497</f>
        <v>2</v>
      </c>
      <c r="J55">
        <f>PLANURI!BG497</f>
        <v>4</v>
      </c>
      <c r="K55">
        <f>PLANURI!BH497</f>
        <v>28</v>
      </c>
      <c r="L55">
        <f>PLANURI!BI497</f>
        <v>28</v>
      </c>
      <c r="M55">
        <f>PLANURI!BJ497</f>
        <v>56</v>
      </c>
      <c r="N55">
        <f>PLANURI!BK497</f>
        <v>0</v>
      </c>
      <c r="O55">
        <f>PLANURI!BL497</f>
        <v>0</v>
      </c>
      <c r="P55">
        <f>PLANURI!BM497</f>
        <v>0</v>
      </c>
      <c r="Q55">
        <f>PLANURI!BN497</f>
        <v>0</v>
      </c>
      <c r="R55" t="str">
        <f>PLANURI!BO497</f>
        <v>0</v>
      </c>
      <c r="S55">
        <f>PLANURI!BP497</f>
        <v>0</v>
      </c>
      <c r="T55">
        <f>PLANURI!BQ497</f>
        <v>3.1</v>
      </c>
      <c r="U55">
        <f>PLANURI!BR497</f>
        <v>44</v>
      </c>
      <c r="V55">
        <f>PLANURI!BS497</f>
        <v>4</v>
      </c>
      <c r="W55" t="str">
        <f>PLANURI!BT497</f>
        <v>DD</v>
      </c>
      <c r="X55">
        <f>PLANURI!BU497</f>
        <v>7.1</v>
      </c>
      <c r="Y55">
        <f>PLANURI!BV497</f>
        <v>100</v>
      </c>
      <c r="Z55" t="str">
        <f>PLANURI!A$4</f>
        <v>Facultatea de Mecanică</v>
      </c>
      <c r="AA55" t="str">
        <f>PLANURI!H$6</f>
        <v xml:space="preserve"> Ştiinţe inginereşti</v>
      </c>
      <c r="AB55">
        <f>PLANURI!C$12</f>
        <v>270</v>
      </c>
      <c r="AC55" t="str">
        <f>PLANURI!H$9</f>
        <v>Inginerie medicală</v>
      </c>
      <c r="AD55">
        <f>PLANURI!A$12</f>
        <v>20</v>
      </c>
      <c r="AE55">
        <f>PLANURI!B$12</f>
        <v>70</v>
      </c>
      <c r="AF55">
        <f>PLANURI!D$12</f>
        <v>10</v>
      </c>
      <c r="AG55" t="str">
        <f>PLANURI!BW497</f>
        <v>2022</v>
      </c>
    </row>
    <row r="56" spans="1:33" x14ac:dyDescent="0.2">
      <c r="A56" t="str">
        <f>PLANURI!AX498</f>
        <v>L450.20.05.D4</v>
      </c>
      <c r="B56">
        <f>PLANURI!AY498</f>
        <v>4</v>
      </c>
      <c r="C56" t="str">
        <f>PLANURI!AZ498</f>
        <v>Fabricatia dispozitivelor medicale</v>
      </c>
      <c r="D56">
        <f>PLANURI!BA498</f>
        <v>3</v>
      </c>
      <c r="E56" t="str">
        <f>PLANURI!BB498</f>
        <v>5</v>
      </c>
      <c r="F56" t="str">
        <f>PLANURI!BC498</f>
        <v>E</v>
      </c>
      <c r="G56" t="str">
        <f>PLANURI!BD498</f>
        <v>DI</v>
      </c>
      <c r="H56">
        <f>PLANURI!WL498</f>
        <v>0</v>
      </c>
      <c r="I56">
        <f>PLANURI!BF498</f>
        <v>2</v>
      </c>
      <c r="J56">
        <f>PLANURI!BG498</f>
        <v>4</v>
      </c>
      <c r="K56">
        <f>PLANURI!BH498</f>
        <v>28</v>
      </c>
      <c r="L56">
        <f>PLANURI!BI498</f>
        <v>28</v>
      </c>
      <c r="M56">
        <f>PLANURI!BJ498</f>
        <v>56</v>
      </c>
      <c r="N56">
        <f>PLANURI!BK498</f>
        <v>0</v>
      </c>
      <c r="O56">
        <f>PLANURI!BL498</f>
        <v>0</v>
      </c>
      <c r="P56">
        <f>PLANURI!BM498</f>
        <v>0</v>
      </c>
      <c r="Q56">
        <f>PLANURI!BN498</f>
        <v>0</v>
      </c>
      <c r="R56" t="str">
        <f>PLANURI!BO498</f>
        <v>0</v>
      </c>
      <c r="S56">
        <f>PLANURI!BP498</f>
        <v>0</v>
      </c>
      <c r="T56">
        <f>PLANURI!BQ498</f>
        <v>3.1</v>
      </c>
      <c r="U56">
        <f>PLANURI!BR498</f>
        <v>44</v>
      </c>
      <c r="V56">
        <f>PLANURI!BS498</f>
        <v>4</v>
      </c>
      <c r="W56" t="str">
        <f>PLANURI!BT498</f>
        <v>DD</v>
      </c>
      <c r="X56">
        <f>PLANURI!BU498</f>
        <v>7.1</v>
      </c>
      <c r="Y56">
        <f>PLANURI!BV498</f>
        <v>100</v>
      </c>
      <c r="Z56" t="str">
        <f>PLANURI!A$4</f>
        <v>Facultatea de Mecanică</v>
      </c>
      <c r="AA56" t="str">
        <f>PLANURI!H$6</f>
        <v xml:space="preserve"> Ştiinţe inginereşti</v>
      </c>
      <c r="AB56">
        <f>PLANURI!C$12</f>
        <v>270</v>
      </c>
      <c r="AC56" t="str">
        <f>PLANURI!H$9</f>
        <v>Inginerie medicală</v>
      </c>
      <c r="AD56">
        <f>PLANURI!A$12</f>
        <v>20</v>
      </c>
      <c r="AE56">
        <f>PLANURI!B$12</f>
        <v>70</v>
      </c>
      <c r="AF56">
        <f>PLANURI!D$12</f>
        <v>10</v>
      </c>
      <c r="AG56" t="str">
        <f>PLANURI!BW498</f>
        <v>2022</v>
      </c>
    </row>
    <row r="57" spans="1:33" x14ac:dyDescent="0.2">
      <c r="A57" t="str">
        <f>PLANURI!AX499</f>
        <v>L450.20.05.S5</v>
      </c>
      <c r="B57">
        <f>PLANURI!AY499</f>
        <v>5</v>
      </c>
      <c r="C57" t="str">
        <f>PLANURI!AZ499</f>
        <v>Sisteme biologice</v>
      </c>
      <c r="D57">
        <f>PLANURI!BA499</f>
        <v>3</v>
      </c>
      <c r="E57" t="str">
        <f>PLANURI!BB499</f>
        <v>5</v>
      </c>
      <c r="F57" t="str">
        <f>PLANURI!BC499</f>
        <v>E</v>
      </c>
      <c r="G57" t="str">
        <f>PLANURI!BD499</f>
        <v>DI</v>
      </c>
      <c r="H57">
        <f>PLANURI!BE499</f>
        <v>2</v>
      </c>
      <c r="I57">
        <f>PLANURI!BF499</f>
        <v>2</v>
      </c>
      <c r="J57">
        <f>PLANURI!BG499</f>
        <v>4</v>
      </c>
      <c r="K57">
        <f>PLANURI!BH499</f>
        <v>28</v>
      </c>
      <c r="L57">
        <f>PLANURI!BI499</f>
        <v>28</v>
      </c>
      <c r="M57">
        <f>PLANURI!BJ499</f>
        <v>56</v>
      </c>
      <c r="N57">
        <f>PLANURI!BK499</f>
        <v>0</v>
      </c>
      <c r="O57">
        <f>PLANURI!BL499</f>
        <v>0</v>
      </c>
      <c r="P57">
        <f>PLANURI!BM499</f>
        <v>0</v>
      </c>
      <c r="Q57">
        <f>PLANURI!BN499</f>
        <v>0</v>
      </c>
      <c r="R57" t="str">
        <f>PLANURI!BO499</f>
        <v>0</v>
      </c>
      <c r="S57">
        <f>PLANURI!BP499</f>
        <v>0</v>
      </c>
      <c r="T57">
        <f>PLANURI!BQ499</f>
        <v>1.4</v>
      </c>
      <c r="U57">
        <f>PLANURI!BR499</f>
        <v>19</v>
      </c>
      <c r="V57">
        <f>PLANURI!BS499</f>
        <v>3</v>
      </c>
      <c r="W57" t="str">
        <f>PLANURI!BT499</f>
        <v>DS</v>
      </c>
      <c r="X57">
        <f>PLANURI!BU499</f>
        <v>5.4</v>
      </c>
      <c r="Y57">
        <f>PLANURI!BV499</f>
        <v>75</v>
      </c>
      <c r="Z57" t="str">
        <f>PLANURI!A$4</f>
        <v>Facultatea de Mecanică</v>
      </c>
      <c r="AA57" t="str">
        <f>PLANURI!H$6</f>
        <v xml:space="preserve"> Ştiinţe inginereşti</v>
      </c>
      <c r="AB57">
        <f>PLANURI!C$12</f>
        <v>270</v>
      </c>
      <c r="AC57" t="str">
        <f>PLANURI!H$9</f>
        <v>Inginerie medicală</v>
      </c>
      <c r="AD57">
        <f>PLANURI!A$12</f>
        <v>20</v>
      </c>
      <c r="AE57">
        <f>PLANURI!B$12</f>
        <v>70</v>
      </c>
      <c r="AF57">
        <f>PLANURI!D$12</f>
        <v>10</v>
      </c>
      <c r="AG57" t="str">
        <f>PLANURI!BW499</f>
        <v>2022</v>
      </c>
    </row>
    <row r="58" spans="1:33" x14ac:dyDescent="0.2">
      <c r="A58" t="str">
        <f>PLANURI!AX500</f>
        <v>L450.20.05.S6</v>
      </c>
      <c r="B58">
        <f>PLANURI!AY500</f>
        <v>6</v>
      </c>
      <c r="C58" t="str">
        <f>PLANURI!AZ500</f>
        <v>Acustică şi proteze auditive</v>
      </c>
      <c r="D58">
        <f>PLANURI!BA500</f>
        <v>3</v>
      </c>
      <c r="E58" t="str">
        <f>PLANURI!BB500</f>
        <v>5</v>
      </c>
      <c r="F58" t="str">
        <f>PLANURI!BC500</f>
        <v>D</v>
      </c>
      <c r="G58" t="str">
        <f>PLANURI!BD500</f>
        <v>DI</v>
      </c>
      <c r="H58">
        <f>PLANURI!WL500</f>
        <v>0</v>
      </c>
      <c r="I58">
        <f>PLANURI!BF500</f>
        <v>2</v>
      </c>
      <c r="J58">
        <f>PLANURI!BG500</f>
        <v>4</v>
      </c>
      <c r="K58">
        <f>PLANURI!BH500</f>
        <v>28</v>
      </c>
      <c r="L58">
        <f>PLANURI!BI500</f>
        <v>28</v>
      </c>
      <c r="M58">
        <f>PLANURI!BJ500</f>
        <v>56</v>
      </c>
      <c r="N58">
        <f>PLANURI!BK500</f>
        <v>0</v>
      </c>
      <c r="O58">
        <f>PLANURI!BL500</f>
        <v>0</v>
      </c>
      <c r="P58">
        <f>PLANURI!BM500</f>
        <v>0</v>
      </c>
      <c r="Q58">
        <f>PLANURI!BN500</f>
        <v>0</v>
      </c>
      <c r="R58" t="str">
        <f>PLANURI!BO500</f>
        <v>0</v>
      </c>
      <c r="S58">
        <f>PLANURI!BP500</f>
        <v>0</v>
      </c>
      <c r="T58">
        <f>PLANURI!BQ500</f>
        <v>3.1</v>
      </c>
      <c r="U58">
        <f>PLANURI!BR500</f>
        <v>44</v>
      </c>
      <c r="V58">
        <f>PLANURI!BS500</f>
        <v>4</v>
      </c>
      <c r="W58" t="str">
        <f>PLANURI!BT500</f>
        <v>DS</v>
      </c>
      <c r="X58">
        <f>PLANURI!BU500</f>
        <v>7.1</v>
      </c>
      <c r="Y58">
        <f>PLANURI!BV500</f>
        <v>100</v>
      </c>
      <c r="Z58" t="str">
        <f>PLANURI!A$4</f>
        <v>Facultatea de Mecanică</v>
      </c>
      <c r="AA58" t="str">
        <f>PLANURI!H$6</f>
        <v xml:space="preserve"> Ştiinţe inginereşti</v>
      </c>
      <c r="AB58">
        <f>PLANURI!C$12</f>
        <v>270</v>
      </c>
      <c r="AC58" t="str">
        <f>PLANURI!H$9</f>
        <v>Inginerie medicală</v>
      </c>
      <c r="AD58">
        <f>PLANURI!A$12</f>
        <v>20</v>
      </c>
      <c r="AE58">
        <f>PLANURI!B$12</f>
        <v>70</v>
      </c>
      <c r="AF58">
        <f>PLANURI!D$12</f>
        <v>10</v>
      </c>
      <c r="AG58" t="str">
        <f>PLANURI!BW500</f>
        <v>2022</v>
      </c>
    </row>
    <row r="59" spans="1:33" x14ac:dyDescent="0.2">
      <c r="A59" t="str">
        <f>PLANURI!AX501</f>
        <v>L450.20.05.S7</v>
      </c>
      <c r="B59">
        <f>PLANURI!AY501</f>
        <v>7</v>
      </c>
      <c r="C59" t="str">
        <f>PLANURI!AZ501</f>
        <v>Management</v>
      </c>
      <c r="D59">
        <f>PLANURI!BA501</f>
        <v>3</v>
      </c>
      <c r="E59" t="str">
        <f>PLANURI!BB501</f>
        <v>5</v>
      </c>
      <c r="F59" t="str">
        <f>PLANURI!BC501</f>
        <v>D</v>
      </c>
      <c r="G59" t="str">
        <f>PLANURI!BD501</f>
        <v>DI</v>
      </c>
      <c r="H59">
        <f>PLANURI!BE501</f>
        <v>1</v>
      </c>
      <c r="I59">
        <f>PLANURI!BF501</f>
        <v>1</v>
      </c>
      <c r="J59">
        <f>PLANURI!BG501</f>
        <v>2</v>
      </c>
      <c r="K59">
        <f>PLANURI!BH501</f>
        <v>14</v>
      </c>
      <c r="L59">
        <f>PLANURI!BI501</f>
        <v>14</v>
      </c>
      <c r="M59">
        <f>PLANURI!BJ501</f>
        <v>28</v>
      </c>
      <c r="N59">
        <f>PLANURI!BK501</f>
        <v>0</v>
      </c>
      <c r="O59">
        <f>PLANURI!BL501</f>
        <v>0</v>
      </c>
      <c r="P59">
        <f>PLANURI!BM501</f>
        <v>0</v>
      </c>
      <c r="Q59">
        <f>PLANURI!BN501</f>
        <v>0</v>
      </c>
      <c r="R59" t="str">
        <f>PLANURI!BO501</f>
        <v>0</v>
      </c>
      <c r="S59">
        <f>PLANURI!BP501</f>
        <v>0</v>
      </c>
      <c r="T59">
        <f>PLANURI!BQ501</f>
        <v>1.6</v>
      </c>
      <c r="U59">
        <f>PLANURI!BR501</f>
        <v>22</v>
      </c>
      <c r="V59">
        <f>PLANURI!BS501</f>
        <v>2</v>
      </c>
      <c r="W59" t="str">
        <f>PLANURI!BT501</f>
        <v>DS</v>
      </c>
      <c r="X59">
        <f>PLANURI!BU501</f>
        <v>3.6</v>
      </c>
      <c r="Y59">
        <f>PLANURI!BV501</f>
        <v>50</v>
      </c>
      <c r="Z59" t="str">
        <f>PLANURI!A$4</f>
        <v>Facultatea de Mecanică</v>
      </c>
      <c r="AA59" t="str">
        <f>PLANURI!H$6</f>
        <v xml:space="preserve"> Ştiinţe inginereşti</v>
      </c>
      <c r="AB59">
        <f>PLANURI!C$12</f>
        <v>270</v>
      </c>
      <c r="AC59" t="str">
        <f>PLANURI!H$9</f>
        <v>Inginerie medicală</v>
      </c>
      <c r="AD59">
        <f>PLANURI!A$12</f>
        <v>20</v>
      </c>
      <c r="AE59">
        <f>PLANURI!B$12</f>
        <v>70</v>
      </c>
      <c r="AF59">
        <f>PLANURI!D$12</f>
        <v>10</v>
      </c>
      <c r="AG59" t="str">
        <f>PLANURI!BW501</f>
        <v>2022</v>
      </c>
    </row>
    <row r="60" spans="1:33" x14ac:dyDescent="0.2">
      <c r="A60" t="str">
        <f>PLANURI!AX502</f>
        <v>L450.20.05.D8</v>
      </c>
      <c r="B60">
        <f>PLANURI!AY502</f>
        <v>8</v>
      </c>
      <c r="C60" t="str">
        <f>PLANURI!AZ502</f>
        <v/>
      </c>
      <c r="D60" t="str">
        <f>PLANURI!BA502</f>
        <v/>
      </c>
      <c r="E60" t="str">
        <f>PLANURI!BB502</f>
        <v/>
      </c>
      <c r="F60" t="str">
        <f>PLANURI!BC502</f>
        <v/>
      </c>
      <c r="G60" t="str">
        <f>PLANURI!BD502</f>
        <v/>
      </c>
      <c r="H60">
        <f>PLANURI!WL502</f>
        <v>0</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Facultatea de Mecanică</v>
      </c>
      <c r="AA60" t="str">
        <f>PLANURI!H$6</f>
        <v xml:space="preserve"> Ştiinţe inginereşti</v>
      </c>
      <c r="AB60">
        <f>PLANURI!C$12</f>
        <v>270</v>
      </c>
      <c r="AC60" t="str">
        <f>PLANURI!H$9</f>
        <v>Inginerie medicală</v>
      </c>
      <c r="AD60">
        <f>PLANURI!A$12</f>
        <v>20</v>
      </c>
      <c r="AE60">
        <f>PLANURI!B$12</f>
        <v>70</v>
      </c>
      <c r="AF60">
        <f>PLANURI!D$12</f>
        <v>10</v>
      </c>
      <c r="AG60" t="str">
        <f>PLANURI!BW502</f>
        <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Mecanică</v>
      </c>
      <c r="AA61" t="str">
        <f>PLANURI!H$6</f>
        <v xml:space="preserve"> Ştiinţe inginereşti</v>
      </c>
      <c r="AB61">
        <f>PLANURI!C$12</f>
        <v>270</v>
      </c>
      <c r="AC61" t="str">
        <f>PLANURI!H$9</f>
        <v>Inginerie medicală</v>
      </c>
      <c r="AD61">
        <f>PLANURI!A$12</f>
        <v>20</v>
      </c>
      <c r="AE61">
        <f>PLANURI!B$12</f>
        <v>70</v>
      </c>
      <c r="AF61">
        <f>PLANURI!D$12</f>
        <v>10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 xml:space="preserve"> Ştiinţe inginereşti</v>
      </c>
      <c r="AB62">
        <f>PLANURI!C$12</f>
        <v>270</v>
      </c>
      <c r="AC62" t="str">
        <f>PLANURI!H$9</f>
        <v>Inginerie medicală</v>
      </c>
      <c r="AD62">
        <f>PLANURI!A$12</f>
        <v>20</v>
      </c>
      <c r="AE62">
        <f>PLANURI!B$12</f>
        <v>70</v>
      </c>
      <c r="AF62">
        <f>PLANURI!D$12</f>
        <v>10</v>
      </c>
      <c r="AG62" t="str">
        <f>PLANURI!BW504</f>
        <v/>
      </c>
    </row>
    <row r="63" spans="1:33" x14ac:dyDescent="0.2">
      <c r="A63" t="str">
        <f>PLANURI!AX505</f>
        <v>L450.20.05.11-ij</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 xml:space="preserve"> Ştiinţe inginereşti</v>
      </c>
      <c r="AB63">
        <f>PLANURI!C$12</f>
        <v>270</v>
      </c>
      <c r="AC63" t="str">
        <f>PLANURI!H$9</f>
        <v>Inginerie medicală</v>
      </c>
      <c r="AD63">
        <f>PLANURI!A$12</f>
        <v>20</v>
      </c>
      <c r="AE63">
        <f>PLANURI!B$12</f>
        <v>70</v>
      </c>
      <c r="AF63">
        <f>PLANURI!D$12</f>
        <v>10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27</v>
      </c>
      <c r="W64">
        <f>PLANURI!BT506</f>
        <v>0</v>
      </c>
      <c r="X64">
        <f>PLANURI!BU506</f>
        <v>0</v>
      </c>
      <c r="Y64">
        <f>PLANURI!BV506</f>
        <v>0</v>
      </c>
      <c r="Z64" t="str">
        <f>PLANURI!A$4</f>
        <v>Facultatea de Mecanică</v>
      </c>
      <c r="AA64" t="str">
        <f>PLANURI!H$6</f>
        <v xml:space="preserve"> Ştiinţe inginereşti</v>
      </c>
      <c r="AB64">
        <f>PLANURI!C$12</f>
        <v>270</v>
      </c>
      <c r="AC64" t="str">
        <f>PLANURI!H$9</f>
        <v>Inginerie medicală</v>
      </c>
      <c r="AD64">
        <f>PLANURI!A$12</f>
        <v>20</v>
      </c>
      <c r="AE64">
        <f>PLANURI!B$12</f>
        <v>70</v>
      </c>
      <c r="AF64">
        <f>PLANURI!D$12</f>
        <v>10</v>
      </c>
      <c r="AG64" t="str">
        <f>PLANURI!BW506</f>
        <v/>
      </c>
    </row>
    <row r="65" spans="1:33" x14ac:dyDescent="0.2">
      <c r="A65" t="str">
        <f>PLANURI!AX507</f>
        <v>L450.20.06.D1</v>
      </c>
      <c r="B65">
        <f>PLANURI!AY507</f>
        <v>1</v>
      </c>
      <c r="C65" t="str">
        <f>PLANURI!AZ507</f>
        <v>Biomecanică</v>
      </c>
      <c r="D65">
        <f>PLANURI!BA507</f>
        <v>3</v>
      </c>
      <c r="E65" t="str">
        <f>PLANURI!BB507</f>
        <v>6</v>
      </c>
      <c r="F65" t="str">
        <f>PLANURI!BC507</f>
        <v>E</v>
      </c>
      <c r="G65" t="str">
        <f>PLANURI!BD507</f>
        <v>DI</v>
      </c>
      <c r="H65">
        <f>PLANURI!BE507</f>
        <v>2</v>
      </c>
      <c r="I65">
        <f>PLANURI!BF507</f>
        <v>2</v>
      </c>
      <c r="J65">
        <f>PLANURI!BG507</f>
        <v>4</v>
      </c>
      <c r="K65">
        <f>PLANURI!BH507</f>
        <v>28</v>
      </c>
      <c r="L65">
        <f>PLANURI!BI507</f>
        <v>28</v>
      </c>
      <c r="M65">
        <f>PLANURI!BJ507</f>
        <v>56</v>
      </c>
      <c r="N65">
        <f>PLANURI!BK507</f>
        <v>0</v>
      </c>
      <c r="O65">
        <f>PLANURI!BL507</f>
        <v>0</v>
      </c>
      <c r="P65">
        <f>PLANURI!BM507</f>
        <v>0</v>
      </c>
      <c r="Q65">
        <f>PLANURI!BN507</f>
        <v>0</v>
      </c>
      <c r="R65" t="str">
        <f>PLANURI!BO507</f>
        <v>0</v>
      </c>
      <c r="S65">
        <f>PLANURI!BP507</f>
        <v>0</v>
      </c>
      <c r="T65" t="e">
        <f>PLANURI!BQ507</f>
        <v>#VALUE!</v>
      </c>
      <c r="U65" t="e">
        <f>PLANURI!BR507</f>
        <v>#VALUE!</v>
      </c>
      <c r="V65">
        <f>PLANURI!BS507</f>
        <v>5</v>
      </c>
      <c r="W65" t="str">
        <f>PLANURI!BT507</f>
        <v>DD</v>
      </c>
      <c r="X65" t="e">
        <f>PLANURI!BU507</f>
        <v>#VALUE!</v>
      </c>
      <c r="Y65" t="e">
        <f>PLANURI!BV507</f>
        <v>#VALUE!</v>
      </c>
      <c r="Z65" t="str">
        <f>PLANURI!A$4</f>
        <v>Facultatea de Mecanică</v>
      </c>
      <c r="AA65" t="str">
        <f>PLANURI!H$6</f>
        <v xml:space="preserve"> Ştiinţe inginereşti</v>
      </c>
      <c r="AB65">
        <f>PLANURI!C$12</f>
        <v>270</v>
      </c>
      <c r="AC65" t="str">
        <f>PLANURI!H$9</f>
        <v>Inginerie medicală</v>
      </c>
      <c r="AD65">
        <f>PLANURI!A$12</f>
        <v>20</v>
      </c>
      <c r="AE65">
        <f>PLANURI!B$12</f>
        <v>70</v>
      </c>
      <c r="AF65">
        <f>PLANURI!D$12</f>
        <v>10</v>
      </c>
      <c r="AG65" t="str">
        <f>PLANURI!BW507</f>
        <v>2022</v>
      </c>
    </row>
    <row r="66" spans="1:33" x14ac:dyDescent="0.2">
      <c r="A66" t="str">
        <f>PLANURI!AX508</f>
        <v>L450.20.06.D2</v>
      </c>
      <c r="B66">
        <f>PLANURI!AY508</f>
        <v>2</v>
      </c>
      <c r="C66" t="str">
        <f>PLANURI!AZ508</f>
        <v>Optică medicală şi echipamente optice</v>
      </c>
      <c r="D66">
        <f>PLANURI!BA508</f>
        <v>3</v>
      </c>
      <c r="E66" t="str">
        <f>PLANURI!BB508</f>
        <v>6</v>
      </c>
      <c r="F66" t="str">
        <f>PLANURI!BC508</f>
        <v>E</v>
      </c>
      <c r="G66" t="str">
        <f>PLANURI!BD508</f>
        <v>DI</v>
      </c>
      <c r="H66">
        <f>PLANURI!WL508</f>
        <v>0</v>
      </c>
      <c r="I66">
        <f>PLANURI!BF508</f>
        <v>2</v>
      </c>
      <c r="J66">
        <f>PLANURI!BG508</f>
        <v>4</v>
      </c>
      <c r="K66">
        <f>PLANURI!BH508</f>
        <v>28</v>
      </c>
      <c r="L66">
        <f>PLANURI!BI508</f>
        <v>28</v>
      </c>
      <c r="M66">
        <f>PLANURI!BJ508</f>
        <v>56</v>
      </c>
      <c r="N66">
        <f>PLANURI!BK508</f>
        <v>0</v>
      </c>
      <c r="O66">
        <f>PLANURI!BL508</f>
        <v>0</v>
      </c>
      <c r="P66">
        <f>PLANURI!BM508</f>
        <v>0</v>
      </c>
      <c r="Q66">
        <f>PLANURI!BN508</f>
        <v>0</v>
      </c>
      <c r="R66" t="str">
        <f>PLANURI!BO508</f>
        <v>0</v>
      </c>
      <c r="S66">
        <f>PLANURI!BP508</f>
        <v>0</v>
      </c>
      <c r="T66">
        <f>PLANURI!BQ508</f>
        <v>3.1</v>
      </c>
      <c r="U66">
        <f>PLANURI!BR508</f>
        <v>44</v>
      </c>
      <c r="V66">
        <f>PLANURI!BS508</f>
        <v>4</v>
      </c>
      <c r="W66" t="str">
        <f>PLANURI!BT508</f>
        <v>DD</v>
      </c>
      <c r="X66">
        <f>PLANURI!BU508</f>
        <v>7.1</v>
      </c>
      <c r="Y66">
        <f>PLANURI!BV508</f>
        <v>100</v>
      </c>
      <c r="Z66" t="str">
        <f>PLANURI!A$4</f>
        <v>Facultatea de Mecanică</v>
      </c>
      <c r="AA66" t="str">
        <f>PLANURI!H$6</f>
        <v xml:space="preserve"> Ştiinţe inginereşti</v>
      </c>
      <c r="AB66">
        <f>PLANURI!C$12</f>
        <v>270</v>
      </c>
      <c r="AC66" t="str">
        <f>PLANURI!H$9</f>
        <v>Inginerie medicală</v>
      </c>
      <c r="AD66">
        <f>PLANURI!A$12</f>
        <v>20</v>
      </c>
      <c r="AE66">
        <f>PLANURI!B$12</f>
        <v>70</v>
      </c>
      <c r="AF66">
        <f>PLANURI!D$12</f>
        <v>10</v>
      </c>
      <c r="AG66" t="str">
        <f>PLANURI!BW508</f>
        <v>2022</v>
      </c>
    </row>
    <row r="67" spans="1:33" x14ac:dyDescent="0.2">
      <c r="A67" t="str">
        <f>PLANURI!AX509</f>
        <v>L450.20.06.C3</v>
      </c>
      <c r="B67">
        <f>PLANURI!AY509</f>
        <v>3</v>
      </c>
      <c r="C67" t="str">
        <f>PLANURI!AZ509</f>
        <v>Marketing</v>
      </c>
      <c r="D67">
        <f>PLANURI!BA509</f>
        <v>3</v>
      </c>
      <c r="E67" t="str">
        <f>PLANURI!BB509</f>
        <v>6</v>
      </c>
      <c r="F67" t="str">
        <f>PLANURI!BC509</f>
        <v>D</v>
      </c>
      <c r="G67" t="str">
        <f>PLANURI!BD509</f>
        <v>DI</v>
      </c>
      <c r="H67">
        <f>PLANURI!BE509</f>
        <v>1</v>
      </c>
      <c r="I67">
        <f>PLANURI!BF509</f>
        <v>1</v>
      </c>
      <c r="J67">
        <f>PLANURI!BG509</f>
        <v>2</v>
      </c>
      <c r="K67">
        <f>PLANURI!BH509</f>
        <v>14</v>
      </c>
      <c r="L67">
        <f>PLANURI!BI509</f>
        <v>14</v>
      </c>
      <c r="M67">
        <f>PLANURI!BJ509</f>
        <v>28</v>
      </c>
      <c r="N67">
        <f>PLANURI!BK509</f>
        <v>0</v>
      </c>
      <c r="O67">
        <f>PLANURI!BL509</f>
        <v>0</v>
      </c>
      <c r="P67">
        <f>PLANURI!BM509</f>
        <v>0</v>
      </c>
      <c r="Q67">
        <f>PLANURI!BN509</f>
        <v>0</v>
      </c>
      <c r="R67" t="str">
        <f>PLANURI!BO509</f>
        <v>0</v>
      </c>
      <c r="S67">
        <f>PLANURI!BP509</f>
        <v>0</v>
      </c>
      <c r="T67">
        <f>PLANURI!BQ509</f>
        <v>1.6</v>
      </c>
      <c r="U67">
        <f>PLANURI!BR509</f>
        <v>22</v>
      </c>
      <c r="V67">
        <f>PLANURI!BS509</f>
        <v>2</v>
      </c>
      <c r="W67" t="str">
        <f>PLANURI!BT509</f>
        <v>DC</v>
      </c>
      <c r="X67">
        <f>PLANURI!BU509</f>
        <v>3.6</v>
      </c>
      <c r="Y67">
        <f>PLANURI!BV509</f>
        <v>50</v>
      </c>
      <c r="Z67" t="str">
        <f>PLANURI!A$4</f>
        <v>Facultatea de Mecanică</v>
      </c>
      <c r="AA67" t="str">
        <f>PLANURI!H$6</f>
        <v xml:space="preserve"> Ştiinţe inginereşti</v>
      </c>
      <c r="AB67">
        <f>PLANURI!C$12</f>
        <v>270</v>
      </c>
      <c r="AC67" t="str">
        <f>PLANURI!H$9</f>
        <v>Inginerie medicală</v>
      </c>
      <c r="AD67">
        <f>PLANURI!A$12</f>
        <v>20</v>
      </c>
      <c r="AE67">
        <f>PLANURI!B$12</f>
        <v>70</v>
      </c>
      <c r="AF67">
        <f>PLANURI!D$12</f>
        <v>10</v>
      </c>
      <c r="AG67" t="str">
        <f>PLANURI!BW509</f>
        <v>2022</v>
      </c>
    </row>
    <row r="68" spans="1:33" x14ac:dyDescent="0.2">
      <c r="A68" t="str">
        <f>PLANURI!AX510</f>
        <v>L450.20.06.S4-ij</v>
      </c>
      <c r="B68">
        <f>PLANURI!AY510</f>
        <v>4</v>
      </c>
      <c r="C68" t="str">
        <f>PLANURI!AZ510</f>
        <v/>
      </c>
      <c r="D68" t="str">
        <f>PLANURI!BA510</f>
        <v/>
      </c>
      <c r="E68" t="str">
        <f>PLANURI!BB510</f>
        <v/>
      </c>
      <c r="F68" t="str">
        <f>PLANURI!BC510</f>
        <v/>
      </c>
      <c r="G68" t="str">
        <f>PLANURI!BD510</f>
        <v/>
      </c>
      <c r="H68">
        <f>PLANURI!WL510</f>
        <v>0</v>
      </c>
      <c r="I68" t="str">
        <f>PLANURI!BF510</f>
        <v/>
      </c>
      <c r="J68" t="str">
        <f>PLANURI!BG510</f>
        <v/>
      </c>
      <c r="K68" t="str">
        <f>PLANURI!BH510</f>
        <v/>
      </c>
      <c r="L68" t="str">
        <f>PLANURI!BI510</f>
        <v/>
      </c>
      <c r="M68" t="str">
        <f>PLANURI!BJ510</f>
        <v/>
      </c>
      <c r="N68" t="str">
        <f>PLANURI!BK510</f>
        <v/>
      </c>
      <c r="O68" t="str">
        <f>PLANURI!BL510</f>
        <v/>
      </c>
      <c r="P68" t="str">
        <f>PLANURI!BM510</f>
        <v/>
      </c>
      <c r="Q68" t="str">
        <f>PLANURI!BN510</f>
        <v/>
      </c>
      <c r="R68" t="str">
        <f>PLANURI!BO510</f>
        <v>0</v>
      </c>
      <c r="S68" t="str">
        <f>PLANURI!BP510</f>
        <v/>
      </c>
      <c r="T68" t="str">
        <f>PLANURI!BQ510</f>
        <v/>
      </c>
      <c r="U68" t="str">
        <f>PLANURI!BR510</f>
        <v/>
      </c>
      <c r="V68" t="str">
        <f>PLANURI!BS510</f>
        <v/>
      </c>
      <c r="W68" t="str">
        <f>PLANURI!BT510</f>
        <v/>
      </c>
      <c r="X68" t="str">
        <f>PLANURI!BU510</f>
        <v/>
      </c>
      <c r="Y68" t="str">
        <f>PLANURI!BV510</f>
        <v/>
      </c>
      <c r="Z68" t="str">
        <f>PLANURI!A$4</f>
        <v>Facultatea de Mecanică</v>
      </c>
      <c r="AA68" t="str">
        <f>PLANURI!H$6</f>
        <v xml:space="preserve"> Ştiinţe inginereşti</v>
      </c>
      <c r="AB68">
        <f>PLANURI!C$12</f>
        <v>270</v>
      </c>
      <c r="AC68" t="str">
        <f>PLANURI!H$9</f>
        <v>Inginerie medicală</v>
      </c>
      <c r="AD68">
        <f>PLANURI!A$12</f>
        <v>20</v>
      </c>
      <c r="AE68">
        <f>PLANURI!B$12</f>
        <v>70</v>
      </c>
      <c r="AF68">
        <f>PLANURI!D$12</f>
        <v>10</v>
      </c>
      <c r="AG68" t="str">
        <f>PLANURI!BW510</f>
        <v/>
      </c>
    </row>
    <row r="69" spans="1:33" x14ac:dyDescent="0.2">
      <c r="A69" t="str">
        <f>PLANURI!AX511</f>
        <v>L450.20.06.S5-ij</v>
      </c>
      <c r="B69">
        <f>PLANURI!AY511</f>
        <v>5</v>
      </c>
      <c r="C69" t="str">
        <f>PLANURI!AZ511</f>
        <v/>
      </c>
      <c r="D69" t="str">
        <f>PLANURI!BA511</f>
        <v/>
      </c>
      <c r="E69" t="str">
        <f>PLANURI!BB511</f>
        <v/>
      </c>
      <c r="F69" t="str">
        <f>PLANURI!BC511</f>
        <v/>
      </c>
      <c r="G69" t="str">
        <f>PLANURI!BD511</f>
        <v/>
      </c>
      <c r="H69" t="str">
        <f>PLANURI!BE511</f>
        <v/>
      </c>
      <c r="I69" t="str">
        <f>PLANURI!BF511</f>
        <v/>
      </c>
      <c r="J69" t="str">
        <f>PLANURI!BG511</f>
        <v/>
      </c>
      <c r="K69" t="str">
        <f>PLANURI!BH511</f>
        <v/>
      </c>
      <c r="L69" t="str">
        <f>PLANURI!BI511</f>
        <v/>
      </c>
      <c r="M69" t="str">
        <f>PLANURI!BJ511</f>
        <v/>
      </c>
      <c r="N69" t="str">
        <f>PLANURI!BK511</f>
        <v/>
      </c>
      <c r="O69" t="str">
        <f>PLANURI!BL511</f>
        <v/>
      </c>
      <c r="P69" t="str">
        <f>PLANURI!BM511</f>
        <v/>
      </c>
      <c r="Q69" t="str">
        <f>PLANURI!BN511</f>
        <v/>
      </c>
      <c r="R69" t="str">
        <f>PLANURI!BO511</f>
        <v>0</v>
      </c>
      <c r="S69" t="str">
        <f>PLANURI!BP511</f>
        <v/>
      </c>
      <c r="T69" t="str">
        <f>PLANURI!BQ511</f>
        <v/>
      </c>
      <c r="U69" t="str">
        <f>PLANURI!BR511</f>
        <v/>
      </c>
      <c r="V69" t="str">
        <f>PLANURI!BS511</f>
        <v/>
      </c>
      <c r="W69" t="str">
        <f>PLANURI!BT511</f>
        <v/>
      </c>
      <c r="X69" t="str">
        <f>PLANURI!BU511</f>
        <v/>
      </c>
      <c r="Y69" t="str">
        <f>PLANURI!BV511</f>
        <v/>
      </c>
      <c r="Z69" t="str">
        <f>PLANURI!A$4</f>
        <v>Facultatea de Mecanică</v>
      </c>
      <c r="AA69" t="str">
        <f>PLANURI!H$6</f>
        <v xml:space="preserve"> Ştiinţe inginereşti</v>
      </c>
      <c r="AB69">
        <f>PLANURI!C$12</f>
        <v>270</v>
      </c>
      <c r="AC69" t="str">
        <f>PLANURI!H$9</f>
        <v>Inginerie medicală</v>
      </c>
      <c r="AD69">
        <f>PLANURI!A$12</f>
        <v>20</v>
      </c>
      <c r="AE69">
        <f>PLANURI!B$12</f>
        <v>70</v>
      </c>
      <c r="AF69">
        <f>PLANURI!D$12</f>
        <v>10</v>
      </c>
      <c r="AG69" t="str">
        <f>PLANURI!BW511</f>
        <v/>
      </c>
    </row>
    <row r="70" spans="1:33" x14ac:dyDescent="0.2">
      <c r="A70" t="str">
        <f>PLANURI!AX512</f>
        <v>L450.20.06.S6-ij</v>
      </c>
      <c r="B70">
        <f>PLANURI!AY512</f>
        <v>6</v>
      </c>
      <c r="C70" t="str">
        <f>PLANURI!AZ512</f>
        <v/>
      </c>
      <c r="D70" t="str">
        <f>PLANURI!BA512</f>
        <v/>
      </c>
      <c r="E70" t="str">
        <f>PLANURI!BB512</f>
        <v/>
      </c>
      <c r="F70" t="str">
        <f>PLANURI!BC512</f>
        <v/>
      </c>
      <c r="G70" t="str">
        <f>PLANURI!BD512</f>
        <v/>
      </c>
      <c r="H70">
        <f>PLANURI!WL512</f>
        <v>0</v>
      </c>
      <c r="I70" t="str">
        <f>PLANURI!BF512</f>
        <v/>
      </c>
      <c r="J70" t="str">
        <f>PLANURI!BG512</f>
        <v/>
      </c>
      <c r="K70" t="str">
        <f>PLANURI!BH512</f>
        <v/>
      </c>
      <c r="L70" t="str">
        <f>PLANURI!BI512</f>
        <v/>
      </c>
      <c r="M70" t="str">
        <f>PLANURI!BJ512</f>
        <v/>
      </c>
      <c r="N70" t="str">
        <f>PLANURI!BK512</f>
        <v/>
      </c>
      <c r="O70" t="str">
        <f>PLANURI!BL512</f>
        <v/>
      </c>
      <c r="P70" t="str">
        <f>PLANURI!BM512</f>
        <v/>
      </c>
      <c r="Q70" t="str">
        <f>PLANURI!BN512</f>
        <v/>
      </c>
      <c r="R70" t="str">
        <f>PLANURI!BO512</f>
        <v>0</v>
      </c>
      <c r="S70" t="str">
        <f>PLANURI!BP512</f>
        <v/>
      </c>
      <c r="T70" t="str">
        <f>PLANURI!BQ512</f>
        <v/>
      </c>
      <c r="U70" t="str">
        <f>PLANURI!BR512</f>
        <v/>
      </c>
      <c r="V70" t="str">
        <f>PLANURI!BS512</f>
        <v/>
      </c>
      <c r="W70" t="str">
        <f>PLANURI!BT512</f>
        <v/>
      </c>
      <c r="X70" t="str">
        <f>PLANURI!BU512</f>
        <v/>
      </c>
      <c r="Y70" t="str">
        <f>PLANURI!BV512</f>
        <v/>
      </c>
      <c r="Z70" t="str">
        <f>PLANURI!A$4</f>
        <v>Facultatea de Mecanică</v>
      </c>
      <c r="AA70" t="str">
        <f>PLANURI!H$6</f>
        <v xml:space="preserve"> Ştiinţe inginereşti</v>
      </c>
      <c r="AB70">
        <f>PLANURI!C$12</f>
        <v>270</v>
      </c>
      <c r="AC70" t="str">
        <f>PLANURI!H$9</f>
        <v>Inginerie medicală</v>
      </c>
      <c r="AD70">
        <f>PLANURI!A$12</f>
        <v>20</v>
      </c>
      <c r="AE70">
        <f>PLANURI!B$12</f>
        <v>70</v>
      </c>
      <c r="AF70">
        <f>PLANURI!D$12</f>
        <v>10</v>
      </c>
      <c r="AG70" t="str">
        <f>PLANURI!BW512</f>
        <v/>
      </c>
    </row>
    <row r="71" spans="1:33" x14ac:dyDescent="0.2">
      <c r="A71" t="str">
        <f>PLANURI!AX513</f>
        <v>L450.20.06.S7</v>
      </c>
      <c r="B71">
        <f>PLANURI!AY513</f>
        <v>7</v>
      </c>
      <c r="C71" t="str">
        <f>PLANURI!AZ513</f>
        <v>Informatică aplicată</v>
      </c>
      <c r="D71">
        <f>PLANURI!BA513</f>
        <v>3</v>
      </c>
      <c r="E71" t="str">
        <f>PLANURI!BB513</f>
        <v>6</v>
      </c>
      <c r="F71" t="str">
        <f>PLANURI!BC513</f>
        <v>D</v>
      </c>
      <c r="G71" t="str">
        <f>PLANURI!BD513</f>
        <v>DI</v>
      </c>
      <c r="H71">
        <f>PLANURI!BE513</f>
        <v>2</v>
      </c>
      <c r="I71">
        <f>PLANURI!BF513</f>
        <v>2</v>
      </c>
      <c r="J71">
        <f>PLANURI!BG513</f>
        <v>4</v>
      </c>
      <c r="K71">
        <f>PLANURI!BH513</f>
        <v>28</v>
      </c>
      <c r="L71">
        <f>PLANURI!BI513</f>
        <v>28</v>
      </c>
      <c r="M71">
        <f>PLANURI!BJ513</f>
        <v>56</v>
      </c>
      <c r="N71">
        <f>PLANURI!BK513</f>
        <v>0</v>
      </c>
      <c r="O71">
        <f>PLANURI!BL513</f>
        <v>0</v>
      </c>
      <c r="P71">
        <f>PLANURI!BM513</f>
        <v>0</v>
      </c>
      <c r="Q71">
        <f>PLANURI!BN513</f>
        <v>0</v>
      </c>
      <c r="R71" t="str">
        <f>PLANURI!BO513</f>
        <v>0</v>
      </c>
      <c r="S71">
        <f>PLANURI!BP513</f>
        <v>0</v>
      </c>
      <c r="T71">
        <f>PLANURI!BQ513</f>
        <v>3.1</v>
      </c>
      <c r="U71">
        <f>PLANURI!BR513</f>
        <v>44</v>
      </c>
      <c r="V71">
        <f>PLANURI!BS513</f>
        <v>4</v>
      </c>
      <c r="W71" t="str">
        <f>PLANURI!BT513</f>
        <v>DS</v>
      </c>
      <c r="X71">
        <f>PLANURI!BU513</f>
        <v>7.1</v>
      </c>
      <c r="Y71">
        <f>PLANURI!BV513</f>
        <v>100</v>
      </c>
      <c r="Z71" t="str">
        <f>PLANURI!A$4</f>
        <v>Facultatea de Mecanică</v>
      </c>
      <c r="AA71" t="str">
        <f>PLANURI!H$6</f>
        <v xml:space="preserve"> Ştiinţe inginereşti</v>
      </c>
      <c r="AB71">
        <f>PLANURI!C$12</f>
        <v>270</v>
      </c>
      <c r="AC71" t="str">
        <f>PLANURI!H$9</f>
        <v>Inginerie medicală</v>
      </c>
      <c r="AD71">
        <f>PLANURI!A$12</f>
        <v>20</v>
      </c>
      <c r="AE71">
        <f>PLANURI!B$12</f>
        <v>70</v>
      </c>
      <c r="AF71">
        <f>PLANURI!D$12</f>
        <v>10</v>
      </c>
      <c r="AG71" t="str">
        <f>PLANURI!BW513</f>
        <v>2022</v>
      </c>
    </row>
    <row r="72" spans="1:33" x14ac:dyDescent="0.2">
      <c r="A72" t="str">
        <f>PLANURI!AX514</f>
        <v>L450.20.06.S8</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de Mecanică</v>
      </c>
      <c r="AA72" t="str">
        <f>PLANURI!H$6</f>
        <v xml:space="preserve"> Ştiinţe inginereşti</v>
      </c>
      <c r="AB72">
        <f>PLANURI!C$12</f>
        <v>270</v>
      </c>
      <c r="AC72" t="str">
        <f>PLANURI!H$9</f>
        <v>Inginerie medicală</v>
      </c>
      <c r="AD72">
        <f>PLANURI!A$12</f>
        <v>20</v>
      </c>
      <c r="AE72">
        <f>PLANURI!B$12</f>
        <v>70</v>
      </c>
      <c r="AF72">
        <f>PLANURI!D$12</f>
        <v>10</v>
      </c>
      <c r="AG72" t="str">
        <f>PLANURI!BW514</f>
        <v/>
      </c>
    </row>
    <row r="73" spans="1:33" x14ac:dyDescent="0.2">
      <c r="A73" t="str">
        <f>PLANURI!AX515</f>
        <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 xml:space="preserve"> Ştiinţe inginereşti</v>
      </c>
      <c r="AB73">
        <f>PLANURI!C$12</f>
        <v>270</v>
      </c>
      <c r="AC73" t="str">
        <f>PLANURI!H$9</f>
        <v>Inginerie medicală</v>
      </c>
      <c r="AD73">
        <f>PLANURI!A$12</f>
        <v>20</v>
      </c>
      <c r="AE73">
        <f>PLANURI!B$12</f>
        <v>70</v>
      </c>
      <c r="AF73">
        <f>PLANURI!D$12</f>
        <v>10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 xml:space="preserve"> Ştiinţe inginereşti</v>
      </c>
      <c r="AB74">
        <f>PLANURI!C$12</f>
        <v>270</v>
      </c>
      <c r="AC74" t="str">
        <f>PLANURI!H$9</f>
        <v>Inginerie medicală</v>
      </c>
      <c r="AD74">
        <f>PLANURI!A$12</f>
        <v>20</v>
      </c>
      <c r="AE74">
        <f>PLANURI!B$12</f>
        <v>70</v>
      </c>
      <c r="AF74">
        <f>PLANURI!D$12</f>
        <v>10</v>
      </c>
      <c r="AG74" t="str">
        <f>PLANURI!BW516</f>
        <v/>
      </c>
    </row>
    <row r="75" spans="1:33" x14ac:dyDescent="0.2">
      <c r="A75" t="str">
        <f>PLANURI!AX517</f>
        <v>L450.20.06.11-ij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 xml:space="preserve"> Ştiinţe inginereşti</v>
      </c>
      <c r="AB75">
        <f>PLANURI!C$12</f>
        <v>270</v>
      </c>
      <c r="AC75" t="str">
        <f>PLANURI!H$9</f>
        <v>Inginerie medicală</v>
      </c>
      <c r="AD75">
        <f>PLANURI!A$12</f>
        <v>20</v>
      </c>
      <c r="AE75">
        <f>PLANURI!B$12</f>
        <v>70</v>
      </c>
      <c r="AF75">
        <f>PLANURI!D$12</f>
        <v>10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15</v>
      </c>
      <c r="W76">
        <f>PLANURI!BT518</f>
        <v>0</v>
      </c>
      <c r="X76">
        <f>PLANURI!BU518</f>
        <v>0</v>
      </c>
      <c r="Y76">
        <f>PLANURI!BV518</f>
        <v>0</v>
      </c>
      <c r="Z76" t="str">
        <f>PLANURI!A$4</f>
        <v>Facultatea de Mecanică</v>
      </c>
      <c r="AA76" t="str">
        <f>PLANURI!H$6</f>
        <v xml:space="preserve"> Ştiinţe inginereşti</v>
      </c>
      <c r="AB76">
        <f>PLANURI!C$12</f>
        <v>270</v>
      </c>
      <c r="AC76" t="str">
        <f>PLANURI!H$9</f>
        <v>Inginerie medicală</v>
      </c>
      <c r="AD76">
        <f>PLANURI!A$12</f>
        <v>20</v>
      </c>
      <c r="AE76">
        <f>PLANURI!B$12</f>
        <v>70</v>
      </c>
      <c r="AF76">
        <f>PLANURI!D$12</f>
        <v>10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 xml:space="preserve"> Ştiinţe inginereşti</v>
      </c>
      <c r="AB77">
        <f>PLANURI!C$12</f>
        <v>270</v>
      </c>
      <c r="AC77" t="str">
        <f>PLANURI!H$9</f>
        <v>Inginerie medicală</v>
      </c>
      <c r="AD77">
        <f>PLANURI!A$12</f>
        <v>20</v>
      </c>
      <c r="AE77">
        <f>PLANURI!B$12</f>
        <v>70</v>
      </c>
      <c r="AF77">
        <f>PLANURI!D$12</f>
        <v>10</v>
      </c>
      <c r="AG77" t="e">
        <f>PLANURI!BW519</f>
        <v>#VALUE!</v>
      </c>
    </row>
    <row r="78" spans="1:33" x14ac:dyDescent="0.2">
      <c r="A78" t="str">
        <f>PLANURI!AX520</f>
        <v>L450.20.07.D1-ij</v>
      </c>
      <c r="B78">
        <f>PLANURI!AY520</f>
        <v>1</v>
      </c>
      <c r="C78" t="str">
        <f>PLANURI!AZ520</f>
        <v/>
      </c>
      <c r="D78" t="str">
        <f>PLANURI!BA520</f>
        <v/>
      </c>
      <c r="E78" t="str">
        <f>PLANURI!BB520</f>
        <v/>
      </c>
      <c r="F78" t="str">
        <f>PLANURI!BC520</f>
        <v/>
      </c>
      <c r="G78" t="str">
        <f>PLANURI!BD520</f>
        <v/>
      </c>
      <c r="H78">
        <f>PLANURI!WL520</f>
        <v>0</v>
      </c>
      <c r="I78" t="str">
        <f>PLANURI!BF520</f>
        <v/>
      </c>
      <c r="J78" t="str">
        <f>PLANURI!BG520</f>
        <v/>
      </c>
      <c r="K78" t="str">
        <f>PLANURI!BH520</f>
        <v/>
      </c>
      <c r="L78" t="str">
        <f>PLANURI!BI520</f>
        <v/>
      </c>
      <c r="M78" t="str">
        <f>PLANURI!BJ520</f>
        <v/>
      </c>
      <c r="N78" t="str">
        <f>PLANURI!BK520</f>
        <v/>
      </c>
      <c r="O78" t="str">
        <f>PLANURI!BL520</f>
        <v/>
      </c>
      <c r="P78" t="str">
        <f>PLANURI!BM520</f>
        <v/>
      </c>
      <c r="Q78" t="str">
        <f>PLANURI!BN520</f>
        <v/>
      </c>
      <c r="R78" t="str">
        <f>PLANURI!BO520</f>
        <v>0</v>
      </c>
      <c r="S78" t="str">
        <f>PLANURI!BP520</f>
        <v/>
      </c>
      <c r="T78" t="str">
        <f>PLANURI!BQ520</f>
        <v/>
      </c>
      <c r="U78" t="str">
        <f>PLANURI!BR520</f>
        <v/>
      </c>
      <c r="V78" t="str">
        <f>PLANURI!BS520</f>
        <v/>
      </c>
      <c r="W78" t="str">
        <f>PLANURI!BT520</f>
        <v/>
      </c>
      <c r="X78" t="str">
        <f>PLANURI!BU520</f>
        <v/>
      </c>
      <c r="Y78" t="str">
        <f>PLANURI!BV520</f>
        <v/>
      </c>
      <c r="Z78" t="str">
        <f>PLANURI!A$4</f>
        <v>Facultatea de Mecanică</v>
      </c>
      <c r="AA78" t="str">
        <f>PLANURI!H$6</f>
        <v xml:space="preserve"> Ştiinţe inginereşti</v>
      </c>
      <c r="AB78">
        <f>PLANURI!C$12</f>
        <v>270</v>
      </c>
      <c r="AC78" t="str">
        <f>PLANURI!H$9</f>
        <v>Inginerie medicală</v>
      </c>
      <c r="AD78">
        <f>PLANURI!A$12</f>
        <v>20</v>
      </c>
      <c r="AE78">
        <f>PLANURI!B$12</f>
        <v>70</v>
      </c>
      <c r="AF78">
        <f>PLANURI!D$12</f>
        <v>10</v>
      </c>
      <c r="AG78" t="str">
        <f>PLANURI!BW520</f>
        <v/>
      </c>
    </row>
    <row r="79" spans="1:33" x14ac:dyDescent="0.2">
      <c r="A79" t="str">
        <f>PLANURI!AX521</f>
        <v>L450.20.07.D2-ij</v>
      </c>
      <c r="B79">
        <f>PLANURI!AY521</f>
        <v>2</v>
      </c>
      <c r="C79" t="str">
        <f>PLANURI!AZ521</f>
        <v/>
      </c>
      <c r="D79" t="str">
        <f>PLANURI!BA521</f>
        <v/>
      </c>
      <c r="E79" t="str">
        <f>PLANURI!BB521</f>
        <v/>
      </c>
      <c r="F79" t="str">
        <f>PLANURI!BC521</f>
        <v/>
      </c>
      <c r="G79" t="str">
        <f>PLANURI!BD521</f>
        <v/>
      </c>
      <c r="H79" t="str">
        <f>PLANURI!BE521</f>
        <v/>
      </c>
      <c r="I79" t="str">
        <f>PLANURI!BF521</f>
        <v/>
      </c>
      <c r="J79" t="str">
        <f>PLANURI!BG521</f>
        <v/>
      </c>
      <c r="K79" t="str">
        <f>PLANURI!BH521</f>
        <v/>
      </c>
      <c r="L79" t="str">
        <f>PLANURI!BI521</f>
        <v/>
      </c>
      <c r="M79" t="str">
        <f>PLANURI!BJ521</f>
        <v/>
      </c>
      <c r="N79" t="str">
        <f>PLANURI!BK521</f>
        <v/>
      </c>
      <c r="O79" t="str">
        <f>PLANURI!BL521</f>
        <v/>
      </c>
      <c r="P79" t="str">
        <f>PLANURI!BM521</f>
        <v/>
      </c>
      <c r="Q79" t="str">
        <f>PLANURI!BN521</f>
        <v/>
      </c>
      <c r="R79" t="str">
        <f>PLANURI!BO521</f>
        <v>0</v>
      </c>
      <c r="S79" t="str">
        <f>PLANURI!BP521</f>
        <v/>
      </c>
      <c r="T79" t="str">
        <f>PLANURI!BQ521</f>
        <v/>
      </c>
      <c r="U79" t="str">
        <f>PLANURI!BR521</f>
        <v/>
      </c>
      <c r="V79" t="str">
        <f>PLANURI!BS521</f>
        <v/>
      </c>
      <c r="W79" t="str">
        <f>PLANURI!BT521</f>
        <v/>
      </c>
      <c r="X79" t="str">
        <f>PLANURI!BU521</f>
        <v/>
      </c>
      <c r="Y79" t="str">
        <f>PLANURI!BV521</f>
        <v/>
      </c>
      <c r="Z79" t="str">
        <f>PLANURI!A$4</f>
        <v>Facultatea de Mecanică</v>
      </c>
      <c r="AA79" t="str">
        <f>PLANURI!H$6</f>
        <v xml:space="preserve"> Ştiinţe inginereşti</v>
      </c>
      <c r="AB79">
        <f>PLANURI!C$12</f>
        <v>270</v>
      </c>
      <c r="AC79" t="str">
        <f>PLANURI!H$9</f>
        <v>Inginerie medicală</v>
      </c>
      <c r="AD79">
        <f>PLANURI!A$12</f>
        <v>20</v>
      </c>
      <c r="AE79">
        <f>PLANURI!B$12</f>
        <v>70</v>
      </c>
      <c r="AF79">
        <f>PLANURI!D$12</f>
        <v>10</v>
      </c>
      <c r="AG79" t="str">
        <f>PLANURI!BW521</f>
        <v/>
      </c>
    </row>
    <row r="80" spans="1:33" x14ac:dyDescent="0.2">
      <c r="A80" t="str">
        <f>PLANURI!AX522</f>
        <v>L450.20.07.S3-ij</v>
      </c>
      <c r="B80">
        <f>PLANURI!AY522</f>
        <v>3</v>
      </c>
      <c r="C80" t="str">
        <f>PLANURI!AZ522</f>
        <v/>
      </c>
      <c r="D80" t="str">
        <f>PLANURI!BA522</f>
        <v/>
      </c>
      <c r="E80" t="str">
        <f>PLANURI!BB522</f>
        <v/>
      </c>
      <c r="F80" t="str">
        <f>PLANURI!BC522</f>
        <v/>
      </c>
      <c r="G80" t="str">
        <f>PLANURI!BD522</f>
        <v/>
      </c>
      <c r="H80">
        <f>PLANURI!WL522</f>
        <v>0</v>
      </c>
      <c r="I80" t="str">
        <f>PLANURI!BF522</f>
        <v/>
      </c>
      <c r="J80" t="str">
        <f>PLANURI!BG522</f>
        <v/>
      </c>
      <c r="K80" t="str">
        <f>PLANURI!BH522</f>
        <v/>
      </c>
      <c r="L80" t="str">
        <f>PLANURI!BI522</f>
        <v/>
      </c>
      <c r="M80" t="str">
        <f>PLANURI!BJ522</f>
        <v/>
      </c>
      <c r="N80" t="str">
        <f>PLANURI!BK522</f>
        <v/>
      </c>
      <c r="O80" t="str">
        <f>PLANURI!BL522</f>
        <v/>
      </c>
      <c r="P80" t="str">
        <f>PLANURI!BM522</f>
        <v/>
      </c>
      <c r="Q80" t="str">
        <f>PLANURI!BN522</f>
        <v/>
      </c>
      <c r="R80" t="str">
        <f>PLANURI!BO522</f>
        <v>0</v>
      </c>
      <c r="S80" t="str">
        <f>PLANURI!BP522</f>
        <v/>
      </c>
      <c r="T80" t="str">
        <f>PLANURI!BQ522</f>
        <v/>
      </c>
      <c r="U80" t="str">
        <f>PLANURI!BR522</f>
        <v/>
      </c>
      <c r="V80" t="str">
        <f>PLANURI!BS522</f>
        <v/>
      </c>
      <c r="W80" t="str">
        <f>PLANURI!BT522</f>
        <v/>
      </c>
      <c r="X80" t="str">
        <f>PLANURI!BU522</f>
        <v/>
      </c>
      <c r="Y80" t="str">
        <f>PLANURI!BV522</f>
        <v/>
      </c>
      <c r="Z80" t="str">
        <f>PLANURI!A$4</f>
        <v>Facultatea de Mecanică</v>
      </c>
      <c r="AA80" t="str">
        <f>PLANURI!H$6</f>
        <v xml:space="preserve"> Ştiinţe inginereşti</v>
      </c>
      <c r="AB80">
        <f>PLANURI!C$12</f>
        <v>270</v>
      </c>
      <c r="AC80" t="str">
        <f>PLANURI!H$9</f>
        <v>Inginerie medicală</v>
      </c>
      <c r="AD80">
        <f>PLANURI!A$12</f>
        <v>20</v>
      </c>
      <c r="AE80">
        <f>PLANURI!B$12</f>
        <v>70</v>
      </c>
      <c r="AF80">
        <f>PLANURI!D$12</f>
        <v>10</v>
      </c>
      <c r="AG80" t="str">
        <f>PLANURI!BW522</f>
        <v/>
      </c>
    </row>
    <row r="81" spans="1:33" x14ac:dyDescent="0.2">
      <c r="A81" t="str">
        <f>PLANURI!AX523</f>
        <v>L450.20.07.S4</v>
      </c>
      <c r="B81">
        <f>PLANURI!AY523</f>
        <v>4</v>
      </c>
      <c r="C81" t="str">
        <f>PLANURI!AZ523</f>
        <v>Statistică aplicată în ingineria medicală</v>
      </c>
      <c r="D81">
        <f>PLANURI!BA523</f>
        <v>4</v>
      </c>
      <c r="E81" t="str">
        <f>PLANURI!BB523</f>
        <v>7</v>
      </c>
      <c r="F81" t="str">
        <f>PLANURI!BC523</f>
        <v>D</v>
      </c>
      <c r="G81" t="str">
        <f>PLANURI!BD523</f>
        <v>DI</v>
      </c>
      <c r="H81">
        <f>PLANURI!BE523</f>
        <v>2</v>
      </c>
      <c r="I81">
        <f>PLANURI!BF523</f>
        <v>2</v>
      </c>
      <c r="J81">
        <f>PLANURI!BG523</f>
        <v>4</v>
      </c>
      <c r="K81">
        <f>PLANURI!BH523</f>
        <v>28</v>
      </c>
      <c r="L81">
        <f>PLANURI!BI523</f>
        <v>28</v>
      </c>
      <c r="M81">
        <f>PLANURI!BJ523</f>
        <v>56</v>
      </c>
      <c r="N81">
        <f>PLANURI!BK523</f>
        <v>0</v>
      </c>
      <c r="O81">
        <f>PLANURI!BL523</f>
        <v>0</v>
      </c>
      <c r="P81">
        <f>PLANURI!BM523</f>
        <v>0</v>
      </c>
      <c r="Q81">
        <f>PLANURI!BN523</f>
        <v>0</v>
      </c>
      <c r="R81" t="str">
        <f>PLANURI!BO523</f>
        <v>0</v>
      </c>
      <c r="S81">
        <f>PLANURI!BP523</f>
        <v>0</v>
      </c>
      <c r="T81">
        <f>PLANURI!BQ523</f>
        <v>3.1</v>
      </c>
      <c r="U81">
        <f>PLANURI!BR523</f>
        <v>44</v>
      </c>
      <c r="V81">
        <f>PLANURI!BS523</f>
        <v>4</v>
      </c>
      <c r="W81" t="str">
        <f>PLANURI!BT523</f>
        <v>DS</v>
      </c>
      <c r="X81">
        <f>PLANURI!BU523</f>
        <v>7.1</v>
      </c>
      <c r="Y81">
        <f>PLANURI!BV523</f>
        <v>100</v>
      </c>
      <c r="Z81" t="str">
        <f>PLANURI!A$4</f>
        <v>Facultatea de Mecanică</v>
      </c>
      <c r="AA81" t="str">
        <f>PLANURI!H$6</f>
        <v xml:space="preserve"> Ştiinţe inginereşti</v>
      </c>
      <c r="AB81">
        <f>PLANURI!C$12</f>
        <v>270</v>
      </c>
      <c r="AC81" t="str">
        <f>PLANURI!H$9</f>
        <v>Inginerie medicală</v>
      </c>
      <c r="AD81">
        <f>PLANURI!A$12</f>
        <v>20</v>
      </c>
      <c r="AE81">
        <f>PLANURI!B$12</f>
        <v>70</v>
      </c>
      <c r="AF81">
        <f>PLANURI!D$12</f>
        <v>10</v>
      </c>
      <c r="AG81" t="str">
        <f>PLANURI!BW523</f>
        <v>2023</v>
      </c>
    </row>
    <row r="82" spans="1:33" x14ac:dyDescent="0.2">
      <c r="A82" t="str">
        <f>PLANURI!AX524</f>
        <v>L450.20.07.S5</v>
      </c>
      <c r="B82">
        <f>PLANURI!AY524</f>
        <v>5</v>
      </c>
      <c r="C82" t="str">
        <f>PLANURI!AZ524</f>
        <v>Implantologie și protetică dentară</v>
      </c>
      <c r="D82">
        <f>PLANURI!BA524</f>
        <v>4</v>
      </c>
      <c r="E82" t="str">
        <f>PLANURI!BB524</f>
        <v>7</v>
      </c>
      <c r="F82" t="str">
        <f>PLANURI!BC524</f>
        <v>D</v>
      </c>
      <c r="G82" t="str">
        <f>PLANURI!BD524</f>
        <v>DI</v>
      </c>
      <c r="H82">
        <f>PLANURI!WL524</f>
        <v>0</v>
      </c>
      <c r="I82">
        <f>PLANURI!BF524</f>
        <v>1</v>
      </c>
      <c r="J82">
        <f>PLANURI!BG524</f>
        <v>3</v>
      </c>
      <c r="K82">
        <f>PLANURI!BH524</f>
        <v>28</v>
      </c>
      <c r="L82">
        <f>PLANURI!BI524</f>
        <v>14</v>
      </c>
      <c r="M82">
        <f>PLANURI!BJ524</f>
        <v>42</v>
      </c>
      <c r="N82">
        <f>PLANURI!BK524</f>
        <v>0</v>
      </c>
      <c r="O82">
        <f>PLANURI!BL524</f>
        <v>0</v>
      </c>
      <c r="P82">
        <f>PLANURI!BM524</f>
        <v>0</v>
      </c>
      <c r="Q82">
        <f>PLANURI!BN524</f>
        <v>0</v>
      </c>
      <c r="R82" t="str">
        <f>PLANURI!BO524</f>
        <v>0</v>
      </c>
      <c r="S82">
        <f>PLANURI!BP524</f>
        <v>0</v>
      </c>
      <c r="T82">
        <f>PLANURI!BQ524</f>
        <v>4.0999999999999996</v>
      </c>
      <c r="U82">
        <f>PLANURI!BR524</f>
        <v>58</v>
      </c>
      <c r="V82">
        <f>PLANURI!BS524</f>
        <v>4</v>
      </c>
      <c r="W82" t="str">
        <f>PLANURI!BT524</f>
        <v>DS</v>
      </c>
      <c r="X82">
        <f>PLANURI!BU524</f>
        <v>7.1</v>
      </c>
      <c r="Y82">
        <f>PLANURI!BV524</f>
        <v>100</v>
      </c>
      <c r="Z82" t="str">
        <f>PLANURI!A$4</f>
        <v>Facultatea de Mecanică</v>
      </c>
      <c r="AA82" t="str">
        <f>PLANURI!H$6</f>
        <v xml:space="preserve"> Ştiinţe inginereşti</v>
      </c>
      <c r="AB82">
        <f>PLANURI!C$12</f>
        <v>270</v>
      </c>
      <c r="AC82" t="str">
        <f>PLANURI!H$9</f>
        <v>Inginerie medicală</v>
      </c>
      <c r="AD82">
        <f>PLANURI!A$12</f>
        <v>20</v>
      </c>
      <c r="AE82">
        <f>PLANURI!B$12</f>
        <v>70</v>
      </c>
      <c r="AF82">
        <f>PLANURI!D$12</f>
        <v>10</v>
      </c>
      <c r="AG82" t="str">
        <f>PLANURI!BW524</f>
        <v>2023</v>
      </c>
    </row>
    <row r="83" spans="1:33" x14ac:dyDescent="0.2">
      <c r="A83" t="str">
        <f>PLANURI!AX525</f>
        <v>L450.20.07.S6</v>
      </c>
      <c r="B83">
        <f>PLANURI!AY525</f>
        <v>6</v>
      </c>
      <c r="C83" t="str">
        <f>PLANURI!AZ525</f>
        <v>Modelarea și simularea aplicată în bioinginerie</v>
      </c>
      <c r="D83">
        <f>PLANURI!BA525</f>
        <v>4</v>
      </c>
      <c r="E83" t="str">
        <f>PLANURI!BB525</f>
        <v>7</v>
      </c>
      <c r="F83" t="str">
        <f>PLANURI!BC525</f>
        <v>D</v>
      </c>
      <c r="G83" t="str">
        <f>PLANURI!BD525</f>
        <v>DI</v>
      </c>
      <c r="H83">
        <f>PLANURI!BE525</f>
        <v>2</v>
      </c>
      <c r="I83">
        <f>PLANURI!BF525</f>
        <v>2</v>
      </c>
      <c r="J83">
        <f>PLANURI!BG525</f>
        <v>4</v>
      </c>
      <c r="K83">
        <f>PLANURI!BH525</f>
        <v>28</v>
      </c>
      <c r="L83">
        <f>PLANURI!BI525</f>
        <v>28</v>
      </c>
      <c r="M83">
        <f>PLANURI!BJ525</f>
        <v>56</v>
      </c>
      <c r="N83">
        <f>PLANURI!BK525</f>
        <v>0</v>
      </c>
      <c r="O83">
        <f>PLANURI!BL525</f>
        <v>0</v>
      </c>
      <c r="P83">
        <f>PLANURI!BM525</f>
        <v>0</v>
      </c>
      <c r="Q83">
        <f>PLANURI!BN525</f>
        <v>0</v>
      </c>
      <c r="R83" t="str">
        <f>PLANURI!BO525</f>
        <v>0</v>
      </c>
      <c r="S83">
        <f>PLANURI!BP525</f>
        <v>0</v>
      </c>
      <c r="T83">
        <f>PLANURI!BQ525</f>
        <v>3.1</v>
      </c>
      <c r="U83">
        <f>PLANURI!BR525</f>
        <v>44</v>
      </c>
      <c r="V83">
        <f>PLANURI!BS525</f>
        <v>4</v>
      </c>
      <c r="W83" t="str">
        <f>PLANURI!BT525</f>
        <v>DS</v>
      </c>
      <c r="X83">
        <f>PLANURI!BU525</f>
        <v>7.1</v>
      </c>
      <c r="Y83">
        <f>PLANURI!BV525</f>
        <v>100</v>
      </c>
      <c r="Z83" t="str">
        <f>PLANURI!A$4</f>
        <v>Facultatea de Mecanică</v>
      </c>
      <c r="AA83" t="str">
        <f>PLANURI!H$6</f>
        <v xml:space="preserve"> Ştiinţe inginereşti</v>
      </c>
      <c r="AB83">
        <f>PLANURI!C$12</f>
        <v>270</v>
      </c>
      <c r="AC83" t="str">
        <f>PLANURI!H$9</f>
        <v>Inginerie medicală</v>
      </c>
      <c r="AD83">
        <f>PLANURI!A$12</f>
        <v>20</v>
      </c>
      <c r="AE83">
        <f>PLANURI!B$12</f>
        <v>70</v>
      </c>
      <c r="AF83">
        <f>PLANURI!D$12</f>
        <v>10</v>
      </c>
      <c r="AG83" t="str">
        <f>PLANURI!BW525</f>
        <v>2023</v>
      </c>
    </row>
    <row r="84" spans="1:33" x14ac:dyDescent="0.2">
      <c r="A84" t="str">
        <f>PLANURI!AX526</f>
        <v>L450.20.07.D7</v>
      </c>
      <c r="B84">
        <f>PLANURI!AY526</f>
        <v>7</v>
      </c>
      <c r="C84" t="str">
        <f>PLANURI!AZ526</f>
        <v>Ingineria protezării și reabilitării</v>
      </c>
      <c r="D84">
        <f>PLANURI!BA526</f>
        <v>4</v>
      </c>
      <c r="E84" t="str">
        <f>PLANURI!BB526</f>
        <v>7</v>
      </c>
      <c r="F84" t="str">
        <f>PLANURI!BC526</f>
        <v>E</v>
      </c>
      <c r="G84" t="str">
        <f>PLANURI!BD526</f>
        <v>DI</v>
      </c>
      <c r="H84">
        <f>PLANURI!WL526</f>
        <v>0</v>
      </c>
      <c r="I84">
        <f>PLANURI!BF526</f>
        <v>2</v>
      </c>
      <c r="J84">
        <f>PLANURI!BG526</f>
        <v>4</v>
      </c>
      <c r="K84">
        <f>PLANURI!BH526</f>
        <v>28</v>
      </c>
      <c r="L84">
        <f>PLANURI!BI526</f>
        <v>28</v>
      </c>
      <c r="M84">
        <f>PLANURI!BJ526</f>
        <v>56</v>
      </c>
      <c r="N84">
        <f>PLANURI!BK526</f>
        <v>0</v>
      </c>
      <c r="O84">
        <f>PLANURI!BL526</f>
        <v>0</v>
      </c>
      <c r="P84">
        <f>PLANURI!BM526</f>
        <v>0</v>
      </c>
      <c r="Q84">
        <f>PLANURI!BN526</f>
        <v>0</v>
      </c>
      <c r="R84" t="str">
        <f>PLANURI!BO526</f>
        <v>0</v>
      </c>
      <c r="S84">
        <f>PLANURI!BP526</f>
        <v>0</v>
      </c>
      <c r="T84">
        <f>PLANURI!BQ526</f>
        <v>3.1</v>
      </c>
      <c r="U84">
        <f>PLANURI!BR526</f>
        <v>44</v>
      </c>
      <c r="V84">
        <f>PLANURI!BS526</f>
        <v>4</v>
      </c>
      <c r="W84" t="str">
        <f>PLANURI!BT526</f>
        <v>DD</v>
      </c>
      <c r="X84">
        <f>PLANURI!BU526</f>
        <v>7.1</v>
      </c>
      <c r="Y84">
        <f>PLANURI!BV526</f>
        <v>100</v>
      </c>
      <c r="Z84" t="str">
        <f>PLANURI!A$4</f>
        <v>Facultatea de Mecanică</v>
      </c>
      <c r="AA84" t="str">
        <f>PLANURI!H$6</f>
        <v xml:space="preserve"> Ştiinţe inginereşti</v>
      </c>
      <c r="AB84">
        <f>PLANURI!C$12</f>
        <v>270</v>
      </c>
      <c r="AC84" t="str">
        <f>PLANURI!H$9</f>
        <v>Inginerie medicală</v>
      </c>
      <c r="AD84">
        <f>PLANURI!A$12</f>
        <v>20</v>
      </c>
      <c r="AE84">
        <f>PLANURI!B$12</f>
        <v>70</v>
      </c>
      <c r="AF84">
        <f>PLANURI!D$12</f>
        <v>10</v>
      </c>
      <c r="AG84" t="str">
        <f>PLANURI!BW526</f>
        <v>2023</v>
      </c>
    </row>
    <row r="85" spans="1:33" x14ac:dyDescent="0.2">
      <c r="A85" t="str">
        <f>PLANURI!AX527</f>
        <v>L450.20.07.C8</v>
      </c>
      <c r="B85">
        <f>PLANURI!AY527</f>
        <v>8</v>
      </c>
      <c r="C85" t="str">
        <f>PLANURI!AZ527</f>
        <v>Comunicare</v>
      </c>
      <c r="D85">
        <f>PLANURI!BA527</f>
        <v>4</v>
      </c>
      <c r="E85" t="str">
        <f>PLANURI!BB527</f>
        <v>7</v>
      </c>
      <c r="F85" t="str">
        <f>PLANURI!BC527</f>
        <v>D</v>
      </c>
      <c r="G85" t="str">
        <f>PLANURI!BD527</f>
        <v>DI</v>
      </c>
      <c r="H85">
        <f>PLANURI!BE527</f>
        <v>0</v>
      </c>
      <c r="I85">
        <f>PLANURI!BF527</f>
        <v>1</v>
      </c>
      <c r="J85">
        <f>PLANURI!BG527</f>
        <v>1</v>
      </c>
      <c r="K85">
        <f>PLANURI!BH527</f>
        <v>0</v>
      </c>
      <c r="L85">
        <f>PLANURI!BI527</f>
        <v>14</v>
      </c>
      <c r="M85">
        <f>PLANURI!BJ527</f>
        <v>14</v>
      </c>
      <c r="N85">
        <f>PLANURI!BK527</f>
        <v>0</v>
      </c>
      <c r="O85">
        <f>PLANURI!BL527</f>
        <v>0</v>
      </c>
      <c r="P85">
        <f>PLANURI!BM527</f>
        <v>0</v>
      </c>
      <c r="Q85">
        <f>PLANURI!BN527</f>
        <v>0</v>
      </c>
      <c r="R85" t="str">
        <f>PLANURI!BO527</f>
        <v>0</v>
      </c>
      <c r="S85">
        <f>PLANURI!BP527</f>
        <v>0</v>
      </c>
      <c r="T85">
        <f>PLANURI!BQ527</f>
        <v>2.6</v>
      </c>
      <c r="U85">
        <f>PLANURI!BR527</f>
        <v>36</v>
      </c>
      <c r="V85">
        <f>PLANURI!BS527</f>
        <v>2</v>
      </c>
      <c r="W85" t="str">
        <f>PLANURI!BT527</f>
        <v>DC</v>
      </c>
      <c r="X85">
        <f>PLANURI!BU527</f>
        <v>3.6</v>
      </c>
      <c r="Y85">
        <f>PLANURI!BV527</f>
        <v>50</v>
      </c>
      <c r="Z85" t="str">
        <f>PLANURI!A$4</f>
        <v>Facultatea de Mecanică</v>
      </c>
      <c r="AA85" t="str">
        <f>PLANURI!H$6</f>
        <v xml:space="preserve"> Ştiinţe inginereşti</v>
      </c>
      <c r="AB85">
        <f>PLANURI!C$12</f>
        <v>270</v>
      </c>
      <c r="AC85" t="str">
        <f>PLANURI!H$9</f>
        <v>Inginerie medicală</v>
      </c>
      <c r="AD85">
        <f>PLANURI!A$12</f>
        <v>20</v>
      </c>
      <c r="AE85">
        <f>PLANURI!B$12</f>
        <v>70</v>
      </c>
      <c r="AF85">
        <f>PLANURI!D$12</f>
        <v>10</v>
      </c>
      <c r="AG85" t="str">
        <f>PLANURI!BW527</f>
        <v>2023</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 xml:space="preserve"> Ştiinţe inginereşti</v>
      </c>
      <c r="AB86">
        <f>PLANURI!C$12</f>
        <v>270</v>
      </c>
      <c r="AC86" t="str">
        <f>PLANURI!H$9</f>
        <v>Inginerie medicală</v>
      </c>
      <c r="AD86">
        <f>PLANURI!A$12</f>
        <v>20</v>
      </c>
      <c r="AE86">
        <f>PLANURI!B$12</f>
        <v>70</v>
      </c>
      <c r="AF86">
        <f>PLANURI!D$12</f>
        <v>10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 xml:space="preserve"> Ştiinţe inginereşti</v>
      </c>
      <c r="AB87">
        <f>PLANURI!C$12</f>
        <v>270</v>
      </c>
      <c r="AC87" t="str">
        <f>PLANURI!H$9</f>
        <v>Inginerie medicală</v>
      </c>
      <c r="AD87">
        <f>PLANURI!A$12</f>
        <v>20</v>
      </c>
      <c r="AE87">
        <f>PLANURI!B$12</f>
        <v>70</v>
      </c>
      <c r="AF87">
        <f>PLANURI!D$12</f>
        <v>10</v>
      </c>
      <c r="AG87" t="str">
        <f>PLANURI!BW529</f>
        <v/>
      </c>
    </row>
    <row r="88" spans="1:33" x14ac:dyDescent="0.2">
      <c r="A88" t="str">
        <f>PLANURI!AX530</f>
        <v>L450.20.07.11-ij</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 xml:space="preserve"> Ştiinţe inginereşti</v>
      </c>
      <c r="AB88">
        <f>PLANURI!C$12</f>
        <v>270</v>
      </c>
      <c r="AC88" t="str">
        <f>PLANURI!H$9</f>
        <v>Inginerie medicală</v>
      </c>
      <c r="AD88">
        <f>PLANURI!A$12</f>
        <v>20</v>
      </c>
      <c r="AE88">
        <f>PLANURI!B$12</f>
        <v>70</v>
      </c>
      <c r="AF88">
        <f>PLANURI!D$12</f>
        <v>10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18</v>
      </c>
      <c r="W89">
        <f>PLANURI!BT531</f>
        <v>0</v>
      </c>
      <c r="X89">
        <f>PLANURI!BU531</f>
        <v>0</v>
      </c>
      <c r="Y89">
        <f>PLANURI!BV531</f>
        <v>0</v>
      </c>
      <c r="Z89" t="str">
        <f>PLANURI!A$4</f>
        <v>Facultatea de Mecanică</v>
      </c>
      <c r="AA89" t="str">
        <f>PLANURI!H$6</f>
        <v xml:space="preserve"> Ştiinţe inginereşti</v>
      </c>
      <c r="AB89">
        <f>PLANURI!C$12</f>
        <v>270</v>
      </c>
      <c r="AC89" t="str">
        <f>PLANURI!H$9</f>
        <v>Inginerie medicală</v>
      </c>
      <c r="AD89">
        <f>PLANURI!A$12</f>
        <v>20</v>
      </c>
      <c r="AE89">
        <f>PLANURI!B$12</f>
        <v>70</v>
      </c>
      <c r="AF89">
        <f>PLANURI!D$12</f>
        <v>10</v>
      </c>
      <c r="AG89" t="str">
        <f>PLANURI!BW531</f>
        <v/>
      </c>
    </row>
    <row r="90" spans="1:33" x14ac:dyDescent="0.2">
      <c r="A90" t="str">
        <f>PLANURI!AX532</f>
        <v>L450.20.08.S1-ij</v>
      </c>
      <c r="B90">
        <f>PLANURI!AY532</f>
        <v>1</v>
      </c>
      <c r="C90" t="str">
        <f>PLANURI!AZ532</f>
        <v/>
      </c>
      <c r="D90" t="str">
        <f>PLANURI!BA532</f>
        <v/>
      </c>
      <c r="E90" t="str">
        <f>PLANURI!BB532</f>
        <v/>
      </c>
      <c r="F90" t="str">
        <f>PLANURI!BC532</f>
        <v/>
      </c>
      <c r="G90" t="str">
        <f>PLANURI!BD532</f>
        <v/>
      </c>
      <c r="H90">
        <f>PLANURI!WL532</f>
        <v>0</v>
      </c>
      <c r="I90" t="str">
        <f>PLANURI!BF532</f>
        <v/>
      </c>
      <c r="J90" t="str">
        <f>PLANURI!BG532</f>
        <v/>
      </c>
      <c r="K90" t="str">
        <f>PLANURI!BH532</f>
        <v/>
      </c>
      <c r="L90" t="str">
        <f>PLANURI!BI532</f>
        <v/>
      </c>
      <c r="M90" t="str">
        <f>PLANURI!BJ532</f>
        <v/>
      </c>
      <c r="N90" t="str">
        <f>PLANURI!BK532</f>
        <v/>
      </c>
      <c r="O90" t="str">
        <f>PLANURI!BL532</f>
        <v/>
      </c>
      <c r="P90" t="str">
        <f>PLANURI!BM532</f>
        <v/>
      </c>
      <c r="Q90" t="str">
        <f>PLANURI!BN532</f>
        <v/>
      </c>
      <c r="R90" t="str">
        <f>PLANURI!BO532</f>
        <v>0</v>
      </c>
      <c r="S90" t="str">
        <f>PLANURI!BP532</f>
        <v/>
      </c>
      <c r="T90" t="str">
        <f>PLANURI!BQ532</f>
        <v/>
      </c>
      <c r="U90" t="str">
        <f>PLANURI!BR532</f>
        <v/>
      </c>
      <c r="V90" t="str">
        <f>PLANURI!BS532</f>
        <v/>
      </c>
      <c r="W90" t="str">
        <f>PLANURI!BT532</f>
        <v/>
      </c>
      <c r="X90" t="str">
        <f>PLANURI!BU532</f>
        <v/>
      </c>
      <c r="Y90" t="str">
        <f>PLANURI!BV532</f>
        <v/>
      </c>
      <c r="Z90" t="str">
        <f>PLANURI!A$4</f>
        <v>Facultatea de Mecanică</v>
      </c>
      <c r="AA90" t="str">
        <f>PLANURI!H$6</f>
        <v xml:space="preserve"> Ştiinţe inginereşti</v>
      </c>
      <c r="AB90">
        <f>PLANURI!C$12</f>
        <v>270</v>
      </c>
      <c r="AC90" t="str">
        <f>PLANURI!H$9</f>
        <v>Inginerie medicală</v>
      </c>
      <c r="AD90">
        <f>PLANURI!A$12</f>
        <v>20</v>
      </c>
      <c r="AE90">
        <f>PLANURI!B$12</f>
        <v>70</v>
      </c>
      <c r="AF90">
        <f>PLANURI!D$12</f>
        <v>10</v>
      </c>
      <c r="AG90" t="str">
        <f>PLANURI!BW532</f>
        <v/>
      </c>
    </row>
    <row r="91" spans="1:33" x14ac:dyDescent="0.2">
      <c r="A91" t="str">
        <f>PLANURI!AX533</f>
        <v>L450.20.08.S2-ij</v>
      </c>
      <c r="B91">
        <f>PLANURI!AY533</f>
        <v>2</v>
      </c>
      <c r="C91" t="str">
        <f>PLANURI!AZ533</f>
        <v/>
      </c>
      <c r="D91" t="str">
        <f>PLANURI!BA533</f>
        <v/>
      </c>
      <c r="E91" t="str">
        <f>PLANURI!BB533</f>
        <v/>
      </c>
      <c r="F91" t="str">
        <f>PLANURI!BC533</f>
        <v/>
      </c>
      <c r="G91" t="str">
        <f>PLANURI!BD533</f>
        <v/>
      </c>
      <c r="H91" t="str">
        <f>PLANURI!BE533</f>
        <v/>
      </c>
      <c r="I91" t="str">
        <f>PLANURI!BF533</f>
        <v/>
      </c>
      <c r="J91" t="str">
        <f>PLANURI!BG533</f>
        <v/>
      </c>
      <c r="K91" t="str">
        <f>PLANURI!BH533</f>
        <v/>
      </c>
      <c r="L91" t="str">
        <f>PLANURI!BI533</f>
        <v/>
      </c>
      <c r="M91" t="str">
        <f>PLANURI!BJ533</f>
        <v/>
      </c>
      <c r="N91" t="str">
        <f>PLANURI!BK533</f>
        <v/>
      </c>
      <c r="O91" t="str">
        <f>PLANURI!BL533</f>
        <v/>
      </c>
      <c r="P91" t="str">
        <f>PLANURI!BM533</f>
        <v/>
      </c>
      <c r="Q91" t="str">
        <f>PLANURI!BN533</f>
        <v/>
      </c>
      <c r="R91" t="str">
        <f>PLANURI!BO533</f>
        <v>0</v>
      </c>
      <c r="S91" t="str">
        <f>PLANURI!BP533</f>
        <v/>
      </c>
      <c r="T91" t="str">
        <f>PLANURI!BQ533</f>
        <v/>
      </c>
      <c r="U91" t="str">
        <f>PLANURI!BR533</f>
        <v/>
      </c>
      <c r="V91" t="str">
        <f>PLANURI!BS533</f>
        <v/>
      </c>
      <c r="W91" t="str">
        <f>PLANURI!BT533</f>
        <v/>
      </c>
      <c r="X91" t="str">
        <f>PLANURI!BU533</f>
        <v/>
      </c>
      <c r="Y91" t="str">
        <f>PLANURI!BV533</f>
        <v/>
      </c>
      <c r="Z91" t="str">
        <f>PLANURI!A$4</f>
        <v>Facultatea de Mecanică</v>
      </c>
      <c r="AA91" t="str">
        <f>PLANURI!H$6</f>
        <v xml:space="preserve"> Ştiinţe inginereşti</v>
      </c>
      <c r="AB91">
        <f>PLANURI!C$12</f>
        <v>270</v>
      </c>
      <c r="AC91" t="str">
        <f>PLANURI!H$9</f>
        <v>Inginerie medicală</v>
      </c>
      <c r="AD91">
        <f>PLANURI!A$12</f>
        <v>20</v>
      </c>
      <c r="AE91">
        <f>PLANURI!B$12</f>
        <v>70</v>
      </c>
      <c r="AF91">
        <f>PLANURI!D$12</f>
        <v>10</v>
      </c>
      <c r="AG91" t="str">
        <f>PLANURI!BW533</f>
        <v/>
      </c>
    </row>
    <row r="92" spans="1:33" x14ac:dyDescent="0.2">
      <c r="A92" t="str">
        <f>PLANURI!AX534</f>
        <v>L450.20.08.S3-ij</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Facultatea de Mecanică</v>
      </c>
      <c r="AA92" t="str">
        <f>PLANURI!H$6</f>
        <v xml:space="preserve"> Ştiinţe inginereşti</v>
      </c>
      <c r="AB92">
        <f>PLANURI!C$12</f>
        <v>270</v>
      </c>
      <c r="AC92" t="str">
        <f>PLANURI!H$9</f>
        <v>Inginerie medicală</v>
      </c>
      <c r="AD92">
        <f>PLANURI!A$12</f>
        <v>20</v>
      </c>
      <c r="AE92">
        <f>PLANURI!B$12</f>
        <v>70</v>
      </c>
      <c r="AF92">
        <f>PLANURI!D$12</f>
        <v>10</v>
      </c>
      <c r="AG92" t="str">
        <f>PLANURI!BW534</f>
        <v/>
      </c>
    </row>
    <row r="93" spans="1:33" x14ac:dyDescent="0.2">
      <c r="A93" t="str">
        <f>PLANURI!AX535</f>
        <v>L450.20.08.D4-ij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de Mecanică</v>
      </c>
      <c r="AA93" t="str">
        <f>PLANURI!H$6</f>
        <v xml:space="preserve"> Ştiinţe inginereşti</v>
      </c>
      <c r="AB93">
        <f>PLANURI!C$12</f>
        <v>270</v>
      </c>
      <c r="AC93" t="str">
        <f>PLANURI!H$9</f>
        <v>Inginerie medicală</v>
      </c>
      <c r="AD93">
        <f>PLANURI!A$12</f>
        <v>20</v>
      </c>
      <c r="AE93">
        <f>PLANURI!B$12</f>
        <v>70</v>
      </c>
      <c r="AF93">
        <f>PLANURI!D$12</f>
        <v>10</v>
      </c>
      <c r="AG93" t="str">
        <f>PLANURI!BW535</f>
        <v/>
      </c>
    </row>
    <row r="94" spans="1:33" x14ac:dyDescent="0.2">
      <c r="A94" t="str">
        <f>PLANURI!AX536</f>
        <v>L450.20.08.S5</v>
      </c>
      <c r="B94">
        <f>PLANURI!AY536</f>
        <v>5</v>
      </c>
      <c r="C94" t="str">
        <f>PLANURI!AZ536</f>
        <v>Elaborare proiect de diplomă*</v>
      </c>
      <c r="D94">
        <f>PLANURI!BA536</f>
        <v>4</v>
      </c>
      <c r="E94" t="str">
        <f>PLANURI!BB536</f>
        <v>8</v>
      </c>
      <c r="F94" t="str">
        <f>PLANURI!BC536</f>
        <v>D</v>
      </c>
      <c r="G94" t="str">
        <f>PLANURI!BD536</f>
        <v>DI</v>
      </c>
      <c r="H94">
        <f>PLANURI!WL536</f>
        <v>0</v>
      </c>
      <c r="I94" t="e">
        <f>PLANURI!BF536</f>
        <v>#VALUE!</v>
      </c>
      <c r="J94" t="e">
        <f>PLANURI!BG536</f>
        <v>#VALUE!</v>
      </c>
      <c r="K94" t="str">
        <f>PLANURI!BH536</f>
        <v/>
      </c>
      <c r="L94" t="str">
        <f>PLANURI!BI536</f>
        <v/>
      </c>
      <c r="M94" t="e">
        <f>PLANURI!BJ536</f>
        <v>#VALUE!</v>
      </c>
      <c r="N94">
        <f>PLANURI!BK536</f>
        <v>0</v>
      </c>
      <c r="O94">
        <f>PLANURI!BL536</f>
        <v>13</v>
      </c>
      <c r="P94">
        <f>PLANURI!BM536</f>
        <v>13</v>
      </c>
      <c r="Q94">
        <f>PLANURI!BN536</f>
        <v>0</v>
      </c>
      <c r="R94">
        <f>PLANURI!BO536</f>
        <v>182</v>
      </c>
      <c r="S94">
        <f>PLANURI!BP536</f>
        <v>182</v>
      </c>
      <c r="T94" t="e">
        <f>PLANURI!BQ536</f>
        <v>#VALUE!</v>
      </c>
      <c r="U94" t="str">
        <f>PLANURI!BR536</f>
        <v/>
      </c>
      <c r="V94">
        <f>PLANURI!BS536</f>
        <v>5</v>
      </c>
      <c r="W94" t="str">
        <f>PLANURI!BT536</f>
        <v>DS</v>
      </c>
      <c r="X94" t="e">
        <f>PLANURI!BU536</f>
        <v>#VALUE!</v>
      </c>
      <c r="Y94" t="e">
        <f>PLANURI!BV536</f>
        <v>#VALUE!</v>
      </c>
      <c r="Z94" t="str">
        <f>PLANURI!A$4</f>
        <v>Facultatea de Mecanică</v>
      </c>
      <c r="AA94" t="str">
        <f>PLANURI!H$6</f>
        <v xml:space="preserve"> Ştiinţe inginereşti</v>
      </c>
      <c r="AB94">
        <f>PLANURI!C$12</f>
        <v>270</v>
      </c>
      <c r="AC94" t="str">
        <f>PLANURI!H$9</f>
        <v>Inginerie medicală</v>
      </c>
      <c r="AD94">
        <f>PLANURI!A$12</f>
        <v>20</v>
      </c>
      <c r="AE94">
        <f>PLANURI!B$12</f>
        <v>70</v>
      </c>
      <c r="AF94">
        <f>PLANURI!D$12</f>
        <v>10</v>
      </c>
      <c r="AG94" t="str">
        <f>PLANURI!BW536</f>
        <v>2023</v>
      </c>
    </row>
    <row r="95" spans="1:33" x14ac:dyDescent="0.2">
      <c r="A95" t="str">
        <f>PLANURI!AX537</f>
        <v>L450.20.08.6</v>
      </c>
      <c r="B95">
        <f>PLANURI!AY537</f>
        <v>6</v>
      </c>
      <c r="C95" t="str">
        <f>PLANURI!AZ537</f>
        <v/>
      </c>
      <c r="D95" t="str">
        <f>PLANURI!BA537</f>
        <v/>
      </c>
      <c r="E95" t="str">
        <f>PLANURI!BB537</f>
        <v/>
      </c>
      <c r="F95" t="str">
        <f>PLANURI!BC537</f>
        <v/>
      </c>
      <c r="G95" t="str">
        <f>PLANURI!BD537</f>
        <v/>
      </c>
      <c r="H95" t="str">
        <f>PLANURI!BE537</f>
        <v/>
      </c>
      <c r="I95" t="str">
        <f>PLANURI!BF537</f>
        <v/>
      </c>
      <c r="J95" t="str">
        <f>PLANURI!BG537</f>
        <v/>
      </c>
      <c r="K95" t="str">
        <f>PLANURI!BH537</f>
        <v/>
      </c>
      <c r="L95" t="str">
        <f>PLANURI!BI537</f>
        <v/>
      </c>
      <c r="M95" t="str">
        <f>PLANURI!BJ537</f>
        <v/>
      </c>
      <c r="N95" t="str">
        <f>PLANURI!BK537</f>
        <v/>
      </c>
      <c r="O95" t="str">
        <f>PLANURI!BL537</f>
        <v/>
      </c>
      <c r="P95" t="str">
        <f>PLANURI!BM537</f>
        <v/>
      </c>
      <c r="Q95" t="str">
        <f>PLANURI!BN537</f>
        <v/>
      </c>
      <c r="R95" t="str">
        <f>PLANURI!BO537</f>
        <v>0</v>
      </c>
      <c r="S95" t="str">
        <f>PLANURI!BP537</f>
        <v/>
      </c>
      <c r="T95" t="str">
        <f>PLANURI!BQ537</f>
        <v/>
      </c>
      <c r="U95" t="str">
        <f>PLANURI!BR537</f>
        <v/>
      </c>
      <c r="V95" t="str">
        <f>PLANURI!BS537</f>
        <v/>
      </c>
      <c r="W95" t="str">
        <f>PLANURI!BT537</f>
        <v/>
      </c>
      <c r="X95" t="str">
        <f>PLANURI!BU537</f>
        <v/>
      </c>
      <c r="Y95" t="str">
        <f>PLANURI!BV537</f>
        <v/>
      </c>
      <c r="Z95" t="str">
        <f>PLANURI!A$4</f>
        <v>Facultatea de Mecanică</v>
      </c>
      <c r="AA95" t="str">
        <f>PLANURI!H$6</f>
        <v xml:space="preserve"> Ştiinţe inginereşti</v>
      </c>
      <c r="AB95">
        <f>PLANURI!C$12</f>
        <v>270</v>
      </c>
      <c r="AC95" t="str">
        <f>PLANURI!H$9</f>
        <v>Inginerie medicală</v>
      </c>
      <c r="AD95">
        <f>PLANURI!A$12</f>
        <v>20</v>
      </c>
      <c r="AE95">
        <f>PLANURI!B$12</f>
        <v>70</v>
      </c>
      <c r="AF95">
        <f>PLANURI!D$12</f>
        <v>10</v>
      </c>
      <c r="AG95" t="str">
        <f>PLANURI!BW537</f>
        <v/>
      </c>
    </row>
    <row r="96" spans="1:33" x14ac:dyDescent="0.2">
      <c r="A96" t="str">
        <f>PLANURI!AX538</f>
        <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Mecanică</v>
      </c>
      <c r="AA96" t="str">
        <f>PLANURI!H$6</f>
        <v xml:space="preserve"> Ştiinţe inginereşti</v>
      </c>
      <c r="AB96">
        <f>PLANURI!C$12</f>
        <v>270</v>
      </c>
      <c r="AC96" t="str">
        <f>PLANURI!H$9</f>
        <v>Inginerie medicală</v>
      </c>
      <c r="AD96">
        <f>PLANURI!A$12</f>
        <v>20</v>
      </c>
      <c r="AE96">
        <f>PLANURI!B$12</f>
        <v>70</v>
      </c>
      <c r="AF96">
        <f>PLANURI!D$12</f>
        <v>10</v>
      </c>
      <c r="AG96" t="str">
        <f>PLANURI!BW538</f>
        <v/>
      </c>
    </row>
    <row r="97" spans="1:33" x14ac:dyDescent="0.2">
      <c r="A97" t="str">
        <f>PLANURI!AX539</f>
        <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 xml:space="preserve"> Ştiinţe inginereşti</v>
      </c>
      <c r="AB97">
        <f>PLANURI!C$12</f>
        <v>270</v>
      </c>
      <c r="AC97" t="str">
        <f>PLANURI!H$9</f>
        <v>Inginerie medicală</v>
      </c>
      <c r="AD97">
        <f>PLANURI!A$12</f>
        <v>20</v>
      </c>
      <c r="AE97">
        <f>PLANURI!B$12</f>
        <v>70</v>
      </c>
      <c r="AF97">
        <f>PLANURI!D$12</f>
        <v>10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 xml:space="preserve"> Ştiinţe inginereşti</v>
      </c>
      <c r="AB98">
        <f>PLANURI!C$12</f>
        <v>270</v>
      </c>
      <c r="AC98" t="str">
        <f>PLANURI!H$9</f>
        <v>Inginerie medicală</v>
      </c>
      <c r="AD98">
        <f>PLANURI!A$12</f>
        <v>20</v>
      </c>
      <c r="AE98">
        <f>PLANURI!B$12</f>
        <v>70</v>
      </c>
      <c r="AF98">
        <f>PLANURI!D$12</f>
        <v>10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 xml:space="preserve"> Ştiinţe inginereşti</v>
      </c>
      <c r="AB99">
        <f>PLANURI!C$12</f>
        <v>270</v>
      </c>
      <c r="AC99" t="str">
        <f>PLANURI!H$9</f>
        <v>Inginerie medicală</v>
      </c>
      <c r="AD99">
        <f>PLANURI!A$12</f>
        <v>20</v>
      </c>
      <c r="AE99">
        <f>PLANURI!B$12</f>
        <v>70</v>
      </c>
      <c r="AF99">
        <f>PLANURI!D$12</f>
        <v>10</v>
      </c>
      <c r="AG99" t="str">
        <f>PLANURI!BW541</f>
        <v/>
      </c>
    </row>
    <row r="100" spans="1:33" x14ac:dyDescent="0.2">
      <c r="A100" t="str">
        <f>PLANURI!AX542</f>
        <v>L450.20.08.11-ij</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 xml:space="preserve"> Ştiinţe inginereşti</v>
      </c>
      <c r="AB100">
        <f>PLANURI!C$12</f>
        <v>270</v>
      </c>
      <c r="AC100" t="str">
        <f>PLANURI!H$9</f>
        <v>Inginerie medicală</v>
      </c>
      <c r="AD100">
        <f>PLANURI!A$12</f>
        <v>20</v>
      </c>
      <c r="AE100">
        <f>PLANURI!B$12</f>
        <v>70</v>
      </c>
      <c r="AF100">
        <f>PLANURI!D$12</f>
        <v>10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5</v>
      </c>
      <c r="W101">
        <f>PLANURI!BT543</f>
        <v>0</v>
      </c>
      <c r="X101">
        <f>PLANURI!BU543</f>
        <v>0</v>
      </c>
      <c r="Y101">
        <f>PLANURI!BV543</f>
        <v>0</v>
      </c>
      <c r="Z101" t="str">
        <f>PLANURI!A$4</f>
        <v>Facultatea de Mecanică</v>
      </c>
      <c r="AA101" t="str">
        <f>PLANURI!H$6</f>
        <v xml:space="preserve"> Ştiinţe inginereşti</v>
      </c>
      <c r="AB101">
        <f>PLANURI!C$12</f>
        <v>270</v>
      </c>
      <c r="AC101" t="str">
        <f>PLANURI!H$9</f>
        <v>Inginerie medicală</v>
      </c>
      <c r="AD101">
        <f>PLANURI!A$12</f>
        <v>20</v>
      </c>
      <c r="AE101">
        <f>PLANURI!B$12</f>
        <v>70</v>
      </c>
      <c r="AF101">
        <f>PLANURI!D$12</f>
        <v>10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 xml:space="preserve"> Ştiinţe inginereşti</v>
      </c>
      <c r="AB102">
        <f>PLANURI!C$12</f>
        <v>270</v>
      </c>
      <c r="AC102" t="str">
        <f>PLANURI!H$9</f>
        <v>Inginerie medicală</v>
      </c>
      <c r="AD102">
        <f>PLANURI!A$12</f>
        <v>20</v>
      </c>
      <c r="AE102">
        <f>PLANURI!B$12</f>
        <v>70</v>
      </c>
      <c r="AF102">
        <f>PLANURI!D$12</f>
        <v>10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 xml:space="preserve"> Ştiinţe inginereşti</v>
      </c>
      <c r="AB103">
        <f>PLANURI!C$12</f>
        <v>270</v>
      </c>
      <c r="AC103" t="str">
        <f>PLANURI!H$9</f>
        <v>Inginerie medicală</v>
      </c>
      <c r="AD103">
        <f>PLANURI!A$12</f>
        <v>20</v>
      </c>
      <c r="AE103">
        <f>PLANURI!B$12</f>
        <v>70</v>
      </c>
      <c r="AF103">
        <f>PLANURI!D$12</f>
        <v>10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 xml:space="preserve"> Ştiinţe inginereşti</v>
      </c>
      <c r="AB104">
        <f>PLANURI!C$12</f>
        <v>270</v>
      </c>
      <c r="AC104" t="str">
        <f>PLANURI!H$9</f>
        <v>Inginerie medicală</v>
      </c>
      <c r="AD104">
        <f>PLANURI!A$12</f>
        <v>20</v>
      </c>
      <c r="AE104">
        <f>PLANURI!B$12</f>
        <v>70</v>
      </c>
      <c r="AF104">
        <f>PLANURI!D$12</f>
        <v>10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 xml:space="preserve"> Ştiinţe inginereşti</v>
      </c>
      <c r="AB105">
        <f>PLANURI!C$12</f>
        <v>270</v>
      </c>
      <c r="AC105" t="str">
        <f>PLANURI!H$9</f>
        <v>Inginerie medicală</v>
      </c>
      <c r="AD105">
        <f>PLANURI!A$12</f>
        <v>20</v>
      </c>
      <c r="AE105">
        <f>PLANURI!B$12</f>
        <v>70</v>
      </c>
      <c r="AF105">
        <f>PLANURI!D$12</f>
        <v>10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 xml:space="preserve"> Ştiinţe inginereşti</v>
      </c>
      <c r="AB106">
        <f>PLANURI!C$12</f>
        <v>270</v>
      </c>
      <c r="AC106" t="str">
        <f>PLANURI!H$9</f>
        <v>Inginerie medicală</v>
      </c>
      <c r="AD106">
        <f>PLANURI!A$12</f>
        <v>20</v>
      </c>
      <c r="AE106">
        <f>PLANURI!B$12</f>
        <v>70</v>
      </c>
      <c r="AF106">
        <f>PLANURI!D$12</f>
        <v>10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 xml:space="preserve"> Ştiinţe inginereşti</v>
      </c>
      <c r="AB107">
        <f>PLANURI!C$12</f>
        <v>270</v>
      </c>
      <c r="AC107" t="str">
        <f>PLANURI!H$9</f>
        <v>Inginerie medicală</v>
      </c>
      <c r="AD107">
        <f>PLANURI!A$12</f>
        <v>20</v>
      </c>
      <c r="AE107">
        <f>PLANURI!B$12</f>
        <v>70</v>
      </c>
      <c r="AF107">
        <f>PLANURI!D$12</f>
        <v>10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 xml:space="preserve"> Ştiinţe inginereşti</v>
      </c>
      <c r="AB108">
        <f>PLANURI!C$12</f>
        <v>270</v>
      </c>
      <c r="AC108" t="str">
        <f>PLANURI!H$9</f>
        <v>Inginerie medicală</v>
      </c>
      <c r="AD108">
        <f>PLANURI!A$12</f>
        <v>20</v>
      </c>
      <c r="AE108">
        <f>PLANURI!B$12</f>
        <v>70</v>
      </c>
      <c r="AF108">
        <f>PLANURI!D$12</f>
        <v>10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 xml:space="preserve"> Ştiinţe inginereşti</v>
      </c>
      <c r="AB109">
        <f>PLANURI!C$12</f>
        <v>270</v>
      </c>
      <c r="AC109" t="str">
        <f>PLANURI!H$9</f>
        <v>Inginerie medicală</v>
      </c>
      <c r="AD109">
        <f>PLANURI!A$12</f>
        <v>20</v>
      </c>
      <c r="AE109">
        <f>PLANURI!B$12</f>
        <v>70</v>
      </c>
      <c r="AF109">
        <f>PLANURI!D$12</f>
        <v>10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 xml:space="preserve"> Ştiinţe inginereşti</v>
      </c>
      <c r="AB110">
        <f>PLANURI!C$12</f>
        <v>270</v>
      </c>
      <c r="AC110" t="str">
        <f>PLANURI!H$9</f>
        <v>Inginerie medicală</v>
      </c>
      <c r="AD110">
        <f>PLANURI!A$12</f>
        <v>20</v>
      </c>
      <c r="AE110">
        <f>PLANURI!B$12</f>
        <v>70</v>
      </c>
      <c r="AF110">
        <f>PLANURI!D$12</f>
        <v>10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 xml:space="preserve"> Ştiinţe inginereşti</v>
      </c>
      <c r="AB111">
        <f>PLANURI!C$12</f>
        <v>270</v>
      </c>
      <c r="AC111" t="str">
        <f>PLANURI!H$9</f>
        <v>Inginerie medicală</v>
      </c>
      <c r="AD111">
        <f>PLANURI!A$12</f>
        <v>20</v>
      </c>
      <c r="AE111">
        <f>PLANURI!B$12</f>
        <v>70</v>
      </c>
      <c r="AF111">
        <f>PLANURI!D$12</f>
        <v>10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 xml:space="preserve"> Ştiinţe inginereşti</v>
      </c>
      <c r="AB112">
        <f>PLANURI!C$12</f>
        <v>270</v>
      </c>
      <c r="AC112" t="str">
        <f>PLANURI!H$9</f>
        <v>Inginerie medicală</v>
      </c>
      <c r="AD112">
        <f>PLANURI!A$12</f>
        <v>20</v>
      </c>
      <c r="AE112">
        <f>PLANURI!B$12</f>
        <v>70</v>
      </c>
      <c r="AF112">
        <f>PLANURI!D$12</f>
        <v>10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 xml:space="preserve"> Ştiinţe inginereşti</v>
      </c>
      <c r="AB113">
        <f>PLANURI!C$12</f>
        <v>270</v>
      </c>
      <c r="AC113" t="str">
        <f>PLANURI!H$9</f>
        <v>Inginerie medicală</v>
      </c>
      <c r="AD113">
        <f>PLANURI!A$12</f>
        <v>20</v>
      </c>
      <c r="AE113">
        <f>PLANURI!B$12</f>
        <v>70</v>
      </c>
      <c r="AF113">
        <f>PLANURI!D$12</f>
        <v>10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 xml:space="preserve"> Ştiinţe inginereşti</v>
      </c>
      <c r="AB114">
        <f>PLANURI!C$12</f>
        <v>270</v>
      </c>
      <c r="AC114" t="str">
        <f>PLANURI!H$9</f>
        <v>Inginerie medicală</v>
      </c>
      <c r="AD114">
        <f>PLANURI!A$12</f>
        <v>20</v>
      </c>
      <c r="AE114">
        <f>PLANURI!B$12</f>
        <v>70</v>
      </c>
      <c r="AF114">
        <f>PLANURI!D$12</f>
        <v>10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 xml:space="preserve"> Ştiinţe inginereşti</v>
      </c>
      <c r="AB115">
        <f>PLANURI!C$12</f>
        <v>270</v>
      </c>
      <c r="AC115" t="str">
        <f>PLANURI!H$9</f>
        <v>Inginerie medicală</v>
      </c>
      <c r="AD115">
        <f>PLANURI!A$12</f>
        <v>20</v>
      </c>
      <c r="AE115">
        <f>PLANURI!B$12</f>
        <v>70</v>
      </c>
      <c r="AF115">
        <f>PLANURI!D$12</f>
        <v>10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 xml:space="preserve"> Ştiinţe inginereşti</v>
      </c>
      <c r="AB116">
        <f>PLANURI!C$12</f>
        <v>270</v>
      </c>
      <c r="AC116" t="str">
        <f>PLANURI!H$9</f>
        <v>Inginerie medicală</v>
      </c>
      <c r="AD116">
        <f>PLANURI!A$12</f>
        <v>20</v>
      </c>
      <c r="AE116">
        <f>PLANURI!B$12</f>
        <v>70</v>
      </c>
      <c r="AF116">
        <f>PLANURI!D$12</f>
        <v>10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 xml:space="preserve"> Ştiinţe inginereşti</v>
      </c>
      <c r="AB117">
        <f>PLANURI!C$12</f>
        <v>270</v>
      </c>
      <c r="AC117" t="str">
        <f>PLANURI!H$9</f>
        <v>Inginerie medicală</v>
      </c>
      <c r="AD117">
        <f>PLANURI!A$12</f>
        <v>20</v>
      </c>
      <c r="AE117">
        <f>PLANURI!B$12</f>
        <v>70</v>
      </c>
      <c r="AF117">
        <f>PLANURI!D$12</f>
        <v>10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 xml:space="preserve"> Ştiinţe inginereşti</v>
      </c>
      <c r="AB118">
        <f>PLANURI!C$12</f>
        <v>270</v>
      </c>
      <c r="AC118" t="str">
        <f>PLANURI!H$9</f>
        <v>Inginerie medicală</v>
      </c>
      <c r="AD118">
        <f>PLANURI!A$12</f>
        <v>20</v>
      </c>
      <c r="AE118">
        <f>PLANURI!B$12</f>
        <v>70</v>
      </c>
      <c r="AF118">
        <f>PLANURI!D$12</f>
        <v>10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 xml:space="preserve"> Ştiinţe inginereşti</v>
      </c>
      <c r="AB119">
        <f>PLANURI!C$12</f>
        <v>270</v>
      </c>
      <c r="AC119" t="str">
        <f>PLANURI!H$9</f>
        <v>Inginerie medicală</v>
      </c>
      <c r="AD119">
        <f>PLANURI!A$12</f>
        <v>20</v>
      </c>
      <c r="AE119">
        <f>PLANURI!B$12</f>
        <v>70</v>
      </c>
      <c r="AF119">
        <f>PLANURI!D$12</f>
        <v>10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 xml:space="preserve"> Ştiinţe inginereşti</v>
      </c>
      <c r="AB120">
        <f>PLANURI!C$12</f>
        <v>270</v>
      </c>
      <c r="AC120" t="str">
        <f>PLANURI!H$9</f>
        <v>Inginerie medicală</v>
      </c>
      <c r="AD120">
        <f>PLANURI!A$12</f>
        <v>20</v>
      </c>
      <c r="AE120">
        <f>PLANURI!B$12</f>
        <v>70</v>
      </c>
      <c r="AF120">
        <f>PLANURI!D$12</f>
        <v>10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 xml:space="preserve"> Ştiinţe inginereşti</v>
      </c>
      <c r="AB121">
        <f>PLANURI!C$12</f>
        <v>270</v>
      </c>
      <c r="AC121" t="str">
        <f>PLANURI!H$9</f>
        <v>Inginerie medicală</v>
      </c>
      <c r="AD121">
        <f>PLANURI!A$12</f>
        <v>20</v>
      </c>
      <c r="AE121">
        <f>PLANURI!B$12</f>
        <v>70</v>
      </c>
      <c r="AF121">
        <f>PLANURI!D$12</f>
        <v>10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 xml:space="preserve"> Ştiinţe inginereşti</v>
      </c>
      <c r="AB122">
        <f>PLANURI!C$12</f>
        <v>270</v>
      </c>
      <c r="AC122" t="str">
        <f>PLANURI!H$9</f>
        <v>Inginerie medicală</v>
      </c>
      <c r="AD122">
        <f>PLANURI!A$12</f>
        <v>20</v>
      </c>
      <c r="AE122">
        <f>PLANURI!B$12</f>
        <v>70</v>
      </c>
      <c r="AF122">
        <f>PLANURI!D$12</f>
        <v>10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 xml:space="preserve"> Ştiinţe inginereşti</v>
      </c>
      <c r="AB123">
        <f>PLANURI!C$12</f>
        <v>270</v>
      </c>
      <c r="AC123" t="str">
        <f>PLANURI!H$9</f>
        <v>Inginerie medicală</v>
      </c>
      <c r="AD123">
        <f>PLANURI!A$12</f>
        <v>20</v>
      </c>
      <c r="AE123">
        <f>PLANURI!B$12</f>
        <v>70</v>
      </c>
      <c r="AF123">
        <f>PLANURI!D$12</f>
        <v>10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 xml:space="preserve"> Ştiinţe inginereşti</v>
      </c>
      <c r="AB124">
        <f>PLANURI!C$12</f>
        <v>270</v>
      </c>
      <c r="AC124" t="str">
        <f>PLANURI!H$9</f>
        <v>Inginerie medicală</v>
      </c>
      <c r="AD124">
        <f>PLANURI!A$12</f>
        <v>20</v>
      </c>
      <c r="AE124">
        <f>PLANURI!B$12</f>
        <v>70</v>
      </c>
      <c r="AF124">
        <f>PLANURI!D$12</f>
        <v>10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 xml:space="preserve"> Ştiinţe inginereşti</v>
      </c>
      <c r="AB125">
        <f>PLANURI!C$12</f>
        <v>270</v>
      </c>
      <c r="AC125" t="str">
        <f>PLANURI!H$9</f>
        <v>Inginerie medicală</v>
      </c>
      <c r="AD125">
        <f>PLANURI!A$12</f>
        <v>20</v>
      </c>
      <c r="AE125">
        <f>PLANURI!B$12</f>
        <v>70</v>
      </c>
      <c r="AF125">
        <f>PLANURI!D$12</f>
        <v>10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 xml:space="preserve"> Ştiinţe inginereşti</v>
      </c>
      <c r="AB126">
        <f>PLANURI!C$12</f>
        <v>270</v>
      </c>
      <c r="AC126" t="str">
        <f>PLANURI!H$9</f>
        <v>Inginerie medicală</v>
      </c>
      <c r="AD126">
        <f>PLANURI!A$12</f>
        <v>20</v>
      </c>
      <c r="AE126">
        <f>PLANURI!B$12</f>
        <v>70</v>
      </c>
      <c r="AF126">
        <f>PLANURI!D$12</f>
        <v>10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 xml:space="preserve"> Ştiinţe inginereşti</v>
      </c>
      <c r="AB127">
        <f>PLANURI!C$12</f>
        <v>270</v>
      </c>
      <c r="AC127" t="str">
        <f>PLANURI!H$9</f>
        <v>Inginerie medicală</v>
      </c>
      <c r="AD127">
        <f>PLANURI!A$12</f>
        <v>20</v>
      </c>
      <c r="AE127">
        <f>PLANURI!B$12</f>
        <v>70</v>
      </c>
      <c r="AF127">
        <f>PLANURI!D$12</f>
        <v>10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 xml:space="preserve"> Ştiinţe inginereşti</v>
      </c>
      <c r="AB128">
        <f>PLANURI!C$12</f>
        <v>270</v>
      </c>
      <c r="AC128" t="str">
        <f>PLANURI!H$9</f>
        <v>Inginerie medicală</v>
      </c>
      <c r="AD128">
        <f>PLANURI!A$12</f>
        <v>20</v>
      </c>
      <c r="AE128">
        <f>PLANURI!B$12</f>
        <v>70</v>
      </c>
      <c r="AF128">
        <f>PLANURI!D$12</f>
        <v>10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 xml:space="preserve"> Ştiinţe inginereşti</v>
      </c>
      <c r="AB129">
        <f>PLANURI!C$12</f>
        <v>270</v>
      </c>
      <c r="AC129" t="str">
        <f>PLANURI!H$9</f>
        <v>Inginerie medicală</v>
      </c>
      <c r="AD129">
        <f>PLANURI!A$12</f>
        <v>20</v>
      </c>
      <c r="AE129">
        <f>PLANURI!B$12</f>
        <v>70</v>
      </c>
      <c r="AF129">
        <f>PLANURI!D$12</f>
        <v>10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 xml:space="preserve"> Ştiinţe inginereşti</v>
      </c>
      <c r="AB130">
        <f>PLANURI!C$12</f>
        <v>270</v>
      </c>
      <c r="AC130" t="str">
        <f>PLANURI!H$9</f>
        <v>Inginerie medicală</v>
      </c>
      <c r="AD130">
        <f>PLANURI!A$12</f>
        <v>20</v>
      </c>
      <c r="AE130">
        <f>PLANURI!B$12</f>
        <v>70</v>
      </c>
      <c r="AF130">
        <f>PLANURI!D$12</f>
        <v>10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 xml:space="preserve"> Ştiinţe inginereşti</v>
      </c>
      <c r="AB131">
        <f>PLANURI!C$12</f>
        <v>270</v>
      </c>
      <c r="AC131" t="str">
        <f>PLANURI!H$9</f>
        <v>Inginerie medicală</v>
      </c>
      <c r="AD131">
        <f>PLANURI!A$12</f>
        <v>20</v>
      </c>
      <c r="AE131">
        <f>PLANURI!B$12</f>
        <v>70</v>
      </c>
      <c r="AF131">
        <f>PLANURI!D$12</f>
        <v>10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 xml:space="preserve"> Ştiinţe inginereşti</v>
      </c>
      <c r="AB132">
        <f>PLANURI!C$12</f>
        <v>270</v>
      </c>
      <c r="AC132" t="str">
        <f>PLANURI!H$9</f>
        <v>Inginerie medicală</v>
      </c>
      <c r="AD132">
        <f>PLANURI!A$12</f>
        <v>20</v>
      </c>
      <c r="AE132">
        <f>PLANURI!B$12</f>
        <v>70</v>
      </c>
      <c r="AF132">
        <f>PLANURI!D$12</f>
        <v>10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 xml:space="preserve"> Ştiinţe inginereşti</v>
      </c>
      <c r="AB133">
        <f>PLANURI!C$12</f>
        <v>270</v>
      </c>
      <c r="AC133" t="str">
        <f>PLANURI!H$9</f>
        <v>Inginerie medicală</v>
      </c>
      <c r="AD133">
        <f>PLANURI!A$12</f>
        <v>20</v>
      </c>
      <c r="AE133">
        <f>PLANURI!B$12</f>
        <v>70</v>
      </c>
      <c r="AF133">
        <f>PLANURI!D$12</f>
        <v>10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 xml:space="preserve"> Ştiinţe inginereşti</v>
      </c>
      <c r="AB134">
        <f>PLANURI!C$12</f>
        <v>270</v>
      </c>
      <c r="AC134" t="str">
        <f>PLANURI!H$9</f>
        <v>Inginerie medicală</v>
      </c>
      <c r="AD134">
        <f>PLANURI!A$12</f>
        <v>20</v>
      </c>
      <c r="AE134">
        <f>PLANURI!B$12</f>
        <v>70</v>
      </c>
      <c r="AF134">
        <f>PLANURI!D$12</f>
        <v>10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 xml:space="preserve"> Ştiinţe inginereşti</v>
      </c>
      <c r="AB135">
        <f>PLANURI!C$12</f>
        <v>270</v>
      </c>
      <c r="AC135" t="str">
        <f>PLANURI!H$9</f>
        <v>Inginerie medicală</v>
      </c>
      <c r="AD135">
        <f>PLANURI!A$12</f>
        <v>20</v>
      </c>
      <c r="AE135">
        <f>PLANURI!B$12</f>
        <v>70</v>
      </c>
      <c r="AF135">
        <f>PLANURI!D$12</f>
        <v>10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 xml:space="preserve"> Ştiinţe inginereşti</v>
      </c>
      <c r="AB136">
        <f>PLANURI!C$12</f>
        <v>270</v>
      </c>
      <c r="AC136" t="str">
        <f>PLANURI!H$9</f>
        <v>Inginerie medicală</v>
      </c>
      <c r="AD136">
        <f>PLANURI!A$12</f>
        <v>20</v>
      </c>
      <c r="AE136">
        <f>PLANURI!B$12</f>
        <v>70</v>
      </c>
      <c r="AF136">
        <f>PLANURI!D$12</f>
        <v>10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 xml:space="preserve"> Ştiinţe inginereşti</v>
      </c>
      <c r="AB137">
        <f>PLANURI!C$12</f>
        <v>270</v>
      </c>
      <c r="AC137" t="str">
        <f>PLANURI!H$9</f>
        <v>Inginerie medicală</v>
      </c>
      <c r="AD137">
        <f>PLANURI!A$12</f>
        <v>20</v>
      </c>
      <c r="AE137">
        <f>PLANURI!B$12</f>
        <v>70</v>
      </c>
      <c r="AF137">
        <f>PLANURI!D$12</f>
        <v>10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 xml:space="preserve"> Ştiinţe inginereşti</v>
      </c>
      <c r="AB138">
        <f>PLANURI!C$12</f>
        <v>270</v>
      </c>
      <c r="AC138" t="str">
        <f>PLANURI!H$9</f>
        <v>Inginerie medicală</v>
      </c>
      <c r="AD138">
        <f>PLANURI!A$12</f>
        <v>20</v>
      </c>
      <c r="AE138">
        <f>PLANURI!B$12</f>
        <v>70</v>
      </c>
      <c r="AF138">
        <f>PLANURI!D$12</f>
        <v>10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 xml:space="preserve"> Ştiinţe inginereşti</v>
      </c>
      <c r="AB139">
        <f>PLANURI!C$12</f>
        <v>270</v>
      </c>
      <c r="AC139" t="str">
        <f>PLANURI!H$9</f>
        <v>Inginerie medicală</v>
      </c>
      <c r="AD139">
        <f>PLANURI!A$12</f>
        <v>20</v>
      </c>
      <c r="AE139">
        <f>PLANURI!B$12</f>
        <v>70</v>
      </c>
      <c r="AF139">
        <f>PLANURI!D$12</f>
        <v>10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 xml:space="preserve"> Ştiinţe inginereşti</v>
      </c>
      <c r="AB140">
        <f>PLANURI!C$12</f>
        <v>270</v>
      </c>
      <c r="AC140" t="str">
        <f>PLANURI!H$9</f>
        <v>Inginerie medicală</v>
      </c>
      <c r="AD140">
        <f>PLANURI!A$12</f>
        <v>20</v>
      </c>
      <c r="AE140">
        <f>PLANURI!B$12</f>
        <v>70</v>
      </c>
      <c r="AF140">
        <f>PLANURI!D$12</f>
        <v>10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 xml:space="preserve"> Ştiinţe inginereşti</v>
      </c>
      <c r="AB141">
        <f>PLANURI!C$12</f>
        <v>270</v>
      </c>
      <c r="AC141" t="str">
        <f>PLANURI!H$9</f>
        <v>Inginerie medicală</v>
      </c>
      <c r="AD141">
        <f>PLANURI!A$12</f>
        <v>20</v>
      </c>
      <c r="AE141">
        <f>PLANURI!B$12</f>
        <v>70</v>
      </c>
      <c r="AF141">
        <f>PLANURI!D$12</f>
        <v>10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 xml:space="preserve"> Ştiinţe inginereşti</v>
      </c>
      <c r="AB142">
        <f>PLANURI!C$12</f>
        <v>270</v>
      </c>
      <c r="AC142" t="str">
        <f>PLANURI!H$9</f>
        <v>Inginerie medicală</v>
      </c>
      <c r="AD142">
        <f>PLANURI!A$12</f>
        <v>20</v>
      </c>
      <c r="AE142">
        <f>PLANURI!B$12</f>
        <v>70</v>
      </c>
      <c r="AF142">
        <f>PLANURI!D$12</f>
        <v>10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 xml:space="preserve"> Ştiinţe inginereşti</v>
      </c>
      <c r="AB143">
        <f>PLANURI!C$12</f>
        <v>270</v>
      </c>
      <c r="AC143" t="str">
        <f>PLANURI!H$9</f>
        <v>Inginerie medicală</v>
      </c>
      <c r="AD143">
        <f>PLANURI!A$12</f>
        <v>20</v>
      </c>
      <c r="AE143">
        <f>PLANURI!B$12</f>
        <v>70</v>
      </c>
      <c r="AF143">
        <f>PLANURI!D$12</f>
        <v>10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 xml:space="preserve"> Ştiinţe inginereşti</v>
      </c>
      <c r="AB144">
        <f>PLANURI!C$12</f>
        <v>270</v>
      </c>
      <c r="AC144" t="str">
        <f>PLANURI!H$9</f>
        <v>Inginerie medicală</v>
      </c>
      <c r="AD144">
        <f>PLANURI!A$12</f>
        <v>20</v>
      </c>
      <c r="AE144">
        <f>PLANURI!B$12</f>
        <v>70</v>
      </c>
      <c r="AF144">
        <f>PLANURI!D$12</f>
        <v>10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 xml:space="preserve"> Ştiinţe inginereşti</v>
      </c>
      <c r="AB145">
        <f>PLANURI!C$12</f>
        <v>270</v>
      </c>
      <c r="AC145" t="str">
        <f>PLANURI!H$9</f>
        <v>Inginerie medicală</v>
      </c>
      <c r="AD145">
        <f>PLANURI!A$12</f>
        <v>20</v>
      </c>
      <c r="AE145">
        <f>PLANURI!B$12</f>
        <v>70</v>
      </c>
      <c r="AF145">
        <f>PLANURI!D$12</f>
        <v>10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 xml:space="preserve"> Ştiinţe inginereşti</v>
      </c>
      <c r="AB146">
        <f>PLANURI!C$12</f>
        <v>270</v>
      </c>
      <c r="AC146" t="str">
        <f>PLANURI!H$9</f>
        <v>Inginerie medicală</v>
      </c>
      <c r="AD146">
        <f>PLANURI!A$12</f>
        <v>20</v>
      </c>
      <c r="AE146">
        <f>PLANURI!B$12</f>
        <v>70</v>
      </c>
      <c r="AF146">
        <f>PLANURI!D$12</f>
        <v>10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 xml:space="preserve"> Ştiinţe inginereşti</v>
      </c>
      <c r="AB147">
        <f>PLANURI!C$12</f>
        <v>270</v>
      </c>
      <c r="AC147" t="str">
        <f>PLANURI!H$9</f>
        <v>Inginerie medicală</v>
      </c>
      <c r="AD147">
        <f>PLANURI!A$12</f>
        <v>20</v>
      </c>
      <c r="AE147">
        <f>PLANURI!B$12</f>
        <v>70</v>
      </c>
      <c r="AF147">
        <f>PLANURI!D$12</f>
        <v>10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 xml:space="preserve"> Ştiinţe inginereşti</v>
      </c>
      <c r="AB148">
        <f>PLANURI!C$12</f>
        <v>270</v>
      </c>
      <c r="AC148" t="str">
        <f>PLANURI!H$9</f>
        <v>Inginerie medicală</v>
      </c>
      <c r="AD148">
        <f>PLANURI!A$12</f>
        <v>20</v>
      </c>
      <c r="AE148">
        <f>PLANURI!B$12</f>
        <v>70</v>
      </c>
      <c r="AF148">
        <f>PLANURI!D$12</f>
        <v>10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 xml:space="preserve"> Ştiinţe inginereşti</v>
      </c>
      <c r="AB149">
        <f>PLANURI!C$12</f>
        <v>270</v>
      </c>
      <c r="AC149" t="str">
        <f>PLANURI!H$9</f>
        <v>Inginerie medicală</v>
      </c>
      <c r="AD149">
        <f>PLANURI!A$12</f>
        <v>20</v>
      </c>
      <c r="AE149">
        <f>PLANURI!B$12</f>
        <v>70</v>
      </c>
      <c r="AF149">
        <f>PLANURI!D$12</f>
        <v>10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 xml:space="preserve"> Ştiinţe inginereşti</v>
      </c>
      <c r="AB150">
        <f>PLANURI!C$12</f>
        <v>270</v>
      </c>
      <c r="AC150" t="str">
        <f>PLANURI!H$9</f>
        <v>Inginerie medicală</v>
      </c>
      <c r="AD150">
        <f>PLANURI!A$12</f>
        <v>20</v>
      </c>
      <c r="AE150">
        <f>PLANURI!B$12</f>
        <v>70</v>
      </c>
      <c r="AF150">
        <f>PLANURI!D$12</f>
        <v>10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 xml:space="preserve"> Ştiinţe inginereşti</v>
      </c>
      <c r="AB151">
        <f>PLANURI!C$12</f>
        <v>270</v>
      </c>
      <c r="AC151" t="str">
        <f>PLANURI!H$9</f>
        <v>Inginerie medicală</v>
      </c>
      <c r="AD151">
        <f>PLANURI!A$12</f>
        <v>20</v>
      </c>
      <c r="AE151">
        <f>PLANURI!B$12</f>
        <v>70</v>
      </c>
      <c r="AF151">
        <f>PLANURI!D$12</f>
        <v>10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 xml:space="preserve"> Ştiinţe inginereşti</v>
      </c>
      <c r="AB152">
        <f>PLANURI!C$12</f>
        <v>270</v>
      </c>
      <c r="AC152" t="str">
        <f>PLANURI!H$9</f>
        <v>Inginerie medicală</v>
      </c>
      <c r="AD152">
        <f>PLANURI!A$12</f>
        <v>20</v>
      </c>
      <c r="AE152">
        <f>PLANURI!B$12</f>
        <v>70</v>
      </c>
      <c r="AF152">
        <f>PLANURI!D$12</f>
        <v>10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 xml:space="preserve"> Ştiinţe inginereşti</v>
      </c>
      <c r="AB153">
        <f>PLANURI!C$12</f>
        <v>270</v>
      </c>
      <c r="AC153" t="str">
        <f>PLANURI!H$9</f>
        <v>Inginerie medicală</v>
      </c>
      <c r="AD153">
        <f>PLANURI!A$12</f>
        <v>20</v>
      </c>
      <c r="AE153">
        <f>PLANURI!B$12</f>
        <v>70</v>
      </c>
      <c r="AF153">
        <f>PLANURI!D$12</f>
        <v>10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 xml:space="preserve"> Ştiinţe inginereşti</v>
      </c>
      <c r="AB154">
        <f>PLANURI!C$12</f>
        <v>270</v>
      </c>
      <c r="AC154" t="str">
        <f>PLANURI!H$9</f>
        <v>Inginerie medicală</v>
      </c>
      <c r="AD154">
        <f>PLANURI!A$12</f>
        <v>20</v>
      </c>
      <c r="AE154">
        <f>PLANURI!B$12</f>
        <v>70</v>
      </c>
      <c r="AF154">
        <f>PLANURI!D$12</f>
        <v>10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 xml:space="preserve"> Ştiinţe inginereşti</v>
      </c>
      <c r="AB155">
        <f>PLANURI!C$12</f>
        <v>270</v>
      </c>
      <c r="AC155" t="str">
        <f>PLANURI!H$9</f>
        <v>Inginerie medicală</v>
      </c>
      <c r="AD155">
        <f>PLANURI!A$12</f>
        <v>20</v>
      </c>
      <c r="AE155">
        <f>PLANURI!B$12</f>
        <v>70</v>
      </c>
      <c r="AF155">
        <f>PLANURI!D$12</f>
        <v>10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 xml:space="preserve"> Ştiinţe inginereşti</v>
      </c>
      <c r="AB156">
        <f>PLANURI!C$12</f>
        <v>270</v>
      </c>
      <c r="AC156" t="str">
        <f>PLANURI!H$9</f>
        <v>Inginerie medicală</v>
      </c>
      <c r="AD156">
        <f>PLANURI!A$12</f>
        <v>20</v>
      </c>
      <c r="AE156">
        <f>PLANURI!B$12</f>
        <v>70</v>
      </c>
      <c r="AF156">
        <f>PLANURI!D$12</f>
        <v>10</v>
      </c>
      <c r="AG156" t="str">
        <f>PLANURI!BW598</f>
        <v/>
      </c>
    </row>
    <row r="157" spans="1:33" x14ac:dyDescent="0.2">
      <c r="A157" t="str">
        <f>PLANURI!AX599</f>
        <v/>
      </c>
      <c r="B157">
        <f>PLANURI!AY599</f>
        <v>1</v>
      </c>
      <c r="C157" t="str">
        <f>PLANURI!AZ599</f>
        <v/>
      </c>
      <c r="D157" t="str">
        <f>PLANURI!BA599</f>
        <v/>
      </c>
      <c r="E157" t="str">
        <f>PLANURI!BB599</f>
        <v/>
      </c>
      <c r="F157" t="str">
        <f>PLANURI!BC599</f>
        <v/>
      </c>
      <c r="G157" t="str">
        <f>PLANURI!BD599</f>
        <v/>
      </c>
      <c r="H157" t="str">
        <f>PLANURI!BE599</f>
        <v/>
      </c>
      <c r="I157" t="str">
        <f>PLANURI!BF599</f>
        <v/>
      </c>
      <c r="J157" t="str">
        <f>PLANURI!BG599</f>
        <v/>
      </c>
      <c r="K157" t="str">
        <f>PLANURI!BH599</f>
        <v/>
      </c>
      <c r="L157" t="str">
        <f>PLANURI!BI599</f>
        <v/>
      </c>
      <c r="M157" t="str">
        <f>PLANURI!BJ599</f>
        <v/>
      </c>
      <c r="N157">
        <f>PLANURI!BK599</f>
        <v>0</v>
      </c>
      <c r="O157">
        <f>PLANURI!BL599</f>
        <v>0</v>
      </c>
      <c r="P157">
        <f>PLANURI!BM599</f>
        <v>0</v>
      </c>
      <c r="Q157">
        <f>PLANURI!BN599</f>
        <v>0</v>
      </c>
      <c r="R157">
        <f>PLANURI!BO599</f>
        <v>0</v>
      </c>
      <c r="S157">
        <f>PLANURI!BP599</f>
        <v>0</v>
      </c>
      <c r="T157" t="str">
        <f>PLANURI!BQ599</f>
        <v/>
      </c>
      <c r="U157" t="str">
        <f>PLANURI!BR599</f>
        <v/>
      </c>
      <c r="V157" t="str">
        <f>PLANURI!BS599</f>
        <v/>
      </c>
      <c r="W157" t="str">
        <f>PLANURI!BT599</f>
        <v/>
      </c>
      <c r="X157" t="str">
        <f>PLANURI!BU599</f>
        <v/>
      </c>
      <c r="Y157" t="str">
        <f>PLANURI!BV599</f>
        <v/>
      </c>
      <c r="Z157" t="str">
        <f>PLANURI!A$4</f>
        <v>Facultatea de Mecanică</v>
      </c>
      <c r="AA157" t="str">
        <f>PLANURI!H$6</f>
        <v xml:space="preserve"> Ştiinţe inginereşti</v>
      </c>
      <c r="AB157">
        <f>PLANURI!C$12</f>
        <v>270</v>
      </c>
      <c r="AC157" t="str">
        <f>PLANURI!H$9</f>
        <v>Inginerie medicală</v>
      </c>
      <c r="AD157">
        <f>PLANURI!A$12</f>
        <v>20</v>
      </c>
      <c r="AE157">
        <f>PLANURI!B$12</f>
        <v>70</v>
      </c>
      <c r="AF157">
        <f>PLANURI!D$12</f>
        <v>10</v>
      </c>
      <c r="AG157" t="str">
        <f>PLANURI!BW599</f>
        <v/>
      </c>
    </row>
    <row r="158" spans="1:33" x14ac:dyDescent="0.2">
      <c r="A158" t="str">
        <f>PLANURI!AX600</f>
        <v/>
      </c>
      <c r="B158">
        <f>PLANURI!AY600</f>
        <v>2</v>
      </c>
      <c r="C158" t="str">
        <f>PLANURI!AZ600</f>
        <v/>
      </c>
      <c r="D158" t="str">
        <f>PLANURI!BA600</f>
        <v/>
      </c>
      <c r="E158" t="str">
        <f>PLANURI!BB600</f>
        <v/>
      </c>
      <c r="F158" t="str">
        <f>PLANURI!BC600</f>
        <v/>
      </c>
      <c r="G158" t="str">
        <f>PLANURI!BD600</f>
        <v/>
      </c>
      <c r="H158">
        <f>PLANURI!WL600</f>
        <v>0</v>
      </c>
      <c r="I158" t="str">
        <f>PLANURI!BF600</f>
        <v/>
      </c>
      <c r="J158" t="str">
        <f>PLANURI!BG600</f>
        <v/>
      </c>
      <c r="K158" t="str">
        <f>PLANURI!BH600</f>
        <v/>
      </c>
      <c r="L158" t="str">
        <f>PLANURI!BI600</f>
        <v/>
      </c>
      <c r="M158" t="str">
        <f>PLANURI!BJ600</f>
        <v/>
      </c>
      <c r="N158">
        <f>PLANURI!BK600</f>
        <v>0</v>
      </c>
      <c r="O158">
        <f>PLANURI!BL600</f>
        <v>0</v>
      </c>
      <c r="P158">
        <f>PLANURI!BM600</f>
        <v>0</v>
      </c>
      <c r="Q158">
        <f>PLANURI!BN600</f>
        <v>0</v>
      </c>
      <c r="R158">
        <f>PLANURI!BO600</f>
        <v>0</v>
      </c>
      <c r="S158">
        <f>PLANURI!BP600</f>
        <v>0</v>
      </c>
      <c r="T158" t="str">
        <f>PLANURI!BQ600</f>
        <v/>
      </c>
      <c r="U158" t="str">
        <f>PLANURI!BR600</f>
        <v/>
      </c>
      <c r="V158" t="str">
        <f>PLANURI!BS600</f>
        <v/>
      </c>
      <c r="W158" t="str">
        <f>PLANURI!BT600</f>
        <v/>
      </c>
      <c r="X158" t="str">
        <f>PLANURI!BU600</f>
        <v/>
      </c>
      <c r="Y158" t="str">
        <f>PLANURI!BV600</f>
        <v/>
      </c>
      <c r="Z158" t="str">
        <f>PLANURI!A$4</f>
        <v>Facultatea de Mecanică</v>
      </c>
      <c r="AA158" t="str">
        <f>PLANURI!H$6</f>
        <v xml:space="preserve"> Ştiinţe inginereşti</v>
      </c>
      <c r="AB158">
        <f>PLANURI!C$12</f>
        <v>270</v>
      </c>
      <c r="AC158" t="str">
        <f>PLANURI!H$9</f>
        <v>Inginerie medicală</v>
      </c>
      <c r="AD158">
        <f>PLANURI!A$12</f>
        <v>20</v>
      </c>
      <c r="AE158">
        <f>PLANURI!B$12</f>
        <v>70</v>
      </c>
      <c r="AF158">
        <f>PLANURI!D$12</f>
        <v>10</v>
      </c>
      <c r="AG158" t="str">
        <f>PLANURI!BW600</f>
        <v/>
      </c>
    </row>
    <row r="159" spans="1:33" x14ac:dyDescent="0.2">
      <c r="A159" t="str">
        <f>PLANURI!AX601</f>
        <v/>
      </c>
      <c r="B159">
        <f>PLANURI!AY601</f>
        <v>3</v>
      </c>
      <c r="C159" t="str">
        <f>PLANURI!AZ601</f>
        <v/>
      </c>
      <c r="D159" t="str">
        <f>PLANURI!BA601</f>
        <v/>
      </c>
      <c r="E159" t="str">
        <f>PLANURI!BB601</f>
        <v/>
      </c>
      <c r="F159" t="str">
        <f>PLANURI!BC601</f>
        <v/>
      </c>
      <c r="G159" t="str">
        <f>PLANURI!BD601</f>
        <v/>
      </c>
      <c r="H159" t="str">
        <f>PLANURI!BE601</f>
        <v/>
      </c>
      <c r="I159" t="str">
        <f>PLANURI!BF601</f>
        <v/>
      </c>
      <c r="J159" t="str">
        <f>PLANURI!BG601</f>
        <v/>
      </c>
      <c r="K159" t="str">
        <f>PLANURI!BH601</f>
        <v/>
      </c>
      <c r="L159" t="str">
        <f>PLANURI!BI601</f>
        <v/>
      </c>
      <c r="M159" t="str">
        <f>PLANURI!BJ601</f>
        <v/>
      </c>
      <c r="N159">
        <f>PLANURI!BK601</f>
        <v>0</v>
      </c>
      <c r="O159">
        <f>PLANURI!BL601</f>
        <v>0</v>
      </c>
      <c r="P159">
        <f>PLANURI!BM601</f>
        <v>0</v>
      </c>
      <c r="Q159">
        <f>PLANURI!BN601</f>
        <v>0</v>
      </c>
      <c r="R159">
        <f>PLANURI!BO601</f>
        <v>0</v>
      </c>
      <c r="S159">
        <f>PLANURI!BP601</f>
        <v>0</v>
      </c>
      <c r="T159" t="str">
        <f>PLANURI!BQ601</f>
        <v/>
      </c>
      <c r="U159" t="str">
        <f>PLANURI!BR601</f>
        <v/>
      </c>
      <c r="V159" t="str">
        <f>PLANURI!BS601</f>
        <v/>
      </c>
      <c r="W159" t="str">
        <f>PLANURI!BT601</f>
        <v/>
      </c>
      <c r="X159" t="str">
        <f>PLANURI!BU601</f>
        <v/>
      </c>
      <c r="Y159" t="str">
        <f>PLANURI!BV601</f>
        <v/>
      </c>
      <c r="Z159" t="str">
        <f>PLANURI!A$4</f>
        <v>Facultatea de Mecanică</v>
      </c>
      <c r="AA159" t="str">
        <f>PLANURI!H$6</f>
        <v xml:space="preserve"> Ştiinţe inginereşti</v>
      </c>
      <c r="AB159">
        <f>PLANURI!C$12</f>
        <v>270</v>
      </c>
      <c r="AC159" t="str">
        <f>PLANURI!H$9</f>
        <v>Inginerie medicală</v>
      </c>
      <c r="AD159">
        <f>PLANURI!A$12</f>
        <v>20</v>
      </c>
      <c r="AE159">
        <f>PLANURI!B$12</f>
        <v>70</v>
      </c>
      <c r="AF159">
        <f>PLANURI!D$12</f>
        <v>10</v>
      </c>
      <c r="AG159" t="str">
        <f>PLANURI!BW601</f>
        <v/>
      </c>
    </row>
    <row r="160" spans="1:33" x14ac:dyDescent="0.2">
      <c r="A160" t="str">
        <f>PLANURI!AX602</f>
        <v/>
      </c>
      <c r="B160">
        <f>PLANURI!AY602</f>
        <v>4</v>
      </c>
      <c r="C160" t="str">
        <f>PLANURI!AZ602</f>
        <v/>
      </c>
      <c r="D160" t="str">
        <f>PLANURI!BA602</f>
        <v/>
      </c>
      <c r="E160" t="str">
        <f>PLANURI!BB602</f>
        <v/>
      </c>
      <c r="F160" t="str">
        <f>PLANURI!BC602</f>
        <v/>
      </c>
      <c r="G160" t="str">
        <f>PLANURI!BD602</f>
        <v/>
      </c>
      <c r="H160">
        <f>PLANURI!WL602</f>
        <v>0</v>
      </c>
      <c r="I160" t="str">
        <f>PLANURI!BF602</f>
        <v/>
      </c>
      <c r="J160" t="str">
        <f>PLANURI!BG602</f>
        <v/>
      </c>
      <c r="K160" t="str">
        <f>PLANURI!BH602</f>
        <v/>
      </c>
      <c r="L160" t="str">
        <f>PLANURI!BI602</f>
        <v/>
      </c>
      <c r="M160" t="str">
        <f>PLANURI!BJ602</f>
        <v/>
      </c>
      <c r="N160">
        <f>PLANURI!BK602</f>
        <v>0</v>
      </c>
      <c r="O160">
        <f>PLANURI!BL602</f>
        <v>0</v>
      </c>
      <c r="P160">
        <f>PLANURI!BM602</f>
        <v>0</v>
      </c>
      <c r="Q160">
        <f>PLANURI!BN602</f>
        <v>0</v>
      </c>
      <c r="R160">
        <f>PLANURI!BO602</f>
        <v>0</v>
      </c>
      <c r="S160">
        <f>PLANURI!BP602</f>
        <v>0</v>
      </c>
      <c r="T160" t="str">
        <f>PLANURI!BQ602</f>
        <v/>
      </c>
      <c r="U160" t="str">
        <f>PLANURI!BR602</f>
        <v/>
      </c>
      <c r="V160" t="str">
        <f>PLANURI!BS602</f>
        <v/>
      </c>
      <c r="W160" t="str">
        <f>PLANURI!BT602</f>
        <v/>
      </c>
      <c r="X160" t="str">
        <f>PLANURI!BU602</f>
        <v/>
      </c>
      <c r="Y160" t="str">
        <f>PLANURI!BV602</f>
        <v/>
      </c>
      <c r="Z160" t="str">
        <f>PLANURI!A$4</f>
        <v>Facultatea de Mecanică</v>
      </c>
      <c r="AA160" t="str">
        <f>PLANURI!H$6</f>
        <v xml:space="preserve"> Ştiinţe inginereşti</v>
      </c>
      <c r="AB160">
        <f>PLANURI!C$12</f>
        <v>270</v>
      </c>
      <c r="AC160" t="str">
        <f>PLANURI!H$9</f>
        <v>Inginerie medicală</v>
      </c>
      <c r="AD160">
        <f>PLANURI!A$12</f>
        <v>20</v>
      </c>
      <c r="AE160">
        <f>PLANURI!B$12</f>
        <v>70</v>
      </c>
      <c r="AF160">
        <f>PLANURI!D$12</f>
        <v>10</v>
      </c>
      <c r="AG160" t="str">
        <f>PLANURI!BW602</f>
        <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de Mecanică</v>
      </c>
      <c r="AA161" t="str">
        <f>PLANURI!H$6</f>
        <v xml:space="preserve"> Ştiinţe inginereşti</v>
      </c>
      <c r="AB161">
        <f>PLANURI!C$12</f>
        <v>270</v>
      </c>
      <c r="AC161" t="str">
        <f>PLANURI!H$9</f>
        <v>Inginerie medicală</v>
      </c>
      <c r="AD161">
        <f>PLANURI!A$12</f>
        <v>20</v>
      </c>
      <c r="AE161">
        <f>PLANURI!B$12</f>
        <v>70</v>
      </c>
      <c r="AF161">
        <f>PLANURI!D$12</f>
        <v>10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de Mecanică</v>
      </c>
      <c r="AA162" t="str">
        <f>PLANURI!H$6</f>
        <v xml:space="preserve"> Ştiinţe inginereşti</v>
      </c>
      <c r="AB162">
        <f>PLANURI!C$12</f>
        <v>270</v>
      </c>
      <c r="AC162" t="str">
        <f>PLANURI!H$9</f>
        <v>Inginerie medicală</v>
      </c>
      <c r="AD162">
        <f>PLANURI!A$12</f>
        <v>20</v>
      </c>
      <c r="AE162">
        <f>PLANURI!B$12</f>
        <v>70</v>
      </c>
      <c r="AF162">
        <f>PLANURI!D$12</f>
        <v>10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 xml:space="preserve"> Ştiinţe inginereşti</v>
      </c>
      <c r="AB163">
        <f>PLANURI!C$12</f>
        <v>270</v>
      </c>
      <c r="AC163" t="str">
        <f>PLANURI!H$9</f>
        <v>Inginerie medicală</v>
      </c>
      <c r="AD163">
        <f>PLANURI!A$12</f>
        <v>20</v>
      </c>
      <c r="AE163">
        <f>PLANURI!B$12</f>
        <v>70</v>
      </c>
      <c r="AF163">
        <f>PLANURI!D$12</f>
        <v>10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 xml:space="preserve"> Ştiinţe inginereşti</v>
      </c>
      <c r="AB164">
        <f>PLANURI!C$12</f>
        <v>270</v>
      </c>
      <c r="AC164" t="str">
        <f>PLANURI!H$9</f>
        <v>Inginerie medicală</v>
      </c>
      <c r="AD164">
        <f>PLANURI!A$12</f>
        <v>20</v>
      </c>
      <c r="AE164">
        <f>PLANURI!B$12</f>
        <v>70</v>
      </c>
      <c r="AF164">
        <f>PLANURI!D$12</f>
        <v>10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 xml:space="preserve"> Ştiinţe inginereşti</v>
      </c>
      <c r="AB165">
        <f>PLANURI!C$12</f>
        <v>270</v>
      </c>
      <c r="AC165" t="str">
        <f>PLANURI!H$9</f>
        <v>Inginerie medicală</v>
      </c>
      <c r="AD165">
        <f>PLANURI!A$12</f>
        <v>20</v>
      </c>
      <c r="AE165">
        <f>PLANURI!B$12</f>
        <v>70</v>
      </c>
      <c r="AF165">
        <f>PLANURI!D$12</f>
        <v>10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 xml:space="preserve"> Ştiinţe inginereşti</v>
      </c>
      <c r="AB166">
        <f>PLANURI!C$12</f>
        <v>270</v>
      </c>
      <c r="AC166" t="str">
        <f>PLANURI!H$9</f>
        <v>Inginerie medicală</v>
      </c>
      <c r="AD166">
        <f>PLANURI!A$12</f>
        <v>20</v>
      </c>
      <c r="AE166">
        <f>PLANURI!B$12</f>
        <v>70</v>
      </c>
      <c r="AF166">
        <f>PLANURI!D$12</f>
        <v>10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 xml:space="preserve"> Ştiinţe inginereşti</v>
      </c>
      <c r="AB167">
        <f>PLANURI!C$12</f>
        <v>270</v>
      </c>
      <c r="AC167" t="str">
        <f>PLANURI!H$9</f>
        <v>Inginerie medicală</v>
      </c>
      <c r="AD167">
        <f>PLANURI!A$12</f>
        <v>20</v>
      </c>
      <c r="AE167">
        <f>PLANURI!B$12</f>
        <v>70</v>
      </c>
      <c r="AF167">
        <f>PLANURI!D$12</f>
        <v>10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 xml:space="preserve"> Ştiinţe inginereşti</v>
      </c>
      <c r="AB168">
        <f>PLANURI!C$12</f>
        <v>270</v>
      </c>
      <c r="AC168" t="str">
        <f>PLANURI!H$9</f>
        <v>Inginerie medicală</v>
      </c>
      <c r="AD168">
        <f>PLANURI!A$12</f>
        <v>20</v>
      </c>
      <c r="AE168">
        <f>PLANURI!B$12</f>
        <v>70</v>
      </c>
      <c r="AF168">
        <f>PLANURI!D$12</f>
        <v>10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 xml:space="preserve"> Ştiinţe inginereşti</v>
      </c>
      <c r="AB169">
        <f>PLANURI!C$12</f>
        <v>270</v>
      </c>
      <c r="AC169" t="str">
        <f>PLANURI!H$9</f>
        <v>Inginerie medicală</v>
      </c>
      <c r="AD169">
        <f>PLANURI!A$12</f>
        <v>20</v>
      </c>
      <c r="AE169">
        <f>PLANURI!B$12</f>
        <v>70</v>
      </c>
      <c r="AF169">
        <f>PLANURI!D$12</f>
        <v>10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 xml:space="preserve"> Ştiinţe inginereşti</v>
      </c>
      <c r="AB170">
        <f>PLANURI!C$12</f>
        <v>270</v>
      </c>
      <c r="AC170" t="str">
        <f>PLANURI!H$9</f>
        <v>Inginerie medicală</v>
      </c>
      <c r="AD170">
        <f>PLANURI!A$12</f>
        <v>20</v>
      </c>
      <c r="AE170">
        <f>PLANURI!B$12</f>
        <v>70</v>
      </c>
      <c r="AF170">
        <f>PLANURI!D$12</f>
        <v>10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 xml:space="preserve"> Ştiinţe inginereşti</v>
      </c>
      <c r="AB171">
        <f>PLANURI!C$12</f>
        <v>270</v>
      </c>
      <c r="AC171" t="str">
        <f>PLANURI!H$9</f>
        <v>Inginerie medicală</v>
      </c>
      <c r="AD171">
        <f>PLANURI!A$12</f>
        <v>20</v>
      </c>
      <c r="AE171">
        <f>PLANURI!B$12</f>
        <v>70</v>
      </c>
      <c r="AF171">
        <f>PLANURI!D$12</f>
        <v>10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 xml:space="preserve"> Ştiinţe inginereşti</v>
      </c>
      <c r="AB172">
        <f>PLANURI!C$12</f>
        <v>270</v>
      </c>
      <c r="AC172" t="str">
        <f>PLANURI!H$9</f>
        <v>Inginerie medicală</v>
      </c>
      <c r="AD172">
        <f>PLANURI!A$12</f>
        <v>20</v>
      </c>
      <c r="AE172">
        <f>PLANURI!B$12</f>
        <v>70</v>
      </c>
      <c r="AF172">
        <f>PLANURI!D$12</f>
        <v>10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 xml:space="preserve"> Ştiinţe inginereşti</v>
      </c>
      <c r="AB173">
        <f>PLANURI!C$12</f>
        <v>270</v>
      </c>
      <c r="AC173" t="str">
        <f>PLANURI!H$9</f>
        <v>Inginerie medicală</v>
      </c>
      <c r="AD173">
        <f>PLANURI!A$12</f>
        <v>20</v>
      </c>
      <c r="AE173">
        <f>PLANURI!B$12</f>
        <v>70</v>
      </c>
      <c r="AF173">
        <f>PLANURI!D$12</f>
        <v>10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 xml:space="preserve"> Ştiinţe inginereşti</v>
      </c>
      <c r="AB174">
        <f>PLANURI!C$12</f>
        <v>270</v>
      </c>
      <c r="AC174" t="str">
        <f>PLANURI!H$9</f>
        <v>Inginerie medicală</v>
      </c>
      <c r="AD174">
        <f>PLANURI!A$12</f>
        <v>20</v>
      </c>
      <c r="AE174">
        <f>PLANURI!B$12</f>
        <v>70</v>
      </c>
      <c r="AF174">
        <f>PLANURI!D$12</f>
        <v>10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 xml:space="preserve"> Ştiinţe inginereşti</v>
      </c>
      <c r="AB175">
        <f>PLANURI!C$12</f>
        <v>270</v>
      </c>
      <c r="AC175" t="str">
        <f>PLANURI!H$9</f>
        <v>Inginerie medicală</v>
      </c>
      <c r="AD175">
        <f>PLANURI!A$12</f>
        <v>20</v>
      </c>
      <c r="AE175">
        <f>PLANURI!B$12</f>
        <v>70</v>
      </c>
      <c r="AF175">
        <f>PLANURI!D$12</f>
        <v>10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 xml:space="preserve"> Ştiinţe inginereşti</v>
      </c>
      <c r="AB176">
        <f>PLANURI!C$12</f>
        <v>270</v>
      </c>
      <c r="AC176" t="str">
        <f>PLANURI!H$9</f>
        <v>Inginerie medicală</v>
      </c>
      <c r="AD176">
        <f>PLANURI!A$12</f>
        <v>20</v>
      </c>
      <c r="AE176">
        <f>PLANURI!B$12</f>
        <v>70</v>
      </c>
      <c r="AF176">
        <f>PLANURI!D$12</f>
        <v>10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 xml:space="preserve"> Ştiinţe inginereşti</v>
      </c>
      <c r="AB177">
        <f>PLANURI!C$12</f>
        <v>270</v>
      </c>
      <c r="AC177" t="str">
        <f>PLANURI!H$9</f>
        <v>Inginerie medicală</v>
      </c>
      <c r="AD177">
        <f>PLANURI!A$12</f>
        <v>20</v>
      </c>
      <c r="AE177">
        <f>PLANURI!B$12</f>
        <v>70</v>
      </c>
      <c r="AF177">
        <f>PLANURI!D$12</f>
        <v>10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 xml:space="preserve"> Ştiinţe inginereşti</v>
      </c>
      <c r="AB178">
        <f>PLANURI!C$12</f>
        <v>270</v>
      </c>
      <c r="AC178" t="str">
        <f>PLANURI!H$9</f>
        <v>Inginerie medicală</v>
      </c>
      <c r="AD178">
        <f>PLANURI!A$12</f>
        <v>20</v>
      </c>
      <c r="AE178">
        <f>PLANURI!B$12</f>
        <v>70</v>
      </c>
      <c r="AF178">
        <f>PLANURI!D$12</f>
        <v>10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 xml:space="preserve"> Ştiinţe inginereşti</v>
      </c>
      <c r="AB179">
        <f>PLANURI!C$12</f>
        <v>270</v>
      </c>
      <c r="AC179" t="str">
        <f>PLANURI!H$9</f>
        <v>Inginerie medicală</v>
      </c>
      <c r="AD179">
        <f>PLANURI!A$12</f>
        <v>20</v>
      </c>
      <c r="AE179">
        <f>PLANURI!B$12</f>
        <v>70</v>
      </c>
      <c r="AF179">
        <f>PLANURI!D$12</f>
        <v>10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 xml:space="preserve"> Ştiinţe inginereşti</v>
      </c>
      <c r="AB180">
        <f>PLANURI!C$12</f>
        <v>270</v>
      </c>
      <c r="AC180" t="str">
        <f>PLANURI!H$9</f>
        <v>Inginerie medicală</v>
      </c>
      <c r="AD180">
        <f>PLANURI!A$12</f>
        <v>20</v>
      </c>
      <c r="AE180">
        <f>PLANURI!B$12</f>
        <v>70</v>
      </c>
      <c r="AF180">
        <f>PLANURI!D$12</f>
        <v>10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 xml:space="preserve"> Ştiinţe inginereşti</v>
      </c>
      <c r="AB181">
        <f>PLANURI!C$12</f>
        <v>270</v>
      </c>
      <c r="AC181" t="str">
        <f>PLANURI!H$9</f>
        <v>Inginerie medicală</v>
      </c>
      <c r="AD181">
        <f>PLANURI!A$12</f>
        <v>20</v>
      </c>
      <c r="AE181">
        <f>PLANURI!B$12</f>
        <v>70</v>
      </c>
      <c r="AF181">
        <f>PLANURI!D$12</f>
        <v>10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 xml:space="preserve"> Ştiinţe inginereşti</v>
      </c>
      <c r="AB182">
        <f>PLANURI!C$12</f>
        <v>270</v>
      </c>
      <c r="AC182" t="str">
        <f>PLANURI!H$9</f>
        <v>Inginerie medicală</v>
      </c>
      <c r="AD182">
        <f>PLANURI!A$12</f>
        <v>20</v>
      </c>
      <c r="AE182">
        <f>PLANURI!B$12</f>
        <v>70</v>
      </c>
      <c r="AF182">
        <f>PLANURI!D$12</f>
        <v>10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 xml:space="preserve"> Ştiinţe inginereşti</v>
      </c>
      <c r="AB183">
        <f>PLANURI!C$12</f>
        <v>270</v>
      </c>
      <c r="AC183" t="str">
        <f>PLANURI!H$9</f>
        <v>Inginerie medicală</v>
      </c>
      <c r="AD183">
        <f>PLANURI!A$12</f>
        <v>20</v>
      </c>
      <c r="AE183">
        <f>PLANURI!B$12</f>
        <v>70</v>
      </c>
      <c r="AF183">
        <f>PLANURI!D$12</f>
        <v>10</v>
      </c>
      <c r="AG183" t="str">
        <f>PLANURI!BW625</f>
        <v/>
      </c>
    </row>
    <row r="184" spans="1:33" x14ac:dyDescent="0.2">
      <c r="A184" t="str">
        <f>PLANURI!AX626</f>
        <v>L450.20.06.S4-01</v>
      </c>
      <c r="B184">
        <f>PLANURI!AY626</f>
        <v>1</v>
      </c>
      <c r="C184" t="str">
        <f>PLANURI!AZ626</f>
        <v>Opțional 1 independent 
Materiale compozite pentru aplicaţii medicale (*)</v>
      </c>
      <c r="D184">
        <f>PLANURI!BA626</f>
        <v>3</v>
      </c>
      <c r="E184" t="str">
        <f>PLANURI!BB626</f>
        <v>6</v>
      </c>
      <c r="F184" t="str">
        <f>PLANURI!BC626</f>
        <v>E</v>
      </c>
      <c r="G184" t="str">
        <f>PLANURI!BD626</f>
        <v>DO</v>
      </c>
      <c r="H184">
        <f>PLANURI!WL626</f>
        <v>0</v>
      </c>
      <c r="I184">
        <f>PLANURI!BF626</f>
        <v>2</v>
      </c>
      <c r="J184">
        <f>PLANURI!BG626</f>
        <v>4</v>
      </c>
      <c r="K184">
        <f>PLANURI!BH626</f>
        <v>28</v>
      </c>
      <c r="L184">
        <f>PLANURI!BI626</f>
        <v>28</v>
      </c>
      <c r="M184">
        <f>PLANURI!BJ626</f>
        <v>56</v>
      </c>
      <c r="N184">
        <f>PLANURI!BK626</f>
        <v>0</v>
      </c>
      <c r="O184">
        <f>PLANURI!BL626</f>
        <v>0</v>
      </c>
      <c r="P184">
        <f>PLANURI!BM626</f>
        <v>0</v>
      </c>
      <c r="Q184">
        <f>PLANURI!BN626</f>
        <v>0</v>
      </c>
      <c r="R184">
        <f>PLANURI!BO626</f>
        <v>0</v>
      </c>
      <c r="S184">
        <f>PLANURI!BP626</f>
        <v>0</v>
      </c>
      <c r="T184">
        <f>PLANURI!BQ626</f>
        <v>3.1</v>
      </c>
      <c r="U184">
        <f>PLANURI!BR626</f>
        <v>44</v>
      </c>
      <c r="V184">
        <f>PLANURI!BS626</f>
        <v>4</v>
      </c>
      <c r="W184" t="str">
        <f>PLANURI!BT626</f>
        <v>DS</v>
      </c>
      <c r="X184">
        <f>PLANURI!BU626</f>
        <v>7.1</v>
      </c>
      <c r="Y184">
        <f>PLANURI!BV626</f>
        <v>100</v>
      </c>
      <c r="Z184" t="str">
        <f>PLANURI!A$4</f>
        <v>Facultatea de Mecanică</v>
      </c>
      <c r="AA184" t="str">
        <f>PLANURI!H$6</f>
        <v xml:space="preserve"> Ştiinţe inginereşti</v>
      </c>
      <c r="AB184">
        <f>PLANURI!C$12</f>
        <v>270</v>
      </c>
      <c r="AC184" t="str">
        <f>PLANURI!H$9</f>
        <v>Inginerie medicală</v>
      </c>
      <c r="AD184">
        <f>PLANURI!A$12</f>
        <v>20</v>
      </c>
      <c r="AE184">
        <f>PLANURI!B$12</f>
        <v>70</v>
      </c>
      <c r="AF184">
        <f>PLANURI!D$12</f>
        <v>10</v>
      </c>
      <c r="AG184" t="str">
        <f>PLANURI!BW626</f>
        <v>2022</v>
      </c>
    </row>
    <row r="185" spans="1:33" x14ac:dyDescent="0.2">
      <c r="A185" t="str">
        <f>PLANURI!AX627</f>
        <v>L450.20.06.S4-02</v>
      </c>
      <c r="B185">
        <f>PLANURI!AY627</f>
        <v>2</v>
      </c>
      <c r="C185" t="str">
        <f>PLANURI!AZ627</f>
        <v>Opțional 1 independent                                                                        Materiale sinterizate cu aplicaţii medicale</v>
      </c>
      <c r="D185">
        <f>PLANURI!BA627</f>
        <v>3</v>
      </c>
      <c r="E185" t="str">
        <f>PLANURI!BB627</f>
        <v>6</v>
      </c>
      <c r="F185" t="str">
        <f>PLANURI!BC627</f>
        <v>E</v>
      </c>
      <c r="G185" t="str">
        <f>PLANURI!BD627</f>
        <v>DO</v>
      </c>
      <c r="H185">
        <f>PLANURI!BE627</f>
        <v>2</v>
      </c>
      <c r="I185">
        <f>PLANURI!BF627</f>
        <v>2</v>
      </c>
      <c r="J185">
        <f>PLANURI!BG627</f>
        <v>4</v>
      </c>
      <c r="K185">
        <f>PLANURI!BH627</f>
        <v>28</v>
      </c>
      <c r="L185">
        <f>PLANURI!BI627</f>
        <v>28</v>
      </c>
      <c r="M185">
        <f>PLANURI!BJ627</f>
        <v>56</v>
      </c>
      <c r="N185">
        <f>PLANURI!BK627</f>
        <v>0</v>
      </c>
      <c r="O185">
        <f>PLANURI!BL627</f>
        <v>0</v>
      </c>
      <c r="P185">
        <f>PLANURI!BM627</f>
        <v>0</v>
      </c>
      <c r="Q185">
        <f>PLANURI!BN627</f>
        <v>0</v>
      </c>
      <c r="R185">
        <f>PLANURI!BO627</f>
        <v>0</v>
      </c>
      <c r="S185">
        <f>PLANURI!BP627</f>
        <v>0</v>
      </c>
      <c r="T185">
        <f>PLANURI!BQ627</f>
        <v>3.1</v>
      </c>
      <c r="U185">
        <f>PLANURI!BR627</f>
        <v>44</v>
      </c>
      <c r="V185">
        <f>PLANURI!BS627</f>
        <v>4</v>
      </c>
      <c r="W185" t="str">
        <f>PLANURI!BT627</f>
        <v>DS</v>
      </c>
      <c r="X185">
        <f>PLANURI!BU627</f>
        <v>7.1</v>
      </c>
      <c r="Y185">
        <f>PLANURI!BV627</f>
        <v>100</v>
      </c>
      <c r="Z185" t="str">
        <f>PLANURI!A$4</f>
        <v>Facultatea de Mecanică</v>
      </c>
      <c r="AA185" t="str">
        <f>PLANURI!H$6</f>
        <v xml:space="preserve"> Ştiinţe inginereşti</v>
      </c>
      <c r="AB185">
        <f>PLANURI!C$12</f>
        <v>270</v>
      </c>
      <c r="AC185" t="str">
        <f>PLANURI!H$9</f>
        <v>Inginerie medicală</v>
      </c>
      <c r="AD185">
        <f>PLANURI!A$12</f>
        <v>20</v>
      </c>
      <c r="AE185">
        <f>PLANURI!B$12</f>
        <v>70</v>
      </c>
      <c r="AF185">
        <f>PLANURI!D$12</f>
        <v>10</v>
      </c>
      <c r="AG185" t="str">
        <f>PLANURI!BW627</f>
        <v>2022</v>
      </c>
    </row>
    <row r="186" spans="1:33" x14ac:dyDescent="0.2">
      <c r="A186" t="str">
        <f>PLANURI!AX628</f>
        <v>L450.20.06.S5-03</v>
      </c>
      <c r="B186">
        <f>PLANURI!AY628</f>
        <v>3</v>
      </c>
      <c r="C186" t="str">
        <f>PLANURI!AZ628</f>
        <v>Opțional 2 independent
Biosemnale si prelucrarea biosemnalelor  (*)</v>
      </c>
      <c r="D186">
        <f>PLANURI!BA628</f>
        <v>3</v>
      </c>
      <c r="E186" t="str">
        <f>PLANURI!BB628</f>
        <v>6</v>
      </c>
      <c r="F186" t="str">
        <f>PLANURI!BC628</f>
        <v>E</v>
      </c>
      <c r="G186" t="str">
        <f>PLANURI!BD628</f>
        <v>DO</v>
      </c>
      <c r="H186">
        <f>PLANURI!WL628</f>
        <v>0</v>
      </c>
      <c r="I186">
        <f>PLANURI!BF628</f>
        <v>2</v>
      </c>
      <c r="J186">
        <f>PLANURI!BG628</f>
        <v>4</v>
      </c>
      <c r="K186">
        <f>PLANURI!BH628</f>
        <v>28</v>
      </c>
      <c r="L186">
        <f>PLANURI!BI628</f>
        <v>28</v>
      </c>
      <c r="M186">
        <f>PLANURI!BJ628</f>
        <v>56</v>
      </c>
      <c r="N186">
        <f>PLANURI!BK628</f>
        <v>0</v>
      </c>
      <c r="O186">
        <f>PLANURI!BL628</f>
        <v>0</v>
      </c>
      <c r="P186">
        <f>PLANURI!BM628</f>
        <v>0</v>
      </c>
      <c r="Q186">
        <f>PLANURI!BN628</f>
        <v>0</v>
      </c>
      <c r="R186">
        <f>PLANURI!BO628</f>
        <v>0</v>
      </c>
      <c r="S186">
        <f>PLANURI!BP628</f>
        <v>0</v>
      </c>
      <c r="T186">
        <f>PLANURI!BQ628</f>
        <v>3.1</v>
      </c>
      <c r="U186">
        <f>PLANURI!BR628</f>
        <v>44</v>
      </c>
      <c r="V186">
        <f>PLANURI!BS628</f>
        <v>4</v>
      </c>
      <c r="W186" t="str">
        <f>PLANURI!BT628</f>
        <v>DS</v>
      </c>
      <c r="X186">
        <f>PLANURI!BU628</f>
        <v>7.1</v>
      </c>
      <c r="Y186">
        <f>PLANURI!BV628</f>
        <v>100</v>
      </c>
      <c r="Z186" t="str">
        <f>PLANURI!A$4</f>
        <v>Facultatea de Mecanică</v>
      </c>
      <c r="AA186" t="str">
        <f>PLANURI!H$6</f>
        <v xml:space="preserve"> Ştiinţe inginereşti</v>
      </c>
      <c r="AB186">
        <f>PLANURI!C$12</f>
        <v>270</v>
      </c>
      <c r="AC186" t="str">
        <f>PLANURI!H$9</f>
        <v>Inginerie medicală</v>
      </c>
      <c r="AD186">
        <f>PLANURI!A$12</f>
        <v>20</v>
      </c>
      <c r="AE186">
        <f>PLANURI!B$12</f>
        <v>70</v>
      </c>
      <c r="AF186">
        <f>PLANURI!D$12</f>
        <v>10</v>
      </c>
      <c r="AG186" t="str">
        <f>PLANURI!BW628</f>
        <v>2022</v>
      </c>
    </row>
    <row r="187" spans="1:33" x14ac:dyDescent="0.2">
      <c r="A187" t="str">
        <f>PLANURI!AX629</f>
        <v>L450.20.06.S5-04</v>
      </c>
      <c r="B187">
        <f>PLANURI!AY629</f>
        <v>4</v>
      </c>
      <c r="C187" t="str">
        <f>PLANURI!AZ629</f>
        <v xml:space="preserve">Opțional 2 independent 
Senzori şi sisteme senzoriale  </v>
      </c>
      <c r="D187">
        <f>PLANURI!BA629</f>
        <v>3</v>
      </c>
      <c r="E187" t="str">
        <f>PLANURI!BB629</f>
        <v>6</v>
      </c>
      <c r="F187" t="str">
        <f>PLANURI!BC629</f>
        <v>E</v>
      </c>
      <c r="G187" t="str">
        <f>PLANURI!BD629</f>
        <v>DO</v>
      </c>
      <c r="H187">
        <f>PLANURI!BE629</f>
        <v>2</v>
      </c>
      <c r="I187">
        <f>PLANURI!BF629</f>
        <v>2</v>
      </c>
      <c r="J187">
        <f>PLANURI!BG629</f>
        <v>4</v>
      </c>
      <c r="K187">
        <f>PLANURI!BH629</f>
        <v>28</v>
      </c>
      <c r="L187">
        <f>PLANURI!BI629</f>
        <v>28</v>
      </c>
      <c r="M187">
        <f>PLANURI!BJ629</f>
        <v>56</v>
      </c>
      <c r="N187">
        <f>PLANURI!BK629</f>
        <v>0</v>
      </c>
      <c r="O187">
        <f>PLANURI!BL629</f>
        <v>0</v>
      </c>
      <c r="P187">
        <f>PLANURI!BM629</f>
        <v>0</v>
      </c>
      <c r="Q187">
        <f>PLANURI!BN629</f>
        <v>0</v>
      </c>
      <c r="R187">
        <f>PLANURI!BO629</f>
        <v>0</v>
      </c>
      <c r="S187">
        <f>PLANURI!BP629</f>
        <v>0</v>
      </c>
      <c r="T187">
        <f>PLANURI!BQ629</f>
        <v>3.1</v>
      </c>
      <c r="U187">
        <f>PLANURI!BR629</f>
        <v>44</v>
      </c>
      <c r="V187">
        <f>PLANURI!BS629</f>
        <v>4</v>
      </c>
      <c r="W187" t="str">
        <f>PLANURI!BT629</f>
        <v>DS</v>
      </c>
      <c r="X187">
        <f>PLANURI!BU629</f>
        <v>7.1</v>
      </c>
      <c r="Y187">
        <f>PLANURI!BV629</f>
        <v>100</v>
      </c>
      <c r="Z187" t="str">
        <f>PLANURI!A$4</f>
        <v>Facultatea de Mecanică</v>
      </c>
      <c r="AA187" t="str">
        <f>PLANURI!H$6</f>
        <v xml:space="preserve"> Ştiinţe inginereşti</v>
      </c>
      <c r="AB187">
        <f>PLANURI!C$12</f>
        <v>270</v>
      </c>
      <c r="AC187" t="str">
        <f>PLANURI!H$9</f>
        <v>Inginerie medicală</v>
      </c>
      <c r="AD187">
        <f>PLANURI!A$12</f>
        <v>20</v>
      </c>
      <c r="AE187">
        <f>PLANURI!B$12</f>
        <v>70</v>
      </c>
      <c r="AF187">
        <f>PLANURI!D$12</f>
        <v>10</v>
      </c>
      <c r="AG187" t="str">
        <f>PLANURI!BW629</f>
        <v>2022</v>
      </c>
    </row>
    <row r="188" spans="1:33" x14ac:dyDescent="0.2">
      <c r="A188" t="str">
        <f>PLANURI!AX630</f>
        <v>L450.20.06.S6-05</v>
      </c>
      <c r="B188">
        <f>PLANURI!AY630</f>
        <v>5</v>
      </c>
      <c r="C188" t="str">
        <f>PLANURI!AZ630</f>
        <v>Opțional 3 independent 
Achiziţii şi prelucrări de imagin (*)</v>
      </c>
      <c r="D188">
        <f>PLANURI!BA630</f>
        <v>3</v>
      </c>
      <c r="E188" t="str">
        <f>PLANURI!BB630</f>
        <v>6</v>
      </c>
      <c r="F188" t="str">
        <f>PLANURI!BC630</f>
        <v>D</v>
      </c>
      <c r="G188" t="str">
        <f>PLANURI!BD630</f>
        <v>DO</v>
      </c>
      <c r="H188">
        <f>PLANURI!WL630</f>
        <v>0</v>
      </c>
      <c r="I188">
        <f>PLANURI!BF630</f>
        <v>2</v>
      </c>
      <c r="J188">
        <f>PLANURI!BG630</f>
        <v>4</v>
      </c>
      <c r="K188">
        <f>PLANURI!BH630</f>
        <v>28</v>
      </c>
      <c r="L188">
        <f>PLANURI!BI630</f>
        <v>28</v>
      </c>
      <c r="M188">
        <f>PLANURI!BJ630</f>
        <v>56</v>
      </c>
      <c r="N188">
        <f>PLANURI!BK630</f>
        <v>0</v>
      </c>
      <c r="O188">
        <f>PLANURI!BL630</f>
        <v>0</v>
      </c>
      <c r="P188">
        <f>PLANURI!BM630</f>
        <v>0</v>
      </c>
      <c r="Q188">
        <f>PLANURI!BN630</f>
        <v>0</v>
      </c>
      <c r="R188">
        <f>PLANURI!BO630</f>
        <v>0</v>
      </c>
      <c r="S188">
        <f>PLANURI!BP630</f>
        <v>0</v>
      </c>
      <c r="T188">
        <f>PLANURI!BQ630</f>
        <v>3.1</v>
      </c>
      <c r="U188">
        <f>PLANURI!BR630</f>
        <v>44</v>
      </c>
      <c r="V188">
        <f>PLANURI!BS630</f>
        <v>4</v>
      </c>
      <c r="W188" t="str">
        <f>PLANURI!BT630</f>
        <v>DS</v>
      </c>
      <c r="X188">
        <f>PLANURI!BU630</f>
        <v>7.1</v>
      </c>
      <c r="Y188">
        <f>PLANURI!BV630</f>
        <v>100</v>
      </c>
      <c r="Z188" t="str">
        <f>PLANURI!A$4</f>
        <v>Facultatea de Mecanică</v>
      </c>
      <c r="AA188" t="str">
        <f>PLANURI!H$6</f>
        <v xml:space="preserve"> Ştiinţe inginereşti</v>
      </c>
      <c r="AB188">
        <f>PLANURI!C$12</f>
        <v>270</v>
      </c>
      <c r="AC188" t="str">
        <f>PLANURI!H$9</f>
        <v>Inginerie medicală</v>
      </c>
      <c r="AD188">
        <f>PLANURI!A$12</f>
        <v>20</v>
      </c>
      <c r="AE188">
        <f>PLANURI!B$12</f>
        <v>70</v>
      </c>
      <c r="AF188">
        <f>PLANURI!D$12</f>
        <v>10</v>
      </c>
      <c r="AG188" t="str">
        <f>PLANURI!BW630</f>
        <v>2022</v>
      </c>
    </row>
    <row r="189" spans="1:33" x14ac:dyDescent="0.2">
      <c r="A189" t="str">
        <f>PLANURI!AX631</f>
        <v>L450.20.06.S6-06</v>
      </c>
      <c r="B189">
        <f>PLANURI!AY631</f>
        <v>6</v>
      </c>
      <c r="C189" t="str">
        <f>PLANURI!AZ631</f>
        <v>Opțional 3 independent                                                              Sisteme de achiziţie, interfeţe şi instrumentaţie</v>
      </c>
      <c r="D189">
        <f>PLANURI!BA631</f>
        <v>3</v>
      </c>
      <c r="E189" t="str">
        <f>PLANURI!BB631</f>
        <v>6</v>
      </c>
      <c r="F189" t="str">
        <f>PLANURI!BC631</f>
        <v>D</v>
      </c>
      <c r="G189" t="str">
        <f>PLANURI!BD631</f>
        <v>DO</v>
      </c>
      <c r="H189">
        <f>PLANURI!BE631</f>
        <v>2</v>
      </c>
      <c r="I189">
        <f>PLANURI!BF631</f>
        <v>2</v>
      </c>
      <c r="J189">
        <f>PLANURI!BG631</f>
        <v>4</v>
      </c>
      <c r="K189">
        <f>PLANURI!BH631</f>
        <v>28</v>
      </c>
      <c r="L189">
        <f>PLANURI!BI631</f>
        <v>28</v>
      </c>
      <c r="M189">
        <f>PLANURI!BJ631</f>
        <v>56</v>
      </c>
      <c r="N189">
        <f>PLANURI!BK631</f>
        <v>0</v>
      </c>
      <c r="O189">
        <f>PLANURI!BL631</f>
        <v>0</v>
      </c>
      <c r="P189">
        <f>PLANURI!BM631</f>
        <v>0</v>
      </c>
      <c r="Q189">
        <f>PLANURI!BN631</f>
        <v>0</v>
      </c>
      <c r="R189">
        <f>PLANURI!BO631</f>
        <v>0</v>
      </c>
      <c r="S189">
        <f>PLANURI!BP631</f>
        <v>0</v>
      </c>
      <c r="T189">
        <f>PLANURI!BQ631</f>
        <v>3.1</v>
      </c>
      <c r="U189">
        <f>PLANURI!BR631</f>
        <v>44</v>
      </c>
      <c r="V189">
        <f>PLANURI!BS631</f>
        <v>4</v>
      </c>
      <c r="W189" t="str">
        <f>PLANURI!BT631</f>
        <v>DS</v>
      </c>
      <c r="X189">
        <f>PLANURI!BU631</f>
        <v>7.1</v>
      </c>
      <c r="Y189">
        <f>PLANURI!BV631</f>
        <v>100</v>
      </c>
      <c r="Z189" t="str">
        <f>PLANURI!A$4</f>
        <v>Facultatea de Mecanică</v>
      </c>
      <c r="AA189" t="str">
        <f>PLANURI!H$6</f>
        <v xml:space="preserve"> Ştiinţe inginereşti</v>
      </c>
      <c r="AB189">
        <f>PLANURI!C$12</f>
        <v>270</v>
      </c>
      <c r="AC189" t="str">
        <f>PLANURI!H$9</f>
        <v>Inginerie medicală</v>
      </c>
      <c r="AD189">
        <f>PLANURI!A$12</f>
        <v>20</v>
      </c>
      <c r="AE189">
        <f>PLANURI!B$12</f>
        <v>70</v>
      </c>
      <c r="AF189">
        <f>PLANURI!D$12</f>
        <v>10</v>
      </c>
      <c r="AG189" t="str">
        <f>PLANURI!BW631</f>
        <v>2022</v>
      </c>
    </row>
    <row r="190" spans="1:33" x14ac:dyDescent="0.2">
      <c r="A190" t="str">
        <f>PLANURI!AX632</f>
        <v/>
      </c>
      <c r="B190">
        <f>PLANURI!AY632</f>
        <v>7</v>
      </c>
      <c r="C190" t="str">
        <f>PLANURI!AZ632</f>
        <v/>
      </c>
      <c r="D190" t="str">
        <f>PLANURI!BA632</f>
        <v/>
      </c>
      <c r="E190" t="str">
        <f>PLANURI!BB632</f>
        <v/>
      </c>
      <c r="F190" t="str">
        <f>PLANURI!BC632</f>
        <v/>
      </c>
      <c r="G190" t="str">
        <f>PLANURI!BD632</f>
        <v/>
      </c>
      <c r="H190">
        <f>PLANURI!WL632</f>
        <v>0</v>
      </c>
      <c r="I190" t="str">
        <f>PLANURI!BF632</f>
        <v/>
      </c>
      <c r="J190" t="str">
        <f>PLANURI!BG632</f>
        <v/>
      </c>
      <c r="K190" t="str">
        <f>PLANURI!BH632</f>
        <v/>
      </c>
      <c r="L190" t="str">
        <f>PLANURI!BI632</f>
        <v/>
      </c>
      <c r="M190" t="str">
        <f>PLANURI!BJ632</f>
        <v/>
      </c>
      <c r="N190">
        <f>PLANURI!BK632</f>
        <v>0</v>
      </c>
      <c r="O190">
        <f>PLANURI!BL632</f>
        <v>0</v>
      </c>
      <c r="P190">
        <f>PLANURI!BM632</f>
        <v>0</v>
      </c>
      <c r="Q190">
        <f>PLANURI!BN632</f>
        <v>0</v>
      </c>
      <c r="R190">
        <f>PLANURI!BO632</f>
        <v>0</v>
      </c>
      <c r="S190">
        <f>PLANURI!BP632</f>
        <v>0</v>
      </c>
      <c r="T190" t="str">
        <f>PLANURI!BQ632</f>
        <v/>
      </c>
      <c r="U190" t="str">
        <f>PLANURI!BR632</f>
        <v/>
      </c>
      <c r="V190" t="str">
        <f>PLANURI!BS632</f>
        <v/>
      </c>
      <c r="W190" t="str">
        <f>PLANURI!BT632</f>
        <v/>
      </c>
      <c r="X190" t="str">
        <f>PLANURI!BU632</f>
        <v/>
      </c>
      <c r="Y190" t="str">
        <f>PLANURI!BV632</f>
        <v/>
      </c>
      <c r="Z190" t="str">
        <f>PLANURI!A$4</f>
        <v>Facultatea de Mecanică</v>
      </c>
      <c r="AA190" t="str">
        <f>PLANURI!H$6</f>
        <v xml:space="preserve"> Ştiinţe inginereşti</v>
      </c>
      <c r="AB190">
        <f>PLANURI!C$12</f>
        <v>270</v>
      </c>
      <c r="AC190" t="str">
        <f>PLANURI!H$9</f>
        <v>Inginerie medicală</v>
      </c>
      <c r="AD190">
        <f>PLANURI!A$12</f>
        <v>20</v>
      </c>
      <c r="AE190">
        <f>PLANURI!B$12</f>
        <v>70</v>
      </c>
      <c r="AF190">
        <f>PLANURI!D$12</f>
        <v>10</v>
      </c>
      <c r="AG190" t="str">
        <f>PLANURI!BW632</f>
        <v/>
      </c>
    </row>
    <row r="191" spans="1:33" x14ac:dyDescent="0.2">
      <c r="A191" t="str">
        <f>PLANURI!AX633</f>
        <v/>
      </c>
      <c r="B191">
        <f>PLANURI!AY633</f>
        <v>8</v>
      </c>
      <c r="C191" t="str">
        <f>PLANURI!AZ633</f>
        <v/>
      </c>
      <c r="D191" t="str">
        <f>PLANURI!BA633</f>
        <v/>
      </c>
      <c r="E191" t="str">
        <f>PLANURI!BB633</f>
        <v/>
      </c>
      <c r="F191" t="str">
        <f>PLANURI!BC633</f>
        <v/>
      </c>
      <c r="G191" t="str">
        <f>PLANURI!BD633</f>
        <v/>
      </c>
      <c r="H191" t="str">
        <f>PLANURI!BE633</f>
        <v/>
      </c>
      <c r="I191" t="str">
        <f>PLANURI!BF633</f>
        <v/>
      </c>
      <c r="J191" t="str">
        <f>PLANURI!BG633</f>
        <v/>
      </c>
      <c r="K191" t="str">
        <f>PLANURI!BH633</f>
        <v/>
      </c>
      <c r="L191" t="str">
        <f>PLANURI!BI633</f>
        <v/>
      </c>
      <c r="M191" t="str">
        <f>PLANURI!BJ633</f>
        <v/>
      </c>
      <c r="N191">
        <f>PLANURI!BK633</f>
        <v>0</v>
      </c>
      <c r="O191">
        <f>PLANURI!BL633</f>
        <v>0</v>
      </c>
      <c r="P191">
        <f>PLANURI!BM633</f>
        <v>0</v>
      </c>
      <c r="Q191">
        <f>PLANURI!BN633</f>
        <v>0</v>
      </c>
      <c r="R191">
        <f>PLANURI!BO633</f>
        <v>0</v>
      </c>
      <c r="S191">
        <f>PLANURI!BP633</f>
        <v>0</v>
      </c>
      <c r="T191" t="str">
        <f>PLANURI!BQ633</f>
        <v/>
      </c>
      <c r="U191" t="str">
        <f>PLANURI!BR633</f>
        <v/>
      </c>
      <c r="V191" t="str">
        <f>PLANURI!BS633</f>
        <v/>
      </c>
      <c r="W191" t="str">
        <f>PLANURI!BT633</f>
        <v/>
      </c>
      <c r="X191" t="str">
        <f>PLANURI!BU633</f>
        <v/>
      </c>
      <c r="Y191" t="str">
        <f>PLANURI!BV633</f>
        <v/>
      </c>
      <c r="Z191" t="str">
        <f>PLANURI!A$4</f>
        <v>Facultatea de Mecanică</v>
      </c>
      <c r="AA191" t="str">
        <f>PLANURI!H$6</f>
        <v xml:space="preserve"> Ştiinţe inginereşti</v>
      </c>
      <c r="AB191">
        <f>PLANURI!C$12</f>
        <v>270</v>
      </c>
      <c r="AC191" t="str">
        <f>PLANURI!H$9</f>
        <v>Inginerie medicală</v>
      </c>
      <c r="AD191">
        <f>PLANURI!A$12</f>
        <v>20</v>
      </c>
      <c r="AE191">
        <f>PLANURI!B$12</f>
        <v>70</v>
      </c>
      <c r="AF191">
        <f>PLANURI!D$12</f>
        <v>10</v>
      </c>
      <c r="AG191" t="str">
        <f>PLANURI!BW633</f>
        <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 xml:space="preserve"> Ştiinţe inginereşti</v>
      </c>
      <c r="AB192">
        <f>PLANURI!C$12</f>
        <v>270</v>
      </c>
      <c r="AC192" t="str">
        <f>PLANURI!H$9</f>
        <v>Inginerie medicală</v>
      </c>
      <c r="AD192">
        <f>PLANURI!A$12</f>
        <v>20</v>
      </c>
      <c r="AE192">
        <f>PLANURI!B$12</f>
        <v>70</v>
      </c>
      <c r="AF192">
        <f>PLANURI!D$12</f>
        <v>10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 xml:space="preserve"> Ştiinţe inginereşti</v>
      </c>
      <c r="AB193">
        <f>PLANURI!C$12</f>
        <v>270</v>
      </c>
      <c r="AC193" t="str">
        <f>PLANURI!H$9</f>
        <v>Inginerie medicală</v>
      </c>
      <c r="AD193">
        <f>PLANURI!A$12</f>
        <v>20</v>
      </c>
      <c r="AE193">
        <f>PLANURI!B$12</f>
        <v>70</v>
      </c>
      <c r="AF193">
        <f>PLANURI!D$12</f>
        <v>10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 xml:space="preserve"> Ştiinţe inginereşti</v>
      </c>
      <c r="AB194">
        <f>PLANURI!C$12</f>
        <v>270</v>
      </c>
      <c r="AC194" t="str">
        <f>PLANURI!H$9</f>
        <v>Inginerie medicală</v>
      </c>
      <c r="AD194">
        <f>PLANURI!A$12</f>
        <v>20</v>
      </c>
      <c r="AE194">
        <f>PLANURI!B$12</f>
        <v>70</v>
      </c>
      <c r="AF194">
        <f>PLANURI!D$12</f>
        <v>10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 xml:space="preserve"> Ştiinţe inginereşti</v>
      </c>
      <c r="AB195">
        <f>PLANURI!C$12</f>
        <v>270</v>
      </c>
      <c r="AC195" t="str">
        <f>PLANURI!H$9</f>
        <v>Inginerie medicală</v>
      </c>
      <c r="AD195">
        <f>PLANURI!A$12</f>
        <v>20</v>
      </c>
      <c r="AE195">
        <f>PLANURI!B$12</f>
        <v>70</v>
      </c>
      <c r="AF195">
        <f>PLANURI!D$12</f>
        <v>10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 xml:space="preserve"> Ştiinţe inginereşti</v>
      </c>
      <c r="AB196">
        <f>PLANURI!C$12</f>
        <v>270</v>
      </c>
      <c r="AC196" t="str">
        <f>PLANURI!H$9</f>
        <v>Inginerie medicală</v>
      </c>
      <c r="AD196">
        <f>PLANURI!A$12</f>
        <v>20</v>
      </c>
      <c r="AE196">
        <f>PLANURI!B$12</f>
        <v>70</v>
      </c>
      <c r="AF196">
        <f>PLANURI!D$12</f>
        <v>10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 xml:space="preserve"> Ştiinţe inginereşti</v>
      </c>
      <c r="AB197">
        <f>PLANURI!C$12</f>
        <v>270</v>
      </c>
      <c r="AC197" t="str">
        <f>PLANURI!H$9</f>
        <v>Inginerie medicală</v>
      </c>
      <c r="AD197">
        <f>PLANURI!A$12</f>
        <v>20</v>
      </c>
      <c r="AE197">
        <f>PLANURI!B$12</f>
        <v>70</v>
      </c>
      <c r="AF197">
        <f>PLANURI!D$12</f>
        <v>10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 xml:space="preserve"> Ştiinţe inginereşti</v>
      </c>
      <c r="AB198">
        <f>PLANURI!C$12</f>
        <v>270</v>
      </c>
      <c r="AC198" t="str">
        <f>PLANURI!H$9</f>
        <v>Inginerie medicală</v>
      </c>
      <c r="AD198">
        <f>PLANURI!A$12</f>
        <v>20</v>
      </c>
      <c r="AE198">
        <f>PLANURI!B$12</f>
        <v>70</v>
      </c>
      <c r="AF198">
        <f>PLANURI!D$12</f>
        <v>10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 xml:space="preserve"> Ştiinţe inginereşti</v>
      </c>
      <c r="AB199">
        <f>PLANURI!C$12</f>
        <v>270</v>
      </c>
      <c r="AC199" t="str">
        <f>PLANURI!H$9</f>
        <v>Inginerie medicală</v>
      </c>
      <c r="AD199">
        <f>PLANURI!A$12</f>
        <v>20</v>
      </c>
      <c r="AE199">
        <f>PLANURI!B$12</f>
        <v>70</v>
      </c>
      <c r="AF199">
        <f>PLANURI!D$12</f>
        <v>10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 xml:space="preserve"> Ştiinţe inginereşti</v>
      </c>
      <c r="AB200">
        <f>PLANURI!C$12</f>
        <v>270</v>
      </c>
      <c r="AC200" t="str">
        <f>PLANURI!H$9</f>
        <v>Inginerie medicală</v>
      </c>
      <c r="AD200">
        <f>PLANURI!A$12</f>
        <v>20</v>
      </c>
      <c r="AE200">
        <f>PLANURI!B$12</f>
        <v>70</v>
      </c>
      <c r="AF200">
        <f>PLANURI!D$12</f>
        <v>10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 xml:space="preserve"> Ştiinţe inginereşti</v>
      </c>
      <c r="AB201">
        <f>PLANURI!C$12</f>
        <v>270</v>
      </c>
      <c r="AC201" t="str">
        <f>PLANURI!H$9</f>
        <v>Inginerie medicală</v>
      </c>
      <c r="AD201">
        <f>PLANURI!A$12</f>
        <v>20</v>
      </c>
      <c r="AE201">
        <f>PLANURI!B$12</f>
        <v>70</v>
      </c>
      <c r="AF201">
        <f>PLANURI!D$12</f>
        <v>10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 xml:space="preserve"> Ştiinţe inginereşti</v>
      </c>
      <c r="AB202">
        <f>PLANURI!C$12</f>
        <v>270</v>
      </c>
      <c r="AC202" t="str">
        <f>PLANURI!H$9</f>
        <v>Inginerie medicală</v>
      </c>
      <c r="AD202">
        <f>PLANURI!A$12</f>
        <v>20</v>
      </c>
      <c r="AE202">
        <f>PLANURI!B$12</f>
        <v>70</v>
      </c>
      <c r="AF202">
        <f>PLANURI!D$12</f>
        <v>10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 xml:space="preserve"> Ştiinţe inginereşti</v>
      </c>
      <c r="AB203">
        <f>PLANURI!C$12</f>
        <v>270</v>
      </c>
      <c r="AC203" t="str">
        <f>PLANURI!H$9</f>
        <v>Inginerie medicală</v>
      </c>
      <c r="AD203">
        <f>PLANURI!A$12</f>
        <v>20</v>
      </c>
      <c r="AE203">
        <f>PLANURI!B$12</f>
        <v>70</v>
      </c>
      <c r="AF203">
        <f>PLANURI!D$12</f>
        <v>10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 xml:space="preserve"> Ştiinţe inginereşti</v>
      </c>
      <c r="AB204">
        <f>PLANURI!C$12</f>
        <v>270</v>
      </c>
      <c r="AC204" t="str">
        <f>PLANURI!H$9</f>
        <v>Inginerie medicală</v>
      </c>
      <c r="AD204">
        <f>PLANURI!A$12</f>
        <v>20</v>
      </c>
      <c r="AE204">
        <f>PLANURI!B$12</f>
        <v>70</v>
      </c>
      <c r="AF204">
        <f>PLANURI!D$12</f>
        <v>10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 xml:space="preserve"> Ştiinţe inginereşti</v>
      </c>
      <c r="AB205">
        <f>PLANURI!C$12</f>
        <v>270</v>
      </c>
      <c r="AC205" t="str">
        <f>PLANURI!H$9</f>
        <v>Inginerie medicală</v>
      </c>
      <c r="AD205">
        <f>PLANURI!A$12</f>
        <v>20</v>
      </c>
      <c r="AE205">
        <f>PLANURI!B$12</f>
        <v>70</v>
      </c>
      <c r="AF205">
        <f>PLANURI!D$12</f>
        <v>10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 xml:space="preserve"> Ştiinţe inginereşti</v>
      </c>
      <c r="AB206">
        <f>PLANURI!C$12</f>
        <v>270</v>
      </c>
      <c r="AC206" t="str">
        <f>PLANURI!H$9</f>
        <v>Inginerie medicală</v>
      </c>
      <c r="AD206">
        <f>PLANURI!A$12</f>
        <v>20</v>
      </c>
      <c r="AE206">
        <f>PLANURI!B$12</f>
        <v>70</v>
      </c>
      <c r="AF206">
        <f>PLANURI!D$12</f>
        <v>10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 xml:space="preserve"> Ştiinţe inginereşti</v>
      </c>
      <c r="AB207">
        <f>PLANURI!C$12</f>
        <v>270</v>
      </c>
      <c r="AC207" t="str">
        <f>PLANURI!H$9</f>
        <v>Inginerie medicală</v>
      </c>
      <c r="AD207">
        <f>PLANURI!A$12</f>
        <v>20</v>
      </c>
      <c r="AE207">
        <f>PLANURI!B$12</f>
        <v>70</v>
      </c>
      <c r="AF207">
        <f>PLANURI!D$12</f>
        <v>10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 xml:space="preserve"> Ştiinţe inginereşti</v>
      </c>
      <c r="AB208">
        <f>PLANURI!C$12</f>
        <v>270</v>
      </c>
      <c r="AC208" t="str">
        <f>PLANURI!H$9</f>
        <v>Inginerie medicală</v>
      </c>
      <c r="AD208">
        <f>PLANURI!A$12</f>
        <v>20</v>
      </c>
      <c r="AE208">
        <f>PLANURI!B$12</f>
        <v>70</v>
      </c>
      <c r="AF208">
        <f>PLANURI!D$12</f>
        <v>10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 xml:space="preserve"> Ştiinţe inginereşti</v>
      </c>
      <c r="AB209">
        <f>PLANURI!C$12</f>
        <v>270</v>
      </c>
      <c r="AC209" t="str">
        <f>PLANURI!H$9</f>
        <v>Inginerie medicală</v>
      </c>
      <c r="AD209">
        <f>PLANURI!A$12</f>
        <v>20</v>
      </c>
      <c r="AE209">
        <f>PLANURI!B$12</f>
        <v>70</v>
      </c>
      <c r="AF209">
        <f>PLANURI!D$12</f>
        <v>10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 xml:space="preserve"> Ştiinţe inginereşti</v>
      </c>
      <c r="AB210">
        <f>PLANURI!C$12</f>
        <v>270</v>
      </c>
      <c r="AC210" t="str">
        <f>PLANURI!H$9</f>
        <v>Inginerie medicală</v>
      </c>
      <c r="AD210">
        <f>PLANURI!A$12</f>
        <v>20</v>
      </c>
      <c r="AE210">
        <f>PLANURI!B$12</f>
        <v>70</v>
      </c>
      <c r="AF210">
        <f>PLANURI!D$12</f>
        <v>10</v>
      </c>
      <c r="AG210" t="str">
        <f>PLANURI!BW652</f>
        <v/>
      </c>
    </row>
    <row r="211" spans="1:33" x14ac:dyDescent="0.2">
      <c r="A211" t="str">
        <f>PLANURI!AX653</f>
        <v>L450.20.07.D1-01</v>
      </c>
      <c r="B211">
        <f>PLANURI!AY653</f>
        <v>1</v>
      </c>
      <c r="C211" t="str">
        <f>PLANURI!AZ653</f>
        <v>Opțional 4 independent 
 Aparate de terapie intensivă (*)</v>
      </c>
      <c r="D211">
        <f>PLANURI!BA653</f>
        <v>4</v>
      </c>
      <c r="E211" t="str">
        <f>PLANURI!BB653</f>
        <v>7</v>
      </c>
      <c r="F211" t="str">
        <f>PLANURI!BC653</f>
        <v>E</v>
      </c>
      <c r="G211" t="str">
        <f>PLANURI!BD653</f>
        <v>DO</v>
      </c>
      <c r="H211">
        <f>PLANURI!BE653</f>
        <v>2</v>
      </c>
      <c r="I211">
        <f>PLANURI!BF653</f>
        <v>2</v>
      </c>
      <c r="J211">
        <f>PLANURI!BG653</f>
        <v>4</v>
      </c>
      <c r="K211">
        <f>PLANURI!BH653</f>
        <v>28</v>
      </c>
      <c r="L211">
        <f>PLANURI!BI653</f>
        <v>28</v>
      </c>
      <c r="M211">
        <f>PLANURI!BJ653</f>
        <v>56</v>
      </c>
      <c r="N211">
        <f>PLANURI!BK653</f>
        <v>0</v>
      </c>
      <c r="O211">
        <f>PLANURI!BL653</f>
        <v>0</v>
      </c>
      <c r="P211">
        <f>PLANURI!BM653</f>
        <v>0</v>
      </c>
      <c r="Q211">
        <f>PLANURI!BN653</f>
        <v>0</v>
      </c>
      <c r="R211">
        <f>PLANURI!BO653</f>
        <v>0</v>
      </c>
      <c r="S211">
        <f>PLANURI!BP653</f>
        <v>0</v>
      </c>
      <c r="T211">
        <f>PLANURI!BQ653</f>
        <v>3.1</v>
      </c>
      <c r="U211">
        <f>PLANURI!BR653</f>
        <v>44</v>
      </c>
      <c r="V211">
        <f>PLANURI!BS653</f>
        <v>4</v>
      </c>
      <c r="W211" t="str">
        <f>PLANURI!BT653</f>
        <v>DD</v>
      </c>
      <c r="X211">
        <f>PLANURI!BU653</f>
        <v>7.1</v>
      </c>
      <c r="Y211">
        <f>PLANURI!BV653</f>
        <v>100</v>
      </c>
      <c r="Z211" t="str">
        <f>PLANURI!A$4</f>
        <v>Facultatea de Mecanică</v>
      </c>
      <c r="AA211" t="str">
        <f>PLANURI!H$6</f>
        <v xml:space="preserve"> Ştiinţe inginereşti</v>
      </c>
      <c r="AB211">
        <f>PLANURI!C$12</f>
        <v>270</v>
      </c>
      <c r="AC211" t="str">
        <f>PLANURI!H$9</f>
        <v>Inginerie medicală</v>
      </c>
      <c r="AD211">
        <f>PLANURI!A$12</f>
        <v>20</v>
      </c>
      <c r="AE211">
        <f>PLANURI!B$12</f>
        <v>70</v>
      </c>
      <c r="AF211">
        <f>PLANURI!D$12</f>
        <v>10</v>
      </c>
      <c r="AG211" t="str">
        <f>PLANURI!BW653</f>
        <v>2023</v>
      </c>
    </row>
    <row r="212" spans="1:33" x14ac:dyDescent="0.2">
      <c r="A212" t="str">
        <f>PLANURI!AX654</f>
        <v>L450.20.07.D1-02</v>
      </c>
      <c r="B212">
        <f>PLANURI!AY654</f>
        <v>2</v>
      </c>
      <c r="C212" t="str">
        <f>PLANURI!AZ654</f>
        <v>Opțional 4 independent 
 Instrumentar medical</v>
      </c>
      <c r="D212">
        <f>PLANURI!BA654</f>
        <v>4</v>
      </c>
      <c r="E212" t="str">
        <f>PLANURI!BB654</f>
        <v>7</v>
      </c>
      <c r="F212" t="str">
        <f>PLANURI!BC654</f>
        <v>E</v>
      </c>
      <c r="G212" t="str">
        <f>PLANURI!BD654</f>
        <v>DO</v>
      </c>
      <c r="H212">
        <f>PLANURI!WL654</f>
        <v>0</v>
      </c>
      <c r="I212">
        <f>PLANURI!BF654</f>
        <v>2</v>
      </c>
      <c r="J212">
        <f>PLANURI!BG654</f>
        <v>4</v>
      </c>
      <c r="K212">
        <f>PLANURI!BH654</f>
        <v>28</v>
      </c>
      <c r="L212">
        <f>PLANURI!BI654</f>
        <v>28</v>
      </c>
      <c r="M212">
        <f>PLANURI!BJ654</f>
        <v>56</v>
      </c>
      <c r="N212">
        <f>PLANURI!BK654</f>
        <v>0</v>
      </c>
      <c r="O212">
        <f>PLANURI!BL654</f>
        <v>0</v>
      </c>
      <c r="P212">
        <f>PLANURI!BM654</f>
        <v>0</v>
      </c>
      <c r="Q212">
        <f>PLANURI!BN654</f>
        <v>0</v>
      </c>
      <c r="R212">
        <f>PLANURI!BO654</f>
        <v>0</v>
      </c>
      <c r="S212">
        <f>PLANURI!BP654</f>
        <v>0</v>
      </c>
      <c r="T212">
        <f>PLANURI!BQ654</f>
        <v>3.1</v>
      </c>
      <c r="U212">
        <f>PLANURI!BR654</f>
        <v>44</v>
      </c>
      <c r="V212">
        <f>PLANURI!BS654</f>
        <v>4</v>
      </c>
      <c r="W212" t="str">
        <f>PLANURI!BT654</f>
        <v>DD</v>
      </c>
      <c r="X212">
        <f>PLANURI!BU654</f>
        <v>7.1</v>
      </c>
      <c r="Y212">
        <f>PLANURI!BV654</f>
        <v>100</v>
      </c>
      <c r="Z212" t="str">
        <f>PLANURI!A$4</f>
        <v>Facultatea de Mecanică</v>
      </c>
      <c r="AA212" t="str">
        <f>PLANURI!H$6</f>
        <v xml:space="preserve"> Ştiinţe inginereşti</v>
      </c>
      <c r="AB212">
        <f>PLANURI!C$12</f>
        <v>270</v>
      </c>
      <c r="AC212" t="str">
        <f>PLANURI!H$9</f>
        <v>Inginerie medicală</v>
      </c>
      <c r="AD212">
        <f>PLANURI!A$12</f>
        <v>20</v>
      </c>
      <c r="AE212">
        <f>PLANURI!B$12</f>
        <v>70</v>
      </c>
      <c r="AF212">
        <f>PLANURI!D$12</f>
        <v>10</v>
      </c>
      <c r="AG212" t="str">
        <f>PLANURI!BW654</f>
        <v>2023</v>
      </c>
    </row>
    <row r="213" spans="1:33" x14ac:dyDescent="0.2">
      <c r="A213" t="str">
        <f>PLANURI!AX655</f>
        <v>L450.20.07.D2-03</v>
      </c>
      <c r="B213">
        <f>PLANURI!AY655</f>
        <v>3</v>
      </c>
      <c r="C213" t="str">
        <f>PLANURI!AZ655</f>
        <v>Opțional 5 independent 
Tehnici si echipamente pentru imagistica medicală (*)</v>
      </c>
      <c r="D213">
        <f>PLANURI!BA655</f>
        <v>4</v>
      </c>
      <c r="E213" t="str">
        <f>PLANURI!BB655</f>
        <v>7</v>
      </c>
      <c r="F213" t="str">
        <f>PLANURI!BC655</f>
        <v>E</v>
      </c>
      <c r="G213" t="str">
        <f>PLANURI!BD655</f>
        <v>DO</v>
      </c>
      <c r="H213">
        <f>PLANURI!BE655</f>
        <v>2</v>
      </c>
      <c r="I213">
        <f>PLANURI!BF655</f>
        <v>2</v>
      </c>
      <c r="J213">
        <f>PLANURI!BG655</f>
        <v>4</v>
      </c>
      <c r="K213">
        <f>PLANURI!BH655</f>
        <v>28</v>
      </c>
      <c r="L213">
        <f>PLANURI!BI655</f>
        <v>28</v>
      </c>
      <c r="M213">
        <f>PLANURI!BJ655</f>
        <v>56</v>
      </c>
      <c r="N213">
        <f>PLANURI!BK655</f>
        <v>0</v>
      </c>
      <c r="O213">
        <f>PLANURI!BL655</f>
        <v>0</v>
      </c>
      <c r="P213">
        <f>PLANURI!BM655</f>
        <v>0</v>
      </c>
      <c r="Q213">
        <f>PLANURI!BN655</f>
        <v>0</v>
      </c>
      <c r="R213">
        <f>PLANURI!BO655</f>
        <v>0</v>
      </c>
      <c r="S213">
        <f>PLANURI!BP655</f>
        <v>0</v>
      </c>
      <c r="T213">
        <f>PLANURI!BQ655</f>
        <v>3.1</v>
      </c>
      <c r="U213">
        <f>PLANURI!BR655</f>
        <v>44</v>
      </c>
      <c r="V213">
        <f>PLANURI!BS655</f>
        <v>4</v>
      </c>
      <c r="W213" t="str">
        <f>PLANURI!BT655</f>
        <v>DD</v>
      </c>
      <c r="X213">
        <f>PLANURI!BU655</f>
        <v>7.1</v>
      </c>
      <c r="Y213">
        <f>PLANURI!BV655</f>
        <v>100</v>
      </c>
      <c r="Z213" t="str">
        <f>PLANURI!A$4</f>
        <v>Facultatea de Mecanică</v>
      </c>
      <c r="AA213" t="str">
        <f>PLANURI!H$6</f>
        <v xml:space="preserve"> Ştiinţe inginereşti</v>
      </c>
      <c r="AB213">
        <f>PLANURI!C$12</f>
        <v>270</v>
      </c>
      <c r="AC213" t="str">
        <f>PLANURI!H$9</f>
        <v>Inginerie medicală</v>
      </c>
      <c r="AD213">
        <f>PLANURI!A$12</f>
        <v>20</v>
      </c>
      <c r="AE213">
        <f>PLANURI!B$12</f>
        <v>70</v>
      </c>
      <c r="AF213">
        <f>PLANURI!D$12</f>
        <v>10</v>
      </c>
      <c r="AG213" t="str">
        <f>PLANURI!BW655</f>
        <v>2023</v>
      </c>
    </row>
    <row r="214" spans="1:33" x14ac:dyDescent="0.2">
      <c r="A214" t="str">
        <f>PLANURI!AX656</f>
        <v>L450.20.07.D2-04</v>
      </c>
      <c r="B214">
        <f>PLANURI!AY656</f>
        <v>4</v>
      </c>
      <c r="C214" t="str">
        <f>PLANURI!AZ656</f>
        <v>Opțional 5 independent 
Tehnici neconvenționale în medicină</v>
      </c>
      <c r="D214">
        <f>PLANURI!BA656</f>
        <v>4</v>
      </c>
      <c r="E214" t="str">
        <f>PLANURI!BB656</f>
        <v>7</v>
      </c>
      <c r="F214" t="str">
        <f>PLANURI!BC656</f>
        <v>E</v>
      </c>
      <c r="G214" t="str">
        <f>PLANURI!BD656</f>
        <v>DO</v>
      </c>
      <c r="H214">
        <f>PLANURI!WL656</f>
        <v>0</v>
      </c>
      <c r="I214">
        <f>PLANURI!BF656</f>
        <v>2</v>
      </c>
      <c r="J214">
        <f>PLANURI!BG656</f>
        <v>4</v>
      </c>
      <c r="K214">
        <f>PLANURI!BH656</f>
        <v>28</v>
      </c>
      <c r="L214">
        <f>PLANURI!BI656</f>
        <v>28</v>
      </c>
      <c r="M214">
        <f>PLANURI!BJ656</f>
        <v>56</v>
      </c>
      <c r="N214">
        <f>PLANURI!BK656</f>
        <v>0</v>
      </c>
      <c r="O214">
        <f>PLANURI!BL656</f>
        <v>0</v>
      </c>
      <c r="P214">
        <f>PLANURI!BM656</f>
        <v>0</v>
      </c>
      <c r="Q214">
        <f>PLANURI!BN656</f>
        <v>0</v>
      </c>
      <c r="R214">
        <f>PLANURI!BO656</f>
        <v>0</v>
      </c>
      <c r="S214">
        <f>PLANURI!BP656</f>
        <v>0</v>
      </c>
      <c r="T214">
        <f>PLANURI!BQ656</f>
        <v>3.1</v>
      </c>
      <c r="U214">
        <f>PLANURI!BR656</f>
        <v>44</v>
      </c>
      <c r="V214">
        <f>PLANURI!BS656</f>
        <v>4</v>
      </c>
      <c r="W214" t="str">
        <f>PLANURI!BT656</f>
        <v>DD</v>
      </c>
      <c r="X214">
        <f>PLANURI!BU656</f>
        <v>7.1</v>
      </c>
      <c r="Y214">
        <f>PLANURI!BV656</f>
        <v>100</v>
      </c>
      <c r="Z214" t="str">
        <f>PLANURI!A$4</f>
        <v>Facultatea de Mecanică</v>
      </c>
      <c r="AA214" t="str">
        <f>PLANURI!H$6</f>
        <v xml:space="preserve"> Ştiinţe inginereşti</v>
      </c>
      <c r="AB214">
        <f>PLANURI!C$12</f>
        <v>270</v>
      </c>
      <c r="AC214" t="str">
        <f>PLANURI!H$9</f>
        <v>Inginerie medicală</v>
      </c>
      <c r="AD214">
        <f>PLANURI!A$12</f>
        <v>20</v>
      </c>
      <c r="AE214">
        <f>PLANURI!B$12</f>
        <v>70</v>
      </c>
      <c r="AF214">
        <f>PLANURI!D$12</f>
        <v>10</v>
      </c>
      <c r="AG214" t="str">
        <f>PLANURI!BW656</f>
        <v>2023</v>
      </c>
    </row>
    <row r="215" spans="1:33" x14ac:dyDescent="0.2">
      <c r="A215" t="str">
        <f>PLANURI!AX657</f>
        <v>L450.20.07.S3-05</v>
      </c>
      <c r="B215">
        <f>PLANURI!AY657</f>
        <v>5</v>
      </c>
      <c r="C215" t="str">
        <f>PLANURI!AZ657</f>
        <v>Opțional 6 independent 
Ingineria programarii aplicatiilor de informatica medicala (*)</v>
      </c>
      <c r="D215">
        <f>PLANURI!BA657</f>
        <v>4</v>
      </c>
      <c r="E215" t="str">
        <f>PLANURI!BB657</f>
        <v>7</v>
      </c>
      <c r="F215" t="str">
        <f>PLANURI!BC657</f>
        <v>E</v>
      </c>
      <c r="G215" t="str">
        <f>PLANURI!BD657</f>
        <v>DO</v>
      </c>
      <c r="H215">
        <f>PLANURI!BE657</f>
        <v>2</v>
      </c>
      <c r="I215">
        <f>PLANURI!BF657</f>
        <v>1</v>
      </c>
      <c r="J215">
        <f>PLANURI!BG657</f>
        <v>3</v>
      </c>
      <c r="K215">
        <f>PLANURI!BH657</f>
        <v>28</v>
      </c>
      <c r="L215">
        <f>PLANURI!BI657</f>
        <v>14</v>
      </c>
      <c r="M215">
        <f>PLANURI!BJ657</f>
        <v>42</v>
      </c>
      <c r="N215">
        <f>PLANURI!BK657</f>
        <v>0</v>
      </c>
      <c r="O215">
        <f>PLANURI!BL657</f>
        <v>0</v>
      </c>
      <c r="P215">
        <f>PLANURI!BM657</f>
        <v>0</v>
      </c>
      <c r="Q215">
        <f>PLANURI!BN657</f>
        <v>0</v>
      </c>
      <c r="R215">
        <f>PLANURI!BO657</f>
        <v>0</v>
      </c>
      <c r="S215">
        <f>PLANURI!BP657</f>
        <v>0</v>
      </c>
      <c r="T215">
        <f>PLANURI!BQ657</f>
        <v>4.0999999999999996</v>
      </c>
      <c r="U215">
        <f>PLANURI!BR657</f>
        <v>58</v>
      </c>
      <c r="V215">
        <f>PLANURI!BS657</f>
        <v>4</v>
      </c>
      <c r="W215" t="str">
        <f>PLANURI!BT657</f>
        <v>DS</v>
      </c>
      <c r="X215">
        <f>PLANURI!BU657</f>
        <v>7.1</v>
      </c>
      <c r="Y215">
        <f>PLANURI!BV657</f>
        <v>100</v>
      </c>
      <c r="Z215" t="str">
        <f>PLANURI!A$4</f>
        <v>Facultatea de Mecanică</v>
      </c>
      <c r="AA215" t="str">
        <f>PLANURI!H$6</f>
        <v xml:space="preserve"> Ştiinţe inginereşti</v>
      </c>
      <c r="AB215">
        <f>PLANURI!C$12</f>
        <v>270</v>
      </c>
      <c r="AC215" t="str">
        <f>PLANURI!H$9</f>
        <v>Inginerie medicală</v>
      </c>
      <c r="AD215">
        <f>PLANURI!A$12</f>
        <v>20</v>
      </c>
      <c r="AE215">
        <f>PLANURI!B$12</f>
        <v>70</v>
      </c>
      <c r="AF215">
        <f>PLANURI!D$12</f>
        <v>10</v>
      </c>
      <c r="AG215" t="str">
        <f>PLANURI!BW657</f>
        <v>2023</v>
      </c>
    </row>
    <row r="216" spans="1:33" x14ac:dyDescent="0.2">
      <c r="A216" t="str">
        <f>PLANURI!AX658</f>
        <v>L450.20.07.S3-06</v>
      </c>
      <c r="B216">
        <f>PLANURI!AY658</f>
        <v>6</v>
      </c>
      <c r="C216" t="str">
        <f>PLANURI!AZ658</f>
        <v>Opțional 6 independent 
Procesarea semnalelor de masurare</v>
      </c>
      <c r="D216">
        <f>PLANURI!BA658</f>
        <v>4</v>
      </c>
      <c r="E216" t="str">
        <f>PLANURI!BB658</f>
        <v>7</v>
      </c>
      <c r="F216" t="str">
        <f>PLANURI!BC658</f>
        <v>E</v>
      </c>
      <c r="G216" t="str">
        <f>PLANURI!BD658</f>
        <v>DO</v>
      </c>
      <c r="H216">
        <f>PLANURI!WL658</f>
        <v>0</v>
      </c>
      <c r="I216">
        <f>PLANURI!BF658</f>
        <v>1</v>
      </c>
      <c r="J216">
        <f>PLANURI!BG658</f>
        <v>3</v>
      </c>
      <c r="K216">
        <f>PLANURI!BH658</f>
        <v>28</v>
      </c>
      <c r="L216">
        <f>PLANURI!BI658</f>
        <v>14</v>
      </c>
      <c r="M216">
        <f>PLANURI!BJ658</f>
        <v>42</v>
      </c>
      <c r="N216">
        <f>PLANURI!BK658</f>
        <v>0</v>
      </c>
      <c r="O216">
        <f>PLANURI!BL658</f>
        <v>0</v>
      </c>
      <c r="P216">
        <f>PLANURI!BM658</f>
        <v>0</v>
      </c>
      <c r="Q216">
        <f>PLANURI!BN658</f>
        <v>0</v>
      </c>
      <c r="R216">
        <f>PLANURI!BO658</f>
        <v>0</v>
      </c>
      <c r="S216">
        <f>PLANURI!BP658</f>
        <v>0</v>
      </c>
      <c r="T216">
        <f>PLANURI!BQ658</f>
        <v>4.0999999999999996</v>
      </c>
      <c r="U216">
        <f>PLANURI!BR658</f>
        <v>58</v>
      </c>
      <c r="V216">
        <f>PLANURI!BS658</f>
        <v>4</v>
      </c>
      <c r="W216" t="str">
        <f>PLANURI!BT658</f>
        <v>DS</v>
      </c>
      <c r="X216">
        <f>PLANURI!BU658</f>
        <v>7.1</v>
      </c>
      <c r="Y216">
        <f>PLANURI!BV658</f>
        <v>100</v>
      </c>
      <c r="Z216" t="str">
        <f>PLANURI!A$4</f>
        <v>Facultatea de Mecanică</v>
      </c>
      <c r="AA216" t="str">
        <f>PLANURI!H$6</f>
        <v xml:space="preserve"> Ştiinţe inginereşti</v>
      </c>
      <c r="AB216">
        <f>PLANURI!C$12</f>
        <v>270</v>
      </c>
      <c r="AC216" t="str">
        <f>PLANURI!H$9</f>
        <v>Inginerie medicală</v>
      </c>
      <c r="AD216">
        <f>PLANURI!A$12</f>
        <v>20</v>
      </c>
      <c r="AE216">
        <f>PLANURI!B$12</f>
        <v>70</v>
      </c>
      <c r="AF216">
        <f>PLANURI!D$12</f>
        <v>10</v>
      </c>
      <c r="AG216" t="str">
        <f>PLANURI!BW658</f>
        <v>2023</v>
      </c>
    </row>
    <row r="217" spans="1:33" x14ac:dyDescent="0.2">
      <c r="A217" t="str">
        <f>PLANURI!AX659</f>
        <v/>
      </c>
      <c r="B217">
        <f>PLANURI!AY659</f>
        <v>7</v>
      </c>
      <c r="C217" t="str">
        <f>PLANURI!AZ659</f>
        <v/>
      </c>
      <c r="D217" t="str">
        <f>PLANURI!BA659</f>
        <v/>
      </c>
      <c r="E217" t="str">
        <f>PLANURI!BB659</f>
        <v/>
      </c>
      <c r="F217" t="str">
        <f>PLANURI!BC659</f>
        <v/>
      </c>
      <c r="G217" t="str">
        <f>PLANURI!BD659</f>
        <v/>
      </c>
      <c r="H217" t="str">
        <f>PLANURI!BE659</f>
        <v/>
      </c>
      <c r="I217" t="str">
        <f>PLANURI!BF659</f>
        <v/>
      </c>
      <c r="J217" t="str">
        <f>PLANURI!BG659</f>
        <v/>
      </c>
      <c r="K217" t="str">
        <f>PLANURI!BH659</f>
        <v/>
      </c>
      <c r="L217" t="str">
        <f>PLANURI!BI659</f>
        <v/>
      </c>
      <c r="M217" t="str">
        <f>PLANURI!BJ659</f>
        <v/>
      </c>
      <c r="N217">
        <f>PLANURI!BK659</f>
        <v>0</v>
      </c>
      <c r="O217">
        <f>PLANURI!BL659</f>
        <v>0</v>
      </c>
      <c r="P217">
        <f>PLANURI!BM659</f>
        <v>0</v>
      </c>
      <c r="Q217">
        <f>PLANURI!BN659</f>
        <v>0</v>
      </c>
      <c r="R217">
        <f>PLANURI!BO659</f>
        <v>0</v>
      </c>
      <c r="S217">
        <f>PLANURI!BP659</f>
        <v>0</v>
      </c>
      <c r="T217" t="str">
        <f>PLANURI!BQ659</f>
        <v/>
      </c>
      <c r="U217" t="str">
        <f>PLANURI!BR659</f>
        <v/>
      </c>
      <c r="V217" t="str">
        <f>PLANURI!BS659</f>
        <v/>
      </c>
      <c r="W217" t="str">
        <f>PLANURI!BT659</f>
        <v/>
      </c>
      <c r="X217" t="str">
        <f>PLANURI!BU659</f>
        <v/>
      </c>
      <c r="Y217" t="str">
        <f>PLANURI!BV659</f>
        <v/>
      </c>
      <c r="Z217" t="str">
        <f>PLANURI!A$4</f>
        <v>Facultatea de Mecanică</v>
      </c>
      <c r="AA217" t="str">
        <f>PLANURI!H$6</f>
        <v xml:space="preserve"> Ştiinţe inginereşti</v>
      </c>
      <c r="AB217">
        <f>PLANURI!C$12</f>
        <v>270</v>
      </c>
      <c r="AC217" t="str">
        <f>PLANURI!H$9</f>
        <v>Inginerie medicală</v>
      </c>
      <c r="AD217">
        <f>PLANURI!A$12</f>
        <v>20</v>
      </c>
      <c r="AE217">
        <f>PLANURI!B$12</f>
        <v>70</v>
      </c>
      <c r="AF217">
        <f>PLANURI!D$12</f>
        <v>10</v>
      </c>
      <c r="AG217" t="str">
        <f>PLANURI!BW659</f>
        <v/>
      </c>
    </row>
    <row r="218" spans="1:33" x14ac:dyDescent="0.2">
      <c r="A218" t="str">
        <f>PLANURI!AX660</f>
        <v/>
      </c>
      <c r="B218">
        <f>PLANURI!AY660</f>
        <v>8</v>
      </c>
      <c r="C218" t="str">
        <f>PLANURI!AZ660</f>
        <v/>
      </c>
      <c r="D218" t="str">
        <f>PLANURI!BA660</f>
        <v/>
      </c>
      <c r="E218" t="str">
        <f>PLANURI!BB660</f>
        <v/>
      </c>
      <c r="F218" t="str">
        <f>PLANURI!BC660</f>
        <v/>
      </c>
      <c r="G218" t="str">
        <f>PLANURI!BD660</f>
        <v/>
      </c>
      <c r="H218">
        <f>PLANURI!WL660</f>
        <v>0</v>
      </c>
      <c r="I218" t="str">
        <f>PLANURI!BF660</f>
        <v/>
      </c>
      <c r="J218" t="str">
        <f>PLANURI!BG660</f>
        <v/>
      </c>
      <c r="K218" t="str">
        <f>PLANURI!BH660</f>
        <v/>
      </c>
      <c r="L218" t="str">
        <f>PLANURI!BI660</f>
        <v/>
      </c>
      <c r="M218" t="str">
        <f>PLANURI!BJ660</f>
        <v/>
      </c>
      <c r="N218">
        <f>PLANURI!BK660</f>
        <v>0</v>
      </c>
      <c r="O218">
        <f>PLANURI!BL660</f>
        <v>0</v>
      </c>
      <c r="P218">
        <f>PLANURI!BM660</f>
        <v>0</v>
      </c>
      <c r="Q218">
        <f>PLANURI!BN660</f>
        <v>0</v>
      </c>
      <c r="R218">
        <f>PLANURI!BO660</f>
        <v>0</v>
      </c>
      <c r="S218">
        <f>PLANURI!BP660</f>
        <v>0</v>
      </c>
      <c r="T218" t="str">
        <f>PLANURI!BQ660</f>
        <v/>
      </c>
      <c r="U218" t="str">
        <f>PLANURI!BR660</f>
        <v/>
      </c>
      <c r="V218" t="str">
        <f>PLANURI!BS660</f>
        <v/>
      </c>
      <c r="W218" t="str">
        <f>PLANURI!BT660</f>
        <v/>
      </c>
      <c r="X218" t="str">
        <f>PLANURI!BU660</f>
        <v/>
      </c>
      <c r="Y218" t="str">
        <f>PLANURI!BV660</f>
        <v/>
      </c>
      <c r="Z218" t="str">
        <f>PLANURI!A$4</f>
        <v>Facultatea de Mecanică</v>
      </c>
      <c r="AA218" t="str">
        <f>PLANURI!H$6</f>
        <v xml:space="preserve"> Ştiinţe inginereşti</v>
      </c>
      <c r="AB218">
        <f>PLANURI!C$12</f>
        <v>270</v>
      </c>
      <c r="AC218" t="str">
        <f>PLANURI!H$9</f>
        <v>Inginerie medicală</v>
      </c>
      <c r="AD218">
        <f>PLANURI!A$12</f>
        <v>20</v>
      </c>
      <c r="AE218">
        <f>PLANURI!B$12</f>
        <v>70</v>
      </c>
      <c r="AF218">
        <f>PLANURI!D$12</f>
        <v>10</v>
      </c>
      <c r="AG218" t="str">
        <f>PLANURI!BW660</f>
        <v/>
      </c>
    </row>
    <row r="219" spans="1:33" x14ac:dyDescent="0.2">
      <c r="A219" t="str">
        <f>PLANURI!AX661</f>
        <v/>
      </c>
      <c r="B219">
        <f>PLANURI!AY661</f>
        <v>9</v>
      </c>
      <c r="C219" t="str">
        <f>PLANURI!AZ661</f>
        <v/>
      </c>
      <c r="D219" t="str">
        <f>PLANURI!BA661</f>
        <v/>
      </c>
      <c r="E219" t="str">
        <f>PLANURI!BB661</f>
        <v/>
      </c>
      <c r="F219" t="str">
        <f>PLANURI!BC661</f>
        <v/>
      </c>
      <c r="G219" t="str">
        <f>PLANURI!BD661</f>
        <v/>
      </c>
      <c r="H219" t="str">
        <f>PLANURI!BE661</f>
        <v/>
      </c>
      <c r="I219" t="str">
        <f>PLANURI!BF661</f>
        <v/>
      </c>
      <c r="J219" t="str">
        <f>PLANURI!BG661</f>
        <v/>
      </c>
      <c r="K219" t="str">
        <f>PLANURI!BH661</f>
        <v/>
      </c>
      <c r="L219" t="str">
        <f>PLANURI!BI661</f>
        <v/>
      </c>
      <c r="M219" t="str">
        <f>PLANURI!BJ661</f>
        <v/>
      </c>
      <c r="N219">
        <f>PLANURI!BK661</f>
        <v>0</v>
      </c>
      <c r="O219">
        <f>PLANURI!BL661</f>
        <v>0</v>
      </c>
      <c r="P219">
        <f>PLANURI!BM661</f>
        <v>0</v>
      </c>
      <c r="Q219">
        <f>PLANURI!BN661</f>
        <v>0</v>
      </c>
      <c r="R219">
        <f>PLANURI!BO661</f>
        <v>0</v>
      </c>
      <c r="S219">
        <f>PLANURI!BP661</f>
        <v>0</v>
      </c>
      <c r="T219" t="str">
        <f>PLANURI!BQ661</f>
        <v/>
      </c>
      <c r="U219" t="str">
        <f>PLANURI!BR661</f>
        <v/>
      </c>
      <c r="V219" t="str">
        <f>PLANURI!BS661</f>
        <v/>
      </c>
      <c r="W219" t="str">
        <f>PLANURI!BT661</f>
        <v/>
      </c>
      <c r="X219" t="str">
        <f>PLANURI!BU661</f>
        <v/>
      </c>
      <c r="Y219" t="str">
        <f>PLANURI!BV661</f>
        <v/>
      </c>
      <c r="Z219" t="str">
        <f>PLANURI!A$4</f>
        <v>Facultatea de Mecanică</v>
      </c>
      <c r="AA219" t="str">
        <f>PLANURI!H$6</f>
        <v xml:space="preserve"> Ştiinţe inginereşti</v>
      </c>
      <c r="AB219">
        <f>PLANURI!C$12</f>
        <v>270</v>
      </c>
      <c r="AC219" t="str">
        <f>PLANURI!H$9</f>
        <v>Inginerie medicală</v>
      </c>
      <c r="AD219">
        <f>PLANURI!A$12</f>
        <v>20</v>
      </c>
      <c r="AE219">
        <f>PLANURI!B$12</f>
        <v>70</v>
      </c>
      <c r="AF219">
        <f>PLANURI!D$12</f>
        <v>10</v>
      </c>
      <c r="AG219" t="str">
        <f>PLANURI!BW661</f>
        <v/>
      </c>
    </row>
    <row r="220" spans="1:33" x14ac:dyDescent="0.2">
      <c r="A220" t="str">
        <f>PLANURI!AX662</f>
        <v/>
      </c>
      <c r="B220">
        <f>PLANURI!AY662</f>
        <v>10</v>
      </c>
      <c r="C220" t="str">
        <f>PLANURI!AZ662</f>
        <v/>
      </c>
      <c r="D220" t="str">
        <f>PLANURI!BA662</f>
        <v/>
      </c>
      <c r="E220" t="str">
        <f>PLANURI!BB662</f>
        <v/>
      </c>
      <c r="F220" t="str">
        <f>PLANURI!BC662</f>
        <v/>
      </c>
      <c r="G220" t="str">
        <f>PLANURI!BD662</f>
        <v/>
      </c>
      <c r="H220">
        <f>PLANURI!WL662</f>
        <v>0</v>
      </c>
      <c r="I220" t="str">
        <f>PLANURI!BF662</f>
        <v/>
      </c>
      <c r="J220" t="str">
        <f>PLANURI!BG662</f>
        <v/>
      </c>
      <c r="K220" t="str">
        <f>PLANURI!BH662</f>
        <v/>
      </c>
      <c r="L220" t="str">
        <f>PLANURI!BI662</f>
        <v/>
      </c>
      <c r="M220" t="str">
        <f>PLANURI!BJ662</f>
        <v/>
      </c>
      <c r="N220">
        <f>PLANURI!BK662</f>
        <v>0</v>
      </c>
      <c r="O220">
        <f>PLANURI!BL662</f>
        <v>0</v>
      </c>
      <c r="P220">
        <f>PLANURI!BM662</f>
        <v>0</v>
      </c>
      <c r="Q220">
        <f>PLANURI!BN662</f>
        <v>0</v>
      </c>
      <c r="R220">
        <f>PLANURI!BO662</f>
        <v>0</v>
      </c>
      <c r="S220">
        <f>PLANURI!BP662</f>
        <v>0</v>
      </c>
      <c r="T220" t="str">
        <f>PLANURI!BQ662</f>
        <v/>
      </c>
      <c r="U220" t="str">
        <f>PLANURI!BR662</f>
        <v/>
      </c>
      <c r="V220" t="str">
        <f>PLANURI!BS662</f>
        <v/>
      </c>
      <c r="W220" t="str">
        <f>PLANURI!BT662</f>
        <v/>
      </c>
      <c r="X220" t="str">
        <f>PLANURI!BU662</f>
        <v/>
      </c>
      <c r="Y220" t="str">
        <f>PLANURI!BV662</f>
        <v/>
      </c>
      <c r="Z220" t="str">
        <f>PLANURI!A$4</f>
        <v>Facultatea de Mecanică</v>
      </c>
      <c r="AA220" t="str">
        <f>PLANURI!H$6</f>
        <v xml:space="preserve"> Ştiinţe inginereşti</v>
      </c>
      <c r="AB220">
        <f>PLANURI!C$12</f>
        <v>270</v>
      </c>
      <c r="AC220" t="str">
        <f>PLANURI!H$9</f>
        <v>Inginerie medicală</v>
      </c>
      <c r="AD220">
        <f>PLANURI!A$12</f>
        <v>20</v>
      </c>
      <c r="AE220">
        <f>PLANURI!B$12</f>
        <v>70</v>
      </c>
      <c r="AF220">
        <f>PLANURI!D$12</f>
        <v>10</v>
      </c>
      <c r="AG220" t="str">
        <f>PLANURI!BW662</f>
        <v/>
      </c>
    </row>
    <row r="221" spans="1:33" x14ac:dyDescent="0.2">
      <c r="A221" t="str">
        <f>PLANURI!AX663</f>
        <v/>
      </c>
      <c r="B221">
        <f>PLANURI!AY663</f>
        <v>11</v>
      </c>
      <c r="C221" t="str">
        <f>PLANURI!AZ663</f>
        <v/>
      </c>
      <c r="D221" t="str">
        <f>PLANURI!BA663</f>
        <v/>
      </c>
      <c r="E221" t="str">
        <f>PLANURI!BB663</f>
        <v/>
      </c>
      <c r="F221" t="str">
        <f>PLANURI!BC663</f>
        <v/>
      </c>
      <c r="G221" t="str">
        <f>PLANURI!BD663</f>
        <v/>
      </c>
      <c r="H221" t="str">
        <f>PLANURI!BE663</f>
        <v/>
      </c>
      <c r="I221" t="str">
        <f>PLANURI!BF663</f>
        <v/>
      </c>
      <c r="J221" t="str">
        <f>PLANURI!BG663</f>
        <v/>
      </c>
      <c r="K221" t="str">
        <f>PLANURI!BH663</f>
        <v/>
      </c>
      <c r="L221" t="str">
        <f>PLANURI!BI663</f>
        <v/>
      </c>
      <c r="M221" t="str">
        <f>PLANURI!BJ663</f>
        <v/>
      </c>
      <c r="N221">
        <f>PLANURI!BK663</f>
        <v>0</v>
      </c>
      <c r="O221">
        <f>PLANURI!BL663</f>
        <v>0</v>
      </c>
      <c r="P221">
        <f>PLANURI!BM663</f>
        <v>0</v>
      </c>
      <c r="Q221">
        <f>PLANURI!BN663</f>
        <v>0</v>
      </c>
      <c r="R221">
        <f>PLANURI!BO663</f>
        <v>0</v>
      </c>
      <c r="S221">
        <f>PLANURI!BP663</f>
        <v>0</v>
      </c>
      <c r="T221" t="str">
        <f>PLANURI!BQ663</f>
        <v/>
      </c>
      <c r="U221" t="str">
        <f>PLANURI!BR663</f>
        <v/>
      </c>
      <c r="V221" t="str">
        <f>PLANURI!BS663</f>
        <v/>
      </c>
      <c r="W221" t="str">
        <f>PLANURI!BT663</f>
        <v/>
      </c>
      <c r="X221" t="str">
        <f>PLANURI!BU663</f>
        <v/>
      </c>
      <c r="Y221" t="str">
        <f>PLANURI!BV663</f>
        <v/>
      </c>
      <c r="Z221" t="str">
        <f>PLANURI!A$4</f>
        <v>Facultatea de Mecanică</v>
      </c>
      <c r="AA221" t="str">
        <f>PLANURI!H$6</f>
        <v xml:space="preserve"> Ştiinţe inginereşti</v>
      </c>
      <c r="AB221">
        <f>PLANURI!C$12</f>
        <v>270</v>
      </c>
      <c r="AC221" t="str">
        <f>PLANURI!H$9</f>
        <v>Inginerie medicală</v>
      </c>
      <c r="AD221">
        <f>PLANURI!A$12</f>
        <v>20</v>
      </c>
      <c r="AE221">
        <f>PLANURI!B$12</f>
        <v>70</v>
      </c>
      <c r="AF221">
        <f>PLANURI!D$12</f>
        <v>10</v>
      </c>
      <c r="AG221" t="str">
        <f>PLANURI!BW663</f>
        <v/>
      </c>
    </row>
    <row r="222" spans="1:33" x14ac:dyDescent="0.2">
      <c r="A222" t="str">
        <f>PLANURI!AX664</f>
        <v/>
      </c>
      <c r="B222">
        <f>PLANURI!AY664</f>
        <v>12</v>
      </c>
      <c r="C222" t="str">
        <f>PLANURI!AZ664</f>
        <v/>
      </c>
      <c r="D222" t="str">
        <f>PLANURI!BA664</f>
        <v/>
      </c>
      <c r="E222" t="str">
        <f>PLANURI!BB664</f>
        <v/>
      </c>
      <c r="F222" t="str">
        <f>PLANURI!BC664</f>
        <v/>
      </c>
      <c r="G222" t="str">
        <f>PLANURI!BD664</f>
        <v/>
      </c>
      <c r="H222">
        <f>PLANURI!WL664</f>
        <v>0</v>
      </c>
      <c r="I222" t="str">
        <f>PLANURI!BF664</f>
        <v/>
      </c>
      <c r="J222" t="str">
        <f>PLANURI!BG664</f>
        <v/>
      </c>
      <c r="K222" t="str">
        <f>PLANURI!BH664</f>
        <v/>
      </c>
      <c r="L222" t="str">
        <f>PLANURI!BI664</f>
        <v/>
      </c>
      <c r="M222" t="str">
        <f>PLANURI!BJ664</f>
        <v/>
      </c>
      <c r="N222">
        <f>PLANURI!BK664</f>
        <v>0</v>
      </c>
      <c r="O222">
        <f>PLANURI!BL664</f>
        <v>0</v>
      </c>
      <c r="P222">
        <f>PLANURI!BM664</f>
        <v>0</v>
      </c>
      <c r="Q222">
        <f>PLANURI!BN664</f>
        <v>0</v>
      </c>
      <c r="R222">
        <f>PLANURI!BO664</f>
        <v>0</v>
      </c>
      <c r="S222">
        <f>PLANURI!BP664</f>
        <v>0</v>
      </c>
      <c r="T222" t="str">
        <f>PLANURI!BQ664</f>
        <v/>
      </c>
      <c r="U222" t="str">
        <f>PLANURI!BR664</f>
        <v/>
      </c>
      <c r="V222" t="str">
        <f>PLANURI!BS664</f>
        <v/>
      </c>
      <c r="W222" t="str">
        <f>PLANURI!BT664</f>
        <v/>
      </c>
      <c r="X222" t="str">
        <f>PLANURI!BU664</f>
        <v/>
      </c>
      <c r="Y222" t="str">
        <f>PLANURI!BV664</f>
        <v/>
      </c>
      <c r="Z222" t="str">
        <f>PLANURI!A$4</f>
        <v>Facultatea de Mecanică</v>
      </c>
      <c r="AA222" t="str">
        <f>PLANURI!H$6</f>
        <v xml:space="preserve"> Ştiinţe inginereşti</v>
      </c>
      <c r="AB222">
        <f>PLANURI!C$12</f>
        <v>270</v>
      </c>
      <c r="AC222" t="str">
        <f>PLANURI!H$9</f>
        <v>Inginerie medicală</v>
      </c>
      <c r="AD222">
        <f>PLANURI!A$12</f>
        <v>20</v>
      </c>
      <c r="AE222">
        <f>PLANURI!B$12</f>
        <v>70</v>
      </c>
      <c r="AF222">
        <f>PLANURI!D$12</f>
        <v>10</v>
      </c>
      <c r="AG222" t="str">
        <f>PLANURI!BW664</f>
        <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de Mecanică</v>
      </c>
      <c r="AA223" t="str">
        <f>PLANURI!H$6</f>
        <v xml:space="preserve"> Ştiinţe inginereşti</v>
      </c>
      <c r="AB223">
        <f>PLANURI!C$12</f>
        <v>270</v>
      </c>
      <c r="AC223" t="str">
        <f>PLANURI!H$9</f>
        <v>Inginerie medicală</v>
      </c>
      <c r="AD223">
        <f>PLANURI!A$12</f>
        <v>20</v>
      </c>
      <c r="AE223">
        <f>PLANURI!B$12</f>
        <v>70</v>
      </c>
      <c r="AF223">
        <f>PLANURI!D$12</f>
        <v>10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de Mecanică</v>
      </c>
      <c r="AA224" t="str">
        <f>PLANURI!H$6</f>
        <v xml:space="preserve"> Ştiinţe inginereşti</v>
      </c>
      <c r="AB224">
        <f>PLANURI!C$12</f>
        <v>270</v>
      </c>
      <c r="AC224" t="str">
        <f>PLANURI!H$9</f>
        <v>Inginerie medicală</v>
      </c>
      <c r="AD224">
        <f>PLANURI!A$12</f>
        <v>20</v>
      </c>
      <c r="AE224">
        <f>PLANURI!B$12</f>
        <v>70</v>
      </c>
      <c r="AF224">
        <f>PLANURI!D$12</f>
        <v>10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 xml:space="preserve"> Ştiinţe inginereşti</v>
      </c>
      <c r="AB225">
        <f>PLANURI!C$12</f>
        <v>270</v>
      </c>
      <c r="AC225" t="str">
        <f>PLANURI!H$9</f>
        <v>Inginerie medicală</v>
      </c>
      <c r="AD225">
        <f>PLANURI!A$12</f>
        <v>20</v>
      </c>
      <c r="AE225">
        <f>PLANURI!B$12</f>
        <v>70</v>
      </c>
      <c r="AF225">
        <f>PLANURI!D$12</f>
        <v>10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 xml:space="preserve"> Ştiinţe inginereşti</v>
      </c>
      <c r="AB226">
        <f>PLANURI!C$12</f>
        <v>270</v>
      </c>
      <c r="AC226" t="str">
        <f>PLANURI!H$9</f>
        <v>Inginerie medicală</v>
      </c>
      <c r="AD226">
        <f>PLANURI!A$12</f>
        <v>20</v>
      </c>
      <c r="AE226">
        <f>PLANURI!B$12</f>
        <v>70</v>
      </c>
      <c r="AF226">
        <f>PLANURI!D$12</f>
        <v>10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 xml:space="preserve"> Ştiinţe inginereşti</v>
      </c>
      <c r="AB227">
        <f>PLANURI!C$12</f>
        <v>270</v>
      </c>
      <c r="AC227" t="str">
        <f>PLANURI!H$9</f>
        <v>Inginerie medicală</v>
      </c>
      <c r="AD227">
        <f>PLANURI!A$12</f>
        <v>20</v>
      </c>
      <c r="AE227">
        <f>PLANURI!B$12</f>
        <v>70</v>
      </c>
      <c r="AF227">
        <f>PLANURI!D$12</f>
        <v>10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 xml:space="preserve"> Ştiinţe inginereşti</v>
      </c>
      <c r="AB228">
        <f>PLANURI!C$12</f>
        <v>270</v>
      </c>
      <c r="AC228" t="str">
        <f>PLANURI!H$9</f>
        <v>Inginerie medicală</v>
      </c>
      <c r="AD228">
        <f>PLANURI!A$12</f>
        <v>20</v>
      </c>
      <c r="AE228">
        <f>PLANURI!B$12</f>
        <v>70</v>
      </c>
      <c r="AF228">
        <f>PLANURI!D$12</f>
        <v>10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 xml:space="preserve"> Ştiinţe inginereşti</v>
      </c>
      <c r="AB229">
        <f>PLANURI!C$12</f>
        <v>270</v>
      </c>
      <c r="AC229" t="str">
        <f>PLANURI!H$9</f>
        <v>Inginerie medicală</v>
      </c>
      <c r="AD229">
        <f>PLANURI!A$12</f>
        <v>20</v>
      </c>
      <c r="AE229">
        <f>PLANURI!B$12</f>
        <v>70</v>
      </c>
      <c r="AF229">
        <f>PLANURI!D$12</f>
        <v>10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 xml:space="preserve"> Ştiinţe inginereşti</v>
      </c>
      <c r="AB230">
        <f>PLANURI!C$12</f>
        <v>270</v>
      </c>
      <c r="AC230" t="str">
        <f>PLANURI!H$9</f>
        <v>Inginerie medicală</v>
      </c>
      <c r="AD230">
        <f>PLANURI!A$12</f>
        <v>20</v>
      </c>
      <c r="AE230">
        <f>PLANURI!B$12</f>
        <v>70</v>
      </c>
      <c r="AF230">
        <f>PLANURI!D$12</f>
        <v>10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 xml:space="preserve"> Ştiinţe inginereşti</v>
      </c>
      <c r="AB231">
        <f>PLANURI!C$12</f>
        <v>270</v>
      </c>
      <c r="AC231" t="str">
        <f>PLANURI!H$9</f>
        <v>Inginerie medicală</v>
      </c>
      <c r="AD231">
        <f>PLANURI!A$12</f>
        <v>20</v>
      </c>
      <c r="AE231">
        <f>PLANURI!B$12</f>
        <v>70</v>
      </c>
      <c r="AF231">
        <f>PLANURI!D$12</f>
        <v>10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 xml:space="preserve"> Ştiinţe inginereşti</v>
      </c>
      <c r="AB232">
        <f>PLANURI!C$12</f>
        <v>270</v>
      </c>
      <c r="AC232" t="str">
        <f>PLANURI!H$9</f>
        <v>Inginerie medicală</v>
      </c>
      <c r="AD232">
        <f>PLANURI!A$12</f>
        <v>20</v>
      </c>
      <c r="AE232">
        <f>PLANURI!B$12</f>
        <v>70</v>
      </c>
      <c r="AF232">
        <f>PLANURI!D$12</f>
        <v>10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 xml:space="preserve"> Ştiinţe inginereşti</v>
      </c>
      <c r="AB233">
        <f>PLANURI!C$12</f>
        <v>270</v>
      </c>
      <c r="AC233" t="str">
        <f>PLANURI!H$9</f>
        <v>Inginerie medicală</v>
      </c>
      <c r="AD233">
        <f>PLANURI!A$12</f>
        <v>20</v>
      </c>
      <c r="AE233">
        <f>PLANURI!B$12</f>
        <v>70</v>
      </c>
      <c r="AF233">
        <f>PLANURI!D$12</f>
        <v>10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 xml:space="preserve"> Ştiinţe inginereşti</v>
      </c>
      <c r="AB234">
        <f>PLANURI!C$12</f>
        <v>270</v>
      </c>
      <c r="AC234" t="str">
        <f>PLANURI!H$9</f>
        <v>Inginerie medicală</v>
      </c>
      <c r="AD234">
        <f>PLANURI!A$12</f>
        <v>20</v>
      </c>
      <c r="AE234">
        <f>PLANURI!B$12</f>
        <v>70</v>
      </c>
      <c r="AF234">
        <f>PLANURI!D$12</f>
        <v>10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 xml:space="preserve"> Ştiinţe inginereşti</v>
      </c>
      <c r="AB235">
        <f>PLANURI!C$12</f>
        <v>270</v>
      </c>
      <c r="AC235" t="str">
        <f>PLANURI!H$9</f>
        <v>Inginerie medicală</v>
      </c>
      <c r="AD235">
        <f>PLANURI!A$12</f>
        <v>20</v>
      </c>
      <c r="AE235">
        <f>PLANURI!B$12</f>
        <v>70</v>
      </c>
      <c r="AF235">
        <f>PLANURI!D$12</f>
        <v>10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 xml:space="preserve"> Ştiinţe inginereşti</v>
      </c>
      <c r="AB236">
        <f>PLANURI!C$12</f>
        <v>270</v>
      </c>
      <c r="AC236" t="str">
        <f>PLANURI!H$9</f>
        <v>Inginerie medicală</v>
      </c>
      <c r="AD236">
        <f>PLANURI!A$12</f>
        <v>20</v>
      </c>
      <c r="AE236">
        <f>PLANURI!B$12</f>
        <v>70</v>
      </c>
      <c r="AF236">
        <f>PLANURI!D$12</f>
        <v>10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 xml:space="preserve"> Ştiinţe inginereşti</v>
      </c>
      <c r="AB237">
        <f>PLANURI!C$12</f>
        <v>270</v>
      </c>
      <c r="AC237" t="str">
        <f>PLANURI!H$9</f>
        <v>Inginerie medicală</v>
      </c>
      <c r="AD237">
        <f>PLANURI!A$12</f>
        <v>20</v>
      </c>
      <c r="AE237">
        <f>PLANURI!B$12</f>
        <v>70</v>
      </c>
      <c r="AF237">
        <f>PLANURI!D$12</f>
        <v>10</v>
      </c>
      <c r="AG237" t="str">
        <f>PLANURI!BW679</f>
        <v/>
      </c>
    </row>
    <row r="238" spans="1:33" x14ac:dyDescent="0.2">
      <c r="A238" t="str">
        <f>PLANURI!AX680</f>
        <v>L450.20.08.S1-01</v>
      </c>
      <c r="B238">
        <f>PLANURI!AY680</f>
        <v>1</v>
      </c>
      <c r="C238" t="str">
        <f>PLANURI!AZ680</f>
        <v>Opțional 7 independent                                                                  Fiabilitatea echipamentelor medicale (*)</v>
      </c>
      <c r="D238">
        <f>PLANURI!BA680</f>
        <v>4</v>
      </c>
      <c r="E238" t="str">
        <f>PLANURI!BB680</f>
        <v>8</v>
      </c>
      <c r="F238" t="str">
        <f>PLANURI!BC680</f>
        <v>E</v>
      </c>
      <c r="G238" t="str">
        <f>PLANURI!BD680</f>
        <v>DO</v>
      </c>
      <c r="H238">
        <f>PLANURI!WL680</f>
        <v>0</v>
      </c>
      <c r="I238">
        <f>PLANURI!BF680</f>
        <v>2</v>
      </c>
      <c r="J238">
        <f>PLANURI!BG680</f>
        <v>4</v>
      </c>
      <c r="K238">
        <f>PLANURI!BH680</f>
        <v>28</v>
      </c>
      <c r="L238">
        <f>PLANURI!BI680</f>
        <v>28</v>
      </c>
      <c r="M238">
        <f>PLANURI!BJ680</f>
        <v>56</v>
      </c>
      <c r="N238">
        <f>PLANURI!BK680</f>
        <v>0</v>
      </c>
      <c r="O238">
        <f>PLANURI!BL680</f>
        <v>0</v>
      </c>
      <c r="P238">
        <f>PLANURI!BM680</f>
        <v>0</v>
      </c>
      <c r="Q238">
        <f>PLANURI!BN680</f>
        <v>0</v>
      </c>
      <c r="R238">
        <f>PLANURI!BO680</f>
        <v>0</v>
      </c>
      <c r="S238">
        <f>PLANURI!BP680</f>
        <v>0</v>
      </c>
      <c r="T238">
        <f>PLANURI!BQ680</f>
        <v>3.1</v>
      </c>
      <c r="U238">
        <f>PLANURI!BR680</f>
        <v>44</v>
      </c>
      <c r="V238">
        <f>PLANURI!BS680</f>
        <v>4</v>
      </c>
      <c r="W238" t="str">
        <f>PLANURI!BT680</f>
        <v>DS</v>
      </c>
      <c r="X238">
        <f>PLANURI!BU680</f>
        <v>7.1</v>
      </c>
      <c r="Y238">
        <f>PLANURI!BV680</f>
        <v>100</v>
      </c>
      <c r="Z238" t="str">
        <f>PLANURI!A$4</f>
        <v>Facultatea de Mecanică</v>
      </c>
      <c r="AA238" t="str">
        <f>PLANURI!H$6</f>
        <v xml:space="preserve"> Ştiinţe inginereşti</v>
      </c>
      <c r="AB238">
        <f>PLANURI!C$12</f>
        <v>270</v>
      </c>
      <c r="AC238" t="str">
        <f>PLANURI!H$9</f>
        <v>Inginerie medicală</v>
      </c>
      <c r="AD238">
        <f>PLANURI!A$12</f>
        <v>20</v>
      </c>
      <c r="AE238">
        <f>PLANURI!B$12</f>
        <v>70</v>
      </c>
      <c r="AF238">
        <f>PLANURI!D$12</f>
        <v>10</v>
      </c>
      <c r="AG238" t="str">
        <f>PLANURI!BW680</f>
        <v>2023</v>
      </c>
    </row>
    <row r="239" spans="1:33" x14ac:dyDescent="0.2">
      <c r="A239" t="str">
        <f>PLANURI!AX681</f>
        <v>L450.20.08.S1-02</v>
      </c>
      <c r="B239">
        <f>PLANURI!AY681</f>
        <v>2</v>
      </c>
      <c r="C239" t="str">
        <f>PLANURI!AZ681</f>
        <v>Opțional 7 independent                                                             Instrumentație electronică</v>
      </c>
      <c r="D239">
        <f>PLANURI!BA681</f>
        <v>4</v>
      </c>
      <c r="E239" t="str">
        <f>PLANURI!BB681</f>
        <v>8</v>
      </c>
      <c r="F239" t="str">
        <f>PLANURI!BC681</f>
        <v>E</v>
      </c>
      <c r="G239" t="str">
        <f>PLANURI!BD681</f>
        <v>DO</v>
      </c>
      <c r="H239">
        <f>PLANURI!BE681</f>
        <v>2</v>
      </c>
      <c r="I239">
        <f>PLANURI!BF681</f>
        <v>2</v>
      </c>
      <c r="J239">
        <f>PLANURI!BG681</f>
        <v>4</v>
      </c>
      <c r="K239">
        <f>PLANURI!BH681</f>
        <v>28</v>
      </c>
      <c r="L239">
        <f>PLANURI!BI681</f>
        <v>28</v>
      </c>
      <c r="M239">
        <f>PLANURI!BJ681</f>
        <v>56</v>
      </c>
      <c r="N239">
        <f>PLANURI!BK681</f>
        <v>0</v>
      </c>
      <c r="O239">
        <f>PLANURI!BL681</f>
        <v>0</v>
      </c>
      <c r="P239">
        <f>PLANURI!BM681</f>
        <v>0</v>
      </c>
      <c r="Q239">
        <f>PLANURI!BN681</f>
        <v>0</v>
      </c>
      <c r="R239">
        <f>PLANURI!BO681</f>
        <v>0</v>
      </c>
      <c r="S239">
        <f>PLANURI!BP681</f>
        <v>0</v>
      </c>
      <c r="T239">
        <f>PLANURI!BQ681</f>
        <v>3.1</v>
      </c>
      <c r="U239">
        <f>PLANURI!BR681</f>
        <v>44</v>
      </c>
      <c r="V239">
        <f>PLANURI!BS681</f>
        <v>4</v>
      </c>
      <c r="W239" t="str">
        <f>PLANURI!BT681</f>
        <v>DS</v>
      </c>
      <c r="X239">
        <f>PLANURI!BU681</f>
        <v>7.1</v>
      </c>
      <c r="Y239">
        <f>PLANURI!BV681</f>
        <v>100</v>
      </c>
      <c r="Z239" t="str">
        <f>PLANURI!A$4</f>
        <v>Facultatea de Mecanică</v>
      </c>
      <c r="AA239" t="str">
        <f>PLANURI!H$6</f>
        <v xml:space="preserve"> Ştiinţe inginereşti</v>
      </c>
      <c r="AB239">
        <f>PLANURI!C$12</f>
        <v>270</v>
      </c>
      <c r="AC239" t="str">
        <f>PLANURI!H$9</f>
        <v>Inginerie medicală</v>
      </c>
      <c r="AD239">
        <f>PLANURI!A$12</f>
        <v>20</v>
      </c>
      <c r="AE239">
        <f>PLANURI!B$12</f>
        <v>70</v>
      </c>
      <c r="AF239">
        <f>PLANURI!D$12</f>
        <v>10</v>
      </c>
      <c r="AG239" t="str">
        <f>PLANURI!BW681</f>
        <v>2023</v>
      </c>
    </row>
    <row r="240" spans="1:33" x14ac:dyDescent="0.2">
      <c r="A240" t="str">
        <f>PLANURI!AX682</f>
        <v>L450.20.08.S2-03</v>
      </c>
      <c r="B240">
        <f>PLANURI!AY682</f>
        <v>3</v>
      </c>
      <c r="C240" t="str">
        <f>PLANURI!AZ682</f>
        <v>Opțional 8 independent                                                                  Aparatură şi echipamente medicale  (*)</v>
      </c>
      <c r="D240">
        <f>PLANURI!BA682</f>
        <v>4</v>
      </c>
      <c r="E240" t="str">
        <f>PLANURI!BB682</f>
        <v>8</v>
      </c>
      <c r="F240" t="str">
        <f>PLANURI!BC682</f>
        <v>E</v>
      </c>
      <c r="G240" t="str">
        <f>PLANURI!BD682</f>
        <v>DO</v>
      </c>
      <c r="H240">
        <f>PLANURI!WL682</f>
        <v>0</v>
      </c>
      <c r="I240">
        <f>PLANURI!BF682</f>
        <v>2</v>
      </c>
      <c r="J240">
        <f>PLANURI!BG682</f>
        <v>4</v>
      </c>
      <c r="K240">
        <f>PLANURI!BH682</f>
        <v>28</v>
      </c>
      <c r="L240">
        <f>PLANURI!BI682</f>
        <v>28</v>
      </c>
      <c r="M240">
        <f>PLANURI!BJ682</f>
        <v>56</v>
      </c>
      <c r="N240">
        <f>PLANURI!BK682</f>
        <v>0</v>
      </c>
      <c r="O240">
        <f>PLANURI!BL682</f>
        <v>0</v>
      </c>
      <c r="P240">
        <f>PLANURI!BM682</f>
        <v>0</v>
      </c>
      <c r="Q240">
        <f>PLANURI!BN682</f>
        <v>0</v>
      </c>
      <c r="R240">
        <f>PLANURI!BO682</f>
        <v>0</v>
      </c>
      <c r="S240">
        <f>PLANURI!BP682</f>
        <v>0</v>
      </c>
      <c r="T240">
        <f>PLANURI!BQ682</f>
        <v>3.1</v>
      </c>
      <c r="U240">
        <f>PLANURI!BR682</f>
        <v>44</v>
      </c>
      <c r="V240">
        <f>PLANURI!BS682</f>
        <v>4</v>
      </c>
      <c r="W240" t="str">
        <f>PLANURI!BT682</f>
        <v>DS</v>
      </c>
      <c r="X240">
        <f>PLANURI!BU682</f>
        <v>7.1</v>
      </c>
      <c r="Y240">
        <f>PLANURI!BV682</f>
        <v>100</v>
      </c>
      <c r="Z240" t="str">
        <f>PLANURI!A$4</f>
        <v>Facultatea de Mecanică</v>
      </c>
      <c r="AA240" t="str">
        <f>PLANURI!H$6</f>
        <v xml:space="preserve"> Ştiinţe inginereşti</v>
      </c>
      <c r="AB240">
        <f>PLANURI!C$12</f>
        <v>270</v>
      </c>
      <c r="AC240" t="str">
        <f>PLANURI!H$9</f>
        <v>Inginerie medicală</v>
      </c>
      <c r="AD240">
        <f>PLANURI!A$12</f>
        <v>20</v>
      </c>
      <c r="AE240">
        <f>PLANURI!B$12</f>
        <v>70</v>
      </c>
      <c r="AF240">
        <f>PLANURI!D$12</f>
        <v>10</v>
      </c>
      <c r="AG240" t="str">
        <f>PLANURI!BW682</f>
        <v>2023</v>
      </c>
    </row>
    <row r="241" spans="1:33" x14ac:dyDescent="0.2">
      <c r="A241" t="str">
        <f>PLANURI!AX683</f>
        <v>L450.20.08.S2-04</v>
      </c>
      <c r="B241">
        <f>PLANURI!AY683</f>
        <v>4</v>
      </c>
      <c r="C241" t="str">
        <f>PLANURI!AZ683</f>
        <v xml:space="preserve">Opțional 8 independent                                                             Echipamente electrice medicale </v>
      </c>
      <c r="D241">
        <f>PLANURI!BA683</f>
        <v>4</v>
      </c>
      <c r="E241" t="str">
        <f>PLANURI!BB683</f>
        <v>8</v>
      </c>
      <c r="F241" t="str">
        <f>PLANURI!BC683</f>
        <v>E</v>
      </c>
      <c r="G241" t="str">
        <f>PLANURI!BD683</f>
        <v>DO</v>
      </c>
      <c r="H241">
        <f>PLANURI!BE683</f>
        <v>2</v>
      </c>
      <c r="I241">
        <f>PLANURI!BF683</f>
        <v>2</v>
      </c>
      <c r="J241">
        <f>PLANURI!BG683</f>
        <v>4</v>
      </c>
      <c r="K241">
        <f>PLANURI!BH683</f>
        <v>28</v>
      </c>
      <c r="L241">
        <f>PLANURI!BI683</f>
        <v>28</v>
      </c>
      <c r="M241">
        <f>PLANURI!BJ683</f>
        <v>56</v>
      </c>
      <c r="N241">
        <f>PLANURI!BK683</f>
        <v>0</v>
      </c>
      <c r="O241">
        <f>PLANURI!BL683</f>
        <v>0</v>
      </c>
      <c r="P241">
        <f>PLANURI!BM683</f>
        <v>0</v>
      </c>
      <c r="Q241">
        <f>PLANURI!BN683</f>
        <v>0</v>
      </c>
      <c r="R241">
        <f>PLANURI!BO683</f>
        <v>0</v>
      </c>
      <c r="S241">
        <f>PLANURI!BP683</f>
        <v>0</v>
      </c>
      <c r="T241">
        <f>PLANURI!BQ683</f>
        <v>3.1</v>
      </c>
      <c r="U241">
        <f>PLANURI!BR683</f>
        <v>44</v>
      </c>
      <c r="V241">
        <f>PLANURI!BS683</f>
        <v>4</v>
      </c>
      <c r="W241" t="str">
        <f>PLANURI!BT683</f>
        <v>DS</v>
      </c>
      <c r="X241">
        <f>PLANURI!BU683</f>
        <v>7.1</v>
      </c>
      <c r="Y241">
        <f>PLANURI!BV683</f>
        <v>100</v>
      </c>
      <c r="Z241" t="str">
        <f>PLANURI!A$4</f>
        <v>Facultatea de Mecanică</v>
      </c>
      <c r="AA241" t="str">
        <f>PLANURI!H$6</f>
        <v xml:space="preserve"> Ştiinţe inginereşti</v>
      </c>
      <c r="AB241">
        <f>PLANURI!C$12</f>
        <v>270</v>
      </c>
      <c r="AC241" t="str">
        <f>PLANURI!H$9</f>
        <v>Inginerie medicală</v>
      </c>
      <c r="AD241">
        <f>PLANURI!A$12</f>
        <v>20</v>
      </c>
      <c r="AE241">
        <f>PLANURI!B$12</f>
        <v>70</v>
      </c>
      <c r="AF241">
        <f>PLANURI!D$12</f>
        <v>10</v>
      </c>
      <c r="AG241" t="str">
        <f>PLANURI!BW683</f>
        <v>2023</v>
      </c>
    </row>
    <row r="242" spans="1:33" x14ac:dyDescent="0.2">
      <c r="A242" t="str">
        <f>PLANURI!AX684</f>
        <v>L450.20.08.S3-05</v>
      </c>
      <c r="B242">
        <f>PLANURI!AY684</f>
        <v>5</v>
      </c>
      <c r="C242" t="str">
        <f>PLANURI!AZ684</f>
        <v>Opțional 9 independent                                                                    Evaluarea și certificarea aparaturii medicale (*)</v>
      </c>
      <c r="D242">
        <f>PLANURI!BA684</f>
        <v>4</v>
      </c>
      <c r="E242" t="str">
        <f>PLANURI!BB684</f>
        <v>8</v>
      </c>
      <c r="F242" t="str">
        <f>PLANURI!BC684</f>
        <v>E</v>
      </c>
      <c r="G242" t="str">
        <f>PLANURI!BD684</f>
        <v>DO</v>
      </c>
      <c r="H242">
        <f>PLANURI!WL684</f>
        <v>0</v>
      </c>
      <c r="I242">
        <f>PLANURI!BF684</f>
        <v>2</v>
      </c>
      <c r="J242">
        <f>PLANURI!BG684</f>
        <v>4</v>
      </c>
      <c r="K242">
        <f>PLANURI!BH684</f>
        <v>28</v>
      </c>
      <c r="L242">
        <f>PLANURI!BI684</f>
        <v>28</v>
      </c>
      <c r="M242">
        <f>PLANURI!BJ684</f>
        <v>56</v>
      </c>
      <c r="N242">
        <f>PLANURI!BK684</f>
        <v>0</v>
      </c>
      <c r="O242">
        <f>PLANURI!BL684</f>
        <v>0</v>
      </c>
      <c r="P242">
        <f>PLANURI!BM684</f>
        <v>0</v>
      </c>
      <c r="Q242">
        <f>PLANURI!BN684</f>
        <v>0</v>
      </c>
      <c r="R242">
        <f>PLANURI!BO684</f>
        <v>0</v>
      </c>
      <c r="S242">
        <f>PLANURI!BP684</f>
        <v>0</v>
      </c>
      <c r="T242">
        <f>PLANURI!BQ684</f>
        <v>3.1</v>
      </c>
      <c r="U242">
        <f>PLANURI!BR684</f>
        <v>44</v>
      </c>
      <c r="V242">
        <f>PLANURI!BS684</f>
        <v>4</v>
      </c>
      <c r="W242" t="str">
        <f>PLANURI!BT684</f>
        <v>DS</v>
      </c>
      <c r="X242">
        <f>PLANURI!BU684</f>
        <v>7.1</v>
      </c>
      <c r="Y242">
        <f>PLANURI!BV684</f>
        <v>100</v>
      </c>
      <c r="Z242" t="str">
        <f>PLANURI!A$4</f>
        <v>Facultatea de Mecanică</v>
      </c>
      <c r="AA242" t="str">
        <f>PLANURI!H$6</f>
        <v xml:space="preserve"> Ştiinţe inginereşti</v>
      </c>
      <c r="AB242">
        <f>PLANURI!C$12</f>
        <v>270</v>
      </c>
      <c r="AC242" t="str">
        <f>PLANURI!H$9</f>
        <v>Inginerie medicală</v>
      </c>
      <c r="AD242">
        <f>PLANURI!A$12</f>
        <v>20</v>
      </c>
      <c r="AE242">
        <f>PLANURI!B$12</f>
        <v>70</v>
      </c>
      <c r="AF242">
        <f>PLANURI!D$12</f>
        <v>10</v>
      </c>
      <c r="AG242" t="str">
        <f>PLANURI!BW684</f>
        <v>2023</v>
      </c>
    </row>
    <row r="243" spans="1:33" x14ac:dyDescent="0.2">
      <c r="A243" t="str">
        <f>PLANURI!AX685</f>
        <v>L450.20.08.S3-06</v>
      </c>
      <c r="B243">
        <f>PLANURI!AY685</f>
        <v>6</v>
      </c>
      <c r="C243" t="str">
        <f>PLANURI!AZ685</f>
        <v>Opțional 9 independent                                                                 Asigurarea calității implanturilor</v>
      </c>
      <c r="D243">
        <f>PLANURI!BA685</f>
        <v>4</v>
      </c>
      <c r="E243" t="str">
        <f>PLANURI!BB685</f>
        <v>8</v>
      </c>
      <c r="F243" t="str">
        <f>PLANURI!BC685</f>
        <v>E</v>
      </c>
      <c r="G243" t="str">
        <f>PLANURI!BD685</f>
        <v>DO</v>
      </c>
      <c r="H243">
        <f>PLANURI!BE685</f>
        <v>2</v>
      </c>
      <c r="I243">
        <f>PLANURI!BF685</f>
        <v>2</v>
      </c>
      <c r="J243">
        <f>PLANURI!BG685</f>
        <v>4</v>
      </c>
      <c r="K243">
        <f>PLANURI!BH685</f>
        <v>28</v>
      </c>
      <c r="L243">
        <f>PLANURI!BI685</f>
        <v>28</v>
      </c>
      <c r="M243">
        <f>PLANURI!BJ685</f>
        <v>56</v>
      </c>
      <c r="N243">
        <f>PLANURI!BK685</f>
        <v>0</v>
      </c>
      <c r="O243">
        <f>PLANURI!BL685</f>
        <v>0</v>
      </c>
      <c r="P243">
        <f>PLANURI!BM685</f>
        <v>0</v>
      </c>
      <c r="Q243">
        <f>PLANURI!BN685</f>
        <v>0</v>
      </c>
      <c r="R243">
        <f>PLANURI!BO685</f>
        <v>0</v>
      </c>
      <c r="S243">
        <f>PLANURI!BP685</f>
        <v>0</v>
      </c>
      <c r="T243">
        <f>PLANURI!BQ685</f>
        <v>3.1</v>
      </c>
      <c r="U243">
        <f>PLANURI!BR685</f>
        <v>44</v>
      </c>
      <c r="V243">
        <f>PLANURI!BS685</f>
        <v>4</v>
      </c>
      <c r="W243" t="str">
        <f>PLANURI!BT685</f>
        <v>DS</v>
      </c>
      <c r="X243">
        <f>PLANURI!BU685</f>
        <v>7.1</v>
      </c>
      <c r="Y243">
        <f>PLANURI!BV685</f>
        <v>100</v>
      </c>
      <c r="Z243" t="str">
        <f>PLANURI!A$4</f>
        <v>Facultatea de Mecanică</v>
      </c>
      <c r="AA243" t="str">
        <f>PLANURI!H$6</f>
        <v xml:space="preserve"> Ştiinţe inginereşti</v>
      </c>
      <c r="AB243">
        <f>PLANURI!C$12</f>
        <v>270</v>
      </c>
      <c r="AC243" t="str">
        <f>PLANURI!H$9</f>
        <v>Inginerie medicală</v>
      </c>
      <c r="AD243">
        <f>PLANURI!A$12</f>
        <v>20</v>
      </c>
      <c r="AE243">
        <f>PLANURI!B$12</f>
        <v>70</v>
      </c>
      <c r="AF243">
        <f>PLANURI!D$12</f>
        <v>10</v>
      </c>
      <c r="AG243" t="str">
        <f>PLANURI!BW685</f>
        <v>2023</v>
      </c>
    </row>
    <row r="244" spans="1:33" x14ac:dyDescent="0.2">
      <c r="A244" t="str">
        <f>PLANURI!AX686</f>
        <v>L450.20.08.D4-07</v>
      </c>
      <c r="B244">
        <f>PLANURI!AY686</f>
        <v>7</v>
      </c>
      <c r="C244" t="str">
        <f>PLANURI!AZ686</f>
        <v>Opțional 10 independent                                                                  Ergonomia echipamentelor medicale (*)</v>
      </c>
      <c r="D244">
        <f>PLANURI!BA686</f>
        <v>4</v>
      </c>
      <c r="E244" t="str">
        <f>PLANURI!BB686</f>
        <v>8</v>
      </c>
      <c r="F244" t="str">
        <f>PLANURI!BC686</f>
        <v>E</v>
      </c>
      <c r="G244" t="str">
        <f>PLANURI!BD686</f>
        <v>DO</v>
      </c>
      <c r="H244">
        <f>PLANURI!WL686</f>
        <v>0</v>
      </c>
      <c r="I244">
        <f>PLANURI!BF686</f>
        <v>1</v>
      </c>
      <c r="J244">
        <f>PLANURI!BG686</f>
        <v>3</v>
      </c>
      <c r="K244">
        <f>PLANURI!BH686</f>
        <v>28</v>
      </c>
      <c r="L244">
        <f>PLANURI!BI686</f>
        <v>14</v>
      </c>
      <c r="M244">
        <f>PLANURI!BJ686</f>
        <v>42</v>
      </c>
      <c r="N244">
        <f>PLANURI!BK686</f>
        <v>0</v>
      </c>
      <c r="O244">
        <f>PLANURI!BL686</f>
        <v>0</v>
      </c>
      <c r="P244">
        <f>PLANURI!BM686</f>
        <v>0</v>
      </c>
      <c r="Q244">
        <f>PLANURI!BN686</f>
        <v>0</v>
      </c>
      <c r="R244">
        <f>PLANURI!BO686</f>
        <v>0</v>
      </c>
      <c r="S244">
        <f>PLANURI!BP686</f>
        <v>0</v>
      </c>
      <c r="T244">
        <f>PLANURI!BQ686</f>
        <v>2.4</v>
      </c>
      <c r="U244">
        <f>PLANURI!BR686</f>
        <v>33</v>
      </c>
      <c r="V244">
        <f>PLANURI!BS686</f>
        <v>3</v>
      </c>
      <c r="W244" t="str">
        <f>PLANURI!BT686</f>
        <v>DD</v>
      </c>
      <c r="X244">
        <f>PLANURI!BU686</f>
        <v>5.4</v>
      </c>
      <c r="Y244">
        <f>PLANURI!BV686</f>
        <v>75</v>
      </c>
      <c r="Z244" t="str">
        <f>PLANURI!A$4</f>
        <v>Facultatea de Mecanică</v>
      </c>
      <c r="AA244" t="str">
        <f>PLANURI!H$6</f>
        <v xml:space="preserve"> Ştiinţe inginereşti</v>
      </c>
      <c r="AB244">
        <f>PLANURI!C$12</f>
        <v>270</v>
      </c>
      <c r="AC244" t="str">
        <f>PLANURI!H$9</f>
        <v>Inginerie medicală</v>
      </c>
      <c r="AD244">
        <f>PLANURI!A$12</f>
        <v>20</v>
      </c>
      <c r="AE244">
        <f>PLANURI!B$12</f>
        <v>70</v>
      </c>
      <c r="AF244">
        <f>PLANURI!D$12</f>
        <v>10</v>
      </c>
      <c r="AG244" t="str">
        <f>PLANURI!BW686</f>
        <v>2023</v>
      </c>
    </row>
    <row r="245" spans="1:33" x14ac:dyDescent="0.2">
      <c r="A245" t="str">
        <f>PLANURI!AX687</f>
        <v>L450.20.08.D4-08</v>
      </c>
      <c r="B245">
        <f>PLANURI!AY687</f>
        <v>8</v>
      </c>
      <c r="C245" t="str">
        <f>PLANURI!AZ687</f>
        <v xml:space="preserve">Opțional 10 independent                                                                    Ingineria suprafețelor </v>
      </c>
      <c r="D245">
        <f>PLANURI!BA687</f>
        <v>4</v>
      </c>
      <c r="E245" t="str">
        <f>PLANURI!BB687</f>
        <v>8</v>
      </c>
      <c r="F245" t="str">
        <f>PLANURI!BC687</f>
        <v>E</v>
      </c>
      <c r="G245" t="str">
        <f>PLANURI!BD687</f>
        <v>DO</v>
      </c>
      <c r="H245">
        <f>PLANURI!BE687</f>
        <v>2</v>
      </c>
      <c r="I245">
        <f>PLANURI!BF687</f>
        <v>1</v>
      </c>
      <c r="J245">
        <f>PLANURI!BG687</f>
        <v>3</v>
      </c>
      <c r="K245">
        <f>PLANURI!BH687</f>
        <v>28</v>
      </c>
      <c r="L245">
        <f>PLANURI!BI687</f>
        <v>14</v>
      </c>
      <c r="M245">
        <f>PLANURI!BJ687</f>
        <v>42</v>
      </c>
      <c r="N245">
        <f>PLANURI!BK687</f>
        <v>0</v>
      </c>
      <c r="O245">
        <f>PLANURI!BL687</f>
        <v>0</v>
      </c>
      <c r="P245">
        <f>PLANURI!BM687</f>
        <v>0</v>
      </c>
      <c r="Q245">
        <f>PLANURI!BN687</f>
        <v>0</v>
      </c>
      <c r="R245">
        <f>PLANURI!BO687</f>
        <v>0</v>
      </c>
      <c r="S245">
        <f>PLANURI!BP687</f>
        <v>0</v>
      </c>
      <c r="T245">
        <f>PLANURI!BQ687</f>
        <v>2.4</v>
      </c>
      <c r="U245">
        <f>PLANURI!BR687</f>
        <v>33</v>
      </c>
      <c r="V245">
        <f>PLANURI!BS687</f>
        <v>3</v>
      </c>
      <c r="W245" t="str">
        <f>PLANURI!BT687</f>
        <v>DD</v>
      </c>
      <c r="X245">
        <f>PLANURI!BU687</f>
        <v>5.4</v>
      </c>
      <c r="Y245">
        <f>PLANURI!BV687</f>
        <v>75</v>
      </c>
      <c r="Z245" t="str">
        <f>PLANURI!A$4</f>
        <v>Facultatea de Mecanică</v>
      </c>
      <c r="AA245" t="str">
        <f>PLANURI!H$6</f>
        <v xml:space="preserve"> Ştiinţe inginereşti</v>
      </c>
      <c r="AB245">
        <f>PLANURI!C$12</f>
        <v>270</v>
      </c>
      <c r="AC245" t="str">
        <f>PLANURI!H$9</f>
        <v>Inginerie medicală</v>
      </c>
      <c r="AD245">
        <f>PLANURI!A$12</f>
        <v>20</v>
      </c>
      <c r="AE245">
        <f>PLANURI!B$12</f>
        <v>70</v>
      </c>
      <c r="AF245">
        <f>PLANURI!D$12</f>
        <v>10</v>
      </c>
      <c r="AG245" t="str">
        <f>PLANURI!BW687</f>
        <v>2023</v>
      </c>
    </row>
    <row r="246" spans="1:33" x14ac:dyDescent="0.2">
      <c r="A246" t="str">
        <f>PLANURI!AX688</f>
        <v/>
      </c>
      <c r="B246">
        <f>PLANURI!AY688</f>
        <v>9</v>
      </c>
      <c r="C246" t="str">
        <f>PLANURI!AZ688</f>
        <v/>
      </c>
      <c r="D246" t="str">
        <f>PLANURI!BA688</f>
        <v/>
      </c>
      <c r="E246" t="str">
        <f>PLANURI!BB688</f>
        <v/>
      </c>
      <c r="F246" t="str">
        <f>PLANURI!BC688</f>
        <v/>
      </c>
      <c r="G246" t="str">
        <f>PLANURI!BD688</f>
        <v/>
      </c>
      <c r="H246">
        <f>PLANURI!WL688</f>
        <v>0</v>
      </c>
      <c r="I246" t="str">
        <f>PLANURI!BF688</f>
        <v/>
      </c>
      <c r="J246" t="str">
        <f>PLANURI!BG688</f>
        <v/>
      </c>
      <c r="K246" t="str">
        <f>PLANURI!BH688</f>
        <v/>
      </c>
      <c r="L246" t="str">
        <f>PLANURI!BI688</f>
        <v/>
      </c>
      <c r="M246" t="str">
        <f>PLANURI!BJ688</f>
        <v/>
      </c>
      <c r="N246">
        <f>PLANURI!BK688</f>
        <v>0</v>
      </c>
      <c r="O246">
        <f>PLANURI!BL688</f>
        <v>0</v>
      </c>
      <c r="P246">
        <f>PLANURI!BM688</f>
        <v>0</v>
      </c>
      <c r="Q246">
        <f>PLANURI!BN688</f>
        <v>0</v>
      </c>
      <c r="R246">
        <f>PLANURI!BO688</f>
        <v>0</v>
      </c>
      <c r="S246">
        <f>PLANURI!BP688</f>
        <v>0</v>
      </c>
      <c r="T246" t="str">
        <f>PLANURI!BQ688</f>
        <v/>
      </c>
      <c r="U246" t="str">
        <f>PLANURI!BR688</f>
        <v/>
      </c>
      <c r="V246" t="str">
        <f>PLANURI!BS688</f>
        <v/>
      </c>
      <c r="W246" t="str">
        <f>PLANURI!BT688</f>
        <v/>
      </c>
      <c r="X246" t="str">
        <f>PLANURI!BU688</f>
        <v/>
      </c>
      <c r="Y246" t="str">
        <f>PLANURI!BV688</f>
        <v/>
      </c>
      <c r="Z246" t="str">
        <f>PLANURI!A$4</f>
        <v>Facultatea de Mecanică</v>
      </c>
      <c r="AA246" t="str">
        <f>PLANURI!H$6</f>
        <v xml:space="preserve"> Ştiinţe inginereşti</v>
      </c>
      <c r="AB246">
        <f>PLANURI!C$12</f>
        <v>270</v>
      </c>
      <c r="AC246" t="str">
        <f>PLANURI!H$9</f>
        <v>Inginerie medicală</v>
      </c>
      <c r="AD246">
        <f>PLANURI!A$12</f>
        <v>20</v>
      </c>
      <c r="AE246">
        <f>PLANURI!B$12</f>
        <v>70</v>
      </c>
      <c r="AF246">
        <f>PLANURI!D$12</f>
        <v>10</v>
      </c>
      <c r="AG246" t="str">
        <f>PLANURI!BW688</f>
        <v/>
      </c>
    </row>
    <row r="247" spans="1:33" x14ac:dyDescent="0.2">
      <c r="A247" t="str">
        <f>PLANURI!AX689</f>
        <v/>
      </c>
      <c r="B247">
        <f>PLANURI!AY689</f>
        <v>10</v>
      </c>
      <c r="C247" t="str">
        <f>PLANURI!AZ689</f>
        <v/>
      </c>
      <c r="D247" t="str">
        <f>PLANURI!BA689</f>
        <v/>
      </c>
      <c r="E247" t="str">
        <f>PLANURI!BB689</f>
        <v/>
      </c>
      <c r="F247" t="str">
        <f>PLANURI!BC689</f>
        <v/>
      </c>
      <c r="G247" t="str">
        <f>PLANURI!BD689</f>
        <v/>
      </c>
      <c r="H247" t="str">
        <f>PLANURI!BE689</f>
        <v/>
      </c>
      <c r="I247" t="str">
        <f>PLANURI!BF689</f>
        <v/>
      </c>
      <c r="J247" t="str">
        <f>PLANURI!BG689</f>
        <v/>
      </c>
      <c r="K247" t="str">
        <f>PLANURI!BH689</f>
        <v/>
      </c>
      <c r="L247" t="str">
        <f>PLANURI!BI689</f>
        <v/>
      </c>
      <c r="M247" t="str">
        <f>PLANURI!BJ689</f>
        <v/>
      </c>
      <c r="N247">
        <f>PLANURI!BK689</f>
        <v>0</v>
      </c>
      <c r="O247">
        <f>PLANURI!BL689</f>
        <v>0</v>
      </c>
      <c r="P247">
        <f>PLANURI!BM689</f>
        <v>0</v>
      </c>
      <c r="Q247">
        <f>PLANURI!BN689</f>
        <v>0</v>
      </c>
      <c r="R247">
        <f>PLANURI!BO689</f>
        <v>0</v>
      </c>
      <c r="S247">
        <f>PLANURI!BP689</f>
        <v>0</v>
      </c>
      <c r="T247" t="str">
        <f>PLANURI!BQ689</f>
        <v/>
      </c>
      <c r="U247" t="str">
        <f>PLANURI!BR689</f>
        <v/>
      </c>
      <c r="V247" t="str">
        <f>PLANURI!BS689</f>
        <v/>
      </c>
      <c r="W247" t="str">
        <f>PLANURI!BT689</f>
        <v/>
      </c>
      <c r="X247" t="str">
        <f>PLANURI!BU689</f>
        <v/>
      </c>
      <c r="Y247" t="str">
        <f>PLANURI!BV689</f>
        <v/>
      </c>
      <c r="Z247" t="str">
        <f>PLANURI!A$4</f>
        <v>Facultatea de Mecanică</v>
      </c>
      <c r="AA247" t="str">
        <f>PLANURI!H$6</f>
        <v xml:space="preserve"> Ştiinţe inginereşti</v>
      </c>
      <c r="AB247">
        <f>PLANURI!C$12</f>
        <v>270</v>
      </c>
      <c r="AC247" t="str">
        <f>PLANURI!H$9</f>
        <v>Inginerie medicală</v>
      </c>
      <c r="AD247">
        <f>PLANURI!A$12</f>
        <v>20</v>
      </c>
      <c r="AE247">
        <f>PLANURI!B$12</f>
        <v>70</v>
      </c>
      <c r="AF247">
        <f>PLANURI!D$12</f>
        <v>10</v>
      </c>
      <c r="AG247" t="str">
        <f>PLANURI!BW689</f>
        <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Mecanică</v>
      </c>
      <c r="AA248" t="str">
        <f>PLANURI!H$6</f>
        <v xml:space="preserve"> Ştiinţe inginereşti</v>
      </c>
      <c r="AB248">
        <f>PLANURI!C$12</f>
        <v>270</v>
      </c>
      <c r="AC248" t="str">
        <f>PLANURI!H$9</f>
        <v>Inginerie medicală</v>
      </c>
      <c r="AD248">
        <f>PLANURI!A$12</f>
        <v>20</v>
      </c>
      <c r="AE248">
        <f>PLANURI!B$12</f>
        <v>70</v>
      </c>
      <c r="AF248">
        <f>PLANURI!D$12</f>
        <v>10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Mecanică</v>
      </c>
      <c r="AA249" t="str">
        <f>PLANURI!H$6</f>
        <v xml:space="preserve"> Ştiinţe inginereşti</v>
      </c>
      <c r="AB249">
        <f>PLANURI!C$12</f>
        <v>270</v>
      </c>
      <c r="AC249" t="str">
        <f>PLANURI!H$9</f>
        <v>Inginerie medicală</v>
      </c>
      <c r="AD249">
        <f>PLANURI!A$12</f>
        <v>20</v>
      </c>
      <c r="AE249">
        <f>PLANURI!B$12</f>
        <v>70</v>
      </c>
      <c r="AF249">
        <f>PLANURI!D$12</f>
        <v>10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 xml:space="preserve"> Ştiinţe inginereşti</v>
      </c>
      <c r="AB250">
        <f>PLANURI!C$12</f>
        <v>270</v>
      </c>
      <c r="AC250" t="str">
        <f>PLANURI!H$9</f>
        <v>Inginerie medicală</v>
      </c>
      <c r="AD250">
        <f>PLANURI!A$12</f>
        <v>20</v>
      </c>
      <c r="AE250">
        <f>PLANURI!B$12</f>
        <v>70</v>
      </c>
      <c r="AF250">
        <f>PLANURI!D$12</f>
        <v>10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 xml:space="preserve"> Ştiinţe inginereşti</v>
      </c>
      <c r="AB251">
        <f>PLANURI!C$12</f>
        <v>270</v>
      </c>
      <c r="AC251" t="str">
        <f>PLANURI!H$9</f>
        <v>Inginerie medicală</v>
      </c>
      <c r="AD251">
        <f>PLANURI!A$12</f>
        <v>20</v>
      </c>
      <c r="AE251">
        <f>PLANURI!B$12</f>
        <v>70</v>
      </c>
      <c r="AF251">
        <f>PLANURI!D$12</f>
        <v>10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 xml:space="preserve"> Ştiinţe inginereşti</v>
      </c>
      <c r="AB252">
        <f>PLANURI!C$12</f>
        <v>270</v>
      </c>
      <c r="AC252" t="str">
        <f>PLANURI!H$9</f>
        <v>Inginerie medicală</v>
      </c>
      <c r="AD252">
        <f>PLANURI!A$12</f>
        <v>20</v>
      </c>
      <c r="AE252">
        <f>PLANURI!B$12</f>
        <v>70</v>
      </c>
      <c r="AF252">
        <f>PLANURI!D$12</f>
        <v>10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 xml:space="preserve"> Ştiinţe inginereşti</v>
      </c>
      <c r="AB253">
        <f>PLANURI!C$12</f>
        <v>270</v>
      </c>
      <c r="AC253" t="str">
        <f>PLANURI!H$9</f>
        <v>Inginerie medicală</v>
      </c>
      <c r="AD253">
        <f>PLANURI!A$12</f>
        <v>20</v>
      </c>
      <c r="AE253">
        <f>PLANURI!B$12</f>
        <v>70</v>
      </c>
      <c r="AF253">
        <f>PLANURI!D$12</f>
        <v>10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 xml:space="preserve"> Ştiinţe inginereşti</v>
      </c>
      <c r="AB254">
        <f>PLANURI!C$12</f>
        <v>270</v>
      </c>
      <c r="AC254" t="str">
        <f>PLANURI!H$9</f>
        <v>Inginerie medicală</v>
      </c>
      <c r="AD254">
        <f>PLANURI!A$12</f>
        <v>20</v>
      </c>
      <c r="AE254">
        <f>PLANURI!B$12</f>
        <v>70</v>
      </c>
      <c r="AF254">
        <f>PLANURI!D$12</f>
        <v>10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 xml:space="preserve"> Ştiinţe inginereşti</v>
      </c>
      <c r="AB255">
        <f>PLANURI!C$12</f>
        <v>270</v>
      </c>
      <c r="AC255" t="str">
        <f>PLANURI!H$9</f>
        <v>Inginerie medicală</v>
      </c>
      <c r="AD255">
        <f>PLANURI!A$12</f>
        <v>20</v>
      </c>
      <c r="AE255">
        <f>PLANURI!B$12</f>
        <v>70</v>
      </c>
      <c r="AF255">
        <f>PLANURI!D$12</f>
        <v>10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 xml:space="preserve"> Ştiinţe inginereşti</v>
      </c>
      <c r="AB256">
        <f>PLANURI!C$12</f>
        <v>270</v>
      </c>
      <c r="AC256" t="str">
        <f>PLANURI!H$9</f>
        <v>Inginerie medicală</v>
      </c>
      <c r="AD256">
        <f>PLANURI!A$12</f>
        <v>20</v>
      </c>
      <c r="AE256">
        <f>PLANURI!B$12</f>
        <v>70</v>
      </c>
      <c r="AF256">
        <f>PLANURI!D$12</f>
        <v>10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 xml:space="preserve"> Ştiinţe inginereşti</v>
      </c>
      <c r="AB257">
        <f>PLANURI!C$12</f>
        <v>270</v>
      </c>
      <c r="AC257" t="str">
        <f>PLANURI!H$9</f>
        <v>Inginerie medicală</v>
      </c>
      <c r="AD257">
        <f>PLANURI!A$12</f>
        <v>20</v>
      </c>
      <c r="AE257">
        <f>PLANURI!B$12</f>
        <v>70</v>
      </c>
      <c r="AF257">
        <f>PLANURI!D$12</f>
        <v>10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 xml:space="preserve"> Ştiinţe inginereşti</v>
      </c>
      <c r="AB258">
        <f>PLANURI!C$12</f>
        <v>270</v>
      </c>
      <c r="AC258" t="str">
        <f>PLANURI!H$9</f>
        <v>Inginerie medicală</v>
      </c>
      <c r="AD258">
        <f>PLANURI!A$12</f>
        <v>20</v>
      </c>
      <c r="AE258">
        <f>PLANURI!B$12</f>
        <v>70</v>
      </c>
      <c r="AF258">
        <f>PLANURI!D$12</f>
        <v>10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 xml:space="preserve"> Ştiinţe inginereşti</v>
      </c>
      <c r="AB259">
        <f>PLANURI!C$12</f>
        <v>270</v>
      </c>
      <c r="AC259" t="str">
        <f>PLANURI!H$9</f>
        <v>Inginerie medicală</v>
      </c>
      <c r="AD259">
        <f>PLANURI!A$12</f>
        <v>20</v>
      </c>
      <c r="AE259">
        <f>PLANURI!B$12</f>
        <v>70</v>
      </c>
      <c r="AF259">
        <f>PLANURI!D$12</f>
        <v>10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 xml:space="preserve"> Ştiinţe inginereşti</v>
      </c>
      <c r="AB260">
        <f>PLANURI!C$12</f>
        <v>270</v>
      </c>
      <c r="AC260" t="str">
        <f>PLANURI!H$9</f>
        <v>Inginerie medicală</v>
      </c>
      <c r="AD260">
        <f>PLANURI!A$12</f>
        <v>20</v>
      </c>
      <c r="AE260">
        <f>PLANURI!B$12</f>
        <v>70</v>
      </c>
      <c r="AF260">
        <f>PLANURI!D$12</f>
        <v>10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 xml:space="preserve"> Ştiinţe inginereşti</v>
      </c>
      <c r="AB261">
        <f>PLANURI!C$12</f>
        <v>270</v>
      </c>
      <c r="AC261" t="str">
        <f>PLANURI!H$9</f>
        <v>Inginerie medicală</v>
      </c>
      <c r="AD261">
        <f>PLANURI!A$12</f>
        <v>20</v>
      </c>
      <c r="AE261">
        <f>PLANURI!B$12</f>
        <v>70</v>
      </c>
      <c r="AF261">
        <f>PLANURI!D$12</f>
        <v>10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 xml:space="preserve"> Ştiinţe inginereşti</v>
      </c>
      <c r="AB262">
        <f>PLANURI!C$12</f>
        <v>270</v>
      </c>
      <c r="AC262" t="str">
        <f>PLANURI!H$9</f>
        <v>Inginerie medicală</v>
      </c>
      <c r="AD262">
        <f>PLANURI!A$12</f>
        <v>20</v>
      </c>
      <c r="AE262">
        <f>PLANURI!B$12</f>
        <v>70</v>
      </c>
      <c r="AF262">
        <f>PLANURI!D$12</f>
        <v>10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 xml:space="preserve"> Ştiinţe inginereşti</v>
      </c>
      <c r="AB263">
        <f>PLANURI!C$12</f>
        <v>270</v>
      </c>
      <c r="AC263" t="str">
        <f>PLANURI!H$9</f>
        <v>Inginerie medicală</v>
      </c>
      <c r="AD263">
        <f>PLANURI!A$12</f>
        <v>20</v>
      </c>
      <c r="AE263">
        <f>PLANURI!B$12</f>
        <v>70</v>
      </c>
      <c r="AF263">
        <f>PLANURI!D$12</f>
        <v>10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 xml:space="preserve"> Ştiinţe inginereşti</v>
      </c>
      <c r="AB264">
        <f>PLANURI!C$12</f>
        <v>270</v>
      </c>
      <c r="AC264" t="str">
        <f>PLANURI!H$9</f>
        <v>Inginerie medicală</v>
      </c>
      <c r="AD264">
        <f>PLANURI!A$12</f>
        <v>20</v>
      </c>
      <c r="AE264">
        <f>PLANURI!B$12</f>
        <v>70</v>
      </c>
      <c r="AF264">
        <f>PLANURI!D$12</f>
        <v>10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 xml:space="preserve"> Ştiinţe inginereşti</v>
      </c>
      <c r="AB265">
        <f>PLANURI!C$12</f>
        <v>270</v>
      </c>
      <c r="AC265" t="str">
        <f>PLANURI!H$9</f>
        <v>Inginerie medicală</v>
      </c>
      <c r="AD265">
        <f>PLANURI!A$12</f>
        <v>20</v>
      </c>
      <c r="AE265">
        <f>PLANURI!B$12</f>
        <v>70</v>
      </c>
      <c r="AF265">
        <f>PLANURI!D$12</f>
        <v>10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 xml:space="preserve"> Ştiinţe inginereşti</v>
      </c>
      <c r="AB266">
        <f>PLANURI!C$12</f>
        <v>270</v>
      </c>
      <c r="AC266" t="str">
        <f>PLANURI!H$9</f>
        <v>Inginerie medicală</v>
      </c>
      <c r="AD266">
        <f>PLANURI!A$12</f>
        <v>20</v>
      </c>
      <c r="AE266">
        <f>PLANURI!B$12</f>
        <v>70</v>
      </c>
      <c r="AF266">
        <f>PLANURI!D$12</f>
        <v>10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 xml:space="preserve"> Ştiinţe inginereşti</v>
      </c>
      <c r="AB267">
        <f>PLANURI!C$12</f>
        <v>270</v>
      </c>
      <c r="AC267" t="str">
        <f>PLANURI!H$9</f>
        <v>Inginerie medicală</v>
      </c>
      <c r="AD267">
        <f>PLANURI!A$12</f>
        <v>20</v>
      </c>
      <c r="AE267">
        <f>PLANURI!B$12</f>
        <v>70</v>
      </c>
      <c r="AF267">
        <f>PLANURI!D$12</f>
        <v>10</v>
      </c>
      <c r="AG267" t="e">
        <f>PLANURI!BW709</f>
        <v>#VALUE!</v>
      </c>
    </row>
    <row r="268" spans="1:33" x14ac:dyDescent="0.2">
      <c r="A268" t="str">
        <f>PLANURI!AX710</f>
        <v>L450.20.01.C11-01</v>
      </c>
      <c r="B268">
        <f>PLANURI!AY710</f>
        <v>1</v>
      </c>
      <c r="C268" t="str">
        <f>PLANURI!AZ710</f>
        <v>Psihologia educaţiei</v>
      </c>
      <c r="D268">
        <f>PLANURI!BA710</f>
        <v>1</v>
      </c>
      <c r="E268" t="str">
        <f>PLANURI!BB710</f>
        <v>1</v>
      </c>
      <c r="F268" t="str">
        <f>PLANURI!BC710</f>
        <v>E</v>
      </c>
      <c r="G268" t="str">
        <f>PLANURI!BD710</f>
        <v>DF</v>
      </c>
      <c r="H268">
        <f>PLANURI!WL710</f>
        <v>0</v>
      </c>
      <c r="I268">
        <f>PLANURI!BF710</f>
        <v>2</v>
      </c>
      <c r="J268">
        <f>PLANURI!BG710</f>
        <v>4</v>
      </c>
      <c r="K268">
        <f>PLANURI!BH710</f>
        <v>28</v>
      </c>
      <c r="L268">
        <f>PLANURI!BI710</f>
        <v>28</v>
      </c>
      <c r="M268">
        <f>PLANURI!BJ710</f>
        <v>56</v>
      </c>
      <c r="N268">
        <f>PLANURI!BK710</f>
        <v>0</v>
      </c>
      <c r="O268">
        <f>PLANURI!BL710</f>
        <v>0</v>
      </c>
      <c r="P268">
        <f>PLANURI!BM710</f>
        <v>0</v>
      </c>
      <c r="Q268">
        <f>PLANURI!BN710</f>
        <v>0</v>
      </c>
      <c r="R268">
        <f>PLANURI!BO710</f>
        <v>0</v>
      </c>
      <c r="S268">
        <f>PLANURI!BP710</f>
        <v>0</v>
      </c>
      <c r="T268">
        <f>PLANURI!BQ710</f>
        <v>3.1</v>
      </c>
      <c r="U268">
        <f>PLANURI!BR710</f>
        <v>44</v>
      </c>
      <c r="V268">
        <f>PLANURI!BS710</f>
        <v>4</v>
      </c>
      <c r="W268" t="str">
        <f>PLANURI!BT710</f>
        <v>DC</v>
      </c>
      <c r="X268">
        <f>PLANURI!BU710</f>
        <v>7.1</v>
      </c>
      <c r="Y268">
        <f>PLANURI!BV710</f>
        <v>100</v>
      </c>
      <c r="Z268" t="str">
        <f>PLANURI!A$4</f>
        <v>Facultatea de Mecanică</v>
      </c>
      <c r="AA268" t="str">
        <f>PLANURI!H$6</f>
        <v xml:space="preserve"> Ştiinţe inginereşti</v>
      </c>
      <c r="AB268">
        <f>PLANURI!C$12</f>
        <v>270</v>
      </c>
      <c r="AC268" t="str">
        <f>PLANURI!H$9</f>
        <v>Inginerie medicală</v>
      </c>
      <c r="AD268">
        <f>PLANURI!A$12</f>
        <v>20</v>
      </c>
      <c r="AE268">
        <f>PLANURI!B$12</f>
        <v>70</v>
      </c>
      <c r="AF268">
        <f>PLANURI!D$12</f>
        <v>10</v>
      </c>
      <c r="AG268" t="str">
        <f>PLANURI!BW710</f>
        <v>2020</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 xml:space="preserve"> Ştiinţe inginereşti</v>
      </c>
      <c r="AB269">
        <f>PLANURI!C$12</f>
        <v>270</v>
      </c>
      <c r="AC269" t="str">
        <f>PLANURI!H$9</f>
        <v>Inginerie medicală</v>
      </c>
      <c r="AD269">
        <f>PLANURI!A$12</f>
        <v>20</v>
      </c>
      <c r="AE269">
        <f>PLANURI!B$12</f>
        <v>70</v>
      </c>
      <c r="AF269">
        <f>PLANURI!D$12</f>
        <v>10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 xml:space="preserve"> Ştiinţe inginereşti</v>
      </c>
      <c r="AB270">
        <f>PLANURI!C$12</f>
        <v>270</v>
      </c>
      <c r="AC270" t="str">
        <f>PLANURI!H$9</f>
        <v>Inginerie medicală</v>
      </c>
      <c r="AD270">
        <f>PLANURI!A$12</f>
        <v>20</v>
      </c>
      <c r="AE270">
        <f>PLANURI!B$12</f>
        <v>70</v>
      </c>
      <c r="AF270">
        <f>PLANURI!D$12</f>
        <v>10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 xml:space="preserve"> Ştiinţe inginereşti</v>
      </c>
      <c r="AB271">
        <f>PLANURI!C$12</f>
        <v>270</v>
      </c>
      <c r="AC271" t="str">
        <f>PLANURI!H$9</f>
        <v>Inginerie medicală</v>
      </c>
      <c r="AD271">
        <f>PLANURI!A$12</f>
        <v>20</v>
      </c>
      <c r="AE271">
        <f>PLANURI!B$12</f>
        <v>70</v>
      </c>
      <c r="AF271">
        <f>PLANURI!D$12</f>
        <v>10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 xml:space="preserve"> Ştiinţe inginereşti</v>
      </c>
      <c r="AB272">
        <f>PLANURI!C$12</f>
        <v>270</v>
      </c>
      <c r="AC272" t="str">
        <f>PLANURI!H$9</f>
        <v>Inginerie medicală</v>
      </c>
      <c r="AD272">
        <f>PLANURI!A$12</f>
        <v>20</v>
      </c>
      <c r="AE272">
        <f>PLANURI!B$12</f>
        <v>70</v>
      </c>
      <c r="AF272">
        <f>PLANURI!D$12</f>
        <v>10</v>
      </c>
      <c r="AG272" t="str">
        <f>PLANURI!BW714</f>
        <v/>
      </c>
    </row>
    <row r="273" spans="1:33" x14ac:dyDescent="0.2">
      <c r="A273" t="str">
        <f>PLANURI!AX715</f>
        <v>L450.20.02.C11-01</v>
      </c>
      <c r="B273">
        <f>PLANURI!AY715</f>
        <v>1</v>
      </c>
      <c r="C273" t="str">
        <f>PLANURI!AZ715</f>
        <v>Pedagogie 1</v>
      </c>
      <c r="D273">
        <f>PLANURI!BA715</f>
        <v>1</v>
      </c>
      <c r="E273" t="str">
        <f>PLANURI!BB715</f>
        <v>2</v>
      </c>
      <c r="F273" t="str">
        <f>PLANURI!BC715</f>
        <v>E</v>
      </c>
      <c r="G273" t="str">
        <f>PLANURI!BD715</f>
        <v>DF</v>
      </c>
      <c r="H273">
        <f>PLANURI!BE715</f>
        <v>2</v>
      </c>
      <c r="I273">
        <f>PLANURI!BF715</f>
        <v>2</v>
      </c>
      <c r="J273">
        <f>PLANURI!BG715</f>
        <v>4</v>
      </c>
      <c r="K273">
        <f>PLANURI!BH715</f>
        <v>28</v>
      </c>
      <c r="L273">
        <f>PLANURI!BI715</f>
        <v>28</v>
      </c>
      <c r="M273">
        <f>PLANURI!BJ715</f>
        <v>56</v>
      </c>
      <c r="N273">
        <f>PLANURI!BK715</f>
        <v>0</v>
      </c>
      <c r="O273">
        <f>PLANURI!BL715</f>
        <v>0</v>
      </c>
      <c r="P273">
        <f>PLANURI!BM715</f>
        <v>0</v>
      </c>
      <c r="Q273">
        <f>PLANURI!BN715</f>
        <v>0</v>
      </c>
      <c r="R273">
        <f>PLANURI!BO715</f>
        <v>0</v>
      </c>
      <c r="S273">
        <f>PLANURI!BP715</f>
        <v>0</v>
      </c>
      <c r="T273">
        <f>PLANURI!BQ715</f>
        <v>4.9000000000000004</v>
      </c>
      <c r="U273">
        <f>PLANURI!BR715</f>
        <v>69</v>
      </c>
      <c r="V273">
        <f>PLANURI!BS715</f>
        <v>5</v>
      </c>
      <c r="W273" t="str">
        <f>PLANURI!BT715</f>
        <v>DC</v>
      </c>
      <c r="X273">
        <f>PLANURI!BU715</f>
        <v>8.9</v>
      </c>
      <c r="Y273">
        <f>PLANURI!BV715</f>
        <v>125</v>
      </c>
      <c r="Z273" t="str">
        <f>PLANURI!A$4</f>
        <v>Facultatea de Mecanică</v>
      </c>
      <c r="AA273" t="str">
        <f>PLANURI!H$6</f>
        <v xml:space="preserve"> Ştiinţe inginereşti</v>
      </c>
      <c r="AB273">
        <f>PLANURI!C$12</f>
        <v>270</v>
      </c>
      <c r="AC273" t="str">
        <f>PLANURI!H$9</f>
        <v>Inginerie medicală</v>
      </c>
      <c r="AD273">
        <f>PLANURI!A$12</f>
        <v>20</v>
      </c>
      <c r="AE273">
        <f>PLANURI!B$12</f>
        <v>70</v>
      </c>
      <c r="AF273">
        <f>PLANURI!D$12</f>
        <v>10</v>
      </c>
      <c r="AG273" t="str">
        <f>PLANURI!BW715</f>
        <v>2020</v>
      </c>
    </row>
    <row r="274" spans="1:33" x14ac:dyDescent="0.2">
      <c r="A274" t="str">
        <f>PLANURI!AX716</f>
        <v>L450.20.02.C11-02</v>
      </c>
      <c r="B274">
        <f>PLANURI!AY716</f>
        <v>2</v>
      </c>
      <c r="C274" t="str">
        <f>PLANURI!AZ716</f>
        <v>Voluntariat</v>
      </c>
      <c r="D274">
        <f>PLANURI!BA716</f>
        <v>1</v>
      </c>
      <c r="E274" t="str">
        <f>PLANURI!BB716</f>
        <v>2</v>
      </c>
      <c r="F274" t="str">
        <f>PLANURI!BC716</f>
        <v>C</v>
      </c>
      <c r="G274" t="str">
        <f>PLANURI!BD716</f>
        <v>DF</v>
      </c>
      <c r="H274">
        <f>PLANURI!WL716</f>
        <v>0</v>
      </c>
      <c r="I274">
        <f>PLANURI!BF716</f>
        <v>2</v>
      </c>
      <c r="J274">
        <f>PLANURI!BG716</f>
        <v>2</v>
      </c>
      <c r="K274">
        <f>PLANURI!BH716</f>
        <v>0</v>
      </c>
      <c r="L274">
        <f>PLANURI!BI716</f>
        <v>28</v>
      </c>
      <c r="M274">
        <f>PLANURI!BJ716</f>
        <v>28</v>
      </c>
      <c r="N274">
        <f>PLANURI!BK716</f>
        <v>0</v>
      </c>
      <c r="O274">
        <f>PLANURI!BL716</f>
        <v>0</v>
      </c>
      <c r="P274">
        <f>PLANURI!BM716</f>
        <v>0</v>
      </c>
      <c r="Q274">
        <f>PLANURI!BN716</f>
        <v>0</v>
      </c>
      <c r="R274">
        <f>PLANURI!BO716</f>
        <v>0</v>
      </c>
      <c r="S274">
        <f>PLANURI!BP716</f>
        <v>0</v>
      </c>
      <c r="T274">
        <f>PLANURI!BQ716</f>
        <v>1.6</v>
      </c>
      <c r="U274">
        <f>PLANURI!BR716</f>
        <v>22</v>
      </c>
      <c r="V274">
        <f>PLANURI!BS716</f>
        <v>2</v>
      </c>
      <c r="W274" t="str">
        <f>PLANURI!BT716</f>
        <v>DC</v>
      </c>
      <c r="X274">
        <f>PLANURI!BU716</f>
        <v>3.6</v>
      </c>
      <c r="Y274">
        <f>PLANURI!BV716</f>
        <v>50</v>
      </c>
      <c r="Z274" t="str">
        <f>PLANURI!A$4</f>
        <v>Facultatea de Mecanică</v>
      </c>
      <c r="AA274" t="str">
        <f>PLANURI!H$6</f>
        <v xml:space="preserve"> Ştiinţe inginereşti</v>
      </c>
      <c r="AB274">
        <f>PLANURI!C$12</f>
        <v>270</v>
      </c>
      <c r="AC274" t="str">
        <f>PLANURI!H$9</f>
        <v>Inginerie medicală</v>
      </c>
      <c r="AD274">
        <f>PLANURI!A$12</f>
        <v>20</v>
      </c>
      <c r="AE274">
        <f>PLANURI!B$12</f>
        <v>70</v>
      </c>
      <c r="AF274">
        <f>PLANURI!D$12</f>
        <v>10</v>
      </c>
      <c r="AG274" t="str">
        <f>PLANURI!BW716</f>
        <v>2020</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de Mecanică</v>
      </c>
      <c r="AA275" t="str">
        <f>PLANURI!H$6</f>
        <v xml:space="preserve"> Ştiinţe inginereşti</v>
      </c>
      <c r="AB275">
        <f>PLANURI!C$12</f>
        <v>270</v>
      </c>
      <c r="AC275" t="str">
        <f>PLANURI!H$9</f>
        <v>Inginerie medicală</v>
      </c>
      <c r="AD275">
        <f>PLANURI!A$12</f>
        <v>20</v>
      </c>
      <c r="AE275">
        <f>PLANURI!B$12</f>
        <v>70</v>
      </c>
      <c r="AF275">
        <f>PLANURI!D$12</f>
        <v>10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 xml:space="preserve"> Ştiinţe inginereşti</v>
      </c>
      <c r="AB276">
        <f>PLANURI!C$12</f>
        <v>270</v>
      </c>
      <c r="AC276" t="str">
        <f>PLANURI!H$9</f>
        <v>Inginerie medicală</v>
      </c>
      <c r="AD276">
        <f>PLANURI!A$12</f>
        <v>20</v>
      </c>
      <c r="AE276">
        <f>PLANURI!B$12</f>
        <v>70</v>
      </c>
      <c r="AF276">
        <f>PLANURI!D$12</f>
        <v>10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 xml:space="preserve"> Ştiinţe inginereşti</v>
      </c>
      <c r="AB277">
        <f>PLANURI!C$12</f>
        <v>270</v>
      </c>
      <c r="AC277" t="str">
        <f>PLANURI!H$9</f>
        <v>Inginerie medicală</v>
      </c>
      <c r="AD277">
        <f>PLANURI!A$12</f>
        <v>20</v>
      </c>
      <c r="AE277">
        <f>PLANURI!B$12</f>
        <v>70</v>
      </c>
      <c r="AF277">
        <f>PLANURI!D$12</f>
        <v>10</v>
      </c>
      <c r="AG277" t="str">
        <f>PLANURI!BW719</f>
        <v/>
      </c>
    </row>
    <row r="278" spans="1:33" x14ac:dyDescent="0.2">
      <c r="A278" t="str">
        <f>PLANURI!AX720</f>
        <v>L450.20.03.C11-01</v>
      </c>
      <c r="B278">
        <f>PLANURI!AY720</f>
        <v>1</v>
      </c>
      <c r="C278" t="str">
        <f>PLANURI!AZ720</f>
        <v>Pedagogie 2</v>
      </c>
      <c r="D278">
        <f>PLANURI!BA720</f>
        <v>2</v>
      </c>
      <c r="E278" t="str">
        <f>PLANURI!BB720</f>
        <v>3</v>
      </c>
      <c r="F278" t="str">
        <f>PLANURI!BC720</f>
        <v>E</v>
      </c>
      <c r="G278" t="str">
        <f>PLANURI!BD720</f>
        <v>DF</v>
      </c>
      <c r="H278">
        <f>PLANURI!WL720</f>
        <v>0</v>
      </c>
      <c r="I278">
        <f>PLANURI!BF720</f>
        <v>2</v>
      </c>
      <c r="J278">
        <f>PLANURI!BG720</f>
        <v>4</v>
      </c>
      <c r="K278">
        <f>PLANURI!BH720</f>
        <v>28</v>
      </c>
      <c r="L278">
        <f>PLANURI!BI720</f>
        <v>28</v>
      </c>
      <c r="M278">
        <f>PLANURI!BJ720</f>
        <v>56</v>
      </c>
      <c r="N278">
        <f>PLANURI!BK720</f>
        <v>0</v>
      </c>
      <c r="O278">
        <f>PLANURI!BL720</f>
        <v>0</v>
      </c>
      <c r="P278">
        <f>PLANURI!BM720</f>
        <v>0</v>
      </c>
      <c r="Q278">
        <f>PLANURI!BN720</f>
        <v>0</v>
      </c>
      <c r="R278">
        <f>PLANURI!BO720</f>
        <v>0</v>
      </c>
      <c r="S278">
        <f>PLANURI!BP720</f>
        <v>0</v>
      </c>
      <c r="T278">
        <f>PLANURI!BQ720</f>
        <v>4.9000000000000004</v>
      </c>
      <c r="U278">
        <f>PLANURI!BR720</f>
        <v>69</v>
      </c>
      <c r="V278">
        <f>PLANURI!BS720</f>
        <v>5</v>
      </c>
      <c r="W278" t="str">
        <f>PLANURI!BT720</f>
        <v>DC</v>
      </c>
      <c r="X278">
        <f>PLANURI!BU720</f>
        <v>8.9</v>
      </c>
      <c r="Y278">
        <f>PLANURI!BV720</f>
        <v>125</v>
      </c>
      <c r="Z278" t="str">
        <f>PLANURI!A$4</f>
        <v>Facultatea de Mecanică</v>
      </c>
      <c r="AA278" t="str">
        <f>PLANURI!H$6</f>
        <v xml:space="preserve"> Ştiinţe inginereşti</v>
      </c>
      <c r="AB278">
        <f>PLANURI!C$12</f>
        <v>270</v>
      </c>
      <c r="AC278" t="str">
        <f>PLANURI!H$9</f>
        <v>Inginerie medicală</v>
      </c>
      <c r="AD278">
        <f>PLANURI!A$12</f>
        <v>20</v>
      </c>
      <c r="AE278">
        <f>PLANURI!B$12</f>
        <v>70</v>
      </c>
      <c r="AF278">
        <f>PLANURI!D$12</f>
        <v>10</v>
      </c>
      <c r="AG278" t="str">
        <f>PLANURI!BW720</f>
        <v>2021</v>
      </c>
    </row>
    <row r="279" spans="1:33" x14ac:dyDescent="0.2">
      <c r="A279" t="str">
        <f>PLANURI!AX721</f>
        <v>L450.20.03.D11-02</v>
      </c>
      <c r="B279">
        <f>PLANURI!AY721</f>
        <v>2</v>
      </c>
      <c r="C279" t="str">
        <f>PLANURI!AZ721</f>
        <v>Biochimie</v>
      </c>
      <c r="D279">
        <f>PLANURI!BA721</f>
        <v>2</v>
      </c>
      <c r="E279" t="str">
        <f>PLANURI!BB721</f>
        <v>3</v>
      </c>
      <c r="F279" t="str">
        <f>PLANURI!BC721</f>
        <v>D</v>
      </c>
      <c r="G279" t="str">
        <f>PLANURI!BD721</f>
        <v>DF</v>
      </c>
      <c r="H279">
        <f>PLANURI!BE721</f>
        <v>2</v>
      </c>
      <c r="I279">
        <f>PLANURI!BF721</f>
        <v>2</v>
      </c>
      <c r="J279">
        <f>PLANURI!BG721</f>
        <v>4</v>
      </c>
      <c r="K279">
        <f>PLANURI!BH721</f>
        <v>28</v>
      </c>
      <c r="L279">
        <f>PLANURI!BI721</f>
        <v>28</v>
      </c>
      <c r="M279">
        <f>PLANURI!BJ721</f>
        <v>56</v>
      </c>
      <c r="N279">
        <f>PLANURI!BK721</f>
        <v>0</v>
      </c>
      <c r="O279">
        <f>PLANURI!BL721</f>
        <v>0</v>
      </c>
      <c r="P279">
        <f>PLANURI!BM721</f>
        <v>0</v>
      </c>
      <c r="Q279">
        <f>PLANURI!BN721</f>
        <v>0</v>
      </c>
      <c r="R279">
        <f>PLANURI!BO721</f>
        <v>0</v>
      </c>
      <c r="S279">
        <f>PLANURI!BP721</f>
        <v>0</v>
      </c>
      <c r="T279">
        <f>PLANURI!BQ721</f>
        <v>1.4</v>
      </c>
      <c r="U279">
        <f>PLANURI!BR721</f>
        <v>19</v>
      </c>
      <c r="V279">
        <f>PLANURI!BS721</f>
        <v>3</v>
      </c>
      <c r="W279" t="str">
        <f>PLANURI!BT721</f>
        <v>DD</v>
      </c>
      <c r="X279">
        <f>PLANURI!BU721</f>
        <v>5.4</v>
      </c>
      <c r="Y279">
        <f>PLANURI!BV721</f>
        <v>75</v>
      </c>
      <c r="Z279" t="str">
        <f>PLANURI!A$4</f>
        <v>Facultatea de Mecanică</v>
      </c>
      <c r="AA279" t="str">
        <f>PLANURI!H$6</f>
        <v xml:space="preserve"> Ştiinţe inginereşti</v>
      </c>
      <c r="AB279">
        <f>PLANURI!C$12</f>
        <v>270</v>
      </c>
      <c r="AC279" t="str">
        <f>PLANURI!H$9</f>
        <v>Inginerie medicală</v>
      </c>
      <c r="AD279">
        <f>PLANURI!A$12</f>
        <v>20</v>
      </c>
      <c r="AE279">
        <f>PLANURI!B$12</f>
        <v>70</v>
      </c>
      <c r="AF279">
        <f>PLANURI!D$12</f>
        <v>10</v>
      </c>
      <c r="AG279" t="str">
        <f>PLANURI!BW721</f>
        <v>2021</v>
      </c>
    </row>
    <row r="280" spans="1:33" x14ac:dyDescent="0.2">
      <c r="A280" t="str">
        <f>PLANURI!AX722</f>
        <v>L450.20.03.C11-03</v>
      </c>
      <c r="B280">
        <f>PLANURI!AY722</f>
        <v>3</v>
      </c>
      <c r="C280" t="str">
        <f>PLANURI!AZ722</f>
        <v>Limbi moderne 3</v>
      </c>
      <c r="D280">
        <f>PLANURI!BA722</f>
        <v>2</v>
      </c>
      <c r="E280" t="str">
        <f>PLANURI!BB722</f>
        <v>3</v>
      </c>
      <c r="F280" t="str">
        <f>PLANURI!BC722</f>
        <v>D</v>
      </c>
      <c r="G280" t="str">
        <f>PLANURI!BD722</f>
        <v>DF</v>
      </c>
      <c r="H280">
        <f>PLANURI!WL722</f>
        <v>0</v>
      </c>
      <c r="I280">
        <f>PLANURI!BF722</f>
        <v>1</v>
      </c>
      <c r="J280">
        <f>PLANURI!BG722</f>
        <v>1</v>
      </c>
      <c r="K280">
        <f>PLANURI!BH722</f>
        <v>0</v>
      </c>
      <c r="L280">
        <f>PLANURI!BI722</f>
        <v>14</v>
      </c>
      <c r="M280">
        <f>PLANURI!BJ722</f>
        <v>14</v>
      </c>
      <c r="N280">
        <f>PLANURI!BK722</f>
        <v>0</v>
      </c>
      <c r="O280">
        <f>PLANURI!BL722</f>
        <v>0</v>
      </c>
      <c r="P280">
        <f>PLANURI!BM722</f>
        <v>0</v>
      </c>
      <c r="Q280">
        <f>PLANURI!BN722</f>
        <v>0</v>
      </c>
      <c r="R280">
        <f>PLANURI!BO722</f>
        <v>0</v>
      </c>
      <c r="S280">
        <f>PLANURI!BP722</f>
        <v>0</v>
      </c>
      <c r="T280">
        <f>PLANURI!BQ722</f>
        <v>0.8</v>
      </c>
      <c r="U280">
        <f>PLANURI!BR722</f>
        <v>11</v>
      </c>
      <c r="V280">
        <f>PLANURI!BS722</f>
        <v>1</v>
      </c>
      <c r="W280" t="str">
        <f>PLANURI!BT722</f>
        <v>DC</v>
      </c>
      <c r="X280">
        <f>PLANURI!BU722</f>
        <v>1.8</v>
      </c>
      <c r="Y280">
        <f>PLANURI!BV722</f>
        <v>25</v>
      </c>
      <c r="Z280" t="str">
        <f>PLANURI!A$4</f>
        <v>Facultatea de Mecanică</v>
      </c>
      <c r="AA280" t="str">
        <f>PLANURI!H$6</f>
        <v xml:space="preserve"> Ştiinţe inginereşti</v>
      </c>
      <c r="AB280">
        <f>PLANURI!C$12</f>
        <v>270</v>
      </c>
      <c r="AC280" t="str">
        <f>PLANURI!H$9</f>
        <v>Inginerie medicală</v>
      </c>
      <c r="AD280">
        <f>PLANURI!A$12</f>
        <v>20</v>
      </c>
      <c r="AE280">
        <f>PLANURI!B$12</f>
        <v>70</v>
      </c>
      <c r="AF280">
        <f>PLANURI!D$12</f>
        <v>10</v>
      </c>
      <c r="AG280" t="str">
        <f>PLANURI!BW722</f>
        <v>2021</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 xml:space="preserve"> Ştiinţe inginereşti</v>
      </c>
      <c r="AB281">
        <f>PLANURI!C$12</f>
        <v>270</v>
      </c>
      <c r="AC281" t="str">
        <f>PLANURI!H$9</f>
        <v>Inginerie medicală</v>
      </c>
      <c r="AD281">
        <f>PLANURI!A$12</f>
        <v>20</v>
      </c>
      <c r="AE281">
        <f>PLANURI!B$12</f>
        <v>70</v>
      </c>
      <c r="AF281">
        <f>PLANURI!D$12</f>
        <v>10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 xml:space="preserve"> Ştiinţe inginereşti</v>
      </c>
      <c r="AB282">
        <f>PLANURI!C$12</f>
        <v>270</v>
      </c>
      <c r="AC282" t="str">
        <f>PLANURI!H$9</f>
        <v>Inginerie medicală</v>
      </c>
      <c r="AD282">
        <f>PLANURI!A$12</f>
        <v>20</v>
      </c>
      <c r="AE282">
        <f>PLANURI!B$12</f>
        <v>70</v>
      </c>
      <c r="AF282">
        <f>PLANURI!D$12</f>
        <v>10</v>
      </c>
      <c r="AG282" t="str">
        <f>PLANURI!BW724</f>
        <v/>
      </c>
    </row>
    <row r="283" spans="1:33" x14ac:dyDescent="0.2">
      <c r="A283" t="str">
        <f>PLANURI!AX725</f>
        <v>L450.20.04.C11-01</v>
      </c>
      <c r="B283">
        <f>PLANURI!AY725</f>
        <v>1</v>
      </c>
      <c r="C283" t="str">
        <f>PLANURI!AZ725</f>
        <v>Responsabilitate socială şi activism civic</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f>PLANURI!BQ725</f>
        <v>0</v>
      </c>
      <c r="U283">
        <f>PLANURI!BR725</f>
        <v>0</v>
      </c>
      <c r="V283">
        <f>PLANURI!BS725</f>
        <v>2</v>
      </c>
      <c r="W283" t="str">
        <f>PLANURI!BT725</f>
        <v>DC</v>
      </c>
      <c r="X283">
        <f>PLANURI!BU725</f>
        <v>4</v>
      </c>
      <c r="Y283">
        <f>PLANURI!BV725</f>
        <v>56</v>
      </c>
      <c r="Z283" t="str">
        <f>PLANURI!A$4</f>
        <v>Facultatea de Mecanică</v>
      </c>
      <c r="AA283" t="str">
        <f>PLANURI!H$6</f>
        <v xml:space="preserve"> Ştiinţe inginereşti</v>
      </c>
      <c r="AB283">
        <f>PLANURI!C$12</f>
        <v>270</v>
      </c>
      <c r="AC283" t="str">
        <f>PLANURI!H$9</f>
        <v>Inginerie medicală</v>
      </c>
      <c r="AD283">
        <f>PLANURI!A$12</f>
        <v>20</v>
      </c>
      <c r="AE283">
        <f>PLANURI!B$12</f>
        <v>70</v>
      </c>
      <c r="AF283">
        <f>PLANURI!D$12</f>
        <v>10</v>
      </c>
      <c r="AG283" t="str">
        <f>PLANURI!BW725</f>
        <v>2021</v>
      </c>
    </row>
    <row r="284" spans="1:33" x14ac:dyDescent="0.2">
      <c r="A284" t="str">
        <f>PLANURI!AX726</f>
        <v>L450.20.04.C11-02</v>
      </c>
      <c r="B284">
        <f>PLANURI!AY726</f>
        <v>2</v>
      </c>
      <c r="C284" t="str">
        <f>PLANURI!AZ726</f>
        <v>Didactica specialităţii</v>
      </c>
      <c r="D284">
        <f>PLANURI!BA726</f>
        <v>2</v>
      </c>
      <c r="E284" t="str">
        <f>PLANURI!BB726</f>
        <v>4</v>
      </c>
      <c r="F284" t="str">
        <f>PLANURI!BC726</f>
        <v>E</v>
      </c>
      <c r="G284" t="str">
        <f>PLANURI!BD726</f>
        <v>DF</v>
      </c>
      <c r="H284">
        <f>PLANURI!WL726</f>
        <v>0</v>
      </c>
      <c r="I284">
        <f>PLANURI!BF726</f>
        <v>2</v>
      </c>
      <c r="J284">
        <f>PLANURI!BG726</f>
        <v>4</v>
      </c>
      <c r="K284">
        <f>PLANURI!BH726</f>
        <v>28</v>
      </c>
      <c r="L284">
        <f>PLANURI!BI726</f>
        <v>28</v>
      </c>
      <c r="M284">
        <f>PLANURI!BJ726</f>
        <v>56</v>
      </c>
      <c r="N284">
        <f>PLANURI!BK726</f>
        <v>0</v>
      </c>
      <c r="O284">
        <f>PLANURI!BL726</f>
        <v>0</v>
      </c>
      <c r="P284">
        <f>PLANURI!BM726</f>
        <v>0</v>
      </c>
      <c r="Q284">
        <f>PLANURI!BN726</f>
        <v>0</v>
      </c>
      <c r="R284">
        <f>PLANURI!BO726</f>
        <v>0</v>
      </c>
      <c r="S284">
        <f>PLANURI!BP726</f>
        <v>0</v>
      </c>
      <c r="T284">
        <f>PLANURI!BQ726</f>
        <v>4.9000000000000004</v>
      </c>
      <c r="U284">
        <f>PLANURI!BR726</f>
        <v>69</v>
      </c>
      <c r="V284">
        <f>PLANURI!BS726</f>
        <v>5</v>
      </c>
      <c r="W284" t="str">
        <f>PLANURI!BT726</f>
        <v>DC</v>
      </c>
      <c r="X284">
        <f>PLANURI!BU726</f>
        <v>8.9</v>
      </c>
      <c r="Y284">
        <f>PLANURI!BV726</f>
        <v>125</v>
      </c>
      <c r="Z284" t="str">
        <f>PLANURI!A$4</f>
        <v>Facultatea de Mecanică</v>
      </c>
      <c r="AA284" t="str">
        <f>PLANURI!H$6</f>
        <v xml:space="preserve"> Ştiinţe inginereşti</v>
      </c>
      <c r="AB284">
        <f>PLANURI!C$12</f>
        <v>270</v>
      </c>
      <c r="AC284" t="str">
        <f>PLANURI!H$9</f>
        <v>Inginerie medicală</v>
      </c>
      <c r="AD284">
        <f>PLANURI!A$12</f>
        <v>20</v>
      </c>
      <c r="AE284">
        <f>PLANURI!B$12</f>
        <v>70</v>
      </c>
      <c r="AF284">
        <f>PLANURI!D$12</f>
        <v>10</v>
      </c>
      <c r="AG284" t="str">
        <f>PLANURI!BW726</f>
        <v>2021</v>
      </c>
    </row>
    <row r="285" spans="1:33" x14ac:dyDescent="0.2">
      <c r="A285" t="str">
        <f>PLANURI!AX727</f>
        <v>L450.20.04.C11-03</v>
      </c>
      <c r="B285">
        <f>PLANURI!AY727</f>
        <v>3</v>
      </c>
      <c r="C285" t="str">
        <f>PLANURI!AZ727</f>
        <v>Voluntariat</v>
      </c>
      <c r="D285">
        <f>PLANURI!BA727</f>
        <v>2</v>
      </c>
      <c r="E285" t="str">
        <f>PLANURI!BB727</f>
        <v>4</v>
      </c>
      <c r="F285" t="str">
        <f>PLANURI!BC727</f>
        <v>C</v>
      </c>
      <c r="G285" t="str">
        <f>PLANURI!BD727</f>
        <v>DF</v>
      </c>
      <c r="H285">
        <f>PLANURI!BE727</f>
        <v>0</v>
      </c>
      <c r="I285">
        <f>PLANURI!BF727</f>
        <v>2</v>
      </c>
      <c r="J285">
        <f>PLANURI!BG727</f>
        <v>2</v>
      </c>
      <c r="K285">
        <f>PLANURI!BH727</f>
        <v>0</v>
      </c>
      <c r="L285">
        <f>PLANURI!BI727</f>
        <v>28</v>
      </c>
      <c r="M285">
        <f>PLANURI!BJ727</f>
        <v>28</v>
      </c>
      <c r="N285">
        <f>PLANURI!BK727</f>
        <v>0</v>
      </c>
      <c r="O285">
        <f>PLANURI!BL727</f>
        <v>0</v>
      </c>
      <c r="P285">
        <f>PLANURI!BM727</f>
        <v>0</v>
      </c>
      <c r="Q285">
        <f>PLANURI!BN727</f>
        <v>0</v>
      </c>
      <c r="R285">
        <f>PLANURI!BO727</f>
        <v>0</v>
      </c>
      <c r="S285">
        <f>PLANURI!BP727</f>
        <v>0</v>
      </c>
      <c r="T285">
        <f>PLANURI!BQ727</f>
        <v>1.6</v>
      </c>
      <c r="U285">
        <f>PLANURI!BR727</f>
        <v>22</v>
      </c>
      <c r="V285">
        <f>PLANURI!BS727</f>
        <v>2</v>
      </c>
      <c r="W285" t="str">
        <f>PLANURI!BT727</f>
        <v>DC</v>
      </c>
      <c r="X285">
        <f>PLANURI!BU727</f>
        <v>3.6</v>
      </c>
      <c r="Y285">
        <f>PLANURI!BV727</f>
        <v>50</v>
      </c>
      <c r="Z285" t="str">
        <f>PLANURI!A$4</f>
        <v>Facultatea de Mecanică</v>
      </c>
      <c r="AA285" t="str">
        <f>PLANURI!H$6</f>
        <v xml:space="preserve"> Ştiinţe inginereşti</v>
      </c>
      <c r="AB285">
        <f>PLANURI!C$12</f>
        <v>270</v>
      </c>
      <c r="AC285" t="str">
        <f>PLANURI!H$9</f>
        <v>Inginerie medicală</v>
      </c>
      <c r="AD285">
        <f>PLANURI!A$12</f>
        <v>20</v>
      </c>
      <c r="AE285">
        <f>PLANURI!B$12</f>
        <v>70</v>
      </c>
      <c r="AF285">
        <f>PLANURI!D$12</f>
        <v>10</v>
      </c>
      <c r="AG285" t="str">
        <f>PLANURI!BW727</f>
        <v>2021</v>
      </c>
    </row>
    <row r="286" spans="1:33" x14ac:dyDescent="0.2">
      <c r="A286" t="str">
        <f>PLANURI!AX728</f>
        <v>L450.20.04.C11-04</v>
      </c>
      <c r="B286">
        <f>PLANURI!AY728</f>
        <v>4</v>
      </c>
      <c r="C286" t="str">
        <f>PLANURI!AZ728</f>
        <v>Limbi moderne 4</v>
      </c>
      <c r="D286">
        <f>PLANURI!BA728</f>
        <v>2</v>
      </c>
      <c r="E286" t="str">
        <f>PLANURI!BB728</f>
        <v>4</v>
      </c>
      <c r="F286" t="str">
        <f>PLANURI!BC728</f>
        <v>C</v>
      </c>
      <c r="G286" t="str">
        <f>PLANURI!BD728</f>
        <v>DF</v>
      </c>
      <c r="H286">
        <f>PLANURI!WL728</f>
        <v>0</v>
      </c>
      <c r="I286">
        <f>PLANURI!BF728</f>
        <v>2</v>
      </c>
      <c r="J286">
        <f>PLANURI!BG728</f>
        <v>2</v>
      </c>
      <c r="K286">
        <f>PLANURI!BH728</f>
        <v>0</v>
      </c>
      <c r="L286">
        <f>PLANURI!BI728</f>
        <v>28</v>
      </c>
      <c r="M286">
        <f>PLANURI!BJ728</f>
        <v>28</v>
      </c>
      <c r="N286">
        <f>PLANURI!BK728</f>
        <v>0</v>
      </c>
      <c r="O286">
        <f>PLANURI!BL728</f>
        <v>0</v>
      </c>
      <c r="P286">
        <f>PLANURI!BM728</f>
        <v>0</v>
      </c>
      <c r="Q286">
        <f>PLANURI!BN728</f>
        <v>0</v>
      </c>
      <c r="R286">
        <f>PLANURI!BO728</f>
        <v>0</v>
      </c>
      <c r="S286">
        <f>PLANURI!BP728</f>
        <v>0</v>
      </c>
      <c r="T286">
        <f>PLANURI!BQ728</f>
        <v>1.6</v>
      </c>
      <c r="U286">
        <f>PLANURI!BR728</f>
        <v>22</v>
      </c>
      <c r="V286">
        <f>PLANURI!BS728</f>
        <v>2</v>
      </c>
      <c r="W286" t="str">
        <f>PLANURI!BT728</f>
        <v>DC</v>
      </c>
      <c r="X286">
        <f>PLANURI!BU728</f>
        <v>3.6</v>
      </c>
      <c r="Y286">
        <f>PLANURI!BV728</f>
        <v>50</v>
      </c>
      <c r="Z286" t="str">
        <f>PLANURI!A$4</f>
        <v>Facultatea de Mecanică</v>
      </c>
      <c r="AA286" t="str">
        <f>PLANURI!H$6</f>
        <v xml:space="preserve"> Ştiinţe inginereşti</v>
      </c>
      <c r="AB286">
        <f>PLANURI!C$12</f>
        <v>270</v>
      </c>
      <c r="AC286" t="str">
        <f>PLANURI!H$9</f>
        <v>Inginerie medicală</v>
      </c>
      <c r="AD286">
        <f>PLANURI!A$12</f>
        <v>20</v>
      </c>
      <c r="AE286">
        <f>PLANURI!B$12</f>
        <v>70</v>
      </c>
      <c r="AF286">
        <f>PLANURI!D$12</f>
        <v>10</v>
      </c>
      <c r="AG286" t="str">
        <f>PLANURI!BW728</f>
        <v>2021</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 xml:space="preserve"> Ştiinţe inginereşti</v>
      </c>
      <c r="AB287">
        <f>PLANURI!C$12</f>
        <v>270</v>
      </c>
      <c r="AC287" t="str">
        <f>PLANURI!H$9</f>
        <v>Inginerie medicală</v>
      </c>
      <c r="AD287">
        <f>PLANURI!A$12</f>
        <v>20</v>
      </c>
      <c r="AE287">
        <f>PLANURI!B$12</f>
        <v>70</v>
      </c>
      <c r="AF287">
        <f>PLANURI!D$12</f>
        <v>10</v>
      </c>
      <c r="AG287" t="str">
        <f>PLANURI!BW729</f>
        <v/>
      </c>
    </row>
    <row r="288" spans="1:33" x14ac:dyDescent="0.2">
      <c r="A288" t="str">
        <f>PLANURI!AX730</f>
        <v>L450.20.05.D11-01</v>
      </c>
      <c r="B288">
        <f>PLANURI!AY730</f>
        <v>1</v>
      </c>
      <c r="C288" t="str">
        <f>PLANURI!AZ730</f>
        <v xml:space="preserve">  CATIA </v>
      </c>
      <c r="D288">
        <f>PLANURI!BA730</f>
        <v>3</v>
      </c>
      <c r="E288" t="str">
        <f>PLANURI!BB730</f>
        <v>5</v>
      </c>
      <c r="F288" t="str">
        <f>PLANURI!BC730</f>
        <v>D</v>
      </c>
      <c r="G288" t="str">
        <f>PLANURI!BD730</f>
        <v>DF</v>
      </c>
      <c r="H288">
        <f>PLANURI!WL730</f>
        <v>0</v>
      </c>
      <c r="I288">
        <f>PLANURI!BF730</f>
        <v>2</v>
      </c>
      <c r="J288">
        <f>PLANURI!BG730</f>
        <v>3</v>
      </c>
      <c r="K288">
        <f>PLANURI!BH730</f>
        <v>14</v>
      </c>
      <c r="L288">
        <f>PLANURI!BI730</f>
        <v>28</v>
      </c>
      <c r="M288">
        <f>PLANURI!BJ730</f>
        <v>42</v>
      </c>
      <c r="N288">
        <f>PLANURI!BK730</f>
        <v>0</v>
      </c>
      <c r="O288">
        <f>PLANURI!BL730</f>
        <v>0</v>
      </c>
      <c r="P288">
        <f>PLANURI!BM730</f>
        <v>0</v>
      </c>
      <c r="Q288">
        <f>PLANURI!BN730</f>
        <v>0</v>
      </c>
      <c r="R288">
        <f>PLANURI!BO730</f>
        <v>0</v>
      </c>
      <c r="S288">
        <f>PLANURI!BP730</f>
        <v>0</v>
      </c>
      <c r="T288">
        <f>PLANURI!BQ730</f>
        <v>2.4</v>
      </c>
      <c r="U288">
        <f>PLANURI!BR730</f>
        <v>33</v>
      </c>
      <c r="V288">
        <f>PLANURI!BS730</f>
        <v>3</v>
      </c>
      <c r="W288" t="str">
        <f>PLANURI!BT730</f>
        <v>DD</v>
      </c>
      <c r="X288">
        <f>PLANURI!BU730</f>
        <v>5.4</v>
      </c>
      <c r="Y288">
        <f>PLANURI!BV730</f>
        <v>75</v>
      </c>
      <c r="Z288" t="str">
        <f>PLANURI!A$4</f>
        <v>Facultatea de Mecanică</v>
      </c>
      <c r="AA288" t="str">
        <f>PLANURI!H$6</f>
        <v xml:space="preserve"> Ştiinţe inginereşti</v>
      </c>
      <c r="AB288">
        <f>PLANURI!C$12</f>
        <v>270</v>
      </c>
      <c r="AC288" t="str">
        <f>PLANURI!H$9</f>
        <v>Inginerie medicală</v>
      </c>
      <c r="AD288">
        <f>PLANURI!A$12</f>
        <v>20</v>
      </c>
      <c r="AE288">
        <f>PLANURI!B$12</f>
        <v>70</v>
      </c>
      <c r="AF288">
        <f>PLANURI!D$12</f>
        <v>10</v>
      </c>
      <c r="AG288" t="str">
        <f>PLANURI!BW730</f>
        <v>2022</v>
      </c>
    </row>
    <row r="289" spans="1:33" x14ac:dyDescent="0.2">
      <c r="A289" t="str">
        <f>PLANURI!AX731</f>
        <v/>
      </c>
      <c r="B289">
        <f>PLANURI!AY731</f>
        <v>2</v>
      </c>
      <c r="C289" t="str">
        <f>PLANURI!AZ731</f>
        <v/>
      </c>
      <c r="D289" t="str">
        <f>PLANURI!BA731</f>
        <v/>
      </c>
      <c r="E289" t="str">
        <f>PLANURI!BB731</f>
        <v/>
      </c>
      <c r="F289" t="str">
        <f>PLANURI!BC731</f>
        <v/>
      </c>
      <c r="G289" t="str">
        <f>PLANURI!BD731</f>
        <v/>
      </c>
      <c r="H289" t="str">
        <f>PLANURI!BE731</f>
        <v/>
      </c>
      <c r="I289" t="str">
        <f>PLANURI!BF731</f>
        <v/>
      </c>
      <c r="J289" t="str">
        <f>PLANURI!BG731</f>
        <v/>
      </c>
      <c r="K289" t="str">
        <f>PLANURI!BH731</f>
        <v/>
      </c>
      <c r="L289" t="str">
        <f>PLANURI!BI731</f>
        <v/>
      </c>
      <c r="M289" t="str">
        <f>PLANURI!BJ731</f>
        <v/>
      </c>
      <c r="N289">
        <f>PLANURI!BK731</f>
        <v>0</v>
      </c>
      <c r="O289">
        <f>PLANURI!BL731</f>
        <v>0</v>
      </c>
      <c r="P289">
        <f>PLANURI!BM731</f>
        <v>0</v>
      </c>
      <c r="Q289">
        <f>PLANURI!BN731</f>
        <v>0</v>
      </c>
      <c r="R289">
        <f>PLANURI!BO731</f>
        <v>0</v>
      </c>
      <c r="S289">
        <f>PLANURI!BP731</f>
        <v>0</v>
      </c>
      <c r="T289" t="str">
        <f>PLANURI!BQ731</f>
        <v/>
      </c>
      <c r="U289" t="str">
        <f>PLANURI!BR731</f>
        <v/>
      </c>
      <c r="V289" t="str">
        <f>PLANURI!BS731</f>
        <v/>
      </c>
      <c r="W289" t="str">
        <f>PLANURI!BT731</f>
        <v/>
      </c>
      <c r="X289" t="str">
        <f>PLANURI!BU731</f>
        <v/>
      </c>
      <c r="Y289" t="str">
        <f>PLANURI!BV731</f>
        <v/>
      </c>
      <c r="Z289" t="str">
        <f>PLANURI!A$4</f>
        <v>Facultatea de Mecanică</v>
      </c>
      <c r="AA289" t="str">
        <f>PLANURI!H$6</f>
        <v xml:space="preserve"> Ştiinţe inginereşti</v>
      </c>
      <c r="AB289">
        <f>PLANURI!C$12</f>
        <v>270</v>
      </c>
      <c r="AC289" t="str">
        <f>PLANURI!H$9</f>
        <v>Inginerie medicală</v>
      </c>
      <c r="AD289">
        <f>PLANURI!A$12</f>
        <v>20</v>
      </c>
      <c r="AE289">
        <f>PLANURI!B$12</f>
        <v>70</v>
      </c>
      <c r="AF289">
        <f>PLANURI!D$12</f>
        <v>10</v>
      </c>
      <c r="AG289" t="str">
        <f>PLANURI!BW731</f>
        <v/>
      </c>
    </row>
    <row r="290" spans="1:33" x14ac:dyDescent="0.2">
      <c r="A290" t="str">
        <f>PLANURI!AX732</f>
        <v/>
      </c>
      <c r="B290">
        <f>PLANURI!AY732</f>
        <v>3</v>
      </c>
      <c r="C290" t="str">
        <f>PLANURI!AZ732</f>
        <v/>
      </c>
      <c r="D290" t="str">
        <f>PLANURI!BA732</f>
        <v/>
      </c>
      <c r="E290" t="str">
        <f>PLANURI!BB732</f>
        <v/>
      </c>
      <c r="F290" t="str">
        <f>PLANURI!BC732</f>
        <v/>
      </c>
      <c r="G290" t="str">
        <f>PLANURI!BD732</f>
        <v/>
      </c>
      <c r="H290">
        <f>PLANURI!WL732</f>
        <v>0</v>
      </c>
      <c r="I290" t="str">
        <f>PLANURI!BF732</f>
        <v/>
      </c>
      <c r="J290" t="str">
        <f>PLANURI!BG732</f>
        <v/>
      </c>
      <c r="K290" t="str">
        <f>PLANURI!BH732</f>
        <v/>
      </c>
      <c r="L290" t="str">
        <f>PLANURI!BI732</f>
        <v/>
      </c>
      <c r="M290" t="str">
        <f>PLANURI!BJ732</f>
        <v/>
      </c>
      <c r="N290">
        <f>PLANURI!BK732</f>
        <v>0</v>
      </c>
      <c r="O290">
        <f>PLANURI!BL732</f>
        <v>0</v>
      </c>
      <c r="P290">
        <f>PLANURI!BM732</f>
        <v>0</v>
      </c>
      <c r="Q290">
        <f>PLANURI!BN732</f>
        <v>0</v>
      </c>
      <c r="R290">
        <f>PLANURI!BO732</f>
        <v>0</v>
      </c>
      <c r="S290">
        <f>PLANURI!BP732</f>
        <v>0</v>
      </c>
      <c r="T290" t="str">
        <f>PLANURI!BQ732</f>
        <v/>
      </c>
      <c r="U290" t="str">
        <f>PLANURI!BR732</f>
        <v/>
      </c>
      <c r="V290" t="str">
        <f>PLANURI!BS732</f>
        <v/>
      </c>
      <c r="W290" t="str">
        <f>PLANURI!BT732</f>
        <v/>
      </c>
      <c r="X290" t="str">
        <f>PLANURI!BU732</f>
        <v/>
      </c>
      <c r="Y290" t="str">
        <f>PLANURI!BV732</f>
        <v/>
      </c>
      <c r="Z290" t="str">
        <f>PLANURI!A$4</f>
        <v>Facultatea de Mecanică</v>
      </c>
      <c r="AA290" t="str">
        <f>PLANURI!H$6</f>
        <v xml:space="preserve"> Ştiinţe inginereşti</v>
      </c>
      <c r="AB290">
        <f>PLANURI!C$12</f>
        <v>270</v>
      </c>
      <c r="AC290" t="str">
        <f>PLANURI!H$9</f>
        <v>Inginerie medicală</v>
      </c>
      <c r="AD290">
        <f>PLANURI!A$12</f>
        <v>20</v>
      </c>
      <c r="AE290">
        <f>PLANURI!B$12</f>
        <v>70</v>
      </c>
      <c r="AF290">
        <f>PLANURI!D$12</f>
        <v>10</v>
      </c>
      <c r="AG290" t="str">
        <f>PLANURI!BW732</f>
        <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 xml:space="preserve"> Ştiinţe inginereşti</v>
      </c>
      <c r="AB291">
        <f>PLANURI!C$12</f>
        <v>270</v>
      </c>
      <c r="AC291" t="str">
        <f>PLANURI!H$9</f>
        <v>Inginerie medicală</v>
      </c>
      <c r="AD291">
        <f>PLANURI!A$12</f>
        <v>20</v>
      </c>
      <c r="AE291">
        <f>PLANURI!B$12</f>
        <v>70</v>
      </c>
      <c r="AF291">
        <f>PLANURI!D$12</f>
        <v>10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 xml:space="preserve"> Ştiinţe inginereşti</v>
      </c>
      <c r="AB292">
        <f>PLANURI!C$12</f>
        <v>270</v>
      </c>
      <c r="AC292" t="str">
        <f>PLANURI!H$9</f>
        <v>Inginerie medicală</v>
      </c>
      <c r="AD292">
        <f>PLANURI!A$12</f>
        <v>20</v>
      </c>
      <c r="AE292">
        <f>PLANURI!B$12</f>
        <v>70</v>
      </c>
      <c r="AF292">
        <f>PLANURI!D$12</f>
        <v>10</v>
      </c>
      <c r="AG292" t="str">
        <f>PLANURI!BW734</f>
        <v/>
      </c>
    </row>
    <row r="293" spans="1:33" x14ac:dyDescent="0.2">
      <c r="A293" t="str">
        <f>PLANURI!AX735</f>
        <v>L450.20.06.D11-01</v>
      </c>
      <c r="B293">
        <f>PLANURI!AY735</f>
        <v>1</v>
      </c>
      <c r="C293" t="str">
        <f>PLANURI!AZ735</f>
        <v>Ingineria ţesuturilor</v>
      </c>
      <c r="D293">
        <f>PLANURI!BA735</f>
        <v>3</v>
      </c>
      <c r="E293" t="str">
        <f>PLANURI!BB735</f>
        <v>6</v>
      </c>
      <c r="F293" t="str">
        <f>PLANURI!BC735</f>
        <v>D</v>
      </c>
      <c r="G293" t="str">
        <f>PLANURI!BD735</f>
        <v>DF</v>
      </c>
      <c r="H293">
        <f>PLANURI!BE735</f>
        <v>2</v>
      </c>
      <c r="I293">
        <f>PLANURI!BF735</f>
        <v>1</v>
      </c>
      <c r="J293">
        <f>PLANURI!BG735</f>
        <v>3</v>
      </c>
      <c r="K293">
        <f>PLANURI!BH735</f>
        <v>28</v>
      </c>
      <c r="L293">
        <f>PLANURI!BI735</f>
        <v>14</v>
      </c>
      <c r="M293">
        <f>PLANURI!BJ735</f>
        <v>42</v>
      </c>
      <c r="N293">
        <f>PLANURI!BK735</f>
        <v>0</v>
      </c>
      <c r="O293">
        <f>PLANURI!BL735</f>
        <v>0</v>
      </c>
      <c r="P293">
        <f>PLANURI!BM735</f>
        <v>0</v>
      </c>
      <c r="Q293">
        <f>PLANURI!BN735</f>
        <v>0</v>
      </c>
      <c r="R293">
        <f>PLANURI!BO735</f>
        <v>0</v>
      </c>
      <c r="S293">
        <f>PLANURI!BP735</f>
        <v>0</v>
      </c>
      <c r="T293">
        <f>PLANURI!BQ735</f>
        <v>2.4</v>
      </c>
      <c r="U293">
        <f>PLANURI!BR735</f>
        <v>33</v>
      </c>
      <c r="V293">
        <f>PLANURI!BS735</f>
        <v>3</v>
      </c>
      <c r="W293" t="str">
        <f>PLANURI!BT735</f>
        <v>DD</v>
      </c>
      <c r="X293">
        <f>PLANURI!BU735</f>
        <v>5.4</v>
      </c>
      <c r="Y293">
        <f>PLANURI!BV735</f>
        <v>75</v>
      </c>
      <c r="Z293" t="str">
        <f>PLANURI!A$4</f>
        <v>Facultatea de Mecanică</v>
      </c>
      <c r="AA293" t="str">
        <f>PLANURI!H$6</f>
        <v xml:space="preserve"> Ştiinţe inginereşti</v>
      </c>
      <c r="AB293">
        <f>PLANURI!C$12</f>
        <v>270</v>
      </c>
      <c r="AC293" t="str">
        <f>PLANURI!H$9</f>
        <v>Inginerie medicală</v>
      </c>
      <c r="AD293">
        <f>PLANURI!A$12</f>
        <v>20</v>
      </c>
      <c r="AE293">
        <f>PLANURI!B$12</f>
        <v>70</v>
      </c>
      <c r="AF293">
        <f>PLANURI!D$12</f>
        <v>10</v>
      </c>
      <c r="AG293" t="str">
        <f>PLANURI!BW735</f>
        <v>2022</v>
      </c>
    </row>
    <row r="294" spans="1:33" x14ac:dyDescent="0.2">
      <c r="A294" t="str">
        <f>PLANURI!AX736</f>
        <v>L450.20.06.C11-02</v>
      </c>
      <c r="B294">
        <f>PLANURI!AY736</f>
        <v>2</v>
      </c>
      <c r="C294" t="str">
        <f>PLANURI!AZ736</f>
        <v>Voluntariat</v>
      </c>
      <c r="D294">
        <f>PLANURI!BA736</f>
        <v>3</v>
      </c>
      <c r="E294" t="str">
        <f>PLANURI!BB736</f>
        <v>6</v>
      </c>
      <c r="F294" t="str">
        <f>PLANURI!BC736</f>
        <v>C</v>
      </c>
      <c r="G294" t="str">
        <f>PLANURI!BD736</f>
        <v>DF</v>
      </c>
      <c r="H294">
        <f>PLANURI!WL736</f>
        <v>0</v>
      </c>
      <c r="I294">
        <f>PLANURI!BF736</f>
        <v>2</v>
      </c>
      <c r="J294">
        <f>PLANURI!BG736</f>
        <v>2</v>
      </c>
      <c r="K294">
        <f>PLANURI!BH736</f>
        <v>0</v>
      </c>
      <c r="L294">
        <f>PLANURI!BI736</f>
        <v>28</v>
      </c>
      <c r="M294">
        <f>PLANURI!BJ736</f>
        <v>28</v>
      </c>
      <c r="N294">
        <f>PLANURI!BK736</f>
        <v>0</v>
      </c>
      <c r="O294">
        <f>PLANURI!BL736</f>
        <v>0</v>
      </c>
      <c r="P294">
        <f>PLANURI!BM736</f>
        <v>0</v>
      </c>
      <c r="Q294">
        <f>PLANURI!BN736</f>
        <v>0</v>
      </c>
      <c r="R294">
        <f>PLANURI!BO736</f>
        <v>0</v>
      </c>
      <c r="S294">
        <f>PLANURI!BP736</f>
        <v>0</v>
      </c>
      <c r="T294">
        <f>PLANURI!BQ736</f>
        <v>1.6</v>
      </c>
      <c r="U294">
        <f>PLANURI!BR736</f>
        <v>22</v>
      </c>
      <c r="V294">
        <f>PLANURI!BS736</f>
        <v>2</v>
      </c>
      <c r="W294" t="str">
        <f>PLANURI!BT736</f>
        <v>DC</v>
      </c>
      <c r="X294">
        <f>PLANURI!BU736</f>
        <v>3.6</v>
      </c>
      <c r="Y294">
        <f>PLANURI!BV736</f>
        <v>50</v>
      </c>
      <c r="Z294" t="str">
        <f>PLANURI!A$4</f>
        <v>Facultatea de Mecanică</v>
      </c>
      <c r="AA294" t="str">
        <f>PLANURI!H$6</f>
        <v xml:space="preserve"> Ştiinţe inginereşti</v>
      </c>
      <c r="AB294">
        <f>PLANURI!C$12</f>
        <v>270</v>
      </c>
      <c r="AC294" t="str">
        <f>PLANURI!H$9</f>
        <v>Inginerie medicală</v>
      </c>
      <c r="AD294">
        <f>PLANURI!A$12</f>
        <v>20</v>
      </c>
      <c r="AE294">
        <f>PLANURI!B$12</f>
        <v>70</v>
      </c>
      <c r="AF294">
        <f>PLANURI!D$12</f>
        <v>10</v>
      </c>
      <c r="AG294" t="str">
        <f>PLANURI!BW736</f>
        <v>2022</v>
      </c>
    </row>
    <row r="295" spans="1:33" x14ac:dyDescent="0.2">
      <c r="A295" t="str">
        <f>PLANURI!AX737</f>
        <v/>
      </c>
      <c r="B295">
        <f>PLANURI!AY737</f>
        <v>3</v>
      </c>
      <c r="C295" t="str">
        <f>PLANURI!AZ737</f>
        <v/>
      </c>
      <c r="D295" t="str">
        <f>PLANURI!BA737</f>
        <v/>
      </c>
      <c r="E295" t="str">
        <f>PLANURI!BB737</f>
        <v/>
      </c>
      <c r="F295" t="str">
        <f>PLANURI!BC737</f>
        <v/>
      </c>
      <c r="G295" t="str">
        <f>PLANURI!BD737</f>
        <v/>
      </c>
      <c r="H295" t="str">
        <f>PLANURI!BE737</f>
        <v/>
      </c>
      <c r="I295" t="str">
        <f>PLANURI!BF737</f>
        <v/>
      </c>
      <c r="J295" t="str">
        <f>PLANURI!BG737</f>
        <v/>
      </c>
      <c r="K295" t="str">
        <f>PLANURI!BH737</f>
        <v/>
      </c>
      <c r="L295" t="str">
        <f>PLANURI!BI737</f>
        <v/>
      </c>
      <c r="M295" t="str">
        <f>PLANURI!BJ737</f>
        <v/>
      </c>
      <c r="N295">
        <f>PLANURI!BK737</f>
        <v>0</v>
      </c>
      <c r="O295">
        <f>PLANURI!BL737</f>
        <v>0</v>
      </c>
      <c r="P295">
        <f>PLANURI!BM737</f>
        <v>0</v>
      </c>
      <c r="Q295">
        <f>PLANURI!BN737</f>
        <v>0</v>
      </c>
      <c r="R295">
        <f>PLANURI!BO737</f>
        <v>0</v>
      </c>
      <c r="S295">
        <f>PLANURI!BP737</f>
        <v>0</v>
      </c>
      <c r="T295" t="str">
        <f>PLANURI!BQ737</f>
        <v/>
      </c>
      <c r="U295" t="str">
        <f>PLANURI!BR737</f>
        <v/>
      </c>
      <c r="V295" t="str">
        <f>PLANURI!BS737</f>
        <v/>
      </c>
      <c r="W295" t="str">
        <f>PLANURI!BT737</f>
        <v/>
      </c>
      <c r="X295" t="str">
        <f>PLANURI!BU737</f>
        <v/>
      </c>
      <c r="Y295" t="str">
        <f>PLANURI!BV737</f>
        <v/>
      </c>
      <c r="Z295" t="str">
        <f>PLANURI!A$4</f>
        <v>Facultatea de Mecanică</v>
      </c>
      <c r="AA295" t="str">
        <f>PLANURI!H$6</f>
        <v xml:space="preserve"> Ştiinţe inginereşti</v>
      </c>
      <c r="AB295">
        <f>PLANURI!C$12</f>
        <v>270</v>
      </c>
      <c r="AC295" t="str">
        <f>PLANURI!H$9</f>
        <v>Inginerie medicală</v>
      </c>
      <c r="AD295">
        <f>PLANURI!A$12</f>
        <v>20</v>
      </c>
      <c r="AE295">
        <f>PLANURI!B$12</f>
        <v>70</v>
      </c>
      <c r="AF295">
        <f>PLANURI!D$12</f>
        <v>10</v>
      </c>
      <c r="AG295" t="str">
        <f>PLANURI!BW737</f>
        <v/>
      </c>
    </row>
    <row r="296" spans="1:33" x14ac:dyDescent="0.2">
      <c r="A296" t="str">
        <f>PLANURI!AX738</f>
        <v/>
      </c>
      <c r="B296">
        <f>PLANURI!AY738</f>
        <v>4</v>
      </c>
      <c r="C296" t="str">
        <f>PLANURI!AZ738</f>
        <v/>
      </c>
      <c r="D296" t="str">
        <f>PLANURI!BA738</f>
        <v/>
      </c>
      <c r="E296" t="str">
        <f>PLANURI!BB738</f>
        <v/>
      </c>
      <c r="F296" t="str">
        <f>PLANURI!BC738</f>
        <v/>
      </c>
      <c r="G296" t="str">
        <f>PLANURI!BD738</f>
        <v/>
      </c>
      <c r="H296">
        <f>PLANURI!WL738</f>
        <v>0</v>
      </c>
      <c r="I296" t="str">
        <f>PLANURI!BF738</f>
        <v/>
      </c>
      <c r="J296" t="str">
        <f>PLANURI!BG738</f>
        <v/>
      </c>
      <c r="K296" t="str">
        <f>PLANURI!BH738</f>
        <v/>
      </c>
      <c r="L296" t="str">
        <f>PLANURI!BI738</f>
        <v/>
      </c>
      <c r="M296" t="str">
        <f>PLANURI!BJ738</f>
        <v/>
      </c>
      <c r="N296">
        <f>PLANURI!BK738</f>
        <v>0</v>
      </c>
      <c r="O296">
        <f>PLANURI!BL738</f>
        <v>0</v>
      </c>
      <c r="P296">
        <f>PLANURI!BM738</f>
        <v>0</v>
      </c>
      <c r="Q296">
        <f>PLANURI!BN738</f>
        <v>0</v>
      </c>
      <c r="R296">
        <f>PLANURI!BO738</f>
        <v>0</v>
      </c>
      <c r="S296">
        <f>PLANURI!BP738</f>
        <v>0</v>
      </c>
      <c r="T296" t="str">
        <f>PLANURI!BQ738</f>
        <v/>
      </c>
      <c r="U296" t="str">
        <f>PLANURI!BR738</f>
        <v/>
      </c>
      <c r="V296" t="str">
        <f>PLANURI!BS738</f>
        <v/>
      </c>
      <c r="W296" t="str">
        <f>PLANURI!BT738</f>
        <v/>
      </c>
      <c r="X296" t="str">
        <f>PLANURI!BU738</f>
        <v/>
      </c>
      <c r="Y296" t="str">
        <f>PLANURI!BV738</f>
        <v/>
      </c>
      <c r="Z296" t="str">
        <f>PLANURI!A$4</f>
        <v>Facultatea de Mecanică</v>
      </c>
      <c r="AA296" t="str">
        <f>PLANURI!H$6</f>
        <v xml:space="preserve"> Ştiinţe inginereşti</v>
      </c>
      <c r="AB296">
        <f>PLANURI!C$12</f>
        <v>270</v>
      </c>
      <c r="AC296" t="str">
        <f>PLANURI!H$9</f>
        <v>Inginerie medicală</v>
      </c>
      <c r="AD296">
        <f>PLANURI!A$12</f>
        <v>20</v>
      </c>
      <c r="AE296">
        <f>PLANURI!B$12</f>
        <v>70</v>
      </c>
      <c r="AF296">
        <f>PLANURI!D$12</f>
        <v>10</v>
      </c>
      <c r="AG296" t="str">
        <f>PLANURI!BW738</f>
        <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 xml:space="preserve"> Ştiinţe inginereşti</v>
      </c>
      <c r="AB297">
        <f>PLANURI!C$12</f>
        <v>270</v>
      </c>
      <c r="AC297" t="str">
        <f>PLANURI!H$9</f>
        <v>Inginerie medicală</v>
      </c>
      <c r="AD297">
        <f>PLANURI!A$12</f>
        <v>20</v>
      </c>
      <c r="AE297">
        <f>PLANURI!B$12</f>
        <v>70</v>
      </c>
      <c r="AF297">
        <f>PLANURI!D$12</f>
        <v>10</v>
      </c>
      <c r="AG297" t="str">
        <f>PLANURI!BW739</f>
        <v/>
      </c>
    </row>
    <row r="298" spans="1:33" x14ac:dyDescent="0.2">
      <c r="A298" t="str">
        <f>PLANURI!AX740</f>
        <v>L450.20.07.D11-01</v>
      </c>
      <c r="B298">
        <f>PLANURI!AY740</f>
        <v>1</v>
      </c>
      <c r="C298" t="str">
        <f>PLANURI!AZ740</f>
        <v>Tehnici chirurgicale de implantare</v>
      </c>
      <c r="D298">
        <f>PLANURI!BA740</f>
        <v>4</v>
      </c>
      <c r="E298" t="str">
        <f>PLANURI!BB740</f>
        <v>7</v>
      </c>
      <c r="F298" t="str">
        <f>PLANURI!BC740</f>
        <v>D</v>
      </c>
      <c r="G298" t="str">
        <f>PLANURI!BD740</f>
        <v>DF</v>
      </c>
      <c r="H298">
        <f>PLANURI!WL740</f>
        <v>0</v>
      </c>
      <c r="I298">
        <f>PLANURI!BF740</f>
        <v>1</v>
      </c>
      <c r="J298">
        <f>PLANURI!BG740</f>
        <v>3</v>
      </c>
      <c r="K298">
        <f>PLANURI!BH740</f>
        <v>28</v>
      </c>
      <c r="L298">
        <f>PLANURI!BI740</f>
        <v>14</v>
      </c>
      <c r="M298">
        <f>PLANURI!BJ740</f>
        <v>42</v>
      </c>
      <c r="N298">
        <f>PLANURI!BK740</f>
        <v>0</v>
      </c>
      <c r="O298">
        <f>PLANURI!BL740</f>
        <v>0</v>
      </c>
      <c r="P298">
        <f>PLANURI!BM740</f>
        <v>0</v>
      </c>
      <c r="Q298">
        <f>PLANURI!BN740</f>
        <v>0</v>
      </c>
      <c r="R298">
        <f>PLANURI!BO740</f>
        <v>0</v>
      </c>
      <c r="S298">
        <f>PLANURI!BP740</f>
        <v>0</v>
      </c>
      <c r="T298">
        <f>PLANURI!BQ740</f>
        <v>2.4</v>
      </c>
      <c r="U298">
        <f>PLANURI!BR740</f>
        <v>33</v>
      </c>
      <c r="V298">
        <f>PLANURI!BS740</f>
        <v>3</v>
      </c>
      <c r="W298" t="str">
        <f>PLANURI!BT740</f>
        <v>DD</v>
      </c>
      <c r="X298">
        <f>PLANURI!BU740</f>
        <v>5.4</v>
      </c>
      <c r="Y298">
        <f>PLANURI!BV740</f>
        <v>75</v>
      </c>
      <c r="Z298" t="str">
        <f>PLANURI!A$4</f>
        <v>Facultatea de Mecanică</v>
      </c>
      <c r="AA298" t="str">
        <f>PLANURI!H$6</f>
        <v xml:space="preserve"> Ştiinţe inginereşti</v>
      </c>
      <c r="AB298">
        <f>PLANURI!C$12</f>
        <v>270</v>
      </c>
      <c r="AC298" t="str">
        <f>PLANURI!H$9</f>
        <v>Inginerie medicală</v>
      </c>
      <c r="AD298">
        <f>PLANURI!A$12</f>
        <v>20</v>
      </c>
      <c r="AE298">
        <f>PLANURI!B$12</f>
        <v>70</v>
      </c>
      <c r="AF298">
        <f>PLANURI!D$12</f>
        <v>10</v>
      </c>
      <c r="AG298" t="str">
        <f>PLANURI!BW740</f>
        <v>2023</v>
      </c>
    </row>
    <row r="299" spans="1:33" x14ac:dyDescent="0.2">
      <c r="A299" t="str">
        <f>PLANURI!AX741</f>
        <v/>
      </c>
      <c r="B299">
        <f>PLANURI!AY741</f>
        <v>2</v>
      </c>
      <c r="C299" t="str">
        <f>PLANURI!AZ741</f>
        <v/>
      </c>
      <c r="D299" t="str">
        <f>PLANURI!BA741</f>
        <v/>
      </c>
      <c r="E299" t="str">
        <f>PLANURI!BB741</f>
        <v/>
      </c>
      <c r="F299" t="str">
        <f>PLANURI!BC741</f>
        <v/>
      </c>
      <c r="G299" t="str">
        <f>PLANURI!BD741</f>
        <v/>
      </c>
      <c r="H299" t="str">
        <f>PLANURI!BE741</f>
        <v/>
      </c>
      <c r="I299" t="str">
        <f>PLANURI!BF741</f>
        <v/>
      </c>
      <c r="J299" t="str">
        <f>PLANURI!BG741</f>
        <v/>
      </c>
      <c r="K299" t="str">
        <f>PLANURI!BH741</f>
        <v/>
      </c>
      <c r="L299" t="str">
        <f>PLANURI!BI741</f>
        <v/>
      </c>
      <c r="M299" t="str">
        <f>PLANURI!BJ741</f>
        <v/>
      </c>
      <c r="N299">
        <f>PLANURI!BK741</f>
        <v>0</v>
      </c>
      <c r="O299">
        <f>PLANURI!BL741</f>
        <v>0</v>
      </c>
      <c r="P299">
        <f>PLANURI!BM741</f>
        <v>0</v>
      </c>
      <c r="Q299">
        <f>PLANURI!BN741</f>
        <v>0</v>
      </c>
      <c r="R299">
        <f>PLANURI!BO741</f>
        <v>0</v>
      </c>
      <c r="S299">
        <f>PLANURI!BP741</f>
        <v>0</v>
      </c>
      <c r="T299" t="str">
        <f>PLANURI!BQ741</f>
        <v/>
      </c>
      <c r="U299" t="str">
        <f>PLANURI!BR741</f>
        <v/>
      </c>
      <c r="V299" t="str">
        <f>PLANURI!BS741</f>
        <v/>
      </c>
      <c r="W299" t="str">
        <f>PLANURI!BT741</f>
        <v/>
      </c>
      <c r="X299" t="str">
        <f>PLANURI!BU741</f>
        <v/>
      </c>
      <c r="Y299" t="str">
        <f>PLANURI!BV741</f>
        <v/>
      </c>
      <c r="Z299" t="str">
        <f>PLANURI!A$4</f>
        <v>Facultatea de Mecanică</v>
      </c>
      <c r="AA299" t="str">
        <f>PLANURI!H$6</f>
        <v xml:space="preserve"> Ştiinţe inginereşti</v>
      </c>
      <c r="AB299">
        <f>PLANURI!C$12</f>
        <v>270</v>
      </c>
      <c r="AC299" t="str">
        <f>PLANURI!H$9</f>
        <v>Inginerie medicală</v>
      </c>
      <c r="AD299">
        <f>PLANURI!A$12</f>
        <v>20</v>
      </c>
      <c r="AE299">
        <f>PLANURI!B$12</f>
        <v>70</v>
      </c>
      <c r="AF299">
        <f>PLANURI!D$12</f>
        <v>10</v>
      </c>
      <c r="AG299" t="str">
        <f>PLANURI!BW741</f>
        <v/>
      </c>
    </row>
    <row r="300" spans="1:33" x14ac:dyDescent="0.2">
      <c r="A300" t="str">
        <f>PLANURI!AX742</f>
        <v/>
      </c>
      <c r="B300">
        <f>PLANURI!AY742</f>
        <v>3</v>
      </c>
      <c r="C300" t="str">
        <f>PLANURI!AZ742</f>
        <v/>
      </c>
      <c r="D300" t="str">
        <f>PLANURI!BA742</f>
        <v/>
      </c>
      <c r="E300" t="str">
        <f>PLANURI!BB742</f>
        <v/>
      </c>
      <c r="F300" t="str">
        <f>PLANURI!BC742</f>
        <v/>
      </c>
      <c r="G300" t="str">
        <f>PLANURI!BD742</f>
        <v/>
      </c>
      <c r="H300">
        <f>PLANURI!WL742</f>
        <v>0</v>
      </c>
      <c r="I300" t="str">
        <f>PLANURI!BF742</f>
        <v/>
      </c>
      <c r="J300" t="str">
        <f>PLANURI!BG742</f>
        <v/>
      </c>
      <c r="K300" t="str">
        <f>PLANURI!BH742</f>
        <v/>
      </c>
      <c r="L300" t="str">
        <f>PLANURI!BI742</f>
        <v/>
      </c>
      <c r="M300" t="str">
        <f>PLANURI!BJ742</f>
        <v/>
      </c>
      <c r="N300">
        <f>PLANURI!BK742</f>
        <v>0</v>
      </c>
      <c r="O300">
        <f>PLANURI!BL742</f>
        <v>0</v>
      </c>
      <c r="P300">
        <f>PLANURI!BM742</f>
        <v>0</v>
      </c>
      <c r="Q300">
        <f>PLANURI!BN742</f>
        <v>0</v>
      </c>
      <c r="R300">
        <f>PLANURI!BO742</f>
        <v>0</v>
      </c>
      <c r="S300">
        <f>PLANURI!BP742</f>
        <v>0</v>
      </c>
      <c r="T300" t="str">
        <f>PLANURI!BQ742</f>
        <v/>
      </c>
      <c r="U300" t="str">
        <f>PLANURI!BR742</f>
        <v/>
      </c>
      <c r="V300" t="str">
        <f>PLANURI!BS742</f>
        <v/>
      </c>
      <c r="W300" t="str">
        <f>PLANURI!BT742</f>
        <v/>
      </c>
      <c r="X300" t="str">
        <f>PLANURI!BU742</f>
        <v/>
      </c>
      <c r="Y300" t="str">
        <f>PLANURI!BV742</f>
        <v/>
      </c>
      <c r="Z300" t="str">
        <f>PLANURI!A$4</f>
        <v>Facultatea de Mecanică</v>
      </c>
      <c r="AA300" t="str">
        <f>PLANURI!H$6</f>
        <v xml:space="preserve"> Ştiinţe inginereşti</v>
      </c>
      <c r="AB300">
        <f>PLANURI!C$12</f>
        <v>270</v>
      </c>
      <c r="AC300" t="str">
        <f>PLANURI!H$9</f>
        <v>Inginerie medicală</v>
      </c>
      <c r="AD300">
        <f>PLANURI!A$12</f>
        <v>20</v>
      </c>
      <c r="AE300">
        <f>PLANURI!B$12</f>
        <v>70</v>
      </c>
      <c r="AF300">
        <f>PLANURI!D$12</f>
        <v>10</v>
      </c>
      <c r="AG300" t="str">
        <f>PLANURI!BW742</f>
        <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 xml:space="preserve"> Ştiinţe inginereşti</v>
      </c>
      <c r="AB301">
        <f>PLANURI!C$12</f>
        <v>270</v>
      </c>
      <c r="AC301" t="str">
        <f>PLANURI!H$9</f>
        <v>Inginerie medicală</v>
      </c>
      <c r="AD301">
        <f>PLANURI!A$12</f>
        <v>20</v>
      </c>
      <c r="AE301">
        <f>PLANURI!B$12</f>
        <v>70</v>
      </c>
      <c r="AF301">
        <f>PLANURI!D$12</f>
        <v>10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 xml:space="preserve"> Ştiinţe inginereşti</v>
      </c>
      <c r="AB302">
        <f>PLANURI!C$12</f>
        <v>270</v>
      </c>
      <c r="AC302" t="str">
        <f>PLANURI!H$9</f>
        <v>Inginerie medicală</v>
      </c>
      <c r="AD302">
        <f>PLANURI!A$12</f>
        <v>20</v>
      </c>
      <c r="AE302">
        <f>PLANURI!B$12</f>
        <v>70</v>
      </c>
      <c r="AF302">
        <f>PLANURI!D$12</f>
        <v>10</v>
      </c>
      <c r="AG302" t="str">
        <f>PLANURI!BW744</f>
        <v/>
      </c>
    </row>
    <row r="303" spans="1:33" x14ac:dyDescent="0.2">
      <c r="A303" t="str">
        <f>PLANURI!AX745</f>
        <v>L450.20.08.C11-01</v>
      </c>
      <c r="B303">
        <f>PLANURI!AY745</f>
        <v>1</v>
      </c>
      <c r="C303" t="str">
        <f>PLANURI!AZ745</f>
        <v>Responsabilitate socială şi activism civic</v>
      </c>
      <c r="D303">
        <f>PLANURI!BA745</f>
        <v>4</v>
      </c>
      <c r="E303" t="str">
        <f>PLANURI!BB745</f>
        <v>8</v>
      </c>
      <c r="F303" t="str">
        <f>PLANURI!BC745</f>
        <v>E</v>
      </c>
      <c r="G303" t="str">
        <f>PLANURI!BD745</f>
        <v>DF</v>
      </c>
      <c r="H303">
        <f>PLANURI!BE745</f>
        <v>2</v>
      </c>
      <c r="I303">
        <f>PLANURI!BF745</f>
        <v>2</v>
      </c>
      <c r="J303">
        <f>PLANURI!BG745</f>
        <v>4</v>
      </c>
      <c r="K303">
        <f>PLANURI!BH745</f>
        <v>28</v>
      </c>
      <c r="L303">
        <f>PLANURI!BI745</f>
        <v>28</v>
      </c>
      <c r="M303">
        <f>PLANURI!BJ745</f>
        <v>56</v>
      </c>
      <c r="N303">
        <f>PLANURI!BK745</f>
        <v>0</v>
      </c>
      <c r="O303">
        <f>PLANURI!BL745</f>
        <v>0</v>
      </c>
      <c r="P303">
        <f>PLANURI!BM745</f>
        <v>0</v>
      </c>
      <c r="Q303">
        <f>PLANURI!BN745</f>
        <v>0</v>
      </c>
      <c r="R303">
        <f>PLANURI!BO745</f>
        <v>0</v>
      </c>
      <c r="S303">
        <f>PLANURI!BP745</f>
        <v>0</v>
      </c>
      <c r="T303">
        <f>PLANURI!BQ745</f>
        <v>0</v>
      </c>
      <c r="U303">
        <f>PLANURI!BR745</f>
        <v>0</v>
      </c>
      <c r="V303">
        <f>PLANURI!BS745</f>
        <v>2</v>
      </c>
      <c r="W303" t="str">
        <f>PLANURI!BT745</f>
        <v>DC</v>
      </c>
      <c r="X303">
        <f>PLANURI!BU745</f>
        <v>4</v>
      </c>
      <c r="Y303">
        <f>PLANURI!BV745</f>
        <v>56</v>
      </c>
      <c r="Z303" t="str">
        <f>PLANURI!A$4</f>
        <v>Facultatea de Mecanică</v>
      </c>
      <c r="AA303" t="str">
        <f>PLANURI!H$6</f>
        <v xml:space="preserve"> Ştiinţe inginereşti</v>
      </c>
      <c r="AB303">
        <f>PLANURI!C$12</f>
        <v>270</v>
      </c>
      <c r="AC303" t="str">
        <f>PLANURI!H$9</f>
        <v>Inginerie medicală</v>
      </c>
      <c r="AD303">
        <f>PLANURI!A$12</f>
        <v>20</v>
      </c>
      <c r="AE303">
        <f>PLANURI!B$12</f>
        <v>70</v>
      </c>
      <c r="AF303">
        <f>PLANURI!D$12</f>
        <v>10</v>
      </c>
      <c r="AG303" t="str">
        <f>PLANURI!BW745</f>
        <v>2023</v>
      </c>
    </row>
    <row r="304" spans="1:33" x14ac:dyDescent="0.2">
      <c r="A304" t="str">
        <f>PLANURI!AX746</f>
        <v/>
      </c>
      <c r="B304">
        <f>PLANURI!AY746</f>
        <v>2</v>
      </c>
      <c r="C304" t="str">
        <f>PLANURI!AZ746</f>
        <v/>
      </c>
      <c r="D304" t="str">
        <f>PLANURI!BA746</f>
        <v/>
      </c>
      <c r="E304" t="str">
        <f>PLANURI!BB746</f>
        <v/>
      </c>
      <c r="F304" t="str">
        <f>PLANURI!BC746</f>
        <v/>
      </c>
      <c r="G304" t="str">
        <f>PLANURI!BD746</f>
        <v/>
      </c>
      <c r="H304">
        <f>PLANURI!WL746</f>
        <v>0</v>
      </c>
      <c r="I304" t="str">
        <f>PLANURI!BF746</f>
        <v/>
      </c>
      <c r="J304" t="str">
        <f>PLANURI!BG746</f>
        <v/>
      </c>
      <c r="K304" t="str">
        <f>PLANURI!BH746</f>
        <v/>
      </c>
      <c r="L304" t="str">
        <f>PLANURI!BI746</f>
        <v/>
      </c>
      <c r="M304" t="str">
        <f>PLANURI!BJ746</f>
        <v/>
      </c>
      <c r="N304">
        <f>PLANURI!BK746</f>
        <v>0</v>
      </c>
      <c r="O304">
        <f>PLANURI!BL746</f>
        <v>0</v>
      </c>
      <c r="P304">
        <f>PLANURI!BM746</f>
        <v>0</v>
      </c>
      <c r="Q304">
        <f>PLANURI!BN746</f>
        <v>0</v>
      </c>
      <c r="R304">
        <f>PLANURI!BO746</f>
        <v>0</v>
      </c>
      <c r="S304">
        <f>PLANURI!BP746</f>
        <v>0</v>
      </c>
      <c r="T304" t="str">
        <f>PLANURI!BQ746</f>
        <v/>
      </c>
      <c r="U304" t="str">
        <f>PLANURI!BR746</f>
        <v/>
      </c>
      <c r="V304" t="str">
        <f>PLANURI!BS746</f>
        <v/>
      </c>
      <c r="W304" t="str">
        <f>PLANURI!BT746</f>
        <v/>
      </c>
      <c r="X304" t="str">
        <f>PLANURI!BU746</f>
        <v/>
      </c>
      <c r="Y304" t="str">
        <f>PLANURI!BV746</f>
        <v/>
      </c>
      <c r="Z304" t="str">
        <f>PLANURI!A$4</f>
        <v>Facultatea de Mecanică</v>
      </c>
      <c r="AA304" t="str">
        <f>PLANURI!H$6</f>
        <v xml:space="preserve"> Ştiinţe inginereşti</v>
      </c>
      <c r="AB304">
        <f>PLANURI!C$12</f>
        <v>270</v>
      </c>
      <c r="AC304" t="str">
        <f>PLANURI!H$9</f>
        <v>Inginerie medicală</v>
      </c>
      <c r="AD304">
        <f>PLANURI!A$12</f>
        <v>20</v>
      </c>
      <c r="AE304">
        <f>PLANURI!B$12</f>
        <v>70</v>
      </c>
      <c r="AF304">
        <f>PLANURI!D$12</f>
        <v>10</v>
      </c>
      <c r="AG304" t="str">
        <f>PLANURI!BW746</f>
        <v/>
      </c>
    </row>
    <row r="305" spans="1:33" x14ac:dyDescent="0.2">
      <c r="A305" t="str">
        <f>PLANURI!AX747</f>
        <v/>
      </c>
      <c r="B305">
        <f>PLANURI!AY747</f>
        <v>3</v>
      </c>
      <c r="C305" t="str">
        <f>PLANURI!AZ747</f>
        <v/>
      </c>
      <c r="D305" t="str">
        <f>PLANURI!BA747</f>
        <v/>
      </c>
      <c r="E305" t="str">
        <f>PLANURI!BB747</f>
        <v/>
      </c>
      <c r="F305" t="str">
        <f>PLANURI!BC747</f>
        <v/>
      </c>
      <c r="G305" t="str">
        <f>PLANURI!BD747</f>
        <v/>
      </c>
      <c r="H305" t="str">
        <f>PLANURI!BE747</f>
        <v/>
      </c>
      <c r="I305" t="str">
        <f>PLANURI!BF747</f>
        <v/>
      </c>
      <c r="J305" t="str">
        <f>PLANURI!BG747</f>
        <v/>
      </c>
      <c r="K305" t="str">
        <f>PLANURI!BH747</f>
        <v/>
      </c>
      <c r="L305" t="str">
        <f>PLANURI!BI747</f>
        <v/>
      </c>
      <c r="M305" t="str">
        <f>PLANURI!BJ747</f>
        <v/>
      </c>
      <c r="N305">
        <f>PLANURI!BK747</f>
        <v>0</v>
      </c>
      <c r="O305">
        <f>PLANURI!BL747</f>
        <v>0</v>
      </c>
      <c r="P305">
        <f>PLANURI!BM747</f>
        <v>0</v>
      </c>
      <c r="Q305">
        <f>PLANURI!BN747</f>
        <v>0</v>
      </c>
      <c r="R305">
        <f>PLANURI!BO747</f>
        <v>0</v>
      </c>
      <c r="S305">
        <f>PLANURI!BP747</f>
        <v>0</v>
      </c>
      <c r="T305" t="str">
        <f>PLANURI!BQ747</f>
        <v/>
      </c>
      <c r="U305" t="str">
        <f>PLANURI!BR747</f>
        <v/>
      </c>
      <c r="V305" t="str">
        <f>PLANURI!BS747</f>
        <v/>
      </c>
      <c r="W305" t="str">
        <f>PLANURI!BT747</f>
        <v/>
      </c>
      <c r="X305" t="str">
        <f>PLANURI!BU747</f>
        <v/>
      </c>
      <c r="Y305" t="str">
        <f>PLANURI!BV747</f>
        <v/>
      </c>
      <c r="Z305" t="str">
        <f>PLANURI!A$4</f>
        <v>Facultatea de Mecanică</v>
      </c>
      <c r="AA305" t="str">
        <f>PLANURI!H$6</f>
        <v xml:space="preserve"> Ştiinţe inginereşti</v>
      </c>
      <c r="AB305">
        <f>PLANURI!C$12</f>
        <v>270</v>
      </c>
      <c r="AC305" t="str">
        <f>PLANURI!H$9</f>
        <v>Inginerie medicală</v>
      </c>
      <c r="AD305">
        <f>PLANURI!A$12</f>
        <v>20</v>
      </c>
      <c r="AE305">
        <f>PLANURI!B$12</f>
        <v>70</v>
      </c>
      <c r="AF305">
        <f>PLANURI!D$12</f>
        <v>10</v>
      </c>
      <c r="AG305" t="str">
        <f>PLANURI!BW747</f>
        <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 xml:space="preserve"> Ştiinţe inginereşti</v>
      </c>
      <c r="AB306">
        <f>PLANURI!C$12</f>
        <v>270</v>
      </c>
      <c r="AC306" t="str">
        <f>PLANURI!H$9</f>
        <v>Inginerie medicală</v>
      </c>
      <c r="AD306">
        <f>PLANURI!A$12</f>
        <v>20</v>
      </c>
      <c r="AE306">
        <f>PLANURI!B$12</f>
        <v>70</v>
      </c>
      <c r="AF306">
        <f>PLANURI!D$12</f>
        <v>10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 xml:space="preserve"> Ştiinţe inginereşti</v>
      </c>
      <c r="AB307">
        <f>PLANURI!C$12</f>
        <v>270</v>
      </c>
      <c r="AC307" t="str">
        <f>PLANURI!H$9</f>
        <v>Inginerie medicală</v>
      </c>
      <c r="AD307">
        <f>PLANURI!A$12</f>
        <v>20</v>
      </c>
      <c r="AE307">
        <f>PLANURI!B$12</f>
        <v>70</v>
      </c>
      <c r="AF307">
        <f>PLANURI!D$12</f>
        <v>10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 xml:space="preserve"> Ştiinţe inginereşti</v>
      </c>
      <c r="AB308">
        <f>PLANURI!C$12</f>
        <v>270</v>
      </c>
      <c r="AC308" t="str">
        <f>PLANURI!H$9</f>
        <v>Inginerie medicală</v>
      </c>
      <c r="AD308">
        <f>PLANURI!A$12</f>
        <v>20</v>
      </c>
      <c r="AE308">
        <f>PLANURI!B$12</f>
        <v>70</v>
      </c>
      <c r="AF308">
        <f>PLANURI!D$12</f>
        <v>10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 xml:space="preserve"> Ştiinţe inginereşti</v>
      </c>
      <c r="AB309">
        <f>PLANURI!C$12</f>
        <v>270</v>
      </c>
      <c r="AC309" t="str">
        <f>PLANURI!H$9</f>
        <v>Inginerie medicală</v>
      </c>
      <c r="AD309">
        <f>PLANURI!A$12</f>
        <v>20</v>
      </c>
      <c r="AE309">
        <f>PLANURI!B$12</f>
        <v>70</v>
      </c>
      <c r="AF309">
        <f>PLANURI!D$12</f>
        <v>10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 xml:space="preserve"> Ştiinţe inginereşti</v>
      </c>
      <c r="AB310">
        <f>PLANURI!C$12</f>
        <v>270</v>
      </c>
      <c r="AC310" t="str">
        <f>PLANURI!H$9</f>
        <v>Inginerie medicală</v>
      </c>
      <c r="AD310">
        <f>PLANURI!A$12</f>
        <v>20</v>
      </c>
      <c r="AE310">
        <f>PLANURI!B$12</f>
        <v>70</v>
      </c>
      <c r="AF310">
        <f>PLANURI!D$12</f>
        <v>10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 xml:space="preserve"> Ştiinţe inginereşti</v>
      </c>
      <c r="AB311">
        <f>PLANURI!C$12</f>
        <v>270</v>
      </c>
      <c r="AC311" t="str">
        <f>PLANURI!H$9</f>
        <v>Inginerie medicală</v>
      </c>
      <c r="AD311">
        <f>PLANURI!A$12</f>
        <v>20</v>
      </c>
      <c r="AE311">
        <f>PLANURI!B$12</f>
        <v>70</v>
      </c>
      <c r="AF311">
        <f>PLANURI!D$12</f>
        <v>10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 xml:space="preserve"> Ştiinţe inginereşti</v>
      </c>
      <c r="AB312">
        <f>PLANURI!C$12</f>
        <v>270</v>
      </c>
      <c r="AC312" t="str">
        <f>PLANURI!H$9</f>
        <v>Inginerie medicală</v>
      </c>
      <c r="AD312">
        <f>PLANURI!A$12</f>
        <v>20</v>
      </c>
      <c r="AE312">
        <f>PLANURI!B$12</f>
        <v>70</v>
      </c>
      <c r="AF312">
        <f>PLANURI!D$12</f>
        <v>10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 xml:space="preserve"> Ştiinţe inginereşti</v>
      </c>
      <c r="AB313">
        <f>PLANURI!C$12</f>
        <v>270</v>
      </c>
      <c r="AC313" t="str">
        <f>PLANURI!H$9</f>
        <v>Inginerie medicală</v>
      </c>
      <c r="AD313">
        <f>PLANURI!A$12</f>
        <v>20</v>
      </c>
      <c r="AE313">
        <f>PLANURI!B$12</f>
        <v>70</v>
      </c>
      <c r="AF313">
        <f>PLANURI!D$12</f>
        <v>10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 xml:space="preserve"> Ştiinţe inginereşti</v>
      </c>
      <c r="AB314">
        <f>PLANURI!C$12</f>
        <v>270</v>
      </c>
      <c r="AC314" t="str">
        <f>PLANURI!H$9</f>
        <v>Inginerie medicală</v>
      </c>
      <c r="AD314">
        <f>PLANURI!A$12</f>
        <v>20</v>
      </c>
      <c r="AE314">
        <f>PLANURI!B$12</f>
        <v>70</v>
      </c>
      <c r="AF314">
        <f>PLANURI!D$12</f>
        <v>10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 xml:space="preserve"> Ştiinţe inginereşti</v>
      </c>
      <c r="AB315">
        <f>PLANURI!C$12</f>
        <v>270</v>
      </c>
      <c r="AC315" t="str">
        <f>PLANURI!H$9</f>
        <v>Inginerie medicală</v>
      </c>
      <c r="AD315">
        <f>PLANURI!A$12</f>
        <v>20</v>
      </c>
      <c r="AE315">
        <f>PLANURI!B$12</f>
        <v>70</v>
      </c>
      <c r="AF315">
        <f>PLANURI!D$12</f>
        <v>10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 xml:space="preserve"> Ştiinţe inginereşti</v>
      </c>
      <c r="AB316">
        <f>PLANURI!C$12</f>
        <v>270</v>
      </c>
      <c r="AC316" t="str">
        <f>PLANURI!H$9</f>
        <v>Inginerie medicală</v>
      </c>
      <c r="AD316">
        <f>PLANURI!A$12</f>
        <v>20</v>
      </c>
      <c r="AE316">
        <f>PLANURI!B$12</f>
        <v>70</v>
      </c>
      <c r="AF316">
        <f>PLANURI!D$12</f>
        <v>10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 xml:space="preserve"> Ştiinţe inginereşti</v>
      </c>
      <c r="AB317">
        <f>PLANURI!C$12</f>
        <v>270</v>
      </c>
      <c r="AC317" t="str">
        <f>PLANURI!H$9</f>
        <v>Inginerie medicală</v>
      </c>
      <c r="AD317">
        <f>PLANURI!A$12</f>
        <v>20</v>
      </c>
      <c r="AE317">
        <f>PLANURI!B$12</f>
        <v>70</v>
      </c>
      <c r="AF317">
        <f>PLANURI!D$12</f>
        <v>10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 xml:space="preserve"> Ştiinţe inginereşti</v>
      </c>
      <c r="AB318">
        <f>PLANURI!C$12</f>
        <v>270</v>
      </c>
      <c r="AC318" t="str">
        <f>PLANURI!H$9</f>
        <v>Inginerie medicală</v>
      </c>
      <c r="AD318">
        <f>PLANURI!A$12</f>
        <v>20</v>
      </c>
      <c r="AE318">
        <f>PLANURI!B$12</f>
        <v>70</v>
      </c>
      <c r="AF318">
        <f>PLANURI!D$12</f>
        <v>10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 xml:space="preserve"> Ştiinţe inginereşti</v>
      </c>
      <c r="AB319">
        <f>PLANURI!C$12</f>
        <v>270</v>
      </c>
      <c r="AC319" t="str">
        <f>PLANURI!H$9</f>
        <v>Inginerie medicală</v>
      </c>
      <c r="AD319">
        <f>PLANURI!A$12</f>
        <v>20</v>
      </c>
      <c r="AE319">
        <f>PLANURI!B$12</f>
        <v>70</v>
      </c>
      <c r="AF319">
        <f>PLANURI!D$12</f>
        <v>10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 xml:space="preserve"> Ştiinţe inginereşti</v>
      </c>
      <c r="AB320">
        <f>PLANURI!C$12</f>
        <v>270</v>
      </c>
      <c r="AC320" t="str">
        <f>PLANURI!H$9</f>
        <v>Inginerie medicală</v>
      </c>
      <c r="AD320">
        <f>PLANURI!A$12</f>
        <v>20</v>
      </c>
      <c r="AE320">
        <f>PLANURI!B$12</f>
        <v>70</v>
      </c>
      <c r="AF320">
        <f>PLANURI!D$12</f>
        <v>10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 xml:space="preserve"> Ştiinţe inginereşti</v>
      </c>
      <c r="AB321">
        <f>PLANURI!C$12</f>
        <v>270</v>
      </c>
      <c r="AC321" t="str">
        <f>PLANURI!H$9</f>
        <v>Inginerie medicală</v>
      </c>
      <c r="AD321">
        <f>PLANURI!A$12</f>
        <v>20</v>
      </c>
      <c r="AE321">
        <f>PLANURI!B$12</f>
        <v>70</v>
      </c>
      <c r="AF321">
        <f>PLANURI!D$12</f>
        <v>10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 xml:space="preserve"> Ştiinţe inginereşti</v>
      </c>
      <c r="AB322">
        <f>PLANURI!C$12</f>
        <v>270</v>
      </c>
      <c r="AC322" t="str">
        <f>PLANURI!H$9</f>
        <v>Inginerie medicală</v>
      </c>
      <c r="AD322">
        <f>PLANURI!A$12</f>
        <v>20</v>
      </c>
      <c r="AE322">
        <f>PLANURI!B$12</f>
        <v>70</v>
      </c>
      <c r="AF322">
        <f>PLANURI!D$12</f>
        <v>10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 xml:space="preserve"> Ştiinţe inginereşti</v>
      </c>
      <c r="AB323">
        <f>PLANURI!C$12</f>
        <v>270</v>
      </c>
      <c r="AC323" t="str">
        <f>PLANURI!H$9</f>
        <v>Inginerie medicală</v>
      </c>
      <c r="AD323">
        <f>PLANURI!A$12</f>
        <v>20</v>
      </c>
      <c r="AE323">
        <f>PLANURI!B$12</f>
        <v>70</v>
      </c>
      <c r="AF323">
        <f>PLANURI!D$12</f>
        <v>10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 xml:space="preserve"> Ştiinţe inginereşti</v>
      </c>
      <c r="AB324">
        <f>PLANURI!C$12</f>
        <v>270</v>
      </c>
      <c r="AC324" t="str">
        <f>PLANURI!H$9</f>
        <v>Inginerie medicală</v>
      </c>
      <c r="AD324">
        <f>PLANURI!A$12</f>
        <v>20</v>
      </c>
      <c r="AE324">
        <f>PLANURI!B$12</f>
        <v>70</v>
      </c>
      <c r="AF324">
        <f>PLANURI!D$12</f>
        <v>10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 xml:space="preserve"> Ştiinţe inginereşti</v>
      </c>
      <c r="AB325">
        <f>PLANURI!C$12</f>
        <v>270</v>
      </c>
      <c r="AC325" t="str">
        <f>PLANURI!H$9</f>
        <v>Inginerie medicală</v>
      </c>
      <c r="AD325">
        <f>PLANURI!A$12</f>
        <v>20</v>
      </c>
      <c r="AE325">
        <f>PLANURI!B$12</f>
        <v>70</v>
      </c>
      <c r="AF325">
        <f>PLANURI!D$12</f>
        <v>10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 xml:space="preserve"> Ştiinţe inginereşti</v>
      </c>
      <c r="AB326">
        <f>PLANURI!C$12</f>
        <v>270</v>
      </c>
      <c r="AC326" t="str">
        <f>PLANURI!H$9</f>
        <v>Inginerie medicală</v>
      </c>
      <c r="AD326">
        <f>PLANURI!A$12</f>
        <v>20</v>
      </c>
      <c r="AE326">
        <f>PLANURI!B$12</f>
        <v>70</v>
      </c>
      <c r="AF326">
        <f>PLANURI!D$12</f>
        <v>10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 xml:space="preserve"> Ştiinţe inginereşti</v>
      </c>
      <c r="AB327">
        <f>PLANURI!C$12</f>
        <v>270</v>
      </c>
      <c r="AC327" t="str">
        <f>PLANURI!H$9</f>
        <v>Inginerie medicală</v>
      </c>
      <c r="AD327">
        <f>PLANURI!A$12</f>
        <v>20</v>
      </c>
      <c r="AE327">
        <f>PLANURI!B$12</f>
        <v>70</v>
      </c>
      <c r="AF327">
        <f>PLANURI!D$12</f>
        <v>10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 xml:space="preserve"> Ştiinţe inginereşti</v>
      </c>
      <c r="AB328">
        <f>PLANURI!C$12</f>
        <v>270</v>
      </c>
      <c r="AC328" t="str">
        <f>PLANURI!H$9</f>
        <v>Inginerie medicală</v>
      </c>
      <c r="AD328">
        <f>PLANURI!A$12</f>
        <v>20</v>
      </c>
      <c r="AE328">
        <f>PLANURI!B$12</f>
        <v>70</v>
      </c>
      <c r="AF328">
        <f>PLANURI!D$12</f>
        <v>10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 xml:space="preserve"> Ştiinţe inginereşti</v>
      </c>
      <c r="AB329">
        <f>PLANURI!C$12</f>
        <v>270</v>
      </c>
      <c r="AC329" t="str">
        <f>PLANURI!H$9</f>
        <v>Inginerie medicală</v>
      </c>
      <c r="AD329">
        <f>PLANURI!A$12</f>
        <v>20</v>
      </c>
      <c r="AE329">
        <f>PLANURI!B$12</f>
        <v>70</v>
      </c>
      <c r="AF329">
        <f>PLANURI!D$12</f>
        <v>10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 xml:space="preserve"> Ştiinţe inginereşti</v>
      </c>
      <c r="AB330">
        <f>PLANURI!C$12</f>
        <v>270</v>
      </c>
      <c r="AC330" t="str">
        <f>PLANURI!H$9</f>
        <v>Inginerie medicală</v>
      </c>
      <c r="AD330">
        <f>PLANURI!A$12</f>
        <v>20</v>
      </c>
      <c r="AE330">
        <f>PLANURI!B$12</f>
        <v>70</v>
      </c>
      <c r="AF330">
        <f>PLANURI!D$12</f>
        <v>10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 xml:space="preserve"> Ştiinţe inginereşti</v>
      </c>
      <c r="AB331">
        <f>PLANURI!C$12</f>
        <v>270</v>
      </c>
      <c r="AC331" t="str">
        <f>PLANURI!H$9</f>
        <v>Inginerie medicală</v>
      </c>
      <c r="AD331">
        <f>PLANURI!A$12</f>
        <v>20</v>
      </c>
      <c r="AE331">
        <f>PLANURI!B$12</f>
        <v>70</v>
      </c>
      <c r="AF331">
        <f>PLANURI!D$12</f>
        <v>10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 xml:space="preserve"> Ştiinţe inginereşti</v>
      </c>
      <c r="AB332">
        <f>PLANURI!C$12</f>
        <v>270</v>
      </c>
      <c r="AC332" t="str">
        <f>PLANURI!H$9</f>
        <v>Inginerie medicală</v>
      </c>
      <c r="AD332">
        <f>PLANURI!A$12</f>
        <v>20</v>
      </c>
      <c r="AE332">
        <f>PLANURI!B$12</f>
        <v>70</v>
      </c>
      <c r="AF332">
        <f>PLANURI!D$12</f>
        <v>10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 xml:space="preserve"> Ştiinţe inginereşti</v>
      </c>
      <c r="AB333">
        <f>PLANURI!C$12</f>
        <v>270</v>
      </c>
      <c r="AC333" t="str">
        <f>PLANURI!H$9</f>
        <v>Inginerie medicală</v>
      </c>
      <c r="AD333">
        <f>PLANURI!A$12</f>
        <v>20</v>
      </c>
      <c r="AE333">
        <f>PLANURI!B$12</f>
        <v>70</v>
      </c>
      <c r="AF333">
        <f>PLANURI!D$12</f>
        <v>10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 xml:space="preserve"> Ştiinţe inginereşti</v>
      </c>
      <c r="AB334">
        <f>PLANURI!C$12</f>
        <v>270</v>
      </c>
      <c r="AC334" t="str">
        <f>PLANURI!H$9</f>
        <v>Inginerie medicală</v>
      </c>
      <c r="AD334">
        <f>PLANURI!A$12</f>
        <v>20</v>
      </c>
      <c r="AE334">
        <f>PLANURI!B$12</f>
        <v>70</v>
      </c>
      <c r="AF334">
        <f>PLANURI!D$12</f>
        <v>10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 xml:space="preserve"> Ştiinţe inginereşti</v>
      </c>
      <c r="AB335">
        <f>PLANURI!C$12</f>
        <v>270</v>
      </c>
      <c r="AC335" t="str">
        <f>PLANURI!H$9</f>
        <v>Inginerie medicală</v>
      </c>
      <c r="AD335">
        <f>PLANURI!A$12</f>
        <v>20</v>
      </c>
      <c r="AE335">
        <f>PLANURI!B$12</f>
        <v>70</v>
      </c>
      <c r="AF335">
        <f>PLANURI!D$12</f>
        <v>10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 xml:space="preserve"> Ştiinţe inginereşti</v>
      </c>
      <c r="AB336">
        <f>PLANURI!C$12</f>
        <v>270</v>
      </c>
      <c r="AC336" t="str">
        <f>PLANURI!H$9</f>
        <v>Inginerie medicală</v>
      </c>
      <c r="AD336">
        <f>PLANURI!A$12</f>
        <v>20</v>
      </c>
      <c r="AE336">
        <f>PLANURI!B$12</f>
        <v>70</v>
      </c>
      <c r="AF336">
        <f>PLANURI!D$12</f>
        <v>10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 xml:space="preserve"> Ştiinţe inginereşti</v>
      </c>
      <c r="AB337">
        <f>PLANURI!C$12</f>
        <v>270</v>
      </c>
      <c r="AC337" t="str">
        <f>PLANURI!H$9</f>
        <v>Inginerie medicală</v>
      </c>
      <c r="AD337">
        <f>PLANURI!A$12</f>
        <v>20</v>
      </c>
      <c r="AE337">
        <f>PLANURI!B$12</f>
        <v>70</v>
      </c>
      <c r="AF337">
        <f>PLANURI!D$12</f>
        <v>10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 xml:space="preserve"> Ştiinţe inginereşti</v>
      </c>
      <c r="AB338">
        <f>PLANURI!C$12</f>
        <v>270</v>
      </c>
      <c r="AC338" t="str">
        <f>PLANURI!H$9</f>
        <v>Inginerie medicală</v>
      </c>
      <c r="AD338">
        <f>PLANURI!A$12</f>
        <v>20</v>
      </c>
      <c r="AE338">
        <f>PLANURI!B$12</f>
        <v>70</v>
      </c>
      <c r="AF338">
        <f>PLANURI!D$12</f>
        <v>10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 xml:space="preserve"> Ştiinţe inginereşti</v>
      </c>
      <c r="AB339">
        <f>PLANURI!C$12</f>
        <v>270</v>
      </c>
      <c r="AC339" t="str">
        <f>PLANURI!H$9</f>
        <v>Inginerie medicală</v>
      </c>
      <c r="AD339">
        <f>PLANURI!A$12</f>
        <v>20</v>
      </c>
      <c r="AE339">
        <f>PLANURI!B$12</f>
        <v>70</v>
      </c>
      <c r="AF339">
        <f>PLANURI!D$12</f>
        <v>10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 xml:space="preserve"> Ştiinţe inginereşti</v>
      </c>
      <c r="AB340">
        <f>PLANURI!C$12</f>
        <v>270</v>
      </c>
      <c r="AC340" t="str">
        <f>PLANURI!H$9</f>
        <v>Inginerie medicală</v>
      </c>
      <c r="AD340">
        <f>PLANURI!A$12</f>
        <v>20</v>
      </c>
      <c r="AE340">
        <f>PLANURI!B$12</f>
        <v>70</v>
      </c>
      <c r="AF340">
        <f>PLANURI!D$12</f>
        <v>10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 xml:space="preserve"> Ştiinţe inginereşti</v>
      </c>
      <c r="AB341">
        <f>PLANURI!C$12</f>
        <v>270</v>
      </c>
      <c r="AC341" t="str">
        <f>PLANURI!H$9</f>
        <v>Inginerie medicală</v>
      </c>
      <c r="AD341">
        <f>PLANURI!A$12</f>
        <v>20</v>
      </c>
      <c r="AE341">
        <f>PLANURI!B$12</f>
        <v>70</v>
      </c>
      <c r="AF341">
        <f>PLANURI!D$12</f>
        <v>10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 xml:space="preserve"> Ştiinţe inginereşti</v>
      </c>
      <c r="AB342">
        <f>PLANURI!C$12</f>
        <v>270</v>
      </c>
      <c r="AC342" t="str">
        <f>PLANURI!H$9</f>
        <v>Inginerie medicală</v>
      </c>
      <c r="AD342">
        <f>PLANURI!A$12</f>
        <v>20</v>
      </c>
      <c r="AE342">
        <f>PLANURI!B$12</f>
        <v>70</v>
      </c>
      <c r="AF342">
        <f>PLANURI!D$12</f>
        <v>10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 xml:space="preserve"> Ştiinţe inginereşti</v>
      </c>
      <c r="AB343">
        <f>PLANURI!C$12</f>
        <v>270</v>
      </c>
      <c r="AC343" t="str">
        <f>PLANURI!H$9</f>
        <v>Inginerie medicală</v>
      </c>
      <c r="AD343">
        <f>PLANURI!A$12</f>
        <v>20</v>
      </c>
      <c r="AE343">
        <f>PLANURI!B$12</f>
        <v>70</v>
      </c>
      <c r="AF343">
        <f>PLANURI!D$12</f>
        <v>10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Mecanică</v>
      </c>
      <c r="AA344" t="str">
        <f>PLANURI!H$6</f>
        <v xml:space="preserve"> Ştiinţe inginereşti</v>
      </c>
      <c r="AB344">
        <f>PLANURI!C$12</f>
        <v>270</v>
      </c>
      <c r="AC344" t="str">
        <f>PLANURI!H$9</f>
        <v>Inginerie medicală</v>
      </c>
      <c r="AD344">
        <f>PLANURI!A$12</f>
        <v>20</v>
      </c>
      <c r="AE344">
        <f>PLANURI!B$12</f>
        <v>70</v>
      </c>
      <c r="AF344">
        <f>PLANURI!D$12</f>
        <v>10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 xml:space="preserve"> Ştiinţe inginereşti</v>
      </c>
      <c r="AB345">
        <f>PLANURI!C$12</f>
        <v>270</v>
      </c>
      <c r="AC345" t="str">
        <f>PLANURI!H$9</f>
        <v>Inginerie medicală</v>
      </c>
      <c r="AD345">
        <f>PLANURI!A$12</f>
        <v>20</v>
      </c>
      <c r="AE345">
        <f>PLANURI!B$12</f>
        <v>70</v>
      </c>
      <c r="AF345">
        <f>PLANURI!D$12</f>
        <v>10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 xml:space="preserve"> Ştiinţe inginereşti</v>
      </c>
      <c r="AB346">
        <f>PLANURI!C$12</f>
        <v>270</v>
      </c>
      <c r="AC346" t="str">
        <f>PLANURI!H$9</f>
        <v>Inginerie medicală</v>
      </c>
      <c r="AD346">
        <f>PLANURI!A$12</f>
        <v>20</v>
      </c>
      <c r="AE346">
        <f>PLANURI!B$12</f>
        <v>70</v>
      </c>
      <c r="AF346">
        <f>PLANURI!D$12</f>
        <v>10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 xml:space="preserve"> Ştiinţe inginereşti</v>
      </c>
      <c r="AB347">
        <f>PLANURI!C$12</f>
        <v>270</v>
      </c>
      <c r="AC347" t="str">
        <f>PLANURI!H$9</f>
        <v>Inginerie medicală</v>
      </c>
      <c r="AD347">
        <f>PLANURI!A$12</f>
        <v>20</v>
      </c>
      <c r="AE347">
        <f>PLANURI!B$12</f>
        <v>70</v>
      </c>
      <c r="AF347">
        <f>PLANURI!D$12</f>
        <v>10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 xml:space="preserve"> Ştiinţe inginereşti</v>
      </c>
      <c r="AB348">
        <f>PLANURI!C$12</f>
        <v>270</v>
      </c>
      <c r="AC348" t="str">
        <f>PLANURI!H$9</f>
        <v>Inginerie medicală</v>
      </c>
      <c r="AD348">
        <f>PLANURI!A$12</f>
        <v>20</v>
      </c>
      <c r="AE348">
        <f>PLANURI!B$12</f>
        <v>70</v>
      </c>
      <c r="AF348">
        <f>PLANURI!D$12</f>
        <v>10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 xml:space="preserve"> Ştiinţe inginereşti</v>
      </c>
      <c r="AB349">
        <f>PLANURI!C$12</f>
        <v>270</v>
      </c>
      <c r="AC349" t="str">
        <f>PLANURI!H$9</f>
        <v>Inginerie medicală</v>
      </c>
      <c r="AD349">
        <f>PLANURI!A$12</f>
        <v>20</v>
      </c>
      <c r="AE349">
        <f>PLANURI!B$12</f>
        <v>70</v>
      </c>
      <c r="AF349">
        <f>PLANURI!D$12</f>
        <v>10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 xml:space="preserve"> Ştiinţe inginereşti</v>
      </c>
      <c r="AB350">
        <f>PLANURI!C$12</f>
        <v>270</v>
      </c>
      <c r="AC350" t="str">
        <f>PLANURI!H$9</f>
        <v>Inginerie medicală</v>
      </c>
      <c r="AD350">
        <f>PLANURI!A$12</f>
        <v>20</v>
      </c>
      <c r="AE350">
        <f>PLANURI!B$12</f>
        <v>70</v>
      </c>
      <c r="AF350">
        <f>PLANURI!D$12</f>
        <v>10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 xml:space="preserve"> Ştiinţe inginereşti</v>
      </c>
      <c r="AB351">
        <f>PLANURI!C$12</f>
        <v>270</v>
      </c>
      <c r="AC351" t="str">
        <f>PLANURI!H$9</f>
        <v>Inginerie medicală</v>
      </c>
      <c r="AD351">
        <f>PLANURI!A$12</f>
        <v>20</v>
      </c>
      <c r="AE351">
        <f>PLANURI!B$12</f>
        <v>70</v>
      </c>
      <c r="AF351">
        <f>PLANURI!D$12</f>
        <v>10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 xml:space="preserve"> Ştiinţe inginereşti</v>
      </c>
      <c r="AB352">
        <f>PLANURI!C$12</f>
        <v>270</v>
      </c>
      <c r="AC352" t="str">
        <f>PLANURI!H$9</f>
        <v>Inginerie medicală</v>
      </c>
      <c r="AD352">
        <f>PLANURI!A$12</f>
        <v>20</v>
      </c>
      <c r="AE352">
        <f>PLANURI!B$12</f>
        <v>70</v>
      </c>
      <c r="AF352">
        <f>PLANURI!D$12</f>
        <v>10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 xml:space="preserve"> Ştiinţe inginereşti</v>
      </c>
      <c r="AB353">
        <f>PLANURI!C$12</f>
        <v>270</v>
      </c>
      <c r="AC353" t="str">
        <f>PLANURI!H$9</f>
        <v>Inginerie medicală</v>
      </c>
      <c r="AD353">
        <f>PLANURI!A$12</f>
        <v>20</v>
      </c>
      <c r="AE353">
        <f>PLANURI!B$12</f>
        <v>70</v>
      </c>
      <c r="AF353">
        <f>PLANURI!D$12</f>
        <v>10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 xml:space="preserve"> Ştiinţe inginereşti</v>
      </c>
      <c r="AB354">
        <f>PLANURI!C$12</f>
        <v>270</v>
      </c>
      <c r="AC354" t="str">
        <f>PLANURI!H$9</f>
        <v>Inginerie medicală</v>
      </c>
      <c r="AD354">
        <f>PLANURI!A$12</f>
        <v>20</v>
      </c>
      <c r="AE354">
        <f>PLANURI!B$12</f>
        <v>70</v>
      </c>
      <c r="AF354">
        <f>PLANURI!D$12</f>
        <v>10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 xml:space="preserve"> Ştiinţe inginereşti</v>
      </c>
      <c r="AB355">
        <f>PLANURI!C$12</f>
        <v>270</v>
      </c>
      <c r="AC355" t="str">
        <f>PLANURI!H$9</f>
        <v>Inginerie medicală</v>
      </c>
      <c r="AD355">
        <f>PLANURI!A$12</f>
        <v>20</v>
      </c>
      <c r="AE355">
        <f>PLANURI!B$12</f>
        <v>70</v>
      </c>
      <c r="AF355">
        <f>PLANURI!D$12</f>
        <v>10</v>
      </c>
      <c r="AG355" t="str">
        <f>PLANURI!BW797</f>
        <v/>
      </c>
    </row>
    <row r="356" spans="1:33" x14ac:dyDescent="0.2">
      <c r="A356" t="str">
        <f>PLANURI!AX798</f>
        <v>L450.20.04.D9</v>
      </c>
      <c r="B356">
        <f>PLANURI!AY798</f>
        <v>9</v>
      </c>
      <c r="C356" t="str">
        <f>PLANURI!AZ798</f>
        <v>Practica 1 de domeniu</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2.9</v>
      </c>
      <c r="O356">
        <f>PLANURI!BL798</f>
        <v>0</v>
      </c>
      <c r="P356">
        <f>PLANURI!BM798</f>
        <v>2.9</v>
      </c>
      <c r="Q356">
        <f>PLANURI!BN798</f>
        <v>40</v>
      </c>
      <c r="R356">
        <f>PLANURI!BO798</f>
        <v>0</v>
      </c>
      <c r="S356">
        <f>PLANURI!BP798</f>
        <v>40</v>
      </c>
      <c r="T356">
        <f>PLANURI!BQ798</f>
        <v>0.7</v>
      </c>
      <c r="U356">
        <f>PLANURI!BR798</f>
        <v>10</v>
      </c>
      <c r="V356">
        <f>PLANURI!BS798</f>
        <v>2</v>
      </c>
      <c r="W356" t="str">
        <f>PLANURI!BT798</f>
        <v>DD</v>
      </c>
      <c r="X356">
        <f>PLANURI!BU798</f>
        <v>3.5999999999999996</v>
      </c>
      <c r="Y356">
        <f>PLANURI!BV798</f>
        <v>50</v>
      </c>
      <c r="Z356" t="str">
        <f>PLANURI!A$4</f>
        <v>Facultatea de Mecanică</v>
      </c>
      <c r="AA356" t="str">
        <f>PLANURI!H$6</f>
        <v xml:space="preserve"> Ştiinţe inginereşti</v>
      </c>
      <c r="AB356">
        <f>PLANURI!C$12</f>
        <v>270</v>
      </c>
      <c r="AC356" t="str">
        <f>PLANURI!H$9</f>
        <v>Inginerie medicală</v>
      </c>
      <c r="AD356">
        <f>PLANURI!A$12</f>
        <v>20</v>
      </c>
      <c r="AE356">
        <f>PLANURI!B$12</f>
        <v>70</v>
      </c>
      <c r="AF356">
        <f>PLANURI!D$12</f>
        <v>10</v>
      </c>
      <c r="AG356" t="str">
        <f>PLANURI!BW798</f>
        <v>2021</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 xml:space="preserve"> Ştiinţe inginereşti</v>
      </c>
      <c r="AB357">
        <f>PLANURI!C$12</f>
        <v>270</v>
      </c>
      <c r="AC357" t="str">
        <f>PLANURI!H$9</f>
        <v>Inginerie medicală</v>
      </c>
      <c r="AD357">
        <f>PLANURI!A$12</f>
        <v>20</v>
      </c>
      <c r="AE357">
        <f>PLANURI!B$12</f>
        <v>70</v>
      </c>
      <c r="AF357">
        <f>PLANURI!D$12</f>
        <v>10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 xml:space="preserve"> Ştiinţe inginereşti</v>
      </c>
      <c r="AB358">
        <f>PLANURI!C$12</f>
        <v>270</v>
      </c>
      <c r="AC358" t="str">
        <f>PLANURI!H$9</f>
        <v>Inginerie medicală</v>
      </c>
      <c r="AD358">
        <f>PLANURI!A$12</f>
        <v>20</v>
      </c>
      <c r="AE358">
        <f>PLANURI!B$12</f>
        <v>70</v>
      </c>
      <c r="AF358">
        <f>PLANURI!D$12</f>
        <v>10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 xml:space="preserve"> Ştiinţe inginereşti</v>
      </c>
      <c r="AB359">
        <f>PLANURI!C$12</f>
        <v>270</v>
      </c>
      <c r="AC359" t="str">
        <f>PLANURI!H$9</f>
        <v>Inginerie medicală</v>
      </c>
      <c r="AD359">
        <f>PLANURI!A$12</f>
        <v>20</v>
      </c>
      <c r="AE359">
        <f>PLANURI!B$12</f>
        <v>70</v>
      </c>
      <c r="AF359">
        <f>PLANURI!D$12</f>
        <v>10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 xml:space="preserve"> Ştiinţe inginereşti</v>
      </c>
      <c r="AB360">
        <f>PLANURI!C$12</f>
        <v>270</v>
      </c>
      <c r="AC360" t="str">
        <f>PLANURI!H$9</f>
        <v>Inginerie medicală</v>
      </c>
      <c r="AD360">
        <f>PLANURI!A$12</f>
        <v>20</v>
      </c>
      <c r="AE360">
        <f>PLANURI!B$12</f>
        <v>70</v>
      </c>
      <c r="AF360">
        <f>PLANURI!D$12</f>
        <v>10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 xml:space="preserve"> Ştiinţe inginereşti</v>
      </c>
      <c r="AB361">
        <f>PLANURI!C$12</f>
        <v>270</v>
      </c>
      <c r="AC361" t="str">
        <f>PLANURI!H$9</f>
        <v>Inginerie medicală</v>
      </c>
      <c r="AD361">
        <f>PLANURI!A$12</f>
        <v>20</v>
      </c>
      <c r="AE361">
        <f>PLANURI!B$12</f>
        <v>70</v>
      </c>
      <c r="AF361">
        <f>PLANURI!D$12</f>
        <v>10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 xml:space="preserve"> Ştiinţe inginereşti</v>
      </c>
      <c r="AB362">
        <f>PLANURI!C$12</f>
        <v>270</v>
      </c>
      <c r="AC362" t="str">
        <f>PLANURI!H$9</f>
        <v>Inginerie medicală</v>
      </c>
      <c r="AD362">
        <f>PLANURI!A$12</f>
        <v>20</v>
      </c>
      <c r="AE362">
        <f>PLANURI!B$12</f>
        <v>70</v>
      </c>
      <c r="AF362">
        <f>PLANURI!D$12</f>
        <v>10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 xml:space="preserve"> Ştiinţe inginereşti</v>
      </c>
      <c r="AB363">
        <f>PLANURI!C$12</f>
        <v>270</v>
      </c>
      <c r="AC363" t="str">
        <f>PLANURI!H$9</f>
        <v>Inginerie medicală</v>
      </c>
      <c r="AD363">
        <f>PLANURI!A$12</f>
        <v>20</v>
      </c>
      <c r="AE363">
        <f>PLANURI!B$12</f>
        <v>70</v>
      </c>
      <c r="AF363">
        <f>PLANURI!D$12</f>
        <v>10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 xml:space="preserve"> Ştiinţe inginereşti</v>
      </c>
      <c r="AB364">
        <f>PLANURI!C$12</f>
        <v>270</v>
      </c>
      <c r="AC364" t="str">
        <f>PLANURI!H$9</f>
        <v>Inginerie medicală</v>
      </c>
      <c r="AD364">
        <f>PLANURI!A$12</f>
        <v>20</v>
      </c>
      <c r="AE364">
        <f>PLANURI!B$12</f>
        <v>70</v>
      </c>
      <c r="AF364">
        <f>PLANURI!D$12</f>
        <v>10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 xml:space="preserve"> Ştiinţe inginereşti</v>
      </c>
      <c r="AB365">
        <f>PLANURI!C$12</f>
        <v>270</v>
      </c>
      <c r="AC365" t="str">
        <f>PLANURI!H$9</f>
        <v>Inginerie medicală</v>
      </c>
      <c r="AD365">
        <f>PLANURI!A$12</f>
        <v>20</v>
      </c>
      <c r="AE365">
        <f>PLANURI!B$12</f>
        <v>70</v>
      </c>
      <c r="AF365">
        <f>PLANURI!D$12</f>
        <v>10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 xml:space="preserve"> Ştiinţe inginereşti</v>
      </c>
      <c r="AB366">
        <f>PLANURI!C$12</f>
        <v>270</v>
      </c>
      <c r="AC366" t="str">
        <f>PLANURI!H$9</f>
        <v>Inginerie medicală</v>
      </c>
      <c r="AD366">
        <f>PLANURI!A$12</f>
        <v>20</v>
      </c>
      <c r="AE366">
        <f>PLANURI!B$12</f>
        <v>70</v>
      </c>
      <c r="AF366">
        <f>PLANURI!D$12</f>
        <v>10</v>
      </c>
      <c r="AG366" t="str">
        <f>PLANURI!BW808</f>
        <v/>
      </c>
    </row>
    <row r="367" spans="1:33" x14ac:dyDescent="0.2">
      <c r="A367" t="str">
        <f>PLANURI!AX809</f>
        <v>L450.20.05.D8</v>
      </c>
      <c r="B367">
        <f>PLANURI!AY809</f>
        <v>8</v>
      </c>
      <c r="C367" t="str">
        <f>PLANURI!AZ809</f>
        <v>Practica 2 de domeniu</v>
      </c>
      <c r="D367">
        <f>PLANURI!BA809</f>
        <v>3</v>
      </c>
      <c r="E367" t="str">
        <f>PLANURI!BB809</f>
        <v>5</v>
      </c>
      <c r="F367" t="str">
        <f>PLANURI!BC809</f>
        <v>C</v>
      </c>
      <c r="G367" t="str">
        <f>PLANURI!BD809</f>
        <v>DI</v>
      </c>
      <c r="H367">
        <f>PLANURI!BE809</f>
        <v>0</v>
      </c>
      <c r="I367">
        <f>PLANURI!BF809</f>
        <v>0</v>
      </c>
      <c r="J367">
        <f>PLANURI!BG809</f>
        <v>0</v>
      </c>
      <c r="K367">
        <f>PLANURI!BH809</f>
        <v>0</v>
      </c>
      <c r="L367">
        <f>PLANURI!BI809</f>
        <v>0</v>
      </c>
      <c r="M367">
        <f>PLANURI!BJ809</f>
        <v>0</v>
      </c>
      <c r="N367">
        <f>PLANURI!BK809</f>
        <v>7.1</v>
      </c>
      <c r="O367">
        <f>PLANURI!BL809</f>
        <v>0</v>
      </c>
      <c r="P367">
        <f>PLANURI!BM809</f>
        <v>7.1</v>
      </c>
      <c r="Q367">
        <f>PLANURI!BN809</f>
        <v>100</v>
      </c>
      <c r="R367">
        <f>PLANURI!BO809</f>
        <v>0</v>
      </c>
      <c r="S367">
        <f>PLANURI!BP809</f>
        <v>100</v>
      </c>
      <c r="T367">
        <f>PLANURI!BQ809</f>
        <v>0</v>
      </c>
      <c r="U367">
        <f>PLANURI!BR809</f>
        <v>0</v>
      </c>
      <c r="V367">
        <f>PLANURI!BS809</f>
        <v>3</v>
      </c>
      <c r="W367" t="str">
        <f>PLANURI!BT809</f>
        <v>DD</v>
      </c>
      <c r="X367">
        <f>PLANURI!BU809</f>
        <v>7.1</v>
      </c>
      <c r="Y367">
        <f>PLANURI!BV809</f>
        <v>100</v>
      </c>
      <c r="Z367" t="str">
        <f>PLANURI!A$4</f>
        <v>Facultatea de Mecanică</v>
      </c>
      <c r="AA367" t="str">
        <f>PLANURI!H$6</f>
        <v xml:space="preserve"> Ştiinţe inginereşti</v>
      </c>
      <c r="AB367">
        <f>PLANURI!C$12</f>
        <v>270</v>
      </c>
      <c r="AC367" t="str">
        <f>PLANURI!H$9</f>
        <v>Inginerie medicală</v>
      </c>
      <c r="AD367">
        <f>PLANURI!A$12</f>
        <v>20</v>
      </c>
      <c r="AE367">
        <f>PLANURI!B$12</f>
        <v>70</v>
      </c>
      <c r="AF367">
        <f>PLANURI!D$12</f>
        <v>10</v>
      </c>
      <c r="AG367" t="str">
        <f>PLANURI!BW809</f>
        <v>2022</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Mecanică</v>
      </c>
      <c r="AA368" t="str">
        <f>PLANURI!H$6</f>
        <v xml:space="preserve"> Ştiinţe inginereşti</v>
      </c>
      <c r="AB368">
        <f>PLANURI!C$12</f>
        <v>270</v>
      </c>
      <c r="AC368" t="str">
        <f>PLANURI!H$9</f>
        <v>Inginerie medicală</v>
      </c>
      <c r="AD368">
        <f>PLANURI!A$12</f>
        <v>20</v>
      </c>
      <c r="AE368">
        <f>PLANURI!B$12</f>
        <v>70</v>
      </c>
      <c r="AF368">
        <f>PLANURI!D$12</f>
        <v>10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 xml:space="preserve"> Ştiinţe inginereşti</v>
      </c>
      <c r="AB369">
        <f>PLANURI!C$12</f>
        <v>270</v>
      </c>
      <c r="AC369" t="str">
        <f>PLANURI!H$9</f>
        <v>Inginerie medicală</v>
      </c>
      <c r="AD369">
        <f>PLANURI!A$12</f>
        <v>20</v>
      </c>
      <c r="AE369">
        <f>PLANURI!B$12</f>
        <v>70</v>
      </c>
      <c r="AF369">
        <f>PLANURI!D$12</f>
        <v>10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 xml:space="preserve"> Ştiinţe inginereşti</v>
      </c>
      <c r="AB370">
        <f>PLANURI!C$12</f>
        <v>270</v>
      </c>
      <c r="AC370" t="str">
        <f>PLANURI!H$9</f>
        <v>Inginerie medicală</v>
      </c>
      <c r="AD370">
        <f>PLANURI!A$12</f>
        <v>20</v>
      </c>
      <c r="AE370">
        <f>PLANURI!B$12</f>
        <v>70</v>
      </c>
      <c r="AF370">
        <f>PLANURI!D$12</f>
        <v>10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 xml:space="preserve"> Ştiinţe inginereşti</v>
      </c>
      <c r="AB371">
        <f>PLANURI!C$12</f>
        <v>270</v>
      </c>
      <c r="AC371" t="str">
        <f>PLANURI!H$9</f>
        <v>Inginerie medicală</v>
      </c>
      <c r="AD371">
        <f>PLANURI!A$12</f>
        <v>20</v>
      </c>
      <c r="AE371">
        <f>PLANURI!B$12</f>
        <v>70</v>
      </c>
      <c r="AF371">
        <f>PLANURI!D$12</f>
        <v>10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 xml:space="preserve"> Ştiinţe inginereşti</v>
      </c>
      <c r="AB372">
        <f>PLANURI!C$12</f>
        <v>270</v>
      </c>
      <c r="AC372" t="str">
        <f>PLANURI!H$9</f>
        <v>Inginerie medicală</v>
      </c>
      <c r="AD372">
        <f>PLANURI!A$12</f>
        <v>20</v>
      </c>
      <c r="AE372">
        <f>PLANURI!B$12</f>
        <v>70</v>
      </c>
      <c r="AF372">
        <f>PLANURI!D$12</f>
        <v>10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 xml:space="preserve"> Ştiinţe inginereşti</v>
      </c>
      <c r="AB373">
        <f>PLANURI!C$12</f>
        <v>270</v>
      </c>
      <c r="AC373" t="str">
        <f>PLANURI!H$9</f>
        <v>Inginerie medicală</v>
      </c>
      <c r="AD373">
        <f>PLANURI!A$12</f>
        <v>20</v>
      </c>
      <c r="AE373">
        <f>PLANURI!B$12</f>
        <v>70</v>
      </c>
      <c r="AF373">
        <f>PLANURI!D$12</f>
        <v>10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 xml:space="preserve"> Ştiinţe inginereşti</v>
      </c>
      <c r="AB374">
        <f>PLANURI!C$12</f>
        <v>270</v>
      </c>
      <c r="AC374" t="str">
        <f>PLANURI!H$9</f>
        <v>Inginerie medicală</v>
      </c>
      <c r="AD374">
        <f>PLANURI!A$12</f>
        <v>20</v>
      </c>
      <c r="AE374">
        <f>PLANURI!B$12</f>
        <v>70</v>
      </c>
      <c r="AF374">
        <f>PLANURI!D$12</f>
        <v>10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 xml:space="preserve"> Ştiinţe inginereşti</v>
      </c>
      <c r="AB375">
        <f>PLANURI!C$12</f>
        <v>270</v>
      </c>
      <c r="AC375" t="str">
        <f>PLANURI!H$9</f>
        <v>Inginerie medicală</v>
      </c>
      <c r="AD375">
        <f>PLANURI!A$12</f>
        <v>20</v>
      </c>
      <c r="AE375">
        <f>PLANURI!B$12</f>
        <v>70</v>
      </c>
      <c r="AF375">
        <f>PLANURI!D$12</f>
        <v>10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 xml:space="preserve"> Ştiinţe inginereşti</v>
      </c>
      <c r="AB376">
        <f>PLANURI!C$12</f>
        <v>270</v>
      </c>
      <c r="AC376" t="str">
        <f>PLANURI!H$9</f>
        <v>Inginerie medicală</v>
      </c>
      <c r="AD376">
        <f>PLANURI!A$12</f>
        <v>20</v>
      </c>
      <c r="AE376">
        <f>PLANURI!B$12</f>
        <v>70</v>
      </c>
      <c r="AF376">
        <f>PLANURI!D$12</f>
        <v>10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 xml:space="preserve"> Ştiinţe inginereşti</v>
      </c>
      <c r="AB377">
        <f>PLANURI!C$12</f>
        <v>270</v>
      </c>
      <c r="AC377" t="str">
        <f>PLANURI!H$9</f>
        <v>Inginerie medicală</v>
      </c>
      <c r="AD377">
        <f>PLANURI!A$12</f>
        <v>20</v>
      </c>
      <c r="AE377">
        <f>PLANURI!B$12</f>
        <v>70</v>
      </c>
      <c r="AF377">
        <f>PLANURI!D$12</f>
        <v>10</v>
      </c>
      <c r="AG377" t="str">
        <f>PLANURI!BW819</f>
        <v/>
      </c>
    </row>
    <row r="378" spans="1:33" x14ac:dyDescent="0.2">
      <c r="A378" t="str">
        <f>PLANURI!AX820</f>
        <v>L450.20.06.S8</v>
      </c>
      <c r="B378">
        <f>PLANURI!AY820</f>
        <v>8</v>
      </c>
      <c r="C378" t="str">
        <f>PLANURI!AZ820</f>
        <v>Practica 3 de specialitate</v>
      </c>
      <c r="D378">
        <f>PLANURI!BA820</f>
        <v>3</v>
      </c>
      <c r="E378" t="str">
        <f>PLANURI!BB820</f>
        <v>6</v>
      </c>
      <c r="F378" t="str">
        <f>PLANURI!BC820</f>
        <v>C</v>
      </c>
      <c r="G378" t="str">
        <f>PLANURI!BD820</f>
        <v>DI</v>
      </c>
      <c r="H378">
        <f>PLANURI!WL820</f>
        <v>0</v>
      </c>
      <c r="I378">
        <f>PLANURI!BF820</f>
        <v>0</v>
      </c>
      <c r="J378">
        <f>PLANURI!BG820</f>
        <v>0</v>
      </c>
      <c r="K378">
        <f>PLANURI!BH820</f>
        <v>0</v>
      </c>
      <c r="L378">
        <f>PLANURI!BI820</f>
        <v>0</v>
      </c>
      <c r="M378">
        <f>PLANURI!BJ820</f>
        <v>0</v>
      </c>
      <c r="N378">
        <f>PLANURI!BK820</f>
        <v>7.1</v>
      </c>
      <c r="O378">
        <f>PLANURI!BL820</f>
        <v>0</v>
      </c>
      <c r="P378">
        <f>PLANURI!BM820</f>
        <v>7.1</v>
      </c>
      <c r="Q378">
        <f>PLANURI!BN820</f>
        <v>100</v>
      </c>
      <c r="R378">
        <f>PLANURI!BO820</f>
        <v>0</v>
      </c>
      <c r="S378">
        <f>PLANURI!BP820</f>
        <v>100</v>
      </c>
      <c r="T378">
        <f>PLANURI!BQ820</f>
        <v>0</v>
      </c>
      <c r="U378">
        <f>PLANURI!BR820</f>
        <v>0</v>
      </c>
      <c r="V378">
        <f>PLANURI!BS820</f>
        <v>3</v>
      </c>
      <c r="W378" t="str">
        <f>PLANURI!BT820</f>
        <v>DS</v>
      </c>
      <c r="X378">
        <f>PLANURI!BU820</f>
        <v>7.1</v>
      </c>
      <c r="Y378">
        <f>PLANURI!BV820</f>
        <v>100</v>
      </c>
      <c r="Z378" t="str">
        <f>PLANURI!A$4</f>
        <v>Facultatea de Mecanică</v>
      </c>
      <c r="AA378" t="str">
        <f>PLANURI!H$6</f>
        <v xml:space="preserve"> Ştiinţe inginereşti</v>
      </c>
      <c r="AB378">
        <f>PLANURI!C$12</f>
        <v>270</v>
      </c>
      <c r="AC378" t="str">
        <f>PLANURI!H$9</f>
        <v>Inginerie medicală</v>
      </c>
      <c r="AD378">
        <f>PLANURI!A$12</f>
        <v>20</v>
      </c>
      <c r="AE378">
        <f>PLANURI!B$12</f>
        <v>70</v>
      </c>
      <c r="AF378">
        <f>PLANURI!D$12</f>
        <v>10</v>
      </c>
      <c r="AG378" t="str">
        <f>PLANURI!BW820</f>
        <v>2022</v>
      </c>
    </row>
    <row r="379" spans="1:33" x14ac:dyDescent="0.2">
      <c r="A379" t="str">
        <f>PLANURI!AX821</f>
        <v/>
      </c>
      <c r="B379">
        <f>PLANURI!AY821</f>
        <v>9</v>
      </c>
      <c r="C379" t="str">
        <f>PLANURI!AZ821</f>
        <v/>
      </c>
      <c r="D379" t="str">
        <f>PLANURI!BA821</f>
        <v/>
      </c>
      <c r="E379" t="str">
        <f>PLANURI!BB821</f>
        <v/>
      </c>
      <c r="F379" t="str">
        <f>PLANURI!BC821</f>
        <v/>
      </c>
      <c r="G379" t="str">
        <f>PLANURI!BD821</f>
        <v/>
      </c>
      <c r="H379">
        <f>PLANURI!BE821</f>
        <v>0</v>
      </c>
      <c r="I379">
        <f>PLANURI!BF821</f>
        <v>0</v>
      </c>
      <c r="J379">
        <f>PLANURI!BG821</f>
        <v>0</v>
      </c>
      <c r="K379">
        <f>PLANURI!BH821</f>
        <v>0</v>
      </c>
      <c r="L379">
        <f>PLANURI!BI821</f>
        <v>0</v>
      </c>
      <c r="M379">
        <f>PLANURI!BJ821</f>
        <v>0</v>
      </c>
      <c r="N379" t="e">
        <f>PLANURI!BK821</f>
        <v>#VALUE!</v>
      </c>
      <c r="O379">
        <f>PLANURI!BL821</f>
        <v>0</v>
      </c>
      <c r="P379" t="e">
        <f>PLANURI!BM821</f>
        <v>#VALUE!</v>
      </c>
      <c r="Q379" t="str">
        <f>PLANURI!BN821</f>
        <v/>
      </c>
      <c r="R379">
        <f>PLANURI!BO821</f>
        <v>0</v>
      </c>
      <c r="S379" t="e">
        <f>PLANURI!BP821</f>
        <v>#VALUE!</v>
      </c>
      <c r="T379" t="str">
        <f>PLANURI!BQ821</f>
        <v/>
      </c>
      <c r="U379" t="str">
        <f>PLANURI!BR821</f>
        <v/>
      </c>
      <c r="V379" t="str">
        <f>PLANURI!BS821</f>
        <v/>
      </c>
      <c r="W379" t="str">
        <f>PLANURI!BT821</f>
        <v/>
      </c>
      <c r="X379" t="str">
        <f>PLANURI!BU821</f>
        <v/>
      </c>
      <c r="Y379" t="str">
        <f>PLANURI!BV821</f>
        <v/>
      </c>
      <c r="Z379" t="str">
        <f>PLANURI!A$4</f>
        <v>Facultatea de Mecanică</v>
      </c>
      <c r="AA379" t="str">
        <f>PLANURI!H$6</f>
        <v xml:space="preserve"> Ştiinţe inginereşti</v>
      </c>
      <c r="AB379">
        <f>PLANURI!C$12</f>
        <v>270</v>
      </c>
      <c r="AC379" t="str">
        <f>PLANURI!H$9</f>
        <v>Inginerie medicală</v>
      </c>
      <c r="AD379">
        <f>PLANURI!A$12</f>
        <v>20</v>
      </c>
      <c r="AE379">
        <f>PLANURI!B$12</f>
        <v>70</v>
      </c>
      <c r="AF379">
        <f>PLANURI!D$12</f>
        <v>10</v>
      </c>
      <c r="AG379" t="str">
        <f>PLANURI!BW821</f>
        <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 xml:space="preserve"> Ştiinţe inginereşti</v>
      </c>
      <c r="AB380">
        <f>PLANURI!C$12</f>
        <v>270</v>
      </c>
      <c r="AC380" t="str">
        <f>PLANURI!H$9</f>
        <v>Inginerie medicală</v>
      </c>
      <c r="AD380">
        <f>PLANURI!A$12</f>
        <v>20</v>
      </c>
      <c r="AE380">
        <f>PLANURI!B$12</f>
        <v>70</v>
      </c>
      <c r="AF380">
        <f>PLANURI!D$12</f>
        <v>10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 xml:space="preserve"> Ştiinţe inginereşti</v>
      </c>
      <c r="AB381">
        <f>PLANURI!C$12</f>
        <v>270</v>
      </c>
      <c r="AC381" t="str">
        <f>PLANURI!H$9</f>
        <v>Inginerie medicală</v>
      </c>
      <c r="AD381">
        <f>PLANURI!A$12</f>
        <v>20</v>
      </c>
      <c r="AE381">
        <f>PLANURI!B$12</f>
        <v>70</v>
      </c>
      <c r="AF381">
        <f>PLANURI!D$12</f>
        <v>10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 xml:space="preserve"> Ştiinţe inginereşti</v>
      </c>
      <c r="AB382">
        <f>PLANURI!C$12</f>
        <v>270</v>
      </c>
      <c r="AC382" t="str">
        <f>PLANURI!H$9</f>
        <v>Inginerie medicală</v>
      </c>
      <c r="AD382">
        <f>PLANURI!A$12</f>
        <v>20</v>
      </c>
      <c r="AE382">
        <f>PLANURI!B$12</f>
        <v>70</v>
      </c>
      <c r="AF382">
        <f>PLANURI!D$12</f>
        <v>10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 xml:space="preserve"> Ştiinţe inginereşti</v>
      </c>
      <c r="AB383">
        <f>PLANURI!C$12</f>
        <v>270</v>
      </c>
      <c r="AC383" t="str">
        <f>PLANURI!H$9</f>
        <v>Inginerie medicală</v>
      </c>
      <c r="AD383">
        <f>PLANURI!A$12</f>
        <v>20</v>
      </c>
      <c r="AE383">
        <f>PLANURI!B$12</f>
        <v>70</v>
      </c>
      <c r="AF383">
        <f>PLANURI!D$12</f>
        <v>10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 xml:space="preserve"> Ştiinţe inginereşti</v>
      </c>
      <c r="AB384">
        <f>PLANURI!C$12</f>
        <v>270</v>
      </c>
      <c r="AC384" t="str">
        <f>PLANURI!H$9</f>
        <v>Inginerie medicală</v>
      </c>
      <c r="AD384">
        <f>PLANURI!A$12</f>
        <v>20</v>
      </c>
      <c r="AE384">
        <f>PLANURI!B$12</f>
        <v>70</v>
      </c>
      <c r="AF384">
        <f>PLANURI!D$12</f>
        <v>10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 xml:space="preserve"> Ştiinţe inginereşti</v>
      </c>
      <c r="AB385">
        <f>PLANURI!C$12</f>
        <v>270</v>
      </c>
      <c r="AC385" t="str">
        <f>PLANURI!H$9</f>
        <v>Inginerie medicală</v>
      </c>
      <c r="AD385">
        <f>PLANURI!A$12</f>
        <v>20</v>
      </c>
      <c r="AE385">
        <f>PLANURI!B$12</f>
        <v>70</v>
      </c>
      <c r="AF385">
        <f>PLANURI!D$12</f>
        <v>10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 xml:space="preserve"> Ştiinţe inginereşti</v>
      </c>
      <c r="AB386">
        <f>PLANURI!C$12</f>
        <v>270</v>
      </c>
      <c r="AC386" t="str">
        <f>PLANURI!H$9</f>
        <v>Inginerie medicală</v>
      </c>
      <c r="AD386">
        <f>PLANURI!A$12</f>
        <v>20</v>
      </c>
      <c r="AE386">
        <f>PLANURI!B$12</f>
        <v>70</v>
      </c>
      <c r="AF386">
        <f>PLANURI!D$12</f>
        <v>10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 xml:space="preserve"> Ştiinţe inginereşti</v>
      </c>
      <c r="AB387">
        <f>PLANURI!C$12</f>
        <v>270</v>
      </c>
      <c r="AC387" t="str">
        <f>PLANURI!H$9</f>
        <v>Inginerie medicală</v>
      </c>
      <c r="AD387">
        <f>PLANURI!A$12</f>
        <v>20</v>
      </c>
      <c r="AE387">
        <f>PLANURI!B$12</f>
        <v>70</v>
      </c>
      <c r="AF387">
        <f>PLANURI!D$12</f>
        <v>10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 xml:space="preserve"> Ştiinţe inginereşti</v>
      </c>
      <c r="AB388">
        <f>PLANURI!C$12</f>
        <v>270</v>
      </c>
      <c r="AC388" t="str">
        <f>PLANURI!H$9</f>
        <v>Inginerie medicală</v>
      </c>
      <c r="AD388">
        <f>PLANURI!A$12</f>
        <v>20</v>
      </c>
      <c r="AE388">
        <f>PLANURI!B$12</f>
        <v>70</v>
      </c>
      <c r="AF388">
        <f>PLANURI!D$12</f>
        <v>10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 xml:space="preserve"> Ştiinţe inginereşti</v>
      </c>
      <c r="AB389">
        <f>PLANURI!C$12</f>
        <v>270</v>
      </c>
      <c r="AC389" t="str">
        <f>PLANURI!H$9</f>
        <v>Inginerie medicală</v>
      </c>
      <c r="AD389">
        <f>PLANURI!A$12</f>
        <v>20</v>
      </c>
      <c r="AE389">
        <f>PLANURI!B$12</f>
        <v>70</v>
      </c>
      <c r="AF389">
        <f>PLANURI!D$12</f>
        <v>10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 xml:space="preserve"> Ştiinţe inginereşti</v>
      </c>
      <c r="AB390">
        <f>PLANURI!C$12</f>
        <v>270</v>
      </c>
      <c r="AC390" t="str">
        <f>PLANURI!H$9</f>
        <v>Inginerie medicală</v>
      </c>
      <c r="AD390">
        <f>PLANURI!A$12</f>
        <v>20</v>
      </c>
      <c r="AE390">
        <f>PLANURI!B$12</f>
        <v>70</v>
      </c>
      <c r="AF390">
        <f>PLANURI!D$12</f>
        <v>10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 xml:space="preserve"> Ştiinţe inginereşti</v>
      </c>
      <c r="AB391">
        <f>PLANURI!C$12</f>
        <v>270</v>
      </c>
      <c r="AC391" t="str">
        <f>PLANURI!H$9</f>
        <v>Inginerie medicală</v>
      </c>
      <c r="AD391">
        <f>PLANURI!A$12</f>
        <v>20</v>
      </c>
      <c r="AE391">
        <f>PLANURI!B$12</f>
        <v>70</v>
      </c>
      <c r="AF391">
        <f>PLANURI!D$12</f>
        <v>10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 xml:space="preserve"> Ştiinţe inginereşti</v>
      </c>
      <c r="AB392">
        <f>PLANURI!C$12</f>
        <v>270</v>
      </c>
      <c r="AC392" t="str">
        <f>PLANURI!H$9</f>
        <v>Inginerie medicală</v>
      </c>
      <c r="AD392">
        <f>PLANURI!A$12</f>
        <v>20</v>
      </c>
      <c r="AE392">
        <f>PLANURI!B$12</f>
        <v>70</v>
      </c>
      <c r="AF392">
        <f>PLANURI!D$12</f>
        <v>10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 xml:space="preserve"> Ştiinţe inginereşti</v>
      </c>
      <c r="AB393">
        <f>PLANURI!C$12</f>
        <v>270</v>
      </c>
      <c r="AC393" t="str">
        <f>PLANURI!H$9</f>
        <v>Inginerie medicală</v>
      </c>
      <c r="AD393">
        <f>PLANURI!A$12</f>
        <v>20</v>
      </c>
      <c r="AE393">
        <f>PLANURI!B$12</f>
        <v>70</v>
      </c>
      <c r="AF393">
        <f>PLANURI!D$12</f>
        <v>10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 xml:space="preserve"> Ştiinţe inginereşti</v>
      </c>
      <c r="AB394">
        <f>PLANURI!C$12</f>
        <v>270</v>
      </c>
      <c r="AC394" t="str">
        <f>PLANURI!H$9</f>
        <v>Inginerie medicală</v>
      </c>
      <c r="AD394">
        <f>PLANURI!A$12</f>
        <v>20</v>
      </c>
      <c r="AE394">
        <f>PLANURI!B$12</f>
        <v>70</v>
      </c>
      <c r="AF394">
        <f>PLANURI!D$12</f>
        <v>10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 xml:space="preserve"> Ştiinţe inginereşti</v>
      </c>
      <c r="AB395">
        <f>PLANURI!C$12</f>
        <v>270</v>
      </c>
      <c r="AC395" t="str">
        <f>PLANURI!H$9</f>
        <v>Inginerie medicală</v>
      </c>
      <c r="AD395">
        <f>PLANURI!A$12</f>
        <v>20</v>
      </c>
      <c r="AE395">
        <f>PLANURI!B$12</f>
        <v>70</v>
      </c>
      <c r="AF395">
        <f>PLANURI!D$12</f>
        <v>10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 xml:space="preserve"> Ştiinţe inginereşti</v>
      </c>
      <c r="AB396">
        <f>PLANURI!C$12</f>
        <v>270</v>
      </c>
      <c r="AC396" t="str">
        <f>PLANURI!H$9</f>
        <v>Inginerie medicală</v>
      </c>
      <c r="AD396">
        <f>PLANURI!A$12</f>
        <v>20</v>
      </c>
      <c r="AE396">
        <f>PLANURI!B$12</f>
        <v>70</v>
      </c>
      <c r="AF396">
        <f>PLANURI!D$12</f>
        <v>10</v>
      </c>
      <c r="AG396" t="str">
        <f>PLANURI!BW838</f>
        <v/>
      </c>
    </row>
    <row r="397" spans="1:33" x14ac:dyDescent="0.2">
      <c r="A397" t="str">
        <f>PLANURI!AX839</f>
        <v/>
      </c>
      <c r="B397">
        <f>PLANURI!AY839</f>
        <v>5</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Facultatea de Mecanică</v>
      </c>
      <c r="AA397" t="str">
        <f>PLANURI!H$6</f>
        <v xml:space="preserve"> Ştiinţe inginereşti</v>
      </c>
      <c r="AB397">
        <f>PLANURI!C$12</f>
        <v>270</v>
      </c>
      <c r="AC397" t="str">
        <f>PLANURI!H$9</f>
        <v>Inginerie medicală</v>
      </c>
      <c r="AD397">
        <f>PLANURI!A$12</f>
        <v>20</v>
      </c>
      <c r="AE397">
        <f>PLANURI!B$12</f>
        <v>70</v>
      </c>
      <c r="AF397">
        <f>PLANURI!D$12</f>
        <v>10</v>
      </c>
      <c r="AG397" t="str">
        <f>PLANURI!BW839</f>
        <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Mecanică</v>
      </c>
      <c r="AA398" t="str">
        <f>PLANURI!H$6</f>
        <v xml:space="preserve"> Ştiinţe inginereşti</v>
      </c>
      <c r="AB398">
        <f>PLANURI!C$12</f>
        <v>270</v>
      </c>
      <c r="AC398" t="str">
        <f>PLANURI!H$9</f>
        <v>Inginerie medicală</v>
      </c>
      <c r="AD398">
        <f>PLANURI!A$12</f>
        <v>20</v>
      </c>
      <c r="AE398">
        <f>PLANURI!B$12</f>
        <v>70</v>
      </c>
      <c r="AF398">
        <f>PLANURI!D$12</f>
        <v>10</v>
      </c>
      <c r="AG398" t="str">
        <f>PLANURI!BW840</f>
        <v/>
      </c>
    </row>
    <row r="399" spans="1:33" x14ac:dyDescent="0.2">
      <c r="A399" t="str">
        <f>PLANURI!AX841</f>
        <v/>
      </c>
      <c r="B399">
        <f>PLANURI!AY841</f>
        <v>7</v>
      </c>
      <c r="C399" t="str">
        <f>PLANURI!AZ841</f>
        <v/>
      </c>
      <c r="D399" t="str">
        <f>PLANURI!BA841</f>
        <v/>
      </c>
      <c r="E399" t="str">
        <f>PLANURI!BB841</f>
        <v/>
      </c>
      <c r="F399" t="str">
        <f>PLANURI!BC841</f>
        <v/>
      </c>
      <c r="G399" t="str">
        <f>PLANURI!BD841</f>
        <v/>
      </c>
      <c r="H399">
        <f>PLANURI!BE841</f>
        <v>0</v>
      </c>
      <c r="I399">
        <f>PLANURI!BF841</f>
        <v>0</v>
      </c>
      <c r="J399">
        <f>PLANURI!BG841</f>
        <v>0</v>
      </c>
      <c r="K399">
        <f>PLANURI!BH841</f>
        <v>0</v>
      </c>
      <c r="L399">
        <f>PLANURI!BI841</f>
        <v>0</v>
      </c>
      <c r="M399">
        <f>PLANURI!BJ841</f>
        <v>0</v>
      </c>
      <c r="N399" t="e">
        <f>PLANURI!BK841</f>
        <v>#VALUE!</v>
      </c>
      <c r="O399">
        <f>PLANURI!BL841</f>
        <v>0</v>
      </c>
      <c r="P399" t="e">
        <f>PLANURI!BM841</f>
        <v>#VALUE!</v>
      </c>
      <c r="Q399" t="str">
        <f>PLANURI!BN841</f>
        <v/>
      </c>
      <c r="R399">
        <f>PLANURI!BO841</f>
        <v>0</v>
      </c>
      <c r="S399" t="e">
        <f>PLANURI!BP841</f>
        <v>#VALUE!</v>
      </c>
      <c r="T399" t="str">
        <f>PLANURI!BQ841</f>
        <v/>
      </c>
      <c r="U399" t="str">
        <f>PLANURI!BR841</f>
        <v/>
      </c>
      <c r="V399" t="str">
        <f>PLANURI!BS841</f>
        <v/>
      </c>
      <c r="W399" t="str">
        <f>PLANURI!BT841</f>
        <v/>
      </c>
      <c r="X399" t="str">
        <f>PLANURI!BU841</f>
        <v/>
      </c>
      <c r="Y399" t="str">
        <f>PLANURI!BV841</f>
        <v/>
      </c>
      <c r="Z399" t="str">
        <f>PLANURI!A$4</f>
        <v>Facultatea de Mecanică</v>
      </c>
      <c r="AA399" t="str">
        <f>PLANURI!H$6</f>
        <v xml:space="preserve"> Ştiinţe inginereşti</v>
      </c>
      <c r="AB399">
        <f>PLANURI!C$12</f>
        <v>270</v>
      </c>
      <c r="AC399" t="str">
        <f>PLANURI!H$9</f>
        <v>Inginerie medicală</v>
      </c>
      <c r="AD399">
        <f>PLANURI!A$12</f>
        <v>20</v>
      </c>
      <c r="AE399">
        <f>PLANURI!B$12</f>
        <v>70</v>
      </c>
      <c r="AF399">
        <f>PLANURI!D$12</f>
        <v>10</v>
      </c>
      <c r="AG399" t="str">
        <f>PLANURI!BW841</f>
        <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 xml:space="preserve"> Ştiinţe inginereşti</v>
      </c>
      <c r="AB400">
        <f>PLANURI!C$12</f>
        <v>270</v>
      </c>
      <c r="AC400" t="str">
        <f>PLANURI!H$9</f>
        <v>Inginerie medicală</v>
      </c>
      <c r="AD400">
        <f>PLANURI!A$12</f>
        <v>20</v>
      </c>
      <c r="AE400">
        <f>PLANURI!B$12</f>
        <v>70</v>
      </c>
      <c r="AF400">
        <f>PLANURI!D$12</f>
        <v>10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 xml:space="preserve"> Ştiinţe inginereşti</v>
      </c>
      <c r="AB401">
        <f>PLANURI!C$12</f>
        <v>270</v>
      </c>
      <c r="AC401" t="str">
        <f>PLANURI!H$9</f>
        <v>Inginerie medicală</v>
      </c>
      <c r="AD401">
        <f>PLANURI!A$12</f>
        <v>20</v>
      </c>
      <c r="AE401">
        <f>PLANURI!B$12</f>
        <v>70</v>
      </c>
      <c r="AF401">
        <f>PLANURI!D$12</f>
        <v>10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 xml:space="preserve"> Ştiinţe inginereşti</v>
      </c>
      <c r="AB402">
        <f>PLANURI!C$12</f>
        <v>270</v>
      </c>
      <c r="AC402" t="str">
        <f>PLANURI!H$9</f>
        <v>Inginerie medicală</v>
      </c>
      <c r="AD402">
        <f>PLANURI!A$12</f>
        <v>20</v>
      </c>
      <c r="AE402">
        <f>PLANURI!B$12</f>
        <v>70</v>
      </c>
      <c r="AF402">
        <f>PLANURI!D$12</f>
        <v>10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2021-09-06T14:09:59Z</cp:lastPrinted>
  <dcterms:created xsi:type="dcterms:W3CDTF">2005-09-25T13:40:53Z</dcterms:created>
  <dcterms:modified xsi:type="dcterms:W3CDTF">2021-10-19T07:59:07Z</dcterms:modified>
</cp:coreProperties>
</file>