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120" yWindow="-120" windowWidth="29040" windowHeight="15840"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08" i="10" l="1"/>
  <c r="AK205" i="10"/>
  <c r="Y359" i="10"/>
  <c r="Y333" i="10"/>
  <c r="Y220" i="10"/>
  <c r="Y217" i="10"/>
  <c r="Y214" i="10"/>
  <c r="Y211" i="10"/>
  <c r="Y208" i="10"/>
  <c r="Y205" i="10"/>
  <c r="M220" i="10"/>
  <c r="M217" i="10"/>
  <c r="M214" i="10"/>
  <c r="M211" i="10"/>
  <c r="M208" i="10"/>
  <c r="M205" i="10"/>
  <c r="AW82" i="10"/>
  <c r="AW79" i="10"/>
  <c r="AW76" i="10"/>
  <c r="AW73" i="10"/>
  <c r="AK91" i="10"/>
  <c r="AK88" i="10"/>
  <c r="AK85" i="10"/>
  <c r="AK82" i="10"/>
  <c r="AK79" i="10"/>
  <c r="AK76" i="10"/>
  <c r="AK73" i="10"/>
  <c r="Y91" i="10"/>
  <c r="Y88" i="10"/>
  <c r="Y85" i="10"/>
  <c r="Y82" i="10"/>
  <c r="Y79" i="10"/>
  <c r="Y76" i="10"/>
  <c r="Y73" i="10"/>
  <c r="M94" i="10"/>
  <c r="M91" i="10"/>
  <c r="M88" i="10"/>
  <c r="M85" i="10"/>
  <c r="M82"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A16" i="10"/>
  <c r="B397" i="13"/>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c r="BW469" i="10"/>
  <c r="AG26" i="13"/>
  <c r="BW470" i="10"/>
  <c r="AG27" i="13"/>
  <c r="BW482" i="10"/>
  <c r="AG39" i="13"/>
  <c r="BW494" i="10"/>
  <c r="AG51" i="13"/>
  <c r="BW495" i="10"/>
  <c r="AG52" i="13"/>
  <c r="BW507" i="10"/>
  <c r="AG64" i="13"/>
  <c r="BW519" i="10"/>
  <c r="AG76" i="13"/>
  <c r="BW520" i="10"/>
  <c r="AG77" i="13"/>
  <c r="BW532" i="10"/>
  <c r="AG89" i="13"/>
  <c r="BW544" i="10"/>
  <c r="AG101" i="13"/>
  <c r="BW545" i="10"/>
  <c r="AG102" i="13"/>
  <c r="BW546" i="10"/>
  <c r="AG103" i="13"/>
  <c r="BW547" i="10"/>
  <c r="AG104" i="13"/>
  <c r="BW560" i="10"/>
  <c r="AG117" i="13"/>
  <c r="BW573" i="10"/>
  <c r="AG130" i="13"/>
  <c r="BW586" i="10"/>
  <c r="AG143" i="13"/>
  <c r="BW599" i="10"/>
  <c r="AG156" i="13"/>
  <c r="BW626" i="10"/>
  <c r="AG183" i="13"/>
  <c r="BW653" i="10"/>
  <c r="AG210" i="13"/>
  <c r="BW680" i="10"/>
  <c r="AG237" i="13"/>
  <c r="BW707" i="10"/>
  <c r="AG264" i="13"/>
  <c r="BW708" i="10"/>
  <c r="AG265" i="13"/>
  <c r="BW709" i="10"/>
  <c r="AG266" i="13"/>
  <c r="BW710" i="10"/>
  <c r="AG267" i="13"/>
  <c r="BW715" i="10"/>
  <c r="AG272" i="13"/>
  <c r="BW720" i="10"/>
  <c r="AG277" i="13"/>
  <c r="BW725" i="10"/>
  <c r="AG282" i="13"/>
  <c r="BW730" i="10"/>
  <c r="AG287" i="13"/>
  <c r="BW735" i="10"/>
  <c r="AG292" i="13"/>
  <c r="BW740" i="10"/>
  <c r="AG297" i="13"/>
  <c r="BW745" i="10"/>
  <c r="AG302" i="13"/>
  <c r="BW750" i="10"/>
  <c r="AG307" i="13"/>
  <c r="BW751" i="10"/>
  <c r="AG308" i="13"/>
  <c r="BW752" i="10"/>
  <c r="AG309" i="13"/>
  <c r="BW753" i="10"/>
  <c r="AG310" i="13"/>
  <c r="BW754" i="10"/>
  <c r="AG311" i="13"/>
  <c r="BW766" i="10"/>
  <c r="AG323" i="13"/>
  <c r="BW778" i="10"/>
  <c r="AG335" i="13"/>
  <c r="BW790" i="10"/>
  <c r="AG347" i="13"/>
  <c r="BW802" i="10"/>
  <c r="AG359" i="13"/>
  <c r="BW813" i="10"/>
  <c r="AG370" i="13"/>
  <c r="BW824" i="10"/>
  <c r="AG381" i="13"/>
  <c r="BW835" i="10"/>
  <c r="AG392" i="13"/>
  <c r="Z69" i="10"/>
  <c r="Z349" i="10"/>
  <c r="B69" i="10"/>
  <c r="B349" i="10"/>
  <c r="Z17" i="10"/>
  <c r="Z326" i="10"/>
  <c r="B17" i="10"/>
  <c r="B326" i="10"/>
  <c r="AK123" i="10"/>
  <c r="AJ123" i="10"/>
  <c r="AI123" i="10"/>
  <c r="AH123" i="10"/>
  <c r="AG123" i="10"/>
  <c r="AF123" i="10"/>
  <c r="AE123" i="10"/>
  <c r="AD123" i="10"/>
  <c r="AC123" i="10"/>
  <c r="Z122" i="10"/>
  <c r="L544" i="10"/>
  <c r="K544" i="10"/>
  <c r="H544" i="10"/>
  <c r="I544" i="10"/>
  <c r="J544" i="10"/>
  <c r="N544"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2" i="10"/>
  <c r="K532" i="10"/>
  <c r="H532" i="10"/>
  <c r="I532" i="10"/>
  <c r="J532" i="10"/>
  <c r="N532"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19" i="10"/>
  <c r="K519" i="10"/>
  <c r="H519" i="10"/>
  <c r="I519" i="10"/>
  <c r="J519" i="10"/>
  <c r="N519"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7" i="10"/>
  <c r="K507" i="10"/>
  <c r="H507" i="10"/>
  <c r="I507" i="10"/>
  <c r="J507" i="10"/>
  <c r="N507"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K494" i="10"/>
  <c r="K493" i="10"/>
  <c r="K492" i="10"/>
  <c r="K491" i="10"/>
  <c r="K490" i="10"/>
  <c r="K489" i="10"/>
  <c r="K488" i="10"/>
  <c r="K487" i="10"/>
  <c r="K486" i="10"/>
  <c r="K485" i="10"/>
  <c r="K484" i="10"/>
  <c r="L482" i="10"/>
  <c r="K482" i="10"/>
  <c r="H482" i="10"/>
  <c r="I482" i="10"/>
  <c r="J482" i="10"/>
  <c r="N482"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69" i="10"/>
  <c r="K469" i="10"/>
  <c r="H469" i="10"/>
  <c r="I469" i="10"/>
  <c r="J469" i="10"/>
  <c r="N469"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7" i="10"/>
  <c r="K457" i="10"/>
  <c r="H457" i="10"/>
  <c r="I457" i="10"/>
  <c r="J457" i="10"/>
  <c r="N457"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BC400" i="10"/>
  <c r="BC399" i="10"/>
  <c r="BB397" i="10"/>
  <c r="AN371" i="10"/>
  <c r="B371" i="10"/>
  <c r="AN311" i="10"/>
  <c r="B311" i="10"/>
  <c r="AN248" i="10"/>
  <c r="B248" i="10"/>
  <c r="AN185" i="10"/>
  <c r="B185" i="10"/>
  <c r="AN124" i="10"/>
  <c r="B124" i="10"/>
  <c r="B60" i="10"/>
  <c r="BN801" i="10"/>
  <c r="Q358" i="13"/>
  <c r="AZ801" i="10"/>
  <c r="C358" i="13"/>
  <c r="BN789" i="10"/>
  <c r="Q346" i="13"/>
  <c r="BP789" i="10"/>
  <c r="S346" i="13"/>
  <c r="AZ789" i="10"/>
  <c r="C346" i="13"/>
  <c r="AZ777" i="10"/>
  <c r="C334" i="13"/>
  <c r="AZ765" i="10"/>
  <c r="C322" i="13"/>
  <c r="BN777" i="10"/>
  <c r="Q334" i="13"/>
  <c r="BK777" i="10"/>
  <c r="N334" i="13"/>
  <c r="BN765" i="10"/>
  <c r="Q322" i="13"/>
  <c r="BP765" i="10"/>
  <c r="S322" i="13"/>
  <c r="BK765" i="10"/>
  <c r="N322" i="13"/>
  <c r="AZ763" i="10"/>
  <c r="C320" i="13"/>
  <c r="BN763" i="10"/>
  <c r="Q320" i="13"/>
  <c r="AZ764" i="10"/>
  <c r="C321" i="13"/>
  <c r="BN764" i="10"/>
  <c r="Q321" i="13"/>
  <c r="AZ775" i="10"/>
  <c r="C332" i="13"/>
  <c r="BN775" i="10"/>
  <c r="Q332" i="13"/>
  <c r="AZ776" i="10"/>
  <c r="C333" i="13"/>
  <c r="BN776" i="10"/>
  <c r="Q333" i="13"/>
  <c r="AZ787" i="10"/>
  <c r="C344" i="13"/>
  <c r="BN787" i="10"/>
  <c r="Q344" i="13"/>
  <c r="AZ788" i="10"/>
  <c r="C345" i="13"/>
  <c r="BN788" i="10"/>
  <c r="Q345" i="13"/>
  <c r="AZ799" i="10"/>
  <c r="C356" i="13"/>
  <c r="BN799" i="10"/>
  <c r="Q356" i="13"/>
  <c r="AZ800" i="10"/>
  <c r="C357" i="13"/>
  <c r="BN800" i="10"/>
  <c r="Q357" i="13"/>
  <c r="AZ811" i="10"/>
  <c r="C368" i="13"/>
  <c r="BN811" i="10"/>
  <c r="Q368" i="13"/>
  <c r="AZ812" i="10"/>
  <c r="C369" i="13"/>
  <c r="BN812" i="10"/>
  <c r="Q369" i="13"/>
  <c r="AZ821" i="10"/>
  <c r="C378" i="13"/>
  <c r="BN821" i="10"/>
  <c r="Q378" i="13"/>
  <c r="AZ822" i="10"/>
  <c r="C379" i="13"/>
  <c r="BN822" i="10"/>
  <c r="Q379" i="13"/>
  <c r="AZ823" i="10"/>
  <c r="C380" i="13"/>
  <c r="BN823" i="10"/>
  <c r="Q380" i="13"/>
  <c r="AZ832" i="10"/>
  <c r="C389" i="13"/>
  <c r="BN832" i="10"/>
  <c r="Q389" i="13"/>
  <c r="AZ833" i="10"/>
  <c r="C390" i="13"/>
  <c r="BN833" i="10"/>
  <c r="Q390" i="13"/>
  <c r="AZ834" i="10"/>
  <c r="C391" i="13"/>
  <c r="BN834" i="10"/>
  <c r="Q391" i="13"/>
  <c r="AZ843" i="10"/>
  <c r="C400" i="13"/>
  <c r="BN843" i="10"/>
  <c r="Q400" i="13"/>
  <c r="AZ844" i="10"/>
  <c r="C401" i="13"/>
  <c r="BN844" i="10"/>
  <c r="Q401" i="13"/>
  <c r="AZ845" i="10"/>
  <c r="C402" i="13"/>
  <c r="BN845" i="10"/>
  <c r="Q402" i="13"/>
  <c r="BN755" i="10"/>
  <c r="Q312" i="13"/>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H493" i="10"/>
  <c r="J493" i="10"/>
  <c r="N493" i="10"/>
  <c r="L492" i="10"/>
  <c r="L491" i="10"/>
  <c r="L490" i="10"/>
  <c r="L489" i="10"/>
  <c r="L488" i="10"/>
  <c r="L487" i="10"/>
  <c r="L486" i="10"/>
  <c r="L485" i="10"/>
  <c r="L484" i="10"/>
  <c r="H492" i="10"/>
  <c r="J492" i="10"/>
  <c r="N492" i="10"/>
  <c r="H494" i="10"/>
  <c r="J494" i="10"/>
  <c r="N494" i="10"/>
  <c r="H484" i="10"/>
  <c r="J484" i="10"/>
  <c r="H491" i="10"/>
  <c r="J491" i="10"/>
  <c r="N491" i="10"/>
  <c r="H490" i="10"/>
  <c r="J490" i="10"/>
  <c r="N490" i="10"/>
  <c r="H489" i="10"/>
  <c r="J489" i="10"/>
  <c r="N489" i="10"/>
  <c r="H488" i="10"/>
  <c r="J488" i="10"/>
  <c r="H487" i="10"/>
  <c r="J487" i="10"/>
  <c r="N487" i="10"/>
  <c r="H486" i="10"/>
  <c r="J486" i="10"/>
  <c r="N486" i="10"/>
  <c r="H485" i="10"/>
  <c r="J485" i="10"/>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BP801" i="10"/>
  <c r="S358" i="13"/>
  <c r="BK789" i="10"/>
  <c r="F465" i="10"/>
  <c r="F464" i="10"/>
  <c r="F463" i="10"/>
  <c r="F462" i="10"/>
  <c r="F460" i="10"/>
  <c r="F466" i="10"/>
  <c r="F449" i="10"/>
  <c r="F461" i="10"/>
  <c r="F457" i="10"/>
  <c r="F456" i="10"/>
  <c r="F455" i="10"/>
  <c r="F454" i="10"/>
  <c r="F453" i="10"/>
  <c r="F452" i="10"/>
  <c r="F451" i="10"/>
  <c r="F450" i="10"/>
  <c r="F448" i="10"/>
  <c r="F447" i="10"/>
  <c r="BT541" i="10"/>
  <c r="W98" i="13"/>
  <c r="BR541" i="10"/>
  <c r="U98" i="13"/>
  <c r="AZ541" i="10"/>
  <c r="BQ541" i="10"/>
  <c r="T98" i="13"/>
  <c r="AZ543" i="10"/>
  <c r="C100" i="13"/>
  <c r="BQ543" i="10"/>
  <c r="T100" i="13"/>
  <c r="BP543" i="10"/>
  <c r="S100" i="13"/>
  <c r="BO541" i="10"/>
  <c r="R98" i="13"/>
  <c r="BL541" i="10"/>
  <c r="O98" i="13"/>
  <c r="BO543" i="10"/>
  <c r="R100" i="13"/>
  <c r="BN543" i="10"/>
  <c r="Q100" i="13"/>
  <c r="BM543" i="10"/>
  <c r="P100" i="13"/>
  <c r="BL543" i="10"/>
  <c r="O100" i="13"/>
  <c r="BK543" i="10"/>
  <c r="N100" i="13"/>
  <c r="BJ543" i="10"/>
  <c r="M100" i="13"/>
  <c r="BI541" i="10"/>
  <c r="L98" i="13"/>
  <c r="BH541" i="10"/>
  <c r="K98" i="13"/>
  <c r="BG543" i="10"/>
  <c r="J100" i="13"/>
  <c r="BF543" i="10"/>
  <c r="I100" i="13"/>
  <c r="BE543" i="10"/>
  <c r="BN541" i="10"/>
  <c r="Q98" i="13"/>
  <c r="BP541" i="10"/>
  <c r="S98" i="13"/>
  <c r="BB541" i="10"/>
  <c r="E98" i="13"/>
  <c r="BT529" i="10"/>
  <c r="W86" i="13"/>
  <c r="BR529" i="10"/>
  <c r="U86" i="13"/>
  <c r="AZ530" i="10"/>
  <c r="C87" i="13"/>
  <c r="BL530" i="10"/>
  <c r="O87" i="13"/>
  <c r="BP530" i="10"/>
  <c r="S87" i="13"/>
  <c r="BI529" i="10"/>
  <c r="L86" i="13"/>
  <c r="BH529" i="10"/>
  <c r="K86" i="13"/>
  <c r="BG530" i="10"/>
  <c r="J87" i="13"/>
  <c r="BE530" i="10"/>
  <c r="H87" i="13"/>
  <c r="AZ529" i="10"/>
  <c r="C86" i="13"/>
  <c r="BQ529" i="10"/>
  <c r="T86" i="13"/>
  <c r="BT530" i="10"/>
  <c r="W87" i="13"/>
  <c r="BR530" i="10"/>
  <c r="U87" i="13"/>
  <c r="BI530" i="10"/>
  <c r="L87" i="13"/>
  <c r="BH530" i="10"/>
  <c r="K87" i="13"/>
  <c r="BQ530" i="10"/>
  <c r="T87" i="13"/>
  <c r="BT516" i="10"/>
  <c r="W73" i="13"/>
  <c r="BR516" i="10"/>
  <c r="U73" i="13"/>
  <c r="AZ516" i="10"/>
  <c r="C73" i="13"/>
  <c r="BL516" i="10"/>
  <c r="O73" i="13"/>
  <c r="BI516" i="10"/>
  <c r="L73" i="13"/>
  <c r="BH516" i="10"/>
  <c r="K73" i="13"/>
  <c r="BE516" i="10"/>
  <c r="H73" i="13"/>
  <c r="BN516" i="10"/>
  <c r="Q73" i="13"/>
  <c r="BT504" i="10"/>
  <c r="W61" i="13"/>
  <c r="BR504" i="10"/>
  <c r="U61" i="13"/>
  <c r="BI504" i="10"/>
  <c r="L61" i="13"/>
  <c r="BH504" i="10"/>
  <c r="K61" i="13"/>
  <c r="BL529" i="10"/>
  <c r="O86" i="13"/>
  <c r="BS529" i="10"/>
  <c r="V86" i="13"/>
  <c r="BE541" i="10"/>
  <c r="BJ541" i="10"/>
  <c r="M98" i="13"/>
  <c r="BF516" i="10"/>
  <c r="I73" i="13"/>
  <c r="BO516" i="10"/>
  <c r="R73" i="13"/>
  <c r="BS516" i="10"/>
  <c r="V73" i="13"/>
  <c r="BC529" i="10"/>
  <c r="F86" i="13"/>
  <c r="BE529" i="10"/>
  <c r="BJ529" i="10"/>
  <c r="M86" i="13"/>
  <c r="BC541" i="10"/>
  <c r="F98" i="13"/>
  <c r="BS541" i="10"/>
  <c r="V98" i="13"/>
  <c r="BF529" i="10"/>
  <c r="I86" i="13"/>
  <c r="BN529" i="10"/>
  <c r="Q86" i="13"/>
  <c r="BK529" i="10"/>
  <c r="N86" i="13"/>
  <c r="BO529" i="10"/>
  <c r="R86" i="13"/>
  <c r="BF541" i="10"/>
  <c r="I98" i="13"/>
  <c r="BK541" i="10"/>
  <c r="N98" i="13"/>
  <c r="BP516" i="10"/>
  <c r="S73" i="13"/>
  <c r="BK530" i="10"/>
  <c r="N87" i="13"/>
  <c r="BG541" i="10"/>
  <c r="J98" i="13"/>
  <c r="BP529" i="10"/>
  <c r="S86" i="13"/>
  <c r="BM541" i="10"/>
  <c r="P98" i="13"/>
  <c r="BU541" i="10"/>
  <c r="X98" i="13"/>
  <c r="BD541" i="10"/>
  <c r="G98" i="13"/>
  <c r="BV541" i="10"/>
  <c r="Y98" i="13"/>
  <c r="BA541" i="10"/>
  <c r="D98" i="13"/>
  <c r="BM530" i="10"/>
  <c r="P87" i="13"/>
  <c r="BM529" i="10"/>
  <c r="P86" i="13"/>
  <c r="BG529" i="10"/>
  <c r="J86" i="13"/>
  <c r="BC530" i="10"/>
  <c r="F87" i="13"/>
  <c r="BA530" i="10"/>
  <c r="D87" i="13"/>
  <c r="BS530" i="10"/>
  <c r="V87" i="13"/>
  <c r="BD530" i="10"/>
  <c r="G87" i="13"/>
  <c r="BU530" i="10"/>
  <c r="X87" i="13"/>
  <c r="BB530" i="10"/>
  <c r="E87" i="13"/>
  <c r="BV530" i="10"/>
  <c r="Y87" i="13"/>
  <c r="BM516" i="10"/>
  <c r="P73" i="13"/>
  <c r="BU516" i="10"/>
  <c r="X73" i="13"/>
  <c r="BG516" i="10"/>
  <c r="J73" i="13"/>
  <c r="BA516" i="10"/>
  <c r="D73" i="13"/>
  <c r="BD516" i="10"/>
  <c r="G73" i="13"/>
  <c r="BB516" i="10"/>
  <c r="E73" i="13"/>
  <c r="BV516" i="10"/>
  <c r="Y73" i="13"/>
  <c r="AZ456" i="10"/>
  <c r="BD456" i="10"/>
  <c r="G13" i="13"/>
  <c r="BG456" i="10"/>
  <c r="J13" i="13"/>
  <c r="BH456" i="10"/>
  <c r="K13" i="13"/>
  <c r="BI456" i="10"/>
  <c r="L13" i="13"/>
  <c r="BJ456" i="10"/>
  <c r="M13" i="13"/>
  <c r="BR456" i="10"/>
  <c r="U13" i="13"/>
  <c r="BI455" i="10"/>
  <c r="L12" i="13"/>
  <c r="BI454" i="10"/>
  <c r="L11" i="13"/>
  <c r="BI453" i="10"/>
  <c r="L10" i="13"/>
  <c r="BI452" i="10"/>
  <c r="L9" i="13"/>
  <c r="BI451" i="10"/>
  <c r="L8" i="13"/>
  <c r="BI450" i="10"/>
  <c r="L7" i="13"/>
  <c r="BI449" i="10"/>
  <c r="L6" i="13"/>
  <c r="BI448" i="10"/>
  <c r="L5" i="13"/>
  <c r="BI447" i="10"/>
  <c r="L4" i="13"/>
  <c r="BI446" i="10"/>
  <c r="BH455" i="10"/>
  <c r="K12" i="13"/>
  <c r="BH454" i="10"/>
  <c r="K11" i="13"/>
  <c r="BH453" i="10"/>
  <c r="K10" i="13"/>
  <c r="BH452" i="10"/>
  <c r="K9" i="13"/>
  <c r="BH451" i="10"/>
  <c r="K8" i="13"/>
  <c r="BH450" i="10"/>
  <c r="K7" i="13"/>
  <c r="BH449" i="10"/>
  <c r="K6" i="13"/>
  <c r="BH448" i="10"/>
  <c r="K5" i="13"/>
  <c r="BH447" i="10"/>
  <c r="K4" i="13"/>
  <c r="BH446" i="10"/>
  <c r="BT468" i="10"/>
  <c r="W25" i="13"/>
  <c r="BC456" i="10"/>
  <c r="F13" i="13"/>
  <c r="BO456" i="10"/>
  <c r="R13" i="13"/>
  <c r="BV456" i="10"/>
  <c r="Y13" i="13"/>
  <c r="BQ456" i="10"/>
  <c r="T13" i="13"/>
  <c r="BU456" i="10"/>
  <c r="X13" i="13"/>
  <c r="BP456" i="10"/>
  <c r="S13" i="13"/>
  <c r="BN456" i="10"/>
  <c r="Q13" i="13"/>
  <c r="BM456" i="10"/>
  <c r="P13" i="13"/>
  <c r="BL456" i="10"/>
  <c r="O13" i="13"/>
  <c r="BS456" i="10"/>
  <c r="V13" i="13"/>
  <c r="BF456" i="10"/>
  <c r="I13" i="13"/>
  <c r="BB456" i="10"/>
  <c r="E13" i="13"/>
  <c r="BE456" i="10"/>
  <c r="H13" i="13"/>
  <c r="BA456" i="10"/>
  <c r="D13" i="13"/>
  <c r="BP844" i="10"/>
  <c r="S401" i="13"/>
  <c r="BP845" i="10"/>
  <c r="S402" i="13"/>
  <c r="BP843" i="10"/>
  <c r="S400" i="13"/>
  <c r="BN842" i="10"/>
  <c r="Q399" i="13"/>
  <c r="BN841" i="10"/>
  <c r="Q398" i="13"/>
  <c r="BN840" i="10"/>
  <c r="Q397" i="13"/>
  <c r="BN839" i="10"/>
  <c r="Q396" i="13"/>
  <c r="BN838" i="10"/>
  <c r="Q395" i="13"/>
  <c r="BN837" i="10"/>
  <c r="Q394" i="13"/>
  <c r="BN836" i="10"/>
  <c r="Q393" i="13"/>
  <c r="AX844" i="10"/>
  <c r="A401" i="13"/>
  <c r="AX845" i="10"/>
  <c r="A402" i="13"/>
  <c r="AZ842" i="10"/>
  <c r="C399" i="13"/>
  <c r="AZ841" i="10"/>
  <c r="C398" i="13"/>
  <c r="AZ840" i="10"/>
  <c r="C397" i="13"/>
  <c r="AZ839" i="10"/>
  <c r="C396" i="13"/>
  <c r="AZ838" i="10"/>
  <c r="C395" i="13"/>
  <c r="AZ837" i="10"/>
  <c r="C394" i="13"/>
  <c r="BP842" i="10"/>
  <c r="S399" i="13"/>
  <c r="BP841" i="10"/>
  <c r="S398" i="13"/>
  <c r="BP838" i="10"/>
  <c r="S395" i="13"/>
  <c r="BP837" i="10"/>
  <c r="S394" i="13"/>
  <c r="BP836" i="10"/>
  <c r="S393" i="13"/>
  <c r="BK845" i="10"/>
  <c r="N402" i="13"/>
  <c r="BK844" i="10"/>
  <c r="BK843" i="10"/>
  <c r="BK842" i="10"/>
  <c r="N399" i="13"/>
  <c r="BK841" i="10"/>
  <c r="N398" i="13"/>
  <c r="BK839" i="10"/>
  <c r="N396" i="13"/>
  <c r="BK838" i="10"/>
  <c r="N395" i="13"/>
  <c r="BK837" i="10"/>
  <c r="N394" i="13"/>
  <c r="BK836" i="10"/>
  <c r="BD845" i="10"/>
  <c r="G402" i="13"/>
  <c r="BC845" i="10"/>
  <c r="F402" i="13"/>
  <c r="BS845" i="10"/>
  <c r="V402" i="13"/>
  <c r="BT845" i="10"/>
  <c r="W402" i="13"/>
  <c r="BA845" i="10"/>
  <c r="D402" i="13"/>
  <c r="BQ845" i="10"/>
  <c r="T402" i="13"/>
  <c r="BU845" i="10"/>
  <c r="X402" i="13"/>
  <c r="BB845" i="10"/>
  <c r="E402" i="13"/>
  <c r="BR845" i="10"/>
  <c r="U402" i="13"/>
  <c r="AZ836" i="10"/>
  <c r="C393" i="13"/>
  <c r="BK834" i="10"/>
  <c r="N391" i="13"/>
  <c r="BK833" i="10"/>
  <c r="N390" i="13"/>
  <c r="BK832" i="10"/>
  <c r="N389" i="13"/>
  <c r="BN831" i="10"/>
  <c r="Q388" i="13"/>
  <c r="BN830" i="10"/>
  <c r="Q387" i="13"/>
  <c r="BN829" i="10"/>
  <c r="Q386" i="13"/>
  <c r="BN828" i="10"/>
  <c r="Q385" i="13"/>
  <c r="BN827" i="10"/>
  <c r="Q384" i="13"/>
  <c r="BN826" i="10"/>
  <c r="Q383" i="13"/>
  <c r="BN825" i="10"/>
  <c r="Q382" i="13"/>
  <c r="AX833" i="10"/>
  <c r="A390" i="13"/>
  <c r="AX834" i="10"/>
  <c r="A391" i="13"/>
  <c r="BS834" i="10"/>
  <c r="V391" i="13"/>
  <c r="AZ831" i="10"/>
  <c r="C388" i="13"/>
  <c r="AZ830" i="10"/>
  <c r="C387" i="13"/>
  <c r="AZ829" i="10"/>
  <c r="C386" i="13"/>
  <c r="AZ828" i="10"/>
  <c r="C385" i="13"/>
  <c r="AZ827" i="10"/>
  <c r="C384" i="13"/>
  <c r="AZ826" i="10"/>
  <c r="C383" i="13"/>
  <c r="AZ825" i="10"/>
  <c r="C382" i="13"/>
  <c r="BK823" i="10"/>
  <c r="N380" i="13"/>
  <c r="BP822" i="10"/>
  <c r="S379" i="13"/>
  <c r="BK821" i="10"/>
  <c r="N378" i="13"/>
  <c r="BN820" i="10"/>
  <c r="Q377" i="13"/>
  <c r="BN819" i="10"/>
  <c r="Q376" i="13"/>
  <c r="BN818" i="10"/>
  <c r="Q375" i="13"/>
  <c r="BN817" i="10"/>
  <c r="Q374" i="13"/>
  <c r="BN816" i="10"/>
  <c r="Q373" i="13"/>
  <c r="BN815" i="10"/>
  <c r="Q372" i="13"/>
  <c r="BN814" i="10"/>
  <c r="Q371" i="13"/>
  <c r="AX822" i="10"/>
  <c r="A379" i="13"/>
  <c r="AX823" i="10"/>
  <c r="A380" i="13"/>
  <c r="BS823" i="10"/>
  <c r="V380" i="13"/>
  <c r="AZ820" i="10"/>
  <c r="C377" i="13"/>
  <c r="AZ819" i="10"/>
  <c r="C376" i="13"/>
  <c r="AZ818" i="10"/>
  <c r="C375" i="13"/>
  <c r="AZ817" i="10"/>
  <c r="C374" i="13"/>
  <c r="AZ816" i="10"/>
  <c r="C373" i="13"/>
  <c r="AZ815" i="10"/>
  <c r="C372" i="13"/>
  <c r="AZ814" i="10"/>
  <c r="C371" i="13"/>
  <c r="BP812" i="10"/>
  <c r="S369" i="13"/>
  <c r="BP811" i="10"/>
  <c r="S368" i="13"/>
  <c r="BN810" i="10"/>
  <c r="Q367" i="13"/>
  <c r="BN809" i="10"/>
  <c r="Q366" i="13"/>
  <c r="BN808" i="10"/>
  <c r="Q365" i="13"/>
  <c r="BN807" i="10"/>
  <c r="Q364" i="13"/>
  <c r="BN806" i="10"/>
  <c r="Q363" i="13"/>
  <c r="BN805" i="10"/>
  <c r="Q362" i="13"/>
  <c r="AX811" i="10"/>
  <c r="A368" i="13"/>
  <c r="AX812" i="10"/>
  <c r="A369" i="13"/>
  <c r="BN804" i="10"/>
  <c r="Q361" i="13"/>
  <c r="BN803" i="10"/>
  <c r="Q360" i="13"/>
  <c r="AZ810" i="10"/>
  <c r="C367" i="13"/>
  <c r="AZ809" i="10"/>
  <c r="C366" i="13"/>
  <c r="AZ808" i="10"/>
  <c r="C365" i="13"/>
  <c r="AZ807" i="10"/>
  <c r="C364" i="13"/>
  <c r="AZ806" i="10"/>
  <c r="C363" i="13"/>
  <c r="AZ805" i="10"/>
  <c r="C362" i="13"/>
  <c r="AZ804" i="10"/>
  <c r="C361" i="13"/>
  <c r="AZ803" i="10"/>
  <c r="C360" i="13"/>
  <c r="BN798" i="10"/>
  <c r="Q355" i="13"/>
  <c r="BN797" i="10"/>
  <c r="Q354" i="13"/>
  <c r="BN796" i="10"/>
  <c r="Q353" i="13"/>
  <c r="BN795" i="10"/>
  <c r="Q352" i="13"/>
  <c r="BN794" i="10"/>
  <c r="Q351" i="13"/>
  <c r="BN793" i="10"/>
  <c r="Q350" i="13"/>
  <c r="BP810" i="10"/>
  <c r="S367" i="13"/>
  <c r="BP820" i="10"/>
  <c r="S377" i="13"/>
  <c r="BK831" i="10"/>
  <c r="N388" i="13"/>
  <c r="BP809" i="10"/>
  <c r="S366" i="13"/>
  <c r="BK819" i="10"/>
  <c r="BP808" i="10"/>
  <c r="S365" i="13"/>
  <c r="BK830" i="10"/>
  <c r="N387" i="13"/>
  <c r="BP807" i="10"/>
  <c r="S364" i="13"/>
  <c r="BK818" i="10"/>
  <c r="BP829" i="10"/>
  <c r="S386" i="13"/>
  <c r="BP817" i="10"/>
  <c r="S374" i="13"/>
  <c r="BP806" i="10"/>
  <c r="S363" i="13"/>
  <c r="BP828" i="10"/>
  <c r="S385" i="13"/>
  <c r="BP805" i="10"/>
  <c r="S362" i="13"/>
  <c r="BK816" i="10"/>
  <c r="N373" i="13"/>
  <c r="BK827" i="10"/>
  <c r="N384" i="13"/>
  <c r="BP815" i="10"/>
  <c r="S372" i="13"/>
  <c r="BK804" i="10"/>
  <c r="N361" i="13"/>
  <c r="BK826" i="10"/>
  <c r="N383" i="13"/>
  <c r="BP803" i="10"/>
  <c r="S360" i="13"/>
  <c r="BK825" i="10"/>
  <c r="N382" i="13"/>
  <c r="BK814" i="10"/>
  <c r="BM814" i="10"/>
  <c r="P371" i="13"/>
  <c r="N371" i="13"/>
  <c r="BM842" i="10"/>
  <c r="P399" i="13"/>
  <c r="BM832" i="10"/>
  <c r="P389" i="13"/>
  <c r="BV845" i="10"/>
  <c r="Y402" i="13"/>
  <c r="BM839" i="10"/>
  <c r="P396" i="13"/>
  <c r="BM833" i="10"/>
  <c r="P390" i="13"/>
  <c r="BM841" i="10"/>
  <c r="P398" i="13"/>
  <c r="BM845" i="10"/>
  <c r="P402" i="13"/>
  <c r="BC823" i="10"/>
  <c r="F380" i="13"/>
  <c r="BC834" i="10"/>
  <c r="F391" i="13"/>
  <c r="BP814" i="10"/>
  <c r="S371" i="13"/>
  <c r="BP804" i="10"/>
  <c r="S361" i="13"/>
  <c r="BK803" i="10"/>
  <c r="BP816" i="10"/>
  <c r="S373" i="13"/>
  <c r="BP825" i="10"/>
  <c r="S382" i="13"/>
  <c r="BP834" i="10"/>
  <c r="S391" i="13"/>
  <c r="BP833" i="10"/>
  <c r="S390" i="13"/>
  <c r="BP832" i="10"/>
  <c r="S389" i="13"/>
  <c r="BP831" i="10"/>
  <c r="S388" i="13"/>
  <c r="BP830" i="10"/>
  <c r="S387" i="13"/>
  <c r="BK829" i="10"/>
  <c r="BK828" i="10"/>
  <c r="N385" i="13"/>
  <c r="BP827" i="10"/>
  <c r="S384" i="13"/>
  <c r="BP826" i="10"/>
  <c r="S383" i="13"/>
  <c r="BD834" i="10"/>
  <c r="G391" i="13"/>
  <c r="BT834" i="10"/>
  <c r="W391" i="13"/>
  <c r="BA834" i="10"/>
  <c r="D391" i="13"/>
  <c r="BQ834" i="10"/>
  <c r="T391" i="13"/>
  <c r="BB834" i="10"/>
  <c r="E391" i="13"/>
  <c r="BR834" i="10"/>
  <c r="U391" i="13"/>
  <c r="BP823" i="10"/>
  <c r="S380" i="13"/>
  <c r="BK822" i="10"/>
  <c r="N379" i="13"/>
  <c r="BP821" i="10"/>
  <c r="S378" i="13"/>
  <c r="BP819" i="10"/>
  <c r="S376" i="13"/>
  <c r="BP818" i="10"/>
  <c r="S375" i="13"/>
  <c r="BK817" i="10"/>
  <c r="N374" i="13"/>
  <c r="BK815" i="10"/>
  <c r="BD823" i="10"/>
  <c r="G380" i="13"/>
  <c r="BT823" i="10"/>
  <c r="W380" i="13"/>
  <c r="BA823" i="10"/>
  <c r="D380" i="13"/>
  <c r="BQ823" i="10"/>
  <c r="T380" i="13"/>
  <c r="BB823" i="10"/>
  <c r="E380" i="13"/>
  <c r="BR823" i="10"/>
  <c r="U380" i="13"/>
  <c r="BK812" i="10"/>
  <c r="N369" i="13"/>
  <c r="BK810" i="10"/>
  <c r="BK809" i="10"/>
  <c r="N366" i="13"/>
  <c r="BK808" i="10"/>
  <c r="N365" i="13"/>
  <c r="BK807" i="10"/>
  <c r="N364" i="13"/>
  <c r="BK806" i="10"/>
  <c r="BK805" i="10"/>
  <c r="N362" i="13"/>
  <c r="BK811" i="10"/>
  <c r="BD812" i="10"/>
  <c r="G369" i="13"/>
  <c r="BT812" i="10"/>
  <c r="W369" i="13"/>
  <c r="BQ812" i="10"/>
  <c r="T369" i="13"/>
  <c r="BC812" i="10"/>
  <c r="F369" i="13"/>
  <c r="BS812" i="10"/>
  <c r="V369" i="13"/>
  <c r="BA812" i="10"/>
  <c r="D369" i="13"/>
  <c r="BU812" i="10"/>
  <c r="X369" i="13"/>
  <c r="BB812" i="10"/>
  <c r="E369" i="13"/>
  <c r="BR812" i="10"/>
  <c r="U369" i="13"/>
  <c r="BN792" i="10"/>
  <c r="Q349" i="13"/>
  <c r="BP793" i="10"/>
  <c r="S350" i="13"/>
  <c r="BP794" i="10"/>
  <c r="S351" i="13"/>
  <c r="BP795" i="10"/>
  <c r="S352" i="13"/>
  <c r="BP796" i="10"/>
  <c r="S353" i="13"/>
  <c r="BP797" i="10"/>
  <c r="S354" i="13"/>
  <c r="BP798" i="10"/>
  <c r="S355" i="13"/>
  <c r="BP799" i="10"/>
  <c r="S356" i="13"/>
  <c r="BP800" i="10"/>
  <c r="S357" i="13"/>
  <c r="BK793" i="10"/>
  <c r="N350" i="13"/>
  <c r="BK794" i="10"/>
  <c r="N351" i="13"/>
  <c r="BK795" i="10"/>
  <c r="N352" i="13"/>
  <c r="BK796" i="10"/>
  <c r="BK797" i="10"/>
  <c r="BK798" i="10"/>
  <c r="N355" i="13"/>
  <c r="BK799" i="10"/>
  <c r="N356" i="13"/>
  <c r="BK800" i="10"/>
  <c r="BN791" i="10"/>
  <c r="Q348" i="13"/>
  <c r="AZ798" i="10"/>
  <c r="C355" i="13"/>
  <c r="AZ797" i="10"/>
  <c r="C354" i="13"/>
  <c r="AZ796" i="10"/>
  <c r="C353" i="13"/>
  <c r="AZ795" i="10"/>
  <c r="C352" i="13"/>
  <c r="AZ794" i="10"/>
  <c r="C351" i="13"/>
  <c r="AZ793" i="10"/>
  <c r="C350" i="13"/>
  <c r="AZ792" i="10"/>
  <c r="AZ791" i="10"/>
  <c r="C348" i="13"/>
  <c r="BP787" i="10"/>
  <c r="S344" i="13"/>
  <c r="BP788" i="10"/>
  <c r="S345" i="13"/>
  <c r="BN786" i="10"/>
  <c r="Q343" i="13"/>
  <c r="BN785" i="10"/>
  <c r="Q342" i="13"/>
  <c r="BN784" i="10"/>
  <c r="Q341" i="13"/>
  <c r="BN783" i="10"/>
  <c r="Q340" i="13"/>
  <c r="BN782" i="10"/>
  <c r="Q339" i="13"/>
  <c r="BN781" i="10"/>
  <c r="Q338" i="13"/>
  <c r="BN780" i="10"/>
  <c r="Q337" i="13"/>
  <c r="BN779" i="10"/>
  <c r="Q336" i="13"/>
  <c r="AZ786" i="10"/>
  <c r="C343" i="13"/>
  <c r="AZ785" i="10"/>
  <c r="C342" i="13"/>
  <c r="AZ784" i="10"/>
  <c r="C341" i="13"/>
  <c r="AZ783" i="10"/>
  <c r="C340" i="13"/>
  <c r="AZ782" i="10"/>
  <c r="C339" i="13"/>
  <c r="AZ781" i="10"/>
  <c r="C338" i="13"/>
  <c r="AZ780" i="10"/>
  <c r="C337" i="13"/>
  <c r="AZ779" i="10"/>
  <c r="C336" i="13"/>
  <c r="BP776" i="10"/>
  <c r="S333" i="13"/>
  <c r="BP775" i="10"/>
  <c r="S332" i="13"/>
  <c r="BN774" i="10"/>
  <c r="Q331" i="13"/>
  <c r="BN773" i="10"/>
  <c r="Q330" i="13"/>
  <c r="BN772" i="10"/>
  <c r="Q329" i="13"/>
  <c r="BN771" i="10"/>
  <c r="Q328" i="13"/>
  <c r="BN770" i="10"/>
  <c r="Q327" i="13"/>
  <c r="BN769" i="10"/>
  <c r="Q326" i="13"/>
  <c r="BN768" i="10"/>
  <c r="Q325" i="13"/>
  <c r="AZ774" i="10"/>
  <c r="C331" i="13"/>
  <c r="AZ773" i="10"/>
  <c r="C330" i="13"/>
  <c r="AZ772" i="10"/>
  <c r="C329" i="13"/>
  <c r="AZ771" i="10"/>
  <c r="C328" i="13"/>
  <c r="AZ770" i="10"/>
  <c r="C327" i="13"/>
  <c r="AZ769" i="10"/>
  <c r="C326" i="13"/>
  <c r="AZ768" i="10"/>
  <c r="C325" i="13"/>
  <c r="AZ767" i="10"/>
  <c r="C324" i="13"/>
  <c r="BN767" i="10"/>
  <c r="Q324" i="13"/>
  <c r="BP764" i="10"/>
  <c r="S321" i="13"/>
  <c r="BK763" i="10"/>
  <c r="N320" i="13"/>
  <c r="BN762" i="10"/>
  <c r="Q319" i="13"/>
  <c r="BN761" i="10"/>
  <c r="Q318" i="13"/>
  <c r="BN760" i="10"/>
  <c r="Q317" i="13"/>
  <c r="BN759" i="10"/>
  <c r="Q316" i="13"/>
  <c r="BN758" i="10"/>
  <c r="Q315" i="13"/>
  <c r="BN757" i="10"/>
  <c r="Q314" i="13"/>
  <c r="BN756" i="10"/>
  <c r="Q313" i="13"/>
  <c r="BK755" i="10"/>
  <c r="N312" i="13"/>
  <c r="AZ762" i="10"/>
  <c r="C319" i="13"/>
  <c r="AZ761" i="10"/>
  <c r="C318" i="13"/>
  <c r="AZ760" i="10"/>
  <c r="C317" i="13"/>
  <c r="AZ759" i="10"/>
  <c r="C316" i="13"/>
  <c r="AZ758" i="10"/>
  <c r="C315" i="13"/>
  <c r="AZ757" i="10"/>
  <c r="C314" i="13"/>
  <c r="AZ756" i="10"/>
  <c r="C313" i="13"/>
  <c r="AZ755" i="10"/>
  <c r="C312" i="13"/>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S381" i="10"/>
  <c r="BR381" i="10"/>
  <c r="BQ381" i="10"/>
  <c r="BN381" i="10"/>
  <c r="BM381" i="10"/>
  <c r="BL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BX389" i="10"/>
  <c r="G50" i="12"/>
  <c r="D24" i="12"/>
  <c r="C25" i="12"/>
  <c r="C24" i="12"/>
  <c r="BC428" i="10"/>
  <c r="BH428" i="10"/>
  <c r="BB428" i="10"/>
  <c r="BG428" i="10"/>
  <c r="BA428" i="10"/>
  <c r="BF428" i="10"/>
  <c r="AZ428" i="10"/>
  <c r="BE428" i="10"/>
  <c r="BC427" i="10"/>
  <c r="BB427" i="10"/>
  <c r="BG427" i="10"/>
  <c r="BA427" i="10"/>
  <c r="AZ427" i="10"/>
  <c r="BA407" i="10"/>
  <c r="BF407" i="10"/>
  <c r="BP762" i="10"/>
  <c r="S319" i="13"/>
  <c r="BP774" i="10"/>
  <c r="S331" i="13"/>
  <c r="BK786" i="10"/>
  <c r="N343" i="13"/>
  <c r="BP761" i="10"/>
  <c r="S318" i="13"/>
  <c r="BP773" i="10"/>
  <c r="S330" i="13"/>
  <c r="BP785" i="10"/>
  <c r="S342" i="13"/>
  <c r="BP760" i="10"/>
  <c r="S317" i="13"/>
  <c r="BP772" i="10"/>
  <c r="S329" i="13"/>
  <c r="BP784" i="10"/>
  <c r="S341" i="13"/>
  <c r="BP759" i="10"/>
  <c r="S316" i="13"/>
  <c r="BP771" i="10"/>
  <c r="S328" i="13"/>
  <c r="BK783" i="10"/>
  <c r="BK770" i="10"/>
  <c r="BP758" i="10"/>
  <c r="S315" i="13"/>
  <c r="BP782" i="10"/>
  <c r="S339" i="13"/>
  <c r="BP757" i="10"/>
  <c r="S314" i="13"/>
  <c r="BP769" i="10"/>
  <c r="S326" i="13"/>
  <c r="BP781" i="10"/>
  <c r="S338" i="13"/>
  <c r="BP756" i="10"/>
  <c r="S313" i="13"/>
  <c r="BP768" i="10"/>
  <c r="S325" i="13"/>
  <c r="BP780" i="10"/>
  <c r="S337" i="13"/>
  <c r="BP792" i="10"/>
  <c r="S349" i="13"/>
  <c r="BK779" i="10"/>
  <c r="N336" i="13"/>
  <c r="BP791" i="10"/>
  <c r="S348" i="13"/>
  <c r="BK767" i="10"/>
  <c r="N324" i="13"/>
  <c r="BM786" i="10"/>
  <c r="P343" i="13"/>
  <c r="BV823" i="10"/>
  <c r="Y380" i="13"/>
  <c r="BU834" i="10"/>
  <c r="X391" i="13"/>
  <c r="BM755" i="10"/>
  <c r="P312" i="13"/>
  <c r="BM793" i="10"/>
  <c r="P350" i="13"/>
  <c r="BM805" i="10"/>
  <c r="P362" i="13"/>
  <c r="BM809" i="10"/>
  <c r="P366" i="13"/>
  <c r="BU823" i="10"/>
  <c r="X380" i="13"/>
  <c r="BV834" i="10"/>
  <c r="Y391" i="13"/>
  <c r="BM828" i="10"/>
  <c r="P385" i="13"/>
  <c r="BM799" i="10"/>
  <c r="P356" i="13"/>
  <c r="BM795" i="10"/>
  <c r="P352" i="13"/>
  <c r="BV812" i="10"/>
  <c r="Y369" i="13"/>
  <c r="BM812" i="10"/>
  <c r="P369" i="13"/>
  <c r="BM817" i="10"/>
  <c r="P374" i="13"/>
  <c r="BK774" i="10"/>
  <c r="N331" i="13"/>
  <c r="BK773" i="10"/>
  <c r="N330" i="13"/>
  <c r="BK771" i="10"/>
  <c r="N328" i="13"/>
  <c r="BP767" i="10"/>
  <c r="S324" i="13"/>
  <c r="BK769" i="10"/>
  <c r="N326" i="13"/>
  <c r="BK768" i="10"/>
  <c r="N325" i="13"/>
  <c r="BK792" i="10"/>
  <c r="N349" i="13"/>
  <c r="BK780" i="10"/>
  <c r="BP755" i="10"/>
  <c r="S312" i="13"/>
  <c r="BK772" i="10"/>
  <c r="N329" i="13"/>
  <c r="BK784" i="10"/>
  <c r="N341" i="13"/>
  <c r="BP783" i="10"/>
  <c r="S340" i="13"/>
  <c r="BK782" i="10"/>
  <c r="N339" i="13"/>
  <c r="BK781" i="10"/>
  <c r="N338" i="13"/>
  <c r="BK791" i="10"/>
  <c r="N348" i="13"/>
  <c r="BP779" i="10"/>
  <c r="S336" i="13"/>
  <c r="BK788" i="10"/>
  <c r="N345" i="13"/>
  <c r="BK787" i="10"/>
  <c r="N344" i="13"/>
  <c r="BP786" i="10"/>
  <c r="S343" i="13"/>
  <c r="BK785" i="10"/>
  <c r="N342" i="13"/>
  <c r="BK776" i="10"/>
  <c r="BK775" i="10"/>
  <c r="N332" i="13"/>
  <c r="BP770" i="10"/>
  <c r="S327" i="13"/>
  <c r="BK764" i="10"/>
  <c r="BP763" i="10"/>
  <c r="S320" i="13"/>
  <c r="BK762" i="10"/>
  <c r="N319" i="13"/>
  <c r="BK761" i="10"/>
  <c r="N318" i="13"/>
  <c r="BK760" i="10"/>
  <c r="N317" i="13"/>
  <c r="BK759" i="10"/>
  <c r="N316" i="13"/>
  <c r="BK758" i="10"/>
  <c r="N315" i="13"/>
  <c r="BK757" i="10"/>
  <c r="N314" i="13"/>
  <c r="BK756" i="10"/>
  <c r="N313" i="13"/>
  <c r="A348" i="10"/>
  <c r="BM787" i="10"/>
  <c r="P344" i="13"/>
  <c r="BM781" i="10"/>
  <c r="P338" i="13"/>
  <c r="BM773" i="10"/>
  <c r="P330" i="13"/>
  <c r="BM785" i="10"/>
  <c r="P342" i="13"/>
  <c r="BM791" i="10"/>
  <c r="P348" i="13"/>
  <c r="BM784" i="10"/>
  <c r="P341" i="13"/>
  <c r="BM792" i="10"/>
  <c r="P349" i="13"/>
  <c r="BM771" i="10"/>
  <c r="P328" i="13"/>
  <c r="A263" i="10"/>
  <c r="A200" i="10"/>
  <c r="A68" i="10"/>
  <c r="A325" i="10"/>
  <c r="A140" i="10"/>
  <c r="AZ504" i="10"/>
  <c r="BC388" i="10"/>
  <c r="BB388" i="10"/>
  <c r="BA388" i="10"/>
  <c r="BC387" i="10"/>
  <c r="BB387" i="10"/>
  <c r="BA387" i="10"/>
  <c r="BB386" i="10"/>
  <c r="BA386" i="10"/>
  <c r="BC385" i="10"/>
  <c r="BC386" i="10"/>
  <c r="BB385" i="10"/>
  <c r="BA385" i="10"/>
  <c r="AT107" i="10"/>
  <c r="AS107" i="10"/>
  <c r="AR107" i="10"/>
  <c r="AQ107" i="10"/>
  <c r="AU104"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AL97" i="10"/>
  <c r="AX541" i="10"/>
  <c r="A98" i="13"/>
  <c r="Z97" i="10"/>
  <c r="AX529" i="10"/>
  <c r="A86" i="13"/>
  <c r="N97" i="10"/>
  <c r="AX516" i="10"/>
  <c r="A73" i="13"/>
  <c r="B97" i="10"/>
  <c r="AX504" i="10"/>
  <c r="A61" i="13"/>
  <c r="BS504" i="10"/>
  <c r="V61" i="13"/>
  <c r="BO504" i="10"/>
  <c r="R61" i="13"/>
  <c r="BL504" i="10"/>
  <c r="O61" i="13"/>
  <c r="BK504" i="10"/>
  <c r="N61" i="13"/>
  <c r="BC504" i="10"/>
  <c r="F61" i="13"/>
  <c r="BE504" i="10"/>
  <c r="H61" i="13"/>
  <c r="BJ504" i="10"/>
  <c r="M61" i="13"/>
  <c r="BN504" i="10"/>
  <c r="Q61" i="13"/>
  <c r="BP504" i="10"/>
  <c r="S61" i="13"/>
  <c r="BF504" i="10"/>
  <c r="I61" i="13"/>
  <c r="BQ504" i="10"/>
  <c r="T61" i="13"/>
  <c r="BG504" i="10"/>
  <c r="J61" i="13"/>
  <c r="BM504" i="10"/>
  <c r="P61" i="13"/>
  <c r="BA504" i="10"/>
  <c r="D61" i="13"/>
  <c r="BV504" i="10"/>
  <c r="Y61" i="13"/>
  <c r="BB504" i="10"/>
  <c r="E61" i="13"/>
  <c r="BD504" i="10"/>
  <c r="G61" i="13"/>
  <c r="BU504" i="10"/>
  <c r="X61" i="13"/>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Z103" i="10"/>
  <c r="N103" i="10"/>
  <c r="B103" i="10"/>
  <c r="AL51" i="10"/>
  <c r="AX493" i="10"/>
  <c r="A50" i="13"/>
  <c r="Z51" i="10"/>
  <c r="N51" i="10"/>
  <c r="B4" i="13"/>
  <c r="BT706" i="10"/>
  <c r="W263" i="13"/>
  <c r="BT705" i="10"/>
  <c r="W262" i="13"/>
  <c r="BT704" i="10"/>
  <c r="W261" i="13"/>
  <c r="BT703" i="10"/>
  <c r="W260" i="13"/>
  <c r="BT702" i="10"/>
  <c r="W259" i="13"/>
  <c r="BT701" i="10"/>
  <c r="W258" i="13"/>
  <c r="BT700" i="10"/>
  <c r="W257" i="13"/>
  <c r="BT699" i="10"/>
  <c r="W256" i="13"/>
  <c r="BT698" i="10"/>
  <c r="W255" i="13"/>
  <c r="BT697" i="10"/>
  <c r="W254" i="13"/>
  <c r="BT696" i="10"/>
  <c r="W253" i="13"/>
  <c r="BT695" i="10"/>
  <c r="W252" i="13"/>
  <c r="BT694" i="10"/>
  <c r="W251" i="13"/>
  <c r="BT693" i="10"/>
  <c r="W250" i="13"/>
  <c r="BR706" i="10"/>
  <c r="U263" i="13"/>
  <c r="BQ706" i="10"/>
  <c r="T263" i="13"/>
  <c r="BR705" i="10"/>
  <c r="U262" i="13"/>
  <c r="BQ705" i="10"/>
  <c r="T262" i="13"/>
  <c r="BR704" i="10"/>
  <c r="U261" i="13"/>
  <c r="BQ704" i="10"/>
  <c r="T261" i="13"/>
  <c r="BR703" i="10"/>
  <c r="U260" i="13"/>
  <c r="BQ703" i="10"/>
  <c r="T260" i="13"/>
  <c r="BR702" i="10"/>
  <c r="U259" i="13"/>
  <c r="BQ702" i="10"/>
  <c r="T259" i="13"/>
  <c r="BR701" i="10"/>
  <c r="U258" i="13"/>
  <c r="BQ701" i="10"/>
  <c r="T258" i="13"/>
  <c r="BR700" i="10"/>
  <c r="U257" i="13"/>
  <c r="BQ700" i="10"/>
  <c r="T257" i="13"/>
  <c r="BR699" i="10"/>
  <c r="U256" i="13"/>
  <c r="BQ699" i="10"/>
  <c r="T256" i="13"/>
  <c r="BR698" i="10"/>
  <c r="U255" i="13"/>
  <c r="BQ698" i="10"/>
  <c r="T255" i="13"/>
  <c r="BR697" i="10"/>
  <c r="U254" i="13"/>
  <c r="BQ697" i="10"/>
  <c r="T254" i="13"/>
  <c r="BR696" i="10"/>
  <c r="U253" i="13"/>
  <c r="BQ696" i="10"/>
  <c r="T253" i="13"/>
  <c r="BR695" i="10"/>
  <c r="U252" i="13"/>
  <c r="BQ695" i="10"/>
  <c r="T252" i="13"/>
  <c r="BR694" i="10"/>
  <c r="U251" i="13"/>
  <c r="BQ694" i="10"/>
  <c r="T251" i="13"/>
  <c r="BR693" i="10"/>
  <c r="U250" i="13"/>
  <c r="BQ693" i="10"/>
  <c r="T250" i="13"/>
  <c r="BJ706" i="10"/>
  <c r="M263" i="13"/>
  <c r="BI706" i="10"/>
  <c r="L263" i="13"/>
  <c r="BG706" i="10"/>
  <c r="J263" i="13"/>
  <c r="BF706" i="10"/>
  <c r="I263" i="13"/>
  <c r="BJ705" i="10"/>
  <c r="M262" i="13"/>
  <c r="BI705" i="10"/>
  <c r="L262" i="13"/>
  <c r="BG705" i="10"/>
  <c r="J262" i="13"/>
  <c r="BF705" i="10"/>
  <c r="I262" i="13"/>
  <c r="BJ704" i="10"/>
  <c r="M261" i="13"/>
  <c r="BI704" i="10"/>
  <c r="L261" i="13"/>
  <c r="BG704" i="10"/>
  <c r="J261" i="13"/>
  <c r="BF704" i="10"/>
  <c r="I261" i="13"/>
  <c r="BJ703" i="10"/>
  <c r="M260" i="13"/>
  <c r="BI703" i="10"/>
  <c r="L260" i="13"/>
  <c r="BG703" i="10"/>
  <c r="J260" i="13"/>
  <c r="BF703" i="10"/>
  <c r="I260" i="13"/>
  <c r="BJ702" i="10"/>
  <c r="M259" i="13"/>
  <c r="BI702" i="10"/>
  <c r="L259" i="13"/>
  <c r="BG702" i="10"/>
  <c r="J259" i="13"/>
  <c r="BF702" i="10"/>
  <c r="I259" i="13"/>
  <c r="BJ701" i="10"/>
  <c r="M258" i="13"/>
  <c r="BI701" i="10"/>
  <c r="L258" i="13"/>
  <c r="BG701" i="10"/>
  <c r="J258" i="13"/>
  <c r="BF701" i="10"/>
  <c r="I258" i="13"/>
  <c r="BJ700" i="10"/>
  <c r="M257" i="13"/>
  <c r="BI700" i="10"/>
  <c r="L257" i="13"/>
  <c r="BG700" i="10"/>
  <c r="J257" i="13"/>
  <c r="BF700" i="10"/>
  <c r="I257" i="13"/>
  <c r="BJ699" i="10"/>
  <c r="M256" i="13"/>
  <c r="BI699" i="10"/>
  <c r="L256" i="13"/>
  <c r="BG699" i="10"/>
  <c r="J256" i="13"/>
  <c r="BF699" i="10"/>
  <c r="I256" i="13"/>
  <c r="BJ698" i="10"/>
  <c r="M255" i="13"/>
  <c r="BI698" i="10"/>
  <c r="L255" i="13"/>
  <c r="BG698" i="10"/>
  <c r="J255" i="13"/>
  <c r="BF698" i="10"/>
  <c r="I255" i="13"/>
  <c r="BJ697" i="10"/>
  <c r="M254" i="13"/>
  <c r="BI697" i="10"/>
  <c r="L254" i="13"/>
  <c r="BG697" i="10"/>
  <c r="J254" i="13"/>
  <c r="BF697" i="10"/>
  <c r="I254" i="13"/>
  <c r="BJ696" i="10"/>
  <c r="M253" i="13"/>
  <c r="BI696" i="10"/>
  <c r="L253" i="13"/>
  <c r="BG696" i="10"/>
  <c r="J253" i="13"/>
  <c r="BF696" i="10"/>
  <c r="I253" i="13"/>
  <c r="BJ695" i="10"/>
  <c r="M252" i="13"/>
  <c r="BI695" i="10"/>
  <c r="L252" i="13"/>
  <c r="BG695" i="10"/>
  <c r="J252" i="13"/>
  <c r="BF695" i="10"/>
  <c r="I252" i="13"/>
  <c r="BJ694" i="10"/>
  <c r="M251" i="13"/>
  <c r="BI694" i="10"/>
  <c r="L251" i="13"/>
  <c r="BG694" i="10"/>
  <c r="J251" i="13"/>
  <c r="BF694" i="10"/>
  <c r="I251" i="13"/>
  <c r="BJ693" i="10"/>
  <c r="M250" i="13"/>
  <c r="BI693" i="10"/>
  <c r="L250" i="13"/>
  <c r="BG693" i="10"/>
  <c r="J250" i="13"/>
  <c r="BF693" i="10"/>
  <c r="I250" i="13"/>
  <c r="BH706" i="10"/>
  <c r="K263" i="13"/>
  <c r="BE706" i="10"/>
  <c r="H263" i="13"/>
  <c r="BH705" i="10"/>
  <c r="K262" i="13"/>
  <c r="BE705" i="10"/>
  <c r="BH704" i="10"/>
  <c r="K261" i="13"/>
  <c r="BE704" i="10"/>
  <c r="H261" i="13"/>
  <c r="BH703" i="10"/>
  <c r="K260" i="13"/>
  <c r="BE703" i="10"/>
  <c r="BH702" i="10"/>
  <c r="K259" i="13"/>
  <c r="BE702" i="10"/>
  <c r="H259" i="13"/>
  <c r="BH701" i="10"/>
  <c r="K258" i="13"/>
  <c r="BE701" i="10"/>
  <c r="BH700" i="10"/>
  <c r="K257" i="13"/>
  <c r="BE700" i="10"/>
  <c r="H257" i="13"/>
  <c r="BH699" i="10"/>
  <c r="K256" i="13"/>
  <c r="BE699" i="10"/>
  <c r="BH698" i="10"/>
  <c r="K255" i="13"/>
  <c r="BE698" i="10"/>
  <c r="H255" i="13"/>
  <c r="BH697" i="10"/>
  <c r="K254" i="13"/>
  <c r="BE697" i="10"/>
  <c r="BH696" i="10"/>
  <c r="K253" i="13"/>
  <c r="BE696" i="10"/>
  <c r="H253" i="13"/>
  <c r="BH695" i="10"/>
  <c r="K252" i="13"/>
  <c r="BE695" i="10"/>
  <c r="BH694" i="10"/>
  <c r="K251" i="13"/>
  <c r="BE694" i="10"/>
  <c r="H251" i="13"/>
  <c r="BH693" i="10"/>
  <c r="K250" i="13"/>
  <c r="BE693" i="10"/>
  <c r="AZ706" i="10"/>
  <c r="C263" i="13"/>
  <c r="AZ705" i="10"/>
  <c r="C262" i="13"/>
  <c r="AZ704" i="10"/>
  <c r="C261" i="13"/>
  <c r="BV704" i="10"/>
  <c r="Y261" i="13"/>
  <c r="AZ703" i="10"/>
  <c r="C260" i="13"/>
  <c r="AZ702" i="10"/>
  <c r="BV702" i="10"/>
  <c r="Y259" i="13"/>
  <c r="AZ701" i="10"/>
  <c r="C258" i="13"/>
  <c r="AZ700" i="10"/>
  <c r="BV700" i="10"/>
  <c r="Y257" i="13"/>
  <c r="AZ699" i="10"/>
  <c r="C256" i="13"/>
  <c r="AZ698" i="10"/>
  <c r="AZ697" i="10"/>
  <c r="C254" i="13"/>
  <c r="AZ696" i="10"/>
  <c r="BV696" i="10"/>
  <c r="Y253" i="13"/>
  <c r="AZ695" i="10"/>
  <c r="C252" i="13"/>
  <c r="AZ694" i="10"/>
  <c r="AZ693" i="10"/>
  <c r="C250" i="13"/>
  <c r="BT679" i="10"/>
  <c r="W236" i="13"/>
  <c r="BT678" i="10"/>
  <c r="W235" i="13"/>
  <c r="BT677" i="10"/>
  <c r="W234" i="13"/>
  <c r="BT676" i="10"/>
  <c r="W233" i="13"/>
  <c r="BT675" i="10"/>
  <c r="W232" i="13"/>
  <c r="BT674" i="10"/>
  <c r="W231" i="13"/>
  <c r="BT673" i="10"/>
  <c r="W230" i="13"/>
  <c r="BT672" i="10"/>
  <c r="W229" i="13"/>
  <c r="BT671" i="10"/>
  <c r="W228" i="13"/>
  <c r="BT670" i="10"/>
  <c r="W227" i="13"/>
  <c r="BT669" i="10"/>
  <c r="W226" i="13"/>
  <c r="BT668" i="10"/>
  <c r="W225" i="13"/>
  <c r="BT667" i="10"/>
  <c r="W224" i="13"/>
  <c r="BT666" i="10"/>
  <c r="W223" i="13"/>
  <c r="BR679" i="10"/>
  <c r="U236" i="13"/>
  <c r="BQ679" i="10"/>
  <c r="T236" i="13"/>
  <c r="BR678" i="10"/>
  <c r="U235" i="13"/>
  <c r="BQ678" i="10"/>
  <c r="T235" i="13"/>
  <c r="BR677" i="10"/>
  <c r="U234" i="13"/>
  <c r="BQ677" i="10"/>
  <c r="T234" i="13"/>
  <c r="BR676" i="10"/>
  <c r="U233" i="13"/>
  <c r="BQ676" i="10"/>
  <c r="T233" i="13"/>
  <c r="BR675" i="10"/>
  <c r="U232" i="13"/>
  <c r="BQ675" i="10"/>
  <c r="T232" i="13"/>
  <c r="BR674" i="10"/>
  <c r="U231" i="13"/>
  <c r="BQ674" i="10"/>
  <c r="T231" i="13"/>
  <c r="BR673" i="10"/>
  <c r="U230" i="13"/>
  <c r="BQ673" i="10"/>
  <c r="T230" i="13"/>
  <c r="BR672" i="10"/>
  <c r="U229" i="13"/>
  <c r="BQ672" i="10"/>
  <c r="T229" i="13"/>
  <c r="BR671" i="10"/>
  <c r="U228" i="13"/>
  <c r="BQ671" i="10"/>
  <c r="T228" i="13"/>
  <c r="BR670" i="10"/>
  <c r="U227" i="13"/>
  <c r="BQ670" i="10"/>
  <c r="T227" i="13"/>
  <c r="BR669" i="10"/>
  <c r="U226" i="13"/>
  <c r="BQ669" i="10"/>
  <c r="T226" i="13"/>
  <c r="BR668" i="10"/>
  <c r="U225" i="13"/>
  <c r="BQ668" i="10"/>
  <c r="T225" i="13"/>
  <c r="BR667" i="10"/>
  <c r="U224" i="13"/>
  <c r="BQ667" i="10"/>
  <c r="T224" i="13"/>
  <c r="BR666" i="10"/>
  <c r="U223" i="13"/>
  <c r="BQ666" i="10"/>
  <c r="T223" i="13"/>
  <c r="BJ679" i="10"/>
  <c r="M236" i="13"/>
  <c r="BI679" i="10"/>
  <c r="L236" i="13"/>
  <c r="BG679" i="10"/>
  <c r="J236" i="13"/>
  <c r="BF679" i="10"/>
  <c r="I236" i="13"/>
  <c r="BJ678" i="10"/>
  <c r="M235" i="13"/>
  <c r="BI678" i="10"/>
  <c r="L235" i="13"/>
  <c r="BG678" i="10"/>
  <c r="J235" i="13"/>
  <c r="BF678" i="10"/>
  <c r="I235" i="13"/>
  <c r="BJ677" i="10"/>
  <c r="M234" i="13"/>
  <c r="BI677" i="10"/>
  <c r="L234" i="13"/>
  <c r="BG677" i="10"/>
  <c r="J234" i="13"/>
  <c r="BF677" i="10"/>
  <c r="I234" i="13"/>
  <c r="BJ676" i="10"/>
  <c r="M233" i="13"/>
  <c r="BI676" i="10"/>
  <c r="L233" i="13"/>
  <c r="BG676" i="10"/>
  <c r="J233" i="13"/>
  <c r="BF676" i="10"/>
  <c r="I233" i="13"/>
  <c r="BJ675" i="10"/>
  <c r="M232" i="13"/>
  <c r="BI675" i="10"/>
  <c r="L232" i="13"/>
  <c r="BG675" i="10"/>
  <c r="J232" i="13"/>
  <c r="BF675" i="10"/>
  <c r="I232" i="13"/>
  <c r="BJ674" i="10"/>
  <c r="M231" i="13"/>
  <c r="BI674" i="10"/>
  <c r="L231" i="13"/>
  <c r="BG674" i="10"/>
  <c r="J231" i="13"/>
  <c r="BF674" i="10"/>
  <c r="I231" i="13"/>
  <c r="BJ673" i="10"/>
  <c r="M230" i="13"/>
  <c r="BI673" i="10"/>
  <c r="L230" i="13"/>
  <c r="BG673" i="10"/>
  <c r="J230" i="13"/>
  <c r="BF673" i="10"/>
  <c r="I230" i="13"/>
  <c r="BJ672" i="10"/>
  <c r="M229" i="13"/>
  <c r="BI672" i="10"/>
  <c r="L229" i="13"/>
  <c r="BG672" i="10"/>
  <c r="J229" i="13"/>
  <c r="BF672" i="10"/>
  <c r="I229" i="13"/>
  <c r="BJ671" i="10"/>
  <c r="M228" i="13"/>
  <c r="BI671" i="10"/>
  <c r="L228" i="13"/>
  <c r="BG671" i="10"/>
  <c r="J228" i="13"/>
  <c r="BF671" i="10"/>
  <c r="I228" i="13"/>
  <c r="BJ670" i="10"/>
  <c r="M227" i="13"/>
  <c r="BI670" i="10"/>
  <c r="L227" i="13"/>
  <c r="BG670" i="10"/>
  <c r="J227" i="13"/>
  <c r="BF670" i="10"/>
  <c r="I227" i="13"/>
  <c r="BJ669" i="10"/>
  <c r="M226" i="13"/>
  <c r="BI669" i="10"/>
  <c r="L226" i="13"/>
  <c r="BG669" i="10"/>
  <c r="J226" i="13"/>
  <c r="BF669" i="10"/>
  <c r="I226" i="13"/>
  <c r="BJ668" i="10"/>
  <c r="M225" i="13"/>
  <c r="BI668" i="10"/>
  <c r="L225" i="13"/>
  <c r="BG668" i="10"/>
  <c r="J225" i="13"/>
  <c r="BF668" i="10"/>
  <c r="I225" i="13"/>
  <c r="BJ667" i="10"/>
  <c r="M224" i="13"/>
  <c r="BI667" i="10"/>
  <c r="L224" i="13"/>
  <c r="BG667" i="10"/>
  <c r="J224" i="13"/>
  <c r="BF667" i="10"/>
  <c r="I224" i="13"/>
  <c r="BJ666" i="10"/>
  <c r="M223" i="13"/>
  <c r="BI666" i="10"/>
  <c r="L223" i="13"/>
  <c r="BG666" i="10"/>
  <c r="J223" i="13"/>
  <c r="BF666" i="10"/>
  <c r="I223" i="13"/>
  <c r="BH679" i="10"/>
  <c r="K236" i="13"/>
  <c r="BE679" i="10"/>
  <c r="BH678" i="10"/>
  <c r="K235" i="13"/>
  <c r="BE678" i="10"/>
  <c r="H235" i="13"/>
  <c r="BH677" i="10"/>
  <c r="K234" i="13"/>
  <c r="BE677" i="10"/>
  <c r="BH676" i="10"/>
  <c r="K233" i="13"/>
  <c r="BE676" i="10"/>
  <c r="H233" i="13"/>
  <c r="BH675" i="10"/>
  <c r="K232" i="13"/>
  <c r="BE675" i="10"/>
  <c r="BH674" i="10"/>
  <c r="K231" i="13"/>
  <c r="BE674" i="10"/>
  <c r="H231" i="13"/>
  <c r="BH673" i="10"/>
  <c r="K230" i="13"/>
  <c r="BE673" i="10"/>
  <c r="BH672" i="10"/>
  <c r="K229" i="13"/>
  <c r="BE672" i="10"/>
  <c r="H229" i="13"/>
  <c r="BH671" i="10"/>
  <c r="K228" i="13"/>
  <c r="BE671" i="10"/>
  <c r="BH670" i="10"/>
  <c r="K227" i="13"/>
  <c r="BE670" i="10"/>
  <c r="H227" i="13"/>
  <c r="BH669" i="10"/>
  <c r="K226" i="13"/>
  <c r="BE669" i="10"/>
  <c r="BH668" i="10"/>
  <c r="K225" i="13"/>
  <c r="BE668" i="10"/>
  <c r="H225" i="13"/>
  <c r="BH667" i="10"/>
  <c r="K224" i="13"/>
  <c r="BE667" i="10"/>
  <c r="BH666" i="10"/>
  <c r="K223" i="13"/>
  <c r="BE666" i="10"/>
  <c r="H223" i="13"/>
  <c r="AZ679" i="10"/>
  <c r="C236" i="13"/>
  <c r="AZ678" i="10"/>
  <c r="AZ677" i="10"/>
  <c r="C234" i="13"/>
  <c r="AZ676" i="10"/>
  <c r="AZ675" i="10"/>
  <c r="C232" i="13"/>
  <c r="AZ674" i="10"/>
  <c r="BA674" i="10"/>
  <c r="D231" i="13"/>
  <c r="AZ673" i="10"/>
  <c r="C230" i="13"/>
  <c r="AZ672" i="10"/>
  <c r="AZ671" i="10"/>
  <c r="C228" i="13"/>
  <c r="AZ670" i="10"/>
  <c r="AZ669" i="10"/>
  <c r="C226" i="13"/>
  <c r="AZ668" i="10"/>
  <c r="AZ667" i="10"/>
  <c r="C224" i="13"/>
  <c r="BV667" i="10"/>
  <c r="Y224" i="13"/>
  <c r="AZ666" i="10"/>
  <c r="BT652" i="10"/>
  <c r="W209" i="13"/>
  <c r="BT651" i="10"/>
  <c r="W208" i="13"/>
  <c r="BT650" i="10"/>
  <c r="W207" i="13"/>
  <c r="BT649" i="10"/>
  <c r="W206" i="13"/>
  <c r="BT648" i="10"/>
  <c r="W205" i="13"/>
  <c r="BT647" i="10"/>
  <c r="W204" i="13"/>
  <c r="BT646" i="10"/>
  <c r="W203" i="13"/>
  <c r="BT645" i="10"/>
  <c r="W202" i="13"/>
  <c r="BT644" i="10"/>
  <c r="W201" i="13"/>
  <c r="BT643" i="10"/>
  <c r="W200" i="13"/>
  <c r="BT642" i="10"/>
  <c r="W199" i="13"/>
  <c r="BT641" i="10"/>
  <c r="W198" i="13"/>
  <c r="BT640" i="10"/>
  <c r="W197" i="13"/>
  <c r="BT639" i="10"/>
  <c r="W196" i="13"/>
  <c r="BR652" i="10"/>
  <c r="U209" i="13"/>
  <c r="BQ652" i="10"/>
  <c r="T209" i="13"/>
  <c r="BR651" i="10"/>
  <c r="U208" i="13"/>
  <c r="BQ651" i="10"/>
  <c r="T208" i="13"/>
  <c r="BR650" i="10"/>
  <c r="U207" i="13"/>
  <c r="BQ650" i="10"/>
  <c r="T207" i="13"/>
  <c r="BR649" i="10"/>
  <c r="U206" i="13"/>
  <c r="BQ649" i="10"/>
  <c r="T206" i="13"/>
  <c r="BR648" i="10"/>
  <c r="U205" i="13"/>
  <c r="BQ648" i="10"/>
  <c r="T205" i="13"/>
  <c r="BR647" i="10"/>
  <c r="U204" i="13"/>
  <c r="BQ647" i="10"/>
  <c r="T204" i="13"/>
  <c r="BR646" i="10"/>
  <c r="U203" i="13"/>
  <c r="BQ646" i="10"/>
  <c r="T203" i="13"/>
  <c r="BR645" i="10"/>
  <c r="U202" i="13"/>
  <c r="BQ645" i="10"/>
  <c r="T202" i="13"/>
  <c r="BR644" i="10"/>
  <c r="U201" i="13"/>
  <c r="BQ644" i="10"/>
  <c r="T201" i="13"/>
  <c r="BR643" i="10"/>
  <c r="U200" i="13"/>
  <c r="BQ643" i="10"/>
  <c r="T200" i="13"/>
  <c r="BR642" i="10"/>
  <c r="U199" i="13"/>
  <c r="BQ642" i="10"/>
  <c r="T199" i="13"/>
  <c r="BR641" i="10"/>
  <c r="U198" i="13"/>
  <c r="BQ641" i="10"/>
  <c r="T198" i="13"/>
  <c r="BR640" i="10"/>
  <c r="U197" i="13"/>
  <c r="BQ640" i="10"/>
  <c r="T197" i="13"/>
  <c r="BR639" i="10"/>
  <c r="U196" i="13"/>
  <c r="BQ639" i="10"/>
  <c r="T196" i="13"/>
  <c r="BJ652" i="10"/>
  <c r="M209" i="13"/>
  <c r="BI652" i="10"/>
  <c r="L209" i="13"/>
  <c r="BG652" i="10"/>
  <c r="J209" i="13"/>
  <c r="BF652" i="10"/>
  <c r="I209" i="13"/>
  <c r="BJ651" i="10"/>
  <c r="M208" i="13"/>
  <c r="BI651" i="10"/>
  <c r="L208" i="13"/>
  <c r="BG651" i="10"/>
  <c r="J208" i="13"/>
  <c r="BF651" i="10"/>
  <c r="I208" i="13"/>
  <c r="BJ650" i="10"/>
  <c r="M207" i="13"/>
  <c r="BI650" i="10"/>
  <c r="L207" i="13"/>
  <c r="BG650" i="10"/>
  <c r="J207" i="13"/>
  <c r="BF650" i="10"/>
  <c r="I207" i="13"/>
  <c r="BJ649" i="10"/>
  <c r="M206" i="13"/>
  <c r="BI649" i="10"/>
  <c r="L206" i="13"/>
  <c r="BG649" i="10"/>
  <c r="J206" i="13"/>
  <c r="BF649" i="10"/>
  <c r="I206" i="13"/>
  <c r="BJ648" i="10"/>
  <c r="M205" i="13"/>
  <c r="BI648" i="10"/>
  <c r="L205" i="13"/>
  <c r="BG648" i="10"/>
  <c r="J205" i="13"/>
  <c r="BF648" i="10"/>
  <c r="I205" i="13"/>
  <c r="BJ647" i="10"/>
  <c r="M204" i="13"/>
  <c r="BI647" i="10"/>
  <c r="L204" i="13"/>
  <c r="BG647" i="10"/>
  <c r="J204" i="13"/>
  <c r="BF647" i="10"/>
  <c r="I204" i="13"/>
  <c r="BJ646" i="10"/>
  <c r="M203" i="13"/>
  <c r="BI646" i="10"/>
  <c r="L203" i="13"/>
  <c r="BG646" i="10"/>
  <c r="J203" i="13"/>
  <c r="BF646" i="10"/>
  <c r="I203" i="13"/>
  <c r="BJ645" i="10"/>
  <c r="M202" i="13"/>
  <c r="BI645" i="10"/>
  <c r="L202" i="13"/>
  <c r="BG645" i="10"/>
  <c r="J202" i="13"/>
  <c r="BF645" i="10"/>
  <c r="I202" i="13"/>
  <c r="BJ644" i="10"/>
  <c r="M201" i="13"/>
  <c r="BI644" i="10"/>
  <c r="L201" i="13"/>
  <c r="BG644" i="10"/>
  <c r="J201" i="13"/>
  <c r="BF644" i="10"/>
  <c r="I201" i="13"/>
  <c r="BJ643" i="10"/>
  <c r="M200" i="13"/>
  <c r="BI643" i="10"/>
  <c r="L200" i="13"/>
  <c r="BG643" i="10"/>
  <c r="J200" i="13"/>
  <c r="BF643" i="10"/>
  <c r="I200" i="13"/>
  <c r="BJ642" i="10"/>
  <c r="M199" i="13"/>
  <c r="BI642" i="10"/>
  <c r="L199" i="13"/>
  <c r="BG642" i="10"/>
  <c r="J199" i="13"/>
  <c r="BF642" i="10"/>
  <c r="I199" i="13"/>
  <c r="BJ641" i="10"/>
  <c r="M198" i="13"/>
  <c r="BI641" i="10"/>
  <c r="L198" i="13"/>
  <c r="BG641" i="10"/>
  <c r="J198" i="13"/>
  <c r="BF641" i="10"/>
  <c r="I198" i="13"/>
  <c r="BJ640" i="10"/>
  <c r="M197" i="13"/>
  <c r="BI640" i="10"/>
  <c r="L197" i="13"/>
  <c r="BG640" i="10"/>
  <c r="J197" i="13"/>
  <c r="BF640" i="10"/>
  <c r="I197" i="13"/>
  <c r="BJ639" i="10"/>
  <c r="M196" i="13"/>
  <c r="BI639" i="10"/>
  <c r="L196" i="13"/>
  <c r="BG639" i="10"/>
  <c r="J196" i="13"/>
  <c r="BF639" i="10"/>
  <c r="I196" i="13"/>
  <c r="BH652" i="10"/>
  <c r="K209" i="13"/>
  <c r="BE652" i="10"/>
  <c r="H209" i="13"/>
  <c r="BH651" i="10"/>
  <c r="K208" i="13"/>
  <c r="BE651" i="10"/>
  <c r="BH650" i="10"/>
  <c r="K207" i="13"/>
  <c r="BE650" i="10"/>
  <c r="H207" i="13"/>
  <c r="BH649" i="10"/>
  <c r="K206" i="13"/>
  <c r="BE649" i="10"/>
  <c r="BH648" i="10"/>
  <c r="K205" i="13"/>
  <c r="BE648" i="10"/>
  <c r="H205" i="13"/>
  <c r="BH647" i="10"/>
  <c r="K204" i="13"/>
  <c r="BE647" i="10"/>
  <c r="BH646" i="10"/>
  <c r="K203" i="13"/>
  <c r="BE646" i="10"/>
  <c r="H203" i="13"/>
  <c r="BH645" i="10"/>
  <c r="K202" i="13"/>
  <c r="BE645" i="10"/>
  <c r="BH644" i="10"/>
  <c r="K201" i="13"/>
  <c r="BE644" i="10"/>
  <c r="H201" i="13"/>
  <c r="BH643" i="10"/>
  <c r="K200" i="13"/>
  <c r="BE643" i="10"/>
  <c r="BH642" i="10"/>
  <c r="K199" i="13"/>
  <c r="BE642" i="10"/>
  <c r="H199" i="13"/>
  <c r="BH641" i="10"/>
  <c r="K198" i="13"/>
  <c r="BE641" i="10"/>
  <c r="BH640" i="10"/>
  <c r="K197" i="13"/>
  <c r="BE640" i="10"/>
  <c r="H197" i="13"/>
  <c r="BH639" i="10"/>
  <c r="K196" i="13"/>
  <c r="BE639" i="10"/>
  <c r="AZ652" i="10"/>
  <c r="AZ651" i="10"/>
  <c r="C208" i="13"/>
  <c r="AZ650" i="10"/>
  <c r="AZ649" i="10"/>
  <c r="C206" i="13"/>
  <c r="AZ648" i="10"/>
  <c r="AZ647" i="10"/>
  <c r="C204" i="13"/>
  <c r="AZ646" i="10"/>
  <c r="AZ645" i="10"/>
  <c r="C202" i="13"/>
  <c r="AZ644" i="10"/>
  <c r="AZ643" i="10"/>
  <c r="C200" i="13"/>
  <c r="AZ642" i="10"/>
  <c r="AZ641" i="10"/>
  <c r="C198" i="13"/>
  <c r="AZ640" i="10"/>
  <c r="AZ639" i="10"/>
  <c r="C196" i="13"/>
  <c r="BT625" i="10"/>
  <c r="W182" i="13"/>
  <c r="BR625" i="10"/>
  <c r="U182" i="13"/>
  <c r="BQ625" i="10"/>
  <c r="T182" i="13"/>
  <c r="BJ625" i="10"/>
  <c r="M182" i="13"/>
  <c r="BI625" i="10"/>
  <c r="L182" i="13"/>
  <c r="BH625" i="10"/>
  <c r="K182" i="13"/>
  <c r="BG625" i="10"/>
  <c r="J182" i="13"/>
  <c r="BF625" i="10"/>
  <c r="I182" i="13"/>
  <c r="BT624" i="10"/>
  <c r="W181" i="13"/>
  <c r="BR624" i="10"/>
  <c r="U181" i="13"/>
  <c r="BQ624" i="10"/>
  <c r="T181" i="13"/>
  <c r="BJ624" i="10"/>
  <c r="M181" i="13"/>
  <c r="BI624" i="10"/>
  <c r="L181" i="13"/>
  <c r="BH624" i="10"/>
  <c r="K181" i="13"/>
  <c r="BG624" i="10"/>
  <c r="J181" i="13"/>
  <c r="BF624" i="10"/>
  <c r="I181" i="13"/>
  <c r="BT623" i="10"/>
  <c r="W180" i="13"/>
  <c r="BR623" i="10"/>
  <c r="U180" i="13"/>
  <c r="BQ623" i="10"/>
  <c r="T180" i="13"/>
  <c r="BJ623" i="10"/>
  <c r="M180" i="13"/>
  <c r="BI623" i="10"/>
  <c r="L180" i="13"/>
  <c r="BH623" i="10"/>
  <c r="K180" i="13"/>
  <c r="BG623" i="10"/>
  <c r="J180" i="13"/>
  <c r="BF623" i="10"/>
  <c r="I180" i="13"/>
  <c r="BT622" i="10"/>
  <c r="W179" i="13"/>
  <c r="BR622" i="10"/>
  <c r="U179" i="13"/>
  <c r="BQ622" i="10"/>
  <c r="T179" i="13"/>
  <c r="BJ622" i="10"/>
  <c r="M179" i="13"/>
  <c r="BI622" i="10"/>
  <c r="L179" i="13"/>
  <c r="BH622" i="10"/>
  <c r="K179" i="13"/>
  <c r="BG622" i="10"/>
  <c r="J179" i="13"/>
  <c r="BF622" i="10"/>
  <c r="I179" i="13"/>
  <c r="BT621" i="10"/>
  <c r="W178" i="13"/>
  <c r="BR621" i="10"/>
  <c r="U178" i="13"/>
  <c r="BQ621" i="10"/>
  <c r="T178" i="13"/>
  <c r="BJ621" i="10"/>
  <c r="M178" i="13"/>
  <c r="BI621" i="10"/>
  <c r="L178" i="13"/>
  <c r="BH621" i="10"/>
  <c r="K178" i="13"/>
  <c r="BG621" i="10"/>
  <c r="J178" i="13"/>
  <c r="BF621" i="10"/>
  <c r="I178" i="13"/>
  <c r="BT620" i="10"/>
  <c r="W177" i="13"/>
  <c r="BR620" i="10"/>
  <c r="U177" i="13"/>
  <c r="BQ620" i="10"/>
  <c r="T177" i="13"/>
  <c r="BJ620" i="10"/>
  <c r="M177" i="13"/>
  <c r="BI620" i="10"/>
  <c r="L177" i="13"/>
  <c r="BH620" i="10"/>
  <c r="K177" i="13"/>
  <c r="BG620" i="10"/>
  <c r="J177" i="13"/>
  <c r="BF620" i="10"/>
  <c r="I177" i="13"/>
  <c r="BT619" i="10"/>
  <c r="W176" i="13"/>
  <c r="BR619" i="10"/>
  <c r="U176" i="13"/>
  <c r="BQ619" i="10"/>
  <c r="T176" i="13"/>
  <c r="BJ619" i="10"/>
  <c r="M176" i="13"/>
  <c r="BI619" i="10"/>
  <c r="L176" i="13"/>
  <c r="BH619" i="10"/>
  <c r="K176" i="13"/>
  <c r="BG619" i="10"/>
  <c r="J176" i="13"/>
  <c r="BF619" i="10"/>
  <c r="I176" i="13"/>
  <c r="BT618" i="10"/>
  <c r="W175" i="13"/>
  <c r="BR618" i="10"/>
  <c r="U175" i="13"/>
  <c r="BQ618" i="10"/>
  <c r="T175" i="13"/>
  <c r="BJ618" i="10"/>
  <c r="M175" i="13"/>
  <c r="BI618" i="10"/>
  <c r="L175" i="13"/>
  <c r="BH618" i="10"/>
  <c r="K175" i="13"/>
  <c r="BG618" i="10"/>
  <c r="J175" i="13"/>
  <c r="BF618" i="10"/>
  <c r="I175" i="13"/>
  <c r="BT617" i="10"/>
  <c r="W174" i="13"/>
  <c r="BR617" i="10"/>
  <c r="U174" i="13"/>
  <c r="BQ617" i="10"/>
  <c r="T174" i="13"/>
  <c r="BJ617" i="10"/>
  <c r="M174" i="13"/>
  <c r="BI617" i="10"/>
  <c r="L174" i="13"/>
  <c r="BH617" i="10"/>
  <c r="K174" i="13"/>
  <c r="BG617" i="10"/>
  <c r="J174" i="13"/>
  <c r="BF617" i="10"/>
  <c r="I174" i="13"/>
  <c r="BT616" i="10"/>
  <c r="W173" i="13"/>
  <c r="BR616" i="10"/>
  <c r="U173" i="13"/>
  <c r="BQ616" i="10"/>
  <c r="T173" i="13"/>
  <c r="BJ616" i="10"/>
  <c r="M173" i="13"/>
  <c r="BI616" i="10"/>
  <c r="L173" i="13"/>
  <c r="BH616" i="10"/>
  <c r="K173" i="13"/>
  <c r="BG616" i="10"/>
  <c r="J173" i="13"/>
  <c r="BF616" i="10"/>
  <c r="I173" i="13"/>
  <c r="BT615" i="10"/>
  <c r="W172" i="13"/>
  <c r="BR615" i="10"/>
  <c r="U172" i="13"/>
  <c r="BQ615" i="10"/>
  <c r="T172" i="13"/>
  <c r="BJ615" i="10"/>
  <c r="M172" i="13"/>
  <c r="BI615" i="10"/>
  <c r="L172" i="13"/>
  <c r="BH615" i="10"/>
  <c r="K172" i="13"/>
  <c r="BG615" i="10"/>
  <c r="J172" i="13"/>
  <c r="BF615" i="10"/>
  <c r="I172" i="13"/>
  <c r="BT614" i="10"/>
  <c r="W171" i="13"/>
  <c r="BR614" i="10"/>
  <c r="U171" i="13"/>
  <c r="BQ614" i="10"/>
  <c r="T171" i="13"/>
  <c r="BJ614" i="10"/>
  <c r="M171" i="13"/>
  <c r="BI614" i="10"/>
  <c r="L171" i="13"/>
  <c r="BH614" i="10"/>
  <c r="K171" i="13"/>
  <c r="BG614" i="10"/>
  <c r="J171" i="13"/>
  <c r="BF614" i="10"/>
  <c r="I171" i="13"/>
  <c r="BT613" i="10"/>
  <c r="W170" i="13"/>
  <c r="BR613" i="10"/>
  <c r="U170" i="13"/>
  <c r="BQ613" i="10"/>
  <c r="T170" i="13"/>
  <c r="BJ613" i="10"/>
  <c r="M170" i="13"/>
  <c r="BI613" i="10"/>
  <c r="L170" i="13"/>
  <c r="BH613" i="10"/>
  <c r="K170" i="13"/>
  <c r="BG613" i="10"/>
  <c r="J170" i="13"/>
  <c r="BF613" i="10"/>
  <c r="I170" i="13"/>
  <c r="BT612" i="10"/>
  <c r="W169" i="13"/>
  <c r="BR612" i="10"/>
  <c r="U169" i="13"/>
  <c r="BQ612" i="10"/>
  <c r="T169" i="13"/>
  <c r="BJ612" i="10"/>
  <c r="M169" i="13"/>
  <c r="BI612" i="10"/>
  <c r="L169" i="13"/>
  <c r="BG612" i="10"/>
  <c r="J169" i="13"/>
  <c r="BF612" i="10"/>
  <c r="I169" i="13"/>
  <c r="BH612" i="10"/>
  <c r="K169" i="13"/>
  <c r="BE614" i="10"/>
  <c r="H171" i="13"/>
  <c r="BE625" i="10"/>
  <c r="BE624" i="10"/>
  <c r="H181" i="13"/>
  <c r="BE623" i="10"/>
  <c r="BE622" i="10"/>
  <c r="H179" i="13"/>
  <c r="BE621" i="10"/>
  <c r="BE620" i="10"/>
  <c r="H177" i="13"/>
  <c r="BE619" i="10"/>
  <c r="BE618" i="10"/>
  <c r="H175" i="13"/>
  <c r="BE617" i="10"/>
  <c r="BE616" i="10"/>
  <c r="H173" i="13"/>
  <c r="BE615" i="10"/>
  <c r="BE613" i="10"/>
  <c r="BE612" i="10"/>
  <c r="H169" i="13"/>
  <c r="AZ625" i="10"/>
  <c r="C182" i="13"/>
  <c r="AZ624" i="10"/>
  <c r="AZ623" i="10"/>
  <c r="C180" i="13"/>
  <c r="AZ622" i="10"/>
  <c r="BU622" i="10"/>
  <c r="X179" i="13"/>
  <c r="AZ621" i="10"/>
  <c r="C178" i="13"/>
  <c r="AZ620" i="10"/>
  <c r="C177" i="13"/>
  <c r="AZ619" i="10"/>
  <c r="AZ618" i="10"/>
  <c r="C175" i="13"/>
  <c r="BU618" i="10"/>
  <c r="X175" i="13"/>
  <c r="AZ617" i="10"/>
  <c r="AZ616" i="10"/>
  <c r="C173" i="13"/>
  <c r="AZ615" i="10"/>
  <c r="AZ614" i="10"/>
  <c r="C171" i="13"/>
  <c r="AZ613" i="10"/>
  <c r="AZ612" i="10"/>
  <c r="C169" i="13"/>
  <c r="BB612" i="10"/>
  <c r="E169" i="13"/>
  <c r="BB400" i="10"/>
  <c r="BA400" i="10"/>
  <c r="BB399" i="10"/>
  <c r="BA399" i="10"/>
  <c r="BB398" i="10"/>
  <c r="BA398" i="10"/>
  <c r="BA397" i="10"/>
  <c r="BB396" i="10"/>
  <c r="BA396" i="10"/>
  <c r="BB395" i="10"/>
  <c r="BA395" i="10"/>
  <c r="BB394" i="10"/>
  <c r="BA394" i="10"/>
  <c r="BB393" i="10"/>
  <c r="BA393" i="10"/>
  <c r="AN60" i="10"/>
  <c r="BB618" i="10"/>
  <c r="E175" i="13"/>
  <c r="BA622" i="10"/>
  <c r="D179" i="13"/>
  <c r="BV706" i="10"/>
  <c r="Y263" i="13"/>
  <c r="BA618" i="10"/>
  <c r="D175" i="13"/>
  <c r="BB614" i="10"/>
  <c r="E171" i="13"/>
  <c r="BS620" i="10"/>
  <c r="V177" i="13"/>
  <c r="BS643" i="10"/>
  <c r="V200" i="13"/>
  <c r="BV694" i="10"/>
  <c r="Y251" i="13"/>
  <c r="BB701" i="10"/>
  <c r="E258" i="13"/>
  <c r="BB613" i="10"/>
  <c r="E170" i="13"/>
  <c r="BA617" i="10"/>
  <c r="D174" i="13"/>
  <c r="BU621" i="10"/>
  <c r="X178" i="13"/>
  <c r="BV625" i="10"/>
  <c r="Y182" i="13"/>
  <c r="BV644" i="10"/>
  <c r="Y201" i="13"/>
  <c r="BV648" i="10"/>
  <c r="Y205" i="13"/>
  <c r="BV652" i="10"/>
  <c r="Y209" i="13"/>
  <c r="BB666" i="10"/>
  <c r="E223" i="13"/>
  <c r="BA669" i="10"/>
  <c r="D226" i="13"/>
  <c r="BB672" i="10"/>
  <c r="E229" i="13"/>
  <c r="BC675" i="10"/>
  <c r="F232" i="13"/>
  <c r="BA679" i="10"/>
  <c r="D236" i="13"/>
  <c r="BB695" i="10"/>
  <c r="E252" i="13"/>
  <c r="BB698" i="10"/>
  <c r="E255" i="13"/>
  <c r="BA702" i="10"/>
  <c r="D259" i="13"/>
  <c r="BA706" i="10"/>
  <c r="D263" i="13"/>
  <c r="BU616" i="10"/>
  <c r="X173" i="13"/>
  <c r="BU624" i="10"/>
  <c r="X181" i="13"/>
  <c r="BA647" i="10"/>
  <c r="D204" i="13"/>
  <c r="BB668" i="10"/>
  <c r="E225" i="13"/>
  <c r="BA697" i="10"/>
  <c r="D254" i="13"/>
  <c r="BB705" i="10"/>
  <c r="E262" i="13"/>
  <c r="BC614" i="10"/>
  <c r="F171" i="13"/>
  <c r="BS618" i="10"/>
  <c r="V175" i="13"/>
  <c r="BB622" i="10"/>
  <c r="E179" i="13"/>
  <c r="BA641" i="10"/>
  <c r="D198" i="13"/>
  <c r="BB645" i="10"/>
  <c r="E202" i="13"/>
  <c r="BB649" i="10"/>
  <c r="E206" i="13"/>
  <c r="BA666" i="10"/>
  <c r="D223" i="13"/>
  <c r="BB670" i="10"/>
  <c r="E227" i="13"/>
  <c r="BA673" i="10"/>
  <c r="D230" i="13"/>
  <c r="BB676" i="10"/>
  <c r="E233" i="13"/>
  <c r="BA695" i="10"/>
  <c r="D252" i="13"/>
  <c r="BB699" i="10"/>
  <c r="E256" i="13"/>
  <c r="BB703" i="10"/>
  <c r="E260" i="13"/>
  <c r="BB706" i="10"/>
  <c r="E263" i="13"/>
  <c r="BS612" i="10"/>
  <c r="V169" i="13"/>
  <c r="BV639" i="10"/>
  <c r="Y196" i="13"/>
  <c r="BA651" i="10"/>
  <c r="D208" i="13"/>
  <c r="BA671" i="10"/>
  <c r="D228" i="13"/>
  <c r="BB678" i="10"/>
  <c r="E235" i="13"/>
  <c r="BA620" i="10"/>
  <c r="D177" i="13"/>
  <c r="BV624" i="10"/>
  <c r="Y181" i="13"/>
  <c r="BB615" i="10"/>
  <c r="E172" i="13"/>
  <c r="BA619" i="10"/>
  <c r="D176" i="13"/>
  <c r="BS623" i="10"/>
  <c r="V180" i="13"/>
  <c r="BU642" i="10"/>
  <c r="X199" i="13"/>
  <c r="BU646" i="10"/>
  <c r="X203" i="13"/>
  <c r="BU650" i="10"/>
  <c r="X207" i="13"/>
  <c r="BA667" i="10"/>
  <c r="D224" i="13"/>
  <c r="BA670" i="10"/>
  <c r="D227" i="13"/>
  <c r="BB674" i="10"/>
  <c r="E231" i="13"/>
  <c r="BA677" i="10"/>
  <c r="D234" i="13"/>
  <c r="BS693" i="10"/>
  <c r="V250" i="13"/>
  <c r="BA696" i="10"/>
  <c r="D253" i="13"/>
  <c r="BA700" i="10"/>
  <c r="D257" i="13"/>
  <c r="BA704" i="10"/>
  <c r="D261" i="13"/>
  <c r="BB641" i="10"/>
  <c r="E198" i="13"/>
  <c r="BC649" i="10"/>
  <c r="F206" i="13"/>
  <c r="BA668" i="10"/>
  <c r="D225" i="13"/>
  <c r="BA672" i="10"/>
  <c r="D229" i="13"/>
  <c r="BA676" i="10"/>
  <c r="D233" i="13"/>
  <c r="BB679" i="10"/>
  <c r="E236" i="13"/>
  <c r="BC673" i="10"/>
  <c r="F230" i="13"/>
  <c r="BS667" i="10"/>
  <c r="V224" i="13"/>
  <c r="BA693" i="10"/>
  <c r="D250" i="13"/>
  <c r="BB694" i="10"/>
  <c r="E251" i="13"/>
  <c r="BB697" i="10"/>
  <c r="E254" i="13"/>
  <c r="BA698" i="10"/>
  <c r="D255" i="13"/>
  <c r="BV698" i="10"/>
  <c r="Y255" i="13"/>
  <c r="BA699" i="10"/>
  <c r="D256" i="13"/>
  <c r="BB702" i="10"/>
  <c r="E259" i="13"/>
  <c r="BA703" i="10"/>
  <c r="D260" i="13"/>
  <c r="BC694" i="10"/>
  <c r="F251" i="13"/>
  <c r="BC696" i="10"/>
  <c r="F253" i="13"/>
  <c r="BC698" i="10"/>
  <c r="F255" i="13"/>
  <c r="BC700" i="10"/>
  <c r="F257" i="13"/>
  <c r="BC702" i="10"/>
  <c r="F259" i="13"/>
  <c r="BC704" i="10"/>
  <c r="F261" i="13"/>
  <c r="BC706" i="10"/>
  <c r="F263" i="13"/>
  <c r="BS694" i="10"/>
  <c r="V251" i="13"/>
  <c r="BS696" i="10"/>
  <c r="V253" i="13"/>
  <c r="BS698" i="10"/>
  <c r="V255" i="13"/>
  <c r="BS700" i="10"/>
  <c r="V257" i="13"/>
  <c r="BS702" i="10"/>
  <c r="V259" i="13"/>
  <c r="BS704" i="10"/>
  <c r="V261" i="13"/>
  <c r="BS706" i="10"/>
  <c r="V263" i="13"/>
  <c r="BA643" i="10"/>
  <c r="D200" i="13"/>
  <c r="BC645" i="10"/>
  <c r="F202" i="13"/>
  <c r="BC669" i="10"/>
  <c r="F226" i="13"/>
  <c r="BC676" i="10"/>
  <c r="F233" i="13"/>
  <c r="BS679" i="10"/>
  <c r="V236" i="13"/>
  <c r="BB693" i="10"/>
  <c r="E250" i="13"/>
  <c r="BA694" i="10"/>
  <c r="D251" i="13"/>
  <c r="BC693" i="10"/>
  <c r="F250" i="13"/>
  <c r="BC695" i="10"/>
  <c r="F252" i="13"/>
  <c r="BC697" i="10"/>
  <c r="F254" i="13"/>
  <c r="BC699" i="10"/>
  <c r="F256" i="13"/>
  <c r="BC701" i="10"/>
  <c r="F258" i="13"/>
  <c r="BC703" i="10"/>
  <c r="F260" i="13"/>
  <c r="BC705" i="10"/>
  <c r="F262" i="13"/>
  <c r="BU698" i="10"/>
  <c r="X255" i="13"/>
  <c r="BS695" i="10"/>
  <c r="V252" i="13"/>
  <c r="BS697" i="10"/>
  <c r="V254" i="13"/>
  <c r="BS699" i="10"/>
  <c r="V256" i="13"/>
  <c r="BS701" i="10"/>
  <c r="V258" i="13"/>
  <c r="BS703" i="10"/>
  <c r="V260" i="13"/>
  <c r="BS705" i="10"/>
  <c r="V262" i="13"/>
  <c r="BU694" i="10"/>
  <c r="X251" i="13"/>
  <c r="BB696" i="10"/>
  <c r="E253" i="13"/>
  <c r="BB700" i="10"/>
  <c r="E257" i="13"/>
  <c r="BA701" i="10"/>
  <c r="D258" i="13"/>
  <c r="BB704" i="10"/>
  <c r="E261" i="13"/>
  <c r="BA705" i="10"/>
  <c r="D262" i="13"/>
  <c r="BU696" i="10"/>
  <c r="X253" i="13"/>
  <c r="BU700" i="10"/>
  <c r="X257" i="13"/>
  <c r="BU704" i="10"/>
  <c r="X261" i="13"/>
  <c r="BC639" i="10"/>
  <c r="F196" i="13"/>
  <c r="BS671" i="10"/>
  <c r="V228" i="13"/>
  <c r="BV643" i="10"/>
  <c r="Y200" i="13"/>
  <c r="BC668" i="10"/>
  <c r="F225" i="13"/>
  <c r="BC672" i="10"/>
  <c r="F229" i="13"/>
  <c r="BS666" i="10"/>
  <c r="V223" i="13"/>
  <c r="BS670" i="10"/>
  <c r="V227" i="13"/>
  <c r="BS674" i="10"/>
  <c r="V231" i="13"/>
  <c r="BS678" i="10"/>
  <c r="V235" i="13"/>
  <c r="BC677" i="10"/>
  <c r="F234" i="13"/>
  <c r="BA612" i="10"/>
  <c r="D169" i="13"/>
  <c r="BB616" i="10"/>
  <c r="E173" i="13"/>
  <c r="BA621" i="10"/>
  <c r="D178" i="13"/>
  <c r="BA624" i="10"/>
  <c r="D181" i="13"/>
  <c r="BA639" i="10"/>
  <c r="D196" i="13"/>
  <c r="BB647" i="10"/>
  <c r="E204" i="13"/>
  <c r="BC641" i="10"/>
  <c r="F198" i="13"/>
  <c r="BU643" i="10"/>
  <c r="X200" i="13"/>
  <c r="BS639" i="10"/>
  <c r="V196" i="13"/>
  <c r="BU639" i="10"/>
  <c r="X196" i="13"/>
  <c r="BV675" i="10"/>
  <c r="Y232" i="13"/>
  <c r="BB671" i="10"/>
  <c r="E228" i="13"/>
  <c r="BB675" i="10"/>
  <c r="E232" i="13"/>
  <c r="BC666" i="10"/>
  <c r="F223" i="13"/>
  <c r="BC670" i="10"/>
  <c r="F227" i="13"/>
  <c r="BC674" i="10"/>
  <c r="F231" i="13"/>
  <c r="BC678" i="10"/>
  <c r="F235" i="13"/>
  <c r="BS668" i="10"/>
  <c r="V225" i="13"/>
  <c r="BS672" i="10"/>
  <c r="V229" i="13"/>
  <c r="BS676" i="10"/>
  <c r="V233" i="13"/>
  <c r="BS675" i="10"/>
  <c r="V232" i="13"/>
  <c r="BU612" i="10"/>
  <c r="X169" i="13"/>
  <c r="BU617" i="10"/>
  <c r="X174" i="13"/>
  <c r="BB620" i="10"/>
  <c r="E177" i="13"/>
  <c r="BA625" i="10"/>
  <c r="D182" i="13"/>
  <c r="BS614" i="10"/>
  <c r="V171" i="13"/>
  <c r="BV640" i="10"/>
  <c r="Y197" i="13"/>
  <c r="BB642" i="10"/>
  <c r="E199" i="13"/>
  <c r="BB651" i="10"/>
  <c r="E208" i="13"/>
  <c r="BC643" i="10"/>
  <c r="F200" i="13"/>
  <c r="BV677" i="10"/>
  <c r="Y234" i="13"/>
  <c r="BB667" i="10"/>
  <c r="E224" i="13"/>
  <c r="BV671" i="10"/>
  <c r="Y228" i="13"/>
  <c r="BA678" i="10"/>
  <c r="D235" i="13"/>
  <c r="BC667" i="10"/>
  <c r="F224" i="13"/>
  <c r="BC671" i="10"/>
  <c r="F228" i="13"/>
  <c r="BC679" i="10"/>
  <c r="F236" i="13"/>
  <c r="BS669" i="10"/>
  <c r="V226" i="13"/>
  <c r="BS673" i="10"/>
  <c r="V230" i="13"/>
  <c r="BS677" i="10"/>
  <c r="V234" i="13"/>
  <c r="BU693" i="10"/>
  <c r="X250" i="13"/>
  <c r="BU695" i="10"/>
  <c r="X252" i="13"/>
  <c r="BU697" i="10"/>
  <c r="X254" i="13"/>
  <c r="BU699" i="10"/>
  <c r="X256" i="13"/>
  <c r="BU701" i="10"/>
  <c r="X258" i="13"/>
  <c r="BU703" i="10"/>
  <c r="X260" i="13"/>
  <c r="BU705" i="10"/>
  <c r="X262" i="13"/>
  <c r="BD693" i="10"/>
  <c r="G250" i="13"/>
  <c r="BV693" i="10"/>
  <c r="Y250" i="13"/>
  <c r="BD695" i="10"/>
  <c r="G252" i="13"/>
  <c r="BV695" i="10"/>
  <c r="Y252" i="13"/>
  <c r="BD697" i="10"/>
  <c r="G254" i="13"/>
  <c r="BV697" i="10"/>
  <c r="Y254" i="13"/>
  <c r="BD699" i="10"/>
  <c r="G256" i="13"/>
  <c r="BV699" i="10"/>
  <c r="Y256" i="13"/>
  <c r="BD701" i="10"/>
  <c r="G258" i="13"/>
  <c r="BV701" i="10"/>
  <c r="Y258" i="13"/>
  <c r="BD703" i="10"/>
  <c r="G260" i="13"/>
  <c r="BV703" i="10"/>
  <c r="Y260" i="13"/>
  <c r="BD705" i="10"/>
  <c r="G262" i="13"/>
  <c r="BV705" i="10"/>
  <c r="Y262" i="13"/>
  <c r="BD694" i="10"/>
  <c r="G251" i="13"/>
  <c r="BD696" i="10"/>
  <c r="G253" i="13"/>
  <c r="BD698" i="10"/>
  <c r="G255" i="13"/>
  <c r="BD700" i="10"/>
  <c r="G257" i="13"/>
  <c r="BD702" i="10"/>
  <c r="G259" i="13"/>
  <c r="BD704" i="10"/>
  <c r="G261" i="13"/>
  <c r="BD706" i="10"/>
  <c r="G263" i="13"/>
  <c r="BB669" i="10"/>
  <c r="E226" i="13"/>
  <c r="BB673" i="10"/>
  <c r="E230" i="13"/>
  <c r="BB677" i="10"/>
  <c r="E234" i="13"/>
  <c r="BV673" i="10"/>
  <c r="Y230" i="13"/>
  <c r="BV679" i="10"/>
  <c r="Y236" i="13"/>
  <c r="BA675" i="10"/>
  <c r="D232" i="13"/>
  <c r="BV669" i="10"/>
  <c r="Y226" i="13"/>
  <c r="BC625" i="10"/>
  <c r="F182" i="13"/>
  <c r="BS621" i="10"/>
  <c r="V178" i="13"/>
  <c r="BS647" i="10"/>
  <c r="V204" i="13"/>
  <c r="BS651" i="10"/>
  <c r="V208" i="13"/>
  <c r="BU647" i="10"/>
  <c r="X204" i="13"/>
  <c r="BU651" i="10"/>
  <c r="X208" i="13"/>
  <c r="BV641" i="10"/>
  <c r="Y198" i="13"/>
  <c r="BV645" i="10"/>
  <c r="Y202" i="13"/>
  <c r="BV649" i="10"/>
  <c r="Y206" i="13"/>
  <c r="BU671" i="10"/>
  <c r="X228" i="13"/>
  <c r="BA613" i="10"/>
  <c r="D170" i="13"/>
  <c r="BB617" i="10"/>
  <c r="E174" i="13"/>
  <c r="BV621" i="10"/>
  <c r="Y178" i="13"/>
  <c r="BA623" i="10"/>
  <c r="D180" i="13"/>
  <c r="BC613" i="10"/>
  <c r="F170" i="13"/>
  <c r="BS625" i="10"/>
  <c r="V182" i="13"/>
  <c r="BB646" i="10"/>
  <c r="E203" i="13"/>
  <c r="BB650" i="10"/>
  <c r="E207" i="13"/>
  <c r="BC642" i="10"/>
  <c r="F199" i="13"/>
  <c r="BC646" i="10"/>
  <c r="F203" i="13"/>
  <c r="BC650" i="10"/>
  <c r="F207" i="13"/>
  <c r="BS640" i="10"/>
  <c r="V197" i="13"/>
  <c r="BS644" i="10"/>
  <c r="V201" i="13"/>
  <c r="BS648" i="10"/>
  <c r="V205" i="13"/>
  <c r="BS652" i="10"/>
  <c r="V209" i="13"/>
  <c r="BU640" i="10"/>
  <c r="X197" i="13"/>
  <c r="BU644" i="10"/>
  <c r="X201" i="13"/>
  <c r="BU648" i="10"/>
  <c r="X205" i="13"/>
  <c r="BU652" i="10"/>
  <c r="X209" i="13"/>
  <c r="BV642" i="10"/>
  <c r="Y199" i="13"/>
  <c r="BV646" i="10"/>
  <c r="Y203" i="13"/>
  <c r="BV650" i="10"/>
  <c r="Y207" i="13"/>
  <c r="BU667" i="10"/>
  <c r="X224" i="13"/>
  <c r="BU669" i="10"/>
  <c r="X226" i="13"/>
  <c r="BU673" i="10"/>
  <c r="X230" i="13"/>
  <c r="BC617" i="10"/>
  <c r="F174" i="13"/>
  <c r="BC647" i="10"/>
  <c r="F204" i="13"/>
  <c r="BC651" i="10"/>
  <c r="F208" i="13"/>
  <c r="BS641" i="10"/>
  <c r="V198" i="13"/>
  <c r="BS645" i="10"/>
  <c r="V202" i="13"/>
  <c r="BS649" i="10"/>
  <c r="V206" i="13"/>
  <c r="BU641" i="10"/>
  <c r="X198" i="13"/>
  <c r="BU645" i="10"/>
  <c r="X202" i="13"/>
  <c r="BU649" i="10"/>
  <c r="X206" i="13"/>
  <c r="BV647" i="10"/>
  <c r="Y204" i="13"/>
  <c r="BV651" i="10"/>
  <c r="Y208" i="13"/>
  <c r="BU675" i="10"/>
  <c r="X232" i="13"/>
  <c r="BC621" i="10"/>
  <c r="F178" i="13"/>
  <c r="BV613" i="10"/>
  <c r="Y170" i="13"/>
  <c r="BS617" i="10"/>
  <c r="V174" i="13"/>
  <c r="BA645" i="10"/>
  <c r="D202" i="13"/>
  <c r="BA649" i="10"/>
  <c r="D206" i="13"/>
  <c r="BC640" i="10"/>
  <c r="F197" i="13"/>
  <c r="BC644" i="10"/>
  <c r="F201" i="13"/>
  <c r="BC648" i="10"/>
  <c r="F205" i="13"/>
  <c r="BC652" i="10"/>
  <c r="F209" i="13"/>
  <c r="BS642" i="10"/>
  <c r="V199" i="13"/>
  <c r="BS646" i="10"/>
  <c r="V203" i="13"/>
  <c r="BS650" i="10"/>
  <c r="V207" i="13"/>
  <c r="BU677" i="10"/>
  <c r="X234" i="13"/>
  <c r="BU679" i="10"/>
  <c r="X236" i="13"/>
  <c r="BU666" i="10"/>
  <c r="X223" i="13"/>
  <c r="BU668" i="10"/>
  <c r="X225" i="13"/>
  <c r="BU670" i="10"/>
  <c r="X227" i="13"/>
  <c r="BU672" i="10"/>
  <c r="X229" i="13"/>
  <c r="BU674" i="10"/>
  <c r="X231" i="13"/>
  <c r="BU676" i="10"/>
  <c r="X233" i="13"/>
  <c r="BU678" i="10"/>
  <c r="X235" i="13"/>
  <c r="BD666" i="10"/>
  <c r="G223" i="13"/>
  <c r="BV666" i="10"/>
  <c r="Y223" i="13"/>
  <c r="BD668" i="10"/>
  <c r="G225" i="13"/>
  <c r="BV668" i="10"/>
  <c r="Y225" i="13"/>
  <c r="BD670" i="10"/>
  <c r="G227" i="13"/>
  <c r="BV670" i="10"/>
  <c r="Y227" i="13"/>
  <c r="BD672" i="10"/>
  <c r="G229" i="13"/>
  <c r="BV672" i="10"/>
  <c r="Y229" i="13"/>
  <c r="BD674" i="10"/>
  <c r="G231" i="13"/>
  <c r="BV674" i="10"/>
  <c r="Y231" i="13"/>
  <c r="BD676" i="10"/>
  <c r="G233" i="13"/>
  <c r="BV676" i="10"/>
  <c r="Y233" i="13"/>
  <c r="BD678" i="10"/>
  <c r="G235" i="13"/>
  <c r="BV678" i="10"/>
  <c r="Y235" i="13"/>
  <c r="BD667" i="10"/>
  <c r="G224" i="13"/>
  <c r="BD669" i="10"/>
  <c r="G226" i="13"/>
  <c r="BD671" i="10"/>
  <c r="G228" i="13"/>
  <c r="BD673" i="10"/>
  <c r="G230" i="13"/>
  <c r="BD675" i="10"/>
  <c r="G232" i="13"/>
  <c r="BD677" i="10"/>
  <c r="G234" i="13"/>
  <c r="BD679" i="10"/>
  <c r="G236" i="13"/>
  <c r="BB648" i="10"/>
  <c r="E205" i="13"/>
  <c r="BB640" i="10"/>
  <c r="E197" i="13"/>
  <c r="BB644" i="10"/>
  <c r="E201" i="13"/>
  <c r="BB652" i="10"/>
  <c r="E209" i="13"/>
  <c r="BB639" i="10"/>
  <c r="E196" i="13"/>
  <c r="BA642" i="10"/>
  <c r="D199" i="13"/>
  <c r="BB643" i="10"/>
  <c r="E200" i="13"/>
  <c r="BA646" i="10"/>
  <c r="D203" i="13"/>
  <c r="BA650" i="10"/>
  <c r="D207" i="13"/>
  <c r="BA640" i="10"/>
  <c r="D197" i="13"/>
  <c r="BA644" i="10"/>
  <c r="D201" i="13"/>
  <c r="BA648" i="10"/>
  <c r="D205" i="13"/>
  <c r="BA652" i="10"/>
  <c r="D209" i="13"/>
  <c r="BU619" i="10"/>
  <c r="X176" i="13"/>
  <c r="BV623" i="10"/>
  <c r="Y180" i="13"/>
  <c r="BC612" i="10"/>
  <c r="F169" i="13"/>
  <c r="BC616" i="10"/>
  <c r="F173" i="13"/>
  <c r="BC620" i="10"/>
  <c r="F177" i="13"/>
  <c r="BC624" i="10"/>
  <c r="F181" i="13"/>
  <c r="BS613" i="10"/>
  <c r="V170" i="13"/>
  <c r="BS616" i="10"/>
  <c r="V173" i="13"/>
  <c r="BS624" i="10"/>
  <c r="V181" i="13"/>
  <c r="BV619" i="10"/>
  <c r="Y176" i="13"/>
  <c r="BU623" i="10"/>
  <c r="X180" i="13"/>
  <c r="BC618" i="10"/>
  <c r="F175" i="13"/>
  <c r="BC622" i="10"/>
  <c r="F179" i="13"/>
  <c r="BS622" i="10"/>
  <c r="V179" i="13"/>
  <c r="BA615" i="10"/>
  <c r="D172" i="13"/>
  <c r="BB619" i="10"/>
  <c r="E176" i="13"/>
  <c r="BC615" i="10"/>
  <c r="F172" i="13"/>
  <c r="BC619" i="10"/>
  <c r="F176" i="13"/>
  <c r="BC623" i="10"/>
  <c r="F180" i="13"/>
  <c r="BU614" i="10"/>
  <c r="X171" i="13"/>
  <c r="BV615" i="10"/>
  <c r="Y172" i="13"/>
  <c r="BS615" i="10"/>
  <c r="V172" i="13"/>
  <c r="BS619" i="10"/>
  <c r="V176" i="13"/>
  <c r="BD639" i="10"/>
  <c r="G196" i="13"/>
  <c r="BD641" i="10"/>
  <c r="G198" i="13"/>
  <c r="BD643" i="10"/>
  <c r="G200" i="13"/>
  <c r="BD645" i="10"/>
  <c r="G202" i="13"/>
  <c r="BD647" i="10"/>
  <c r="G204" i="13"/>
  <c r="BD649" i="10"/>
  <c r="G206" i="13"/>
  <c r="BD651" i="10"/>
  <c r="G208" i="13"/>
  <c r="BD640" i="10"/>
  <c r="G197" i="13"/>
  <c r="BD642" i="10"/>
  <c r="G199" i="13"/>
  <c r="BD644" i="10"/>
  <c r="G201" i="13"/>
  <c r="BD646" i="10"/>
  <c r="G203" i="13"/>
  <c r="BD648" i="10"/>
  <c r="G205" i="13"/>
  <c r="BD650" i="10"/>
  <c r="G207" i="13"/>
  <c r="BD652" i="10"/>
  <c r="G209" i="13"/>
  <c r="BB624" i="10"/>
  <c r="E181" i="13"/>
  <c r="BB621" i="10"/>
  <c r="E178" i="13"/>
  <c r="BV617" i="10"/>
  <c r="Y174" i="13"/>
  <c r="BA616" i="10"/>
  <c r="D173" i="13"/>
  <c r="BU615" i="10"/>
  <c r="X172" i="13"/>
  <c r="BU613" i="10"/>
  <c r="X170" i="13"/>
  <c r="BD624" i="10"/>
  <c r="G181" i="13"/>
  <c r="BB625" i="10"/>
  <c r="E182" i="13"/>
  <c r="BU625" i="10"/>
  <c r="X182" i="13"/>
  <c r="BD625" i="10"/>
  <c r="G182" i="13"/>
  <c r="BD612" i="10"/>
  <c r="G169" i="13"/>
  <c r="BV612" i="10"/>
  <c r="Y169" i="13"/>
  <c r="BD614" i="10"/>
  <c r="G171" i="13"/>
  <c r="BV614" i="10"/>
  <c r="Y171" i="13"/>
  <c r="BD616" i="10"/>
  <c r="G173" i="13"/>
  <c r="BV616" i="10"/>
  <c r="Y173" i="13"/>
  <c r="BD618" i="10"/>
  <c r="G175" i="13"/>
  <c r="BV618" i="10"/>
  <c r="Y175" i="13"/>
  <c r="BD620" i="10"/>
  <c r="G177" i="13"/>
  <c r="BV620" i="10"/>
  <c r="Y177" i="13"/>
  <c r="BD622" i="10"/>
  <c r="G179" i="13"/>
  <c r="BV622" i="10"/>
  <c r="Y179" i="13"/>
  <c r="BB623" i="10"/>
  <c r="E180" i="13"/>
  <c r="BD613" i="10"/>
  <c r="G170" i="13"/>
  <c r="BD615" i="10"/>
  <c r="G172" i="13"/>
  <c r="BD617" i="10"/>
  <c r="G174" i="13"/>
  <c r="BD619" i="10"/>
  <c r="G176" i="13"/>
  <c r="BD621" i="10"/>
  <c r="G178" i="13"/>
  <c r="BD623" i="10"/>
  <c r="G180" i="13"/>
  <c r="AL304" i="10"/>
  <c r="AX706" i="10"/>
  <c r="A263" i="13"/>
  <c r="N304" i="10"/>
  <c r="AX652" i="10"/>
  <c r="A209" i="13"/>
  <c r="B304" i="10"/>
  <c r="AL241" i="10"/>
  <c r="AX693" i="10"/>
  <c r="A250" i="13"/>
  <c r="N241" i="10"/>
  <c r="AX639" i="10"/>
  <c r="A196" i="13"/>
  <c r="B241" i="10"/>
  <c r="AX612" i="10"/>
  <c r="A169" i="13"/>
  <c r="AX625" i="10"/>
  <c r="A182" i="13"/>
  <c r="AL301" i="10"/>
  <c r="AX705" i="10"/>
  <c r="A262" i="13"/>
  <c r="N301" i="10"/>
  <c r="AX651" i="10"/>
  <c r="A208" i="13"/>
  <c r="B301" i="10"/>
  <c r="AL298" i="10"/>
  <c r="AX704" i="10"/>
  <c r="A261" i="13"/>
  <c r="N298" i="10"/>
  <c r="AX650" i="10"/>
  <c r="A207" i="13"/>
  <c r="B298" i="10"/>
  <c r="AX623" i="10"/>
  <c r="A180" i="13"/>
  <c r="AL295" i="10"/>
  <c r="AX703" i="10"/>
  <c r="A260" i="13"/>
  <c r="N295" i="10"/>
  <c r="AX649" i="10"/>
  <c r="A206" i="13"/>
  <c r="B295" i="10"/>
  <c r="AL292" i="10"/>
  <c r="AX702" i="10"/>
  <c r="A259" i="13"/>
  <c r="N292" i="10"/>
  <c r="AX648" i="10"/>
  <c r="A205" i="13"/>
  <c r="B292" i="10"/>
  <c r="AX621" i="10"/>
  <c r="A178" i="13"/>
  <c r="N289" i="10"/>
  <c r="B289" i="10"/>
  <c r="N286" i="10"/>
  <c r="B286" i="10"/>
  <c r="N283" i="10"/>
  <c r="AX645" i="10"/>
  <c r="A202" i="13"/>
  <c r="B283" i="10"/>
  <c r="N280" i="10"/>
  <c r="AX644" i="10"/>
  <c r="A201" i="13"/>
  <c r="B280" i="10"/>
  <c r="AX617" i="10"/>
  <c r="A174" i="13"/>
  <c r="H259" i="10"/>
  <c r="H258" i="10"/>
  <c r="H257" i="10"/>
  <c r="H256" i="10"/>
  <c r="A254" i="10"/>
  <c r="AX646" i="10"/>
  <c r="A203" i="13"/>
  <c r="AX647" i="10"/>
  <c r="A204" i="13"/>
  <c r="AX618" i="10"/>
  <c r="A175" i="13"/>
  <c r="AX622" i="10"/>
  <c r="A179" i="13"/>
  <c r="AX619" i="10"/>
  <c r="A176" i="13"/>
  <c r="AX620" i="10"/>
  <c r="A177" i="13"/>
  <c r="AX624" i="10"/>
  <c r="A181" i="13"/>
  <c r="AF3" i="13"/>
  <c r="AE3" i="13"/>
  <c r="AD3" i="13"/>
  <c r="AB3" i="13"/>
  <c r="A2" i="13"/>
  <c r="BT692" i="10"/>
  <c r="W249" i="13"/>
  <c r="BT691" i="10"/>
  <c r="W248" i="13"/>
  <c r="BT690" i="10"/>
  <c r="W247" i="13"/>
  <c r="BT689" i="10"/>
  <c r="W246" i="13"/>
  <c r="BT688" i="10"/>
  <c r="W245" i="13"/>
  <c r="BT687" i="10"/>
  <c r="W244" i="13"/>
  <c r="BT686" i="10"/>
  <c r="W243" i="13"/>
  <c r="BT685" i="10"/>
  <c r="W242" i="13"/>
  <c r="BT684" i="10"/>
  <c r="W241" i="13"/>
  <c r="BT683" i="10"/>
  <c r="W240" i="13"/>
  <c r="BT682" i="10"/>
  <c r="W239" i="13"/>
  <c r="BT681" i="10"/>
  <c r="W238" i="13"/>
  <c r="BR692" i="10"/>
  <c r="U249" i="13"/>
  <c r="BQ692" i="10"/>
  <c r="T249" i="13"/>
  <c r="BR691" i="10"/>
  <c r="U248" i="13"/>
  <c r="BQ691" i="10"/>
  <c r="T248" i="13"/>
  <c r="BR690" i="10"/>
  <c r="U247" i="13"/>
  <c r="BQ690" i="10"/>
  <c r="T247" i="13"/>
  <c r="BR689" i="10"/>
  <c r="U246" i="13"/>
  <c r="BQ689" i="10"/>
  <c r="T246" i="13"/>
  <c r="BR688" i="10"/>
  <c r="U245" i="13"/>
  <c r="BQ688" i="10"/>
  <c r="T245" i="13"/>
  <c r="BR687" i="10"/>
  <c r="U244" i="13"/>
  <c r="BQ687" i="10"/>
  <c r="T244" i="13"/>
  <c r="BR686" i="10"/>
  <c r="U243" i="13"/>
  <c r="BQ686" i="10"/>
  <c r="T243" i="13"/>
  <c r="BR685" i="10"/>
  <c r="U242" i="13"/>
  <c r="BQ685" i="10"/>
  <c r="T242" i="13"/>
  <c r="BR684" i="10"/>
  <c r="U241" i="13"/>
  <c r="BQ684" i="10"/>
  <c r="T241" i="13"/>
  <c r="BR683" i="10"/>
  <c r="U240" i="13"/>
  <c r="BQ683" i="10"/>
  <c r="T240" i="13"/>
  <c r="BR682" i="10"/>
  <c r="U239" i="13"/>
  <c r="BQ682" i="10"/>
  <c r="T239" i="13"/>
  <c r="BR681" i="10"/>
  <c r="U238" i="13"/>
  <c r="BQ681" i="10"/>
  <c r="T238" i="13"/>
  <c r="BJ692" i="10"/>
  <c r="M249" i="13"/>
  <c r="BJ691" i="10"/>
  <c r="M248" i="13"/>
  <c r="BJ690" i="10"/>
  <c r="M247" i="13"/>
  <c r="BJ689" i="10"/>
  <c r="M246" i="13"/>
  <c r="BJ688" i="10"/>
  <c r="M245" i="13"/>
  <c r="BJ687" i="10"/>
  <c r="M244" i="13"/>
  <c r="BJ686" i="10"/>
  <c r="M243" i="13"/>
  <c r="BJ685" i="10"/>
  <c r="M242" i="13"/>
  <c r="BJ684" i="10"/>
  <c r="M241" i="13"/>
  <c r="BJ683" i="10"/>
  <c r="M240" i="13"/>
  <c r="BJ682" i="10"/>
  <c r="M239" i="13"/>
  <c r="BJ681" i="10"/>
  <c r="M238" i="13"/>
  <c r="BG692" i="10"/>
  <c r="J249" i="13"/>
  <c r="BG691" i="10"/>
  <c r="J248" i="13"/>
  <c r="BG690" i="10"/>
  <c r="J247" i="13"/>
  <c r="BG689" i="10"/>
  <c r="J246" i="13"/>
  <c r="BG688" i="10"/>
  <c r="J245" i="13"/>
  <c r="BG687" i="10"/>
  <c r="J244" i="13"/>
  <c r="BG686" i="10"/>
  <c r="J243" i="13"/>
  <c r="BG685" i="10"/>
  <c r="J242" i="13"/>
  <c r="BG684" i="10"/>
  <c r="J241" i="13"/>
  <c r="BG683" i="10"/>
  <c r="J240" i="13"/>
  <c r="BG682" i="10"/>
  <c r="J239" i="13"/>
  <c r="BG681" i="10"/>
  <c r="J238" i="13"/>
  <c r="BI692" i="10"/>
  <c r="L249" i="13"/>
  <c r="BI691" i="10"/>
  <c r="L248" i="13"/>
  <c r="BI690" i="10"/>
  <c r="L247" i="13"/>
  <c r="BI689" i="10"/>
  <c r="L246" i="13"/>
  <c r="BI688" i="10"/>
  <c r="L245" i="13"/>
  <c r="BI687" i="10"/>
  <c r="L244" i="13"/>
  <c r="BI686" i="10"/>
  <c r="L243" i="13"/>
  <c r="BI685" i="10"/>
  <c r="L242" i="13"/>
  <c r="BI684" i="10"/>
  <c r="L241" i="13"/>
  <c r="BI683" i="10"/>
  <c r="L240" i="13"/>
  <c r="BI682" i="10"/>
  <c r="L239" i="13"/>
  <c r="BI681" i="10"/>
  <c r="L238" i="13"/>
  <c r="BF692" i="10"/>
  <c r="I249" i="13"/>
  <c r="BF691" i="10"/>
  <c r="I248" i="13"/>
  <c r="BF690" i="10"/>
  <c r="I247" i="13"/>
  <c r="BF689" i="10"/>
  <c r="I246" i="13"/>
  <c r="BF688" i="10"/>
  <c r="I245" i="13"/>
  <c r="BF687" i="10"/>
  <c r="I244" i="13"/>
  <c r="BF686" i="10"/>
  <c r="I243" i="13"/>
  <c r="BF685" i="10"/>
  <c r="I242" i="13"/>
  <c r="BF684" i="10"/>
  <c r="I241" i="13"/>
  <c r="BF683" i="10"/>
  <c r="I240" i="13"/>
  <c r="BF682" i="10"/>
  <c r="I239" i="13"/>
  <c r="BF681" i="10"/>
  <c r="I238" i="13"/>
  <c r="BH692" i="10"/>
  <c r="K249" i="13"/>
  <c r="BH691" i="10"/>
  <c r="K248" i="13"/>
  <c r="BH690" i="10"/>
  <c r="K247" i="13"/>
  <c r="BH689" i="10"/>
  <c r="K246" i="13"/>
  <c r="BH688" i="10"/>
  <c r="K245" i="13"/>
  <c r="BH687" i="10"/>
  <c r="K244" i="13"/>
  <c r="BH686" i="10"/>
  <c r="K243" i="13"/>
  <c r="BH685" i="10"/>
  <c r="K242" i="13"/>
  <c r="BH684" i="10"/>
  <c r="K241" i="13"/>
  <c r="BH683" i="10"/>
  <c r="K240" i="13"/>
  <c r="BH682" i="10"/>
  <c r="K239" i="13"/>
  <c r="BH681" i="10"/>
  <c r="K238" i="13"/>
  <c r="BE692" i="10"/>
  <c r="H249" i="13"/>
  <c r="BE691" i="10"/>
  <c r="BE690" i="10"/>
  <c r="H247" i="13"/>
  <c r="BE689" i="10"/>
  <c r="BE688" i="10"/>
  <c r="H245" i="13"/>
  <c r="BE687" i="10"/>
  <c r="BE686" i="10"/>
  <c r="H243" i="13"/>
  <c r="BE685" i="10"/>
  <c r="BE684" i="10"/>
  <c r="H241" i="13"/>
  <c r="BE683" i="10"/>
  <c r="BE682" i="10"/>
  <c r="H239" i="13"/>
  <c r="BE681" i="10"/>
  <c r="AZ692" i="10"/>
  <c r="BU692" i="10"/>
  <c r="X249" i="13"/>
  <c r="AZ691" i="10"/>
  <c r="C248" i="13"/>
  <c r="AZ690" i="10"/>
  <c r="BV690" i="10"/>
  <c r="Y247" i="13"/>
  <c r="AZ689" i="10"/>
  <c r="C246" i="13"/>
  <c r="AZ688" i="10"/>
  <c r="AZ687" i="10"/>
  <c r="C244" i="13"/>
  <c r="AZ686" i="10"/>
  <c r="AZ685" i="10"/>
  <c r="C242" i="13"/>
  <c r="AZ684" i="10"/>
  <c r="AZ683" i="10"/>
  <c r="C240" i="13"/>
  <c r="AZ682" i="10"/>
  <c r="AZ681" i="10"/>
  <c r="C238" i="13"/>
  <c r="BT665" i="10"/>
  <c r="W222" i="13"/>
  <c r="BT664" i="10"/>
  <c r="W221" i="13"/>
  <c r="BT663" i="10"/>
  <c r="W220" i="13"/>
  <c r="BT662" i="10"/>
  <c r="W219" i="13"/>
  <c r="BT661" i="10"/>
  <c r="W218" i="13"/>
  <c r="BT660" i="10"/>
  <c r="W217" i="13"/>
  <c r="BT659" i="10"/>
  <c r="W216" i="13"/>
  <c r="BT658" i="10"/>
  <c r="W215" i="13"/>
  <c r="BT657" i="10"/>
  <c r="W214" i="13"/>
  <c r="BT656" i="10"/>
  <c r="W213" i="13"/>
  <c r="BT655" i="10"/>
  <c r="W212" i="13"/>
  <c r="BT654" i="10"/>
  <c r="W211" i="13"/>
  <c r="BR665" i="10"/>
  <c r="U222" i="13"/>
  <c r="BQ665" i="10"/>
  <c r="T222" i="13"/>
  <c r="BR664" i="10"/>
  <c r="U221" i="13"/>
  <c r="BQ664" i="10"/>
  <c r="T221" i="13"/>
  <c r="BR663" i="10"/>
  <c r="U220" i="13"/>
  <c r="BQ663" i="10"/>
  <c r="T220" i="13"/>
  <c r="BR662" i="10"/>
  <c r="U219" i="13"/>
  <c r="BQ662" i="10"/>
  <c r="T219" i="13"/>
  <c r="BR661" i="10"/>
  <c r="U218" i="13"/>
  <c r="BQ661" i="10"/>
  <c r="T218" i="13"/>
  <c r="BR660" i="10"/>
  <c r="U217" i="13"/>
  <c r="BQ660" i="10"/>
  <c r="T217" i="13"/>
  <c r="BR659" i="10"/>
  <c r="U216" i="13"/>
  <c r="BQ659" i="10"/>
  <c r="T216" i="13"/>
  <c r="BR658" i="10"/>
  <c r="U215" i="13"/>
  <c r="BQ658" i="10"/>
  <c r="T215" i="13"/>
  <c r="BR657" i="10"/>
  <c r="U214" i="13"/>
  <c r="BQ657" i="10"/>
  <c r="T214" i="13"/>
  <c r="BR656" i="10"/>
  <c r="U213" i="13"/>
  <c r="BQ656" i="10"/>
  <c r="T213" i="13"/>
  <c r="BR655" i="10"/>
  <c r="U212" i="13"/>
  <c r="BQ655" i="10"/>
  <c r="T212" i="13"/>
  <c r="BR654" i="10"/>
  <c r="U211" i="13"/>
  <c r="BQ654" i="10"/>
  <c r="T211" i="13"/>
  <c r="BJ665" i="10"/>
  <c r="M222" i="13"/>
  <c r="BJ664" i="10"/>
  <c r="M221" i="13"/>
  <c r="BJ663" i="10"/>
  <c r="M220" i="13"/>
  <c r="BJ662" i="10"/>
  <c r="M219" i="13"/>
  <c r="BJ661" i="10"/>
  <c r="M218" i="13"/>
  <c r="BJ660" i="10"/>
  <c r="M217" i="13"/>
  <c r="BJ659" i="10"/>
  <c r="M216" i="13"/>
  <c r="BJ658" i="10"/>
  <c r="M215" i="13"/>
  <c r="BJ657" i="10"/>
  <c r="M214" i="13"/>
  <c r="BJ656" i="10"/>
  <c r="M213" i="13"/>
  <c r="BJ655" i="10"/>
  <c r="M212" i="13"/>
  <c r="BJ654" i="10"/>
  <c r="M211" i="13"/>
  <c r="BI665" i="10"/>
  <c r="L222" i="13"/>
  <c r="BI664" i="10"/>
  <c r="L221" i="13"/>
  <c r="BI663" i="10"/>
  <c r="L220" i="13"/>
  <c r="BI662" i="10"/>
  <c r="L219" i="13"/>
  <c r="BI661" i="10"/>
  <c r="L218" i="13"/>
  <c r="BI660" i="10"/>
  <c r="L217" i="13"/>
  <c r="BI659" i="10"/>
  <c r="L216" i="13"/>
  <c r="BI658" i="10"/>
  <c r="L215" i="13"/>
  <c r="BI657" i="10"/>
  <c r="L214" i="13"/>
  <c r="BI656" i="10"/>
  <c r="L213" i="13"/>
  <c r="BI655" i="10"/>
  <c r="L212" i="13"/>
  <c r="BI654" i="10"/>
  <c r="L211" i="13"/>
  <c r="BH665" i="10"/>
  <c r="K222" i="13"/>
  <c r="BH664" i="10"/>
  <c r="K221" i="13"/>
  <c r="BH663" i="10"/>
  <c r="K220" i="13"/>
  <c r="BH662" i="10"/>
  <c r="K219" i="13"/>
  <c r="BH661" i="10"/>
  <c r="K218" i="13"/>
  <c r="BH660" i="10"/>
  <c r="K217" i="13"/>
  <c r="BH659" i="10"/>
  <c r="K216" i="13"/>
  <c r="BH658" i="10"/>
  <c r="K215" i="13"/>
  <c r="BH657" i="10"/>
  <c r="K214" i="13"/>
  <c r="BH656" i="10"/>
  <c r="K213" i="13"/>
  <c r="BH655" i="10"/>
  <c r="K212" i="13"/>
  <c r="BH654" i="10"/>
  <c r="K211" i="13"/>
  <c r="BG665" i="10"/>
  <c r="J222" i="13"/>
  <c r="BG664" i="10"/>
  <c r="J221" i="13"/>
  <c r="BG663" i="10"/>
  <c r="J220" i="13"/>
  <c r="BG662" i="10"/>
  <c r="J219" i="13"/>
  <c r="BG661" i="10"/>
  <c r="J218" i="13"/>
  <c r="BG660" i="10"/>
  <c r="J217" i="13"/>
  <c r="BG659" i="10"/>
  <c r="J216" i="13"/>
  <c r="BG658" i="10"/>
  <c r="J215" i="13"/>
  <c r="BG657" i="10"/>
  <c r="J214" i="13"/>
  <c r="BG656" i="10"/>
  <c r="J213" i="13"/>
  <c r="BG655" i="10"/>
  <c r="J212" i="13"/>
  <c r="BG654" i="10"/>
  <c r="J211" i="13"/>
  <c r="BF665" i="10"/>
  <c r="I222" i="13"/>
  <c r="BF664" i="10"/>
  <c r="I221" i="13"/>
  <c r="BF663" i="10"/>
  <c r="I220" i="13"/>
  <c r="BF662" i="10"/>
  <c r="I219" i="13"/>
  <c r="BF661" i="10"/>
  <c r="I218" i="13"/>
  <c r="BF660" i="10"/>
  <c r="I217" i="13"/>
  <c r="BF659" i="10"/>
  <c r="I216" i="13"/>
  <c r="BF658" i="10"/>
  <c r="I215" i="13"/>
  <c r="BF657" i="10"/>
  <c r="I214" i="13"/>
  <c r="BF656" i="10"/>
  <c r="I213" i="13"/>
  <c r="BF655" i="10"/>
  <c r="I212" i="13"/>
  <c r="BF654" i="10"/>
  <c r="I211" i="13"/>
  <c r="BE665" i="10"/>
  <c r="BE664" i="10"/>
  <c r="H221" i="13"/>
  <c r="BE663" i="10"/>
  <c r="BE662" i="10"/>
  <c r="H219" i="13"/>
  <c r="BE661" i="10"/>
  <c r="BE660" i="10"/>
  <c r="H217" i="13"/>
  <c r="BE659" i="10"/>
  <c r="BE658" i="10"/>
  <c r="H215" i="13"/>
  <c r="BE657" i="10"/>
  <c r="BE656" i="10"/>
  <c r="H213" i="13"/>
  <c r="BE655" i="10"/>
  <c r="BE654" i="10"/>
  <c r="H211" i="13"/>
  <c r="AZ665" i="10"/>
  <c r="C222" i="13"/>
  <c r="AZ664" i="10"/>
  <c r="AZ663" i="10"/>
  <c r="C220" i="13"/>
  <c r="AZ662" i="10"/>
  <c r="AZ661" i="10"/>
  <c r="C218" i="13"/>
  <c r="AZ660" i="10"/>
  <c r="AZ659" i="10"/>
  <c r="C216" i="13"/>
  <c r="AZ658" i="10"/>
  <c r="AZ657" i="10"/>
  <c r="C214" i="13"/>
  <c r="AZ656" i="10"/>
  <c r="AZ655" i="10"/>
  <c r="C212" i="13"/>
  <c r="AZ654" i="10"/>
  <c r="BT638" i="10"/>
  <c r="W195" i="13"/>
  <c r="BT637" i="10"/>
  <c r="W194" i="13"/>
  <c r="BT636" i="10"/>
  <c r="W193" i="13"/>
  <c r="BT635" i="10"/>
  <c r="W192" i="13"/>
  <c r="BT634" i="10"/>
  <c r="W191" i="13"/>
  <c r="BT633" i="10"/>
  <c r="W190" i="13"/>
  <c r="BT632" i="10"/>
  <c r="W189" i="13"/>
  <c r="BT631" i="10"/>
  <c r="W188" i="13"/>
  <c r="BT630" i="10"/>
  <c r="W187" i="13"/>
  <c r="BT629" i="10"/>
  <c r="W186" i="13"/>
  <c r="BT628" i="10"/>
  <c r="W185" i="13"/>
  <c r="BT627" i="10"/>
  <c r="W184" i="13"/>
  <c r="BR638" i="10"/>
  <c r="U195" i="13"/>
  <c r="BQ638" i="10"/>
  <c r="T195" i="13"/>
  <c r="BR637" i="10"/>
  <c r="U194" i="13"/>
  <c r="BQ637" i="10"/>
  <c r="T194" i="13"/>
  <c r="BR636" i="10"/>
  <c r="U193" i="13"/>
  <c r="BQ636" i="10"/>
  <c r="T193" i="13"/>
  <c r="BR635" i="10"/>
  <c r="U192" i="13"/>
  <c r="BQ635" i="10"/>
  <c r="T192" i="13"/>
  <c r="BR634" i="10"/>
  <c r="U191" i="13"/>
  <c r="BQ634" i="10"/>
  <c r="T191" i="13"/>
  <c r="BR633" i="10"/>
  <c r="U190" i="13"/>
  <c r="BQ633" i="10"/>
  <c r="T190" i="13"/>
  <c r="BR632" i="10"/>
  <c r="U189" i="13"/>
  <c r="BQ632" i="10"/>
  <c r="T189" i="13"/>
  <c r="BR631" i="10"/>
  <c r="U188" i="13"/>
  <c r="BQ631" i="10"/>
  <c r="T188" i="13"/>
  <c r="BR630" i="10"/>
  <c r="U187" i="13"/>
  <c r="BQ630" i="10"/>
  <c r="T187" i="13"/>
  <c r="BR629" i="10"/>
  <c r="U186" i="13"/>
  <c r="BQ629" i="10"/>
  <c r="T186" i="13"/>
  <c r="BR628" i="10"/>
  <c r="U185" i="13"/>
  <c r="BQ628" i="10"/>
  <c r="T185" i="13"/>
  <c r="BR627" i="10"/>
  <c r="U184" i="13"/>
  <c r="BQ627" i="10"/>
  <c r="T184" i="13"/>
  <c r="BJ638" i="10"/>
  <c r="M195" i="13"/>
  <c r="BJ637" i="10"/>
  <c r="M194" i="13"/>
  <c r="BJ636" i="10"/>
  <c r="M193" i="13"/>
  <c r="BJ635" i="10"/>
  <c r="M192" i="13"/>
  <c r="BJ634" i="10"/>
  <c r="M191" i="13"/>
  <c r="BJ633" i="10"/>
  <c r="M190" i="13"/>
  <c r="BJ632" i="10"/>
  <c r="M189" i="13"/>
  <c r="BJ631" i="10"/>
  <c r="M188" i="13"/>
  <c r="BJ630" i="10"/>
  <c r="M187" i="13"/>
  <c r="BJ629" i="10"/>
  <c r="M186" i="13"/>
  <c r="BJ628" i="10"/>
  <c r="M185" i="13"/>
  <c r="BJ627" i="10"/>
  <c r="M184" i="13"/>
  <c r="BI638" i="10"/>
  <c r="L195" i="13"/>
  <c r="BI637" i="10"/>
  <c r="L194" i="13"/>
  <c r="BI636" i="10"/>
  <c r="L193" i="13"/>
  <c r="BI635" i="10"/>
  <c r="L192" i="13"/>
  <c r="BI634" i="10"/>
  <c r="L191" i="13"/>
  <c r="BI633" i="10"/>
  <c r="L190" i="13"/>
  <c r="BI632" i="10"/>
  <c r="L189" i="13"/>
  <c r="BI631" i="10"/>
  <c r="L188" i="13"/>
  <c r="BI630" i="10"/>
  <c r="L187" i="13"/>
  <c r="BI629" i="10"/>
  <c r="L186" i="13"/>
  <c r="BI628" i="10"/>
  <c r="L185" i="13"/>
  <c r="BI627" i="10"/>
  <c r="L184" i="13"/>
  <c r="BH638" i="10"/>
  <c r="K195" i="13"/>
  <c r="BH637" i="10"/>
  <c r="K194" i="13"/>
  <c r="BH636" i="10"/>
  <c r="K193" i="13"/>
  <c r="BH635" i="10"/>
  <c r="K192" i="13"/>
  <c r="BH634" i="10"/>
  <c r="K191" i="13"/>
  <c r="BH633" i="10"/>
  <c r="K190" i="13"/>
  <c r="BH632" i="10"/>
  <c r="K189" i="13"/>
  <c r="BH631" i="10"/>
  <c r="K188" i="13"/>
  <c r="BH630" i="10"/>
  <c r="K187" i="13"/>
  <c r="BH629" i="10"/>
  <c r="K186" i="13"/>
  <c r="BH628" i="10"/>
  <c r="K185" i="13"/>
  <c r="BH627" i="10"/>
  <c r="K184" i="13"/>
  <c r="BG638" i="10"/>
  <c r="J195" i="13"/>
  <c r="BG637" i="10"/>
  <c r="J194" i="13"/>
  <c r="BG636" i="10"/>
  <c r="J193" i="13"/>
  <c r="BG635" i="10"/>
  <c r="J192" i="13"/>
  <c r="BG634" i="10"/>
  <c r="J191" i="13"/>
  <c r="BG633" i="10"/>
  <c r="J190" i="13"/>
  <c r="BG632" i="10"/>
  <c r="J189" i="13"/>
  <c r="BG631" i="10"/>
  <c r="J188" i="13"/>
  <c r="BG630" i="10"/>
  <c r="J187" i="13"/>
  <c r="BG629" i="10"/>
  <c r="J186" i="13"/>
  <c r="BG628" i="10"/>
  <c r="J185" i="13"/>
  <c r="BG627" i="10"/>
  <c r="J184" i="13"/>
  <c r="BF638" i="10"/>
  <c r="I195" i="13"/>
  <c r="BF637" i="10"/>
  <c r="I194" i="13"/>
  <c r="BF636" i="10"/>
  <c r="I193" i="13"/>
  <c r="BF635" i="10"/>
  <c r="I192" i="13"/>
  <c r="BF634" i="10"/>
  <c r="I191" i="13"/>
  <c r="BF633" i="10"/>
  <c r="I190" i="13"/>
  <c r="BF632" i="10"/>
  <c r="I189" i="13"/>
  <c r="BF631" i="10"/>
  <c r="I188" i="13"/>
  <c r="BF630" i="10"/>
  <c r="I187" i="13"/>
  <c r="BF629" i="10"/>
  <c r="I186" i="13"/>
  <c r="BF628" i="10"/>
  <c r="I185" i="13"/>
  <c r="BF627" i="10"/>
  <c r="I184" i="13"/>
  <c r="BE638" i="10"/>
  <c r="H195" i="13"/>
  <c r="BE637" i="10"/>
  <c r="BE636" i="10"/>
  <c r="H193" i="13"/>
  <c r="BE635" i="10"/>
  <c r="BE634" i="10"/>
  <c r="H191" i="13"/>
  <c r="BE633" i="10"/>
  <c r="BE632" i="10"/>
  <c r="H189" i="13"/>
  <c r="BE631" i="10"/>
  <c r="BE630" i="10"/>
  <c r="H187" i="13"/>
  <c r="BE629" i="10"/>
  <c r="BE628" i="10"/>
  <c r="H185" i="13"/>
  <c r="BE627" i="10"/>
  <c r="AZ638" i="10"/>
  <c r="AZ637" i="10"/>
  <c r="C194" i="13"/>
  <c r="AZ636" i="10"/>
  <c r="AZ635" i="10"/>
  <c r="C192" i="13"/>
  <c r="AZ634" i="10"/>
  <c r="AZ633" i="10"/>
  <c r="C190" i="13"/>
  <c r="AZ632" i="10"/>
  <c r="AZ631" i="10"/>
  <c r="C188" i="13"/>
  <c r="AZ630" i="10"/>
  <c r="AZ629" i="10"/>
  <c r="C186" i="13"/>
  <c r="AZ628" i="10"/>
  <c r="AZ627" i="10"/>
  <c r="C184" i="13"/>
  <c r="BT611" i="10"/>
  <c r="W168" i="13"/>
  <c r="BT610" i="10"/>
  <c r="W167" i="13"/>
  <c r="BT609" i="10"/>
  <c r="W166" i="13"/>
  <c r="BT608" i="10"/>
  <c r="W165" i="13"/>
  <c r="BT607" i="10"/>
  <c r="W164" i="13"/>
  <c r="BT606" i="10"/>
  <c r="W163" i="13"/>
  <c r="BT605" i="10"/>
  <c r="W162" i="13"/>
  <c r="BT604" i="10"/>
  <c r="W161" i="13"/>
  <c r="BT603" i="10"/>
  <c r="W160" i="13"/>
  <c r="BT602" i="10"/>
  <c r="W159" i="13"/>
  <c r="BT601" i="10"/>
  <c r="W158" i="13"/>
  <c r="BT600" i="10"/>
  <c r="W157" i="13"/>
  <c r="BR611" i="10"/>
  <c r="U168" i="13"/>
  <c r="BR610" i="10"/>
  <c r="U167" i="13"/>
  <c r="BR609" i="10"/>
  <c r="U166" i="13"/>
  <c r="BR608" i="10"/>
  <c r="U165" i="13"/>
  <c r="BR607" i="10"/>
  <c r="U164" i="13"/>
  <c r="BR606" i="10"/>
  <c r="U163" i="13"/>
  <c r="BR605" i="10"/>
  <c r="U162" i="13"/>
  <c r="BR604" i="10"/>
  <c r="U161" i="13"/>
  <c r="BR603" i="10"/>
  <c r="U160" i="13"/>
  <c r="BR602" i="10"/>
  <c r="U159" i="13"/>
  <c r="BR601" i="10"/>
  <c r="U158" i="13"/>
  <c r="BR600" i="10"/>
  <c r="U157" i="13"/>
  <c r="BQ611" i="10"/>
  <c r="T168" i="13"/>
  <c r="BQ610" i="10"/>
  <c r="T167" i="13"/>
  <c r="BQ609" i="10"/>
  <c r="T166" i="13"/>
  <c r="BQ608" i="10"/>
  <c r="T165" i="13"/>
  <c r="BQ607" i="10"/>
  <c r="T164" i="13"/>
  <c r="BQ606" i="10"/>
  <c r="T163" i="13"/>
  <c r="BQ605" i="10"/>
  <c r="T162" i="13"/>
  <c r="BQ604" i="10"/>
  <c r="T161" i="13"/>
  <c r="BQ603" i="10"/>
  <c r="T160" i="13"/>
  <c r="BQ602" i="10"/>
  <c r="T159" i="13"/>
  <c r="BQ601" i="10"/>
  <c r="T158" i="13"/>
  <c r="BQ600" i="10"/>
  <c r="T157" i="13"/>
  <c r="BJ611" i="10"/>
  <c r="M168" i="13"/>
  <c r="BJ610" i="10"/>
  <c r="M167" i="13"/>
  <c r="BJ609" i="10"/>
  <c r="M166" i="13"/>
  <c r="BJ608" i="10"/>
  <c r="M165" i="13"/>
  <c r="BJ607" i="10"/>
  <c r="M164" i="13"/>
  <c r="BJ606" i="10"/>
  <c r="M163" i="13"/>
  <c r="BJ605" i="10"/>
  <c r="M162" i="13"/>
  <c r="BJ604" i="10"/>
  <c r="M161" i="13"/>
  <c r="BJ603" i="10"/>
  <c r="M160" i="13"/>
  <c r="BJ602" i="10"/>
  <c r="M159" i="13"/>
  <c r="BJ601" i="10"/>
  <c r="M158" i="13"/>
  <c r="BJ600" i="10"/>
  <c r="M157" i="13"/>
  <c r="BI611" i="10"/>
  <c r="L168" i="13"/>
  <c r="BI610" i="10"/>
  <c r="L167" i="13"/>
  <c r="BI609" i="10"/>
  <c r="L166" i="13"/>
  <c r="BI608" i="10"/>
  <c r="L165" i="13"/>
  <c r="BI607" i="10"/>
  <c r="L164" i="13"/>
  <c r="BI606" i="10"/>
  <c r="L163" i="13"/>
  <c r="BI605" i="10"/>
  <c r="L162" i="13"/>
  <c r="BI604" i="10"/>
  <c r="L161" i="13"/>
  <c r="BI603" i="10"/>
  <c r="L160" i="13"/>
  <c r="BI602" i="10"/>
  <c r="L159" i="13"/>
  <c r="BI601" i="10"/>
  <c r="L158" i="13"/>
  <c r="BI600" i="10"/>
  <c r="L157" i="13"/>
  <c r="BH611" i="10"/>
  <c r="K168" i="13"/>
  <c r="BH610" i="10"/>
  <c r="K167" i="13"/>
  <c r="BH609" i="10"/>
  <c r="K166" i="13"/>
  <c r="BH608" i="10"/>
  <c r="K165" i="13"/>
  <c r="BH607" i="10"/>
  <c r="K164" i="13"/>
  <c r="BH606" i="10"/>
  <c r="K163" i="13"/>
  <c r="BH605" i="10"/>
  <c r="K162" i="13"/>
  <c r="BH604" i="10"/>
  <c r="K161" i="13"/>
  <c r="BH603" i="10"/>
  <c r="K160" i="13"/>
  <c r="BH602" i="10"/>
  <c r="K159" i="13"/>
  <c r="BH601" i="10"/>
  <c r="K158" i="13"/>
  <c r="BH600" i="10"/>
  <c r="K157" i="13"/>
  <c r="BG611" i="10"/>
  <c r="J168" i="13"/>
  <c r="BF611" i="10"/>
  <c r="I168" i="13"/>
  <c r="BG610" i="10"/>
  <c r="J167" i="13"/>
  <c r="BF610" i="10"/>
  <c r="I167" i="13"/>
  <c r="BG609" i="10"/>
  <c r="J166" i="13"/>
  <c r="BF609" i="10"/>
  <c r="I166" i="13"/>
  <c r="BG608" i="10"/>
  <c r="J165" i="13"/>
  <c r="BF608" i="10"/>
  <c r="I165" i="13"/>
  <c r="BG607" i="10"/>
  <c r="J164" i="13"/>
  <c r="BF607" i="10"/>
  <c r="I164" i="13"/>
  <c r="BG606" i="10"/>
  <c r="J163" i="13"/>
  <c r="BF606" i="10"/>
  <c r="I163" i="13"/>
  <c r="BG605" i="10"/>
  <c r="J162" i="13"/>
  <c r="BF605" i="10"/>
  <c r="I162" i="13"/>
  <c r="BG604" i="10"/>
  <c r="J161" i="13"/>
  <c r="BF604" i="10"/>
  <c r="I161" i="13"/>
  <c r="BG603" i="10"/>
  <c r="J160" i="13"/>
  <c r="BF603" i="10"/>
  <c r="I160" i="13"/>
  <c r="BG602" i="10"/>
  <c r="J159" i="13"/>
  <c r="BF602" i="10"/>
  <c r="I159" i="13"/>
  <c r="BG601" i="10"/>
  <c r="J158" i="13"/>
  <c r="BF601" i="10"/>
  <c r="I158" i="13"/>
  <c r="BG600" i="10"/>
  <c r="J157" i="13"/>
  <c r="BF600" i="10"/>
  <c r="I157" i="13"/>
  <c r="BE611" i="10"/>
  <c r="BE610" i="10"/>
  <c r="H167" i="13"/>
  <c r="BE609" i="10"/>
  <c r="BE608" i="10"/>
  <c r="H165" i="13"/>
  <c r="BE607" i="10"/>
  <c r="BE606" i="10"/>
  <c r="H163" i="13"/>
  <c r="BE605" i="10"/>
  <c r="BE604" i="10"/>
  <c r="H161" i="13"/>
  <c r="BE603" i="10"/>
  <c r="BE602" i="10"/>
  <c r="H159" i="13"/>
  <c r="BE601" i="10"/>
  <c r="BE600" i="10"/>
  <c r="H157" i="13"/>
  <c r="AZ611" i="10"/>
  <c r="AZ610" i="10"/>
  <c r="C167" i="13"/>
  <c r="AZ609" i="10"/>
  <c r="AZ608" i="10"/>
  <c r="AZ607" i="10"/>
  <c r="C164" i="13"/>
  <c r="AZ606" i="10"/>
  <c r="AZ605" i="10"/>
  <c r="C162" i="13"/>
  <c r="AZ604" i="10"/>
  <c r="C161" i="13"/>
  <c r="AZ603" i="10"/>
  <c r="AZ602" i="10"/>
  <c r="C159" i="13"/>
  <c r="AZ601" i="10"/>
  <c r="AZ600" i="10"/>
  <c r="C157" i="13"/>
  <c r="BT598" i="10"/>
  <c r="W155" i="13"/>
  <c r="BT597" i="10"/>
  <c r="W154" i="13"/>
  <c r="BT596" i="10"/>
  <c r="W153" i="13"/>
  <c r="BT595" i="10"/>
  <c r="W152" i="13"/>
  <c r="BT594" i="10"/>
  <c r="W151" i="13"/>
  <c r="BT593" i="10"/>
  <c r="W150" i="13"/>
  <c r="BT592" i="10"/>
  <c r="W149" i="13"/>
  <c r="BT591" i="10"/>
  <c r="W148" i="13"/>
  <c r="BT590" i="10"/>
  <c r="W147" i="13"/>
  <c r="BT589" i="10"/>
  <c r="W146" i="13"/>
  <c r="BT588" i="10"/>
  <c r="W145" i="13"/>
  <c r="BT587" i="10"/>
  <c r="W144" i="13"/>
  <c r="BR598" i="10"/>
  <c r="U155" i="13"/>
  <c r="BR597" i="10"/>
  <c r="U154" i="13"/>
  <c r="BR596" i="10"/>
  <c r="U153" i="13"/>
  <c r="BR595" i="10"/>
  <c r="U152" i="13"/>
  <c r="BR594" i="10"/>
  <c r="U151" i="13"/>
  <c r="BR593" i="10"/>
  <c r="U150" i="13"/>
  <c r="BR592" i="10"/>
  <c r="U149" i="13"/>
  <c r="BR591" i="10"/>
  <c r="U148" i="13"/>
  <c r="BR590" i="10"/>
  <c r="U147" i="13"/>
  <c r="BR589" i="10"/>
  <c r="U146" i="13"/>
  <c r="BR588" i="10"/>
  <c r="U145" i="13"/>
  <c r="BR587" i="10"/>
  <c r="U144" i="13"/>
  <c r="BQ598" i="10"/>
  <c r="T155" i="13"/>
  <c r="BQ597" i="10"/>
  <c r="T154" i="13"/>
  <c r="BQ596" i="10"/>
  <c r="T153" i="13"/>
  <c r="BQ595" i="10"/>
  <c r="T152" i="13"/>
  <c r="BQ594" i="10"/>
  <c r="T151" i="13"/>
  <c r="BQ593" i="10"/>
  <c r="T150" i="13"/>
  <c r="BQ592" i="10"/>
  <c r="T149" i="13"/>
  <c r="BQ591" i="10"/>
  <c r="T148" i="13"/>
  <c r="BQ590" i="10"/>
  <c r="T147" i="13"/>
  <c r="BQ589" i="10"/>
  <c r="T146" i="13"/>
  <c r="BQ588" i="10"/>
  <c r="T145" i="13"/>
  <c r="BQ587" i="10"/>
  <c r="T144" i="13"/>
  <c r="BJ598" i="10"/>
  <c r="M155" i="13"/>
  <c r="BJ597" i="10"/>
  <c r="M154" i="13"/>
  <c r="BJ596" i="10"/>
  <c r="M153" i="13"/>
  <c r="BJ595" i="10"/>
  <c r="M152" i="13"/>
  <c r="BJ594" i="10"/>
  <c r="M151" i="13"/>
  <c r="BJ593" i="10"/>
  <c r="M150" i="13"/>
  <c r="BJ592" i="10"/>
  <c r="M149" i="13"/>
  <c r="BJ591" i="10"/>
  <c r="M148" i="13"/>
  <c r="BJ590" i="10"/>
  <c r="M147" i="13"/>
  <c r="BJ589" i="10"/>
  <c r="M146" i="13"/>
  <c r="BJ588" i="10"/>
  <c r="M145" i="13"/>
  <c r="BJ587" i="10"/>
  <c r="M144" i="13"/>
  <c r="BI598" i="10"/>
  <c r="L155" i="13"/>
  <c r="BI597" i="10"/>
  <c r="L154" i="13"/>
  <c r="BI596" i="10"/>
  <c r="L153" i="13"/>
  <c r="BI595" i="10"/>
  <c r="L152" i="13"/>
  <c r="BI594" i="10"/>
  <c r="L151" i="13"/>
  <c r="BI593" i="10"/>
  <c r="L150" i="13"/>
  <c r="BI592" i="10"/>
  <c r="L149" i="13"/>
  <c r="BI591" i="10"/>
  <c r="L148" i="13"/>
  <c r="BI590" i="10"/>
  <c r="L147" i="13"/>
  <c r="BI589" i="10"/>
  <c r="L146" i="13"/>
  <c r="BI588" i="10"/>
  <c r="L145" i="13"/>
  <c r="BI587" i="10"/>
  <c r="L144" i="13"/>
  <c r="BH598" i="10"/>
  <c r="K155" i="13"/>
  <c r="BH597" i="10"/>
  <c r="K154" i="13"/>
  <c r="BH596" i="10"/>
  <c r="K153" i="13"/>
  <c r="BH595" i="10"/>
  <c r="K152" i="13"/>
  <c r="BH594" i="10"/>
  <c r="K151" i="13"/>
  <c r="BH593" i="10"/>
  <c r="K150" i="13"/>
  <c r="BH592" i="10"/>
  <c r="K149" i="13"/>
  <c r="BH591" i="10"/>
  <c r="K148" i="13"/>
  <c r="BH590" i="10"/>
  <c r="K147" i="13"/>
  <c r="BH589" i="10"/>
  <c r="K146" i="13"/>
  <c r="BH588" i="10"/>
  <c r="K145" i="13"/>
  <c r="BH587" i="10"/>
  <c r="K144" i="13"/>
  <c r="BG598" i="10"/>
  <c r="J155" i="13"/>
  <c r="BG597" i="10"/>
  <c r="J154" i="13"/>
  <c r="BG596" i="10"/>
  <c r="J153" i="13"/>
  <c r="BG595" i="10"/>
  <c r="J152" i="13"/>
  <c r="BG594" i="10"/>
  <c r="J151" i="13"/>
  <c r="BG593" i="10"/>
  <c r="J150" i="13"/>
  <c r="BG592" i="10"/>
  <c r="J149" i="13"/>
  <c r="BG591" i="10"/>
  <c r="J148" i="13"/>
  <c r="BG590" i="10"/>
  <c r="J147" i="13"/>
  <c r="BG589" i="10"/>
  <c r="J146" i="13"/>
  <c r="BG588" i="10"/>
  <c r="J145" i="13"/>
  <c r="BG587" i="10"/>
  <c r="J144" i="13"/>
  <c r="BF598" i="10"/>
  <c r="I155" i="13"/>
  <c r="BF597" i="10"/>
  <c r="I154" i="13"/>
  <c r="BF596" i="10"/>
  <c r="I153" i="13"/>
  <c r="BF595" i="10"/>
  <c r="I152" i="13"/>
  <c r="BF594" i="10"/>
  <c r="I151" i="13"/>
  <c r="BF593" i="10"/>
  <c r="I150" i="13"/>
  <c r="BF592" i="10"/>
  <c r="I149" i="13"/>
  <c r="BF591" i="10"/>
  <c r="I148" i="13"/>
  <c r="BF590" i="10"/>
  <c r="I147" i="13"/>
  <c r="BF589" i="10"/>
  <c r="I146" i="13"/>
  <c r="BF588" i="10"/>
  <c r="I145" i="13"/>
  <c r="BF587" i="10"/>
  <c r="I144" i="13"/>
  <c r="BE598" i="10"/>
  <c r="H155" i="13"/>
  <c r="BE597" i="10"/>
  <c r="BE596" i="10"/>
  <c r="H153" i="13"/>
  <c r="BE595" i="10"/>
  <c r="BE594" i="10"/>
  <c r="H151" i="13"/>
  <c r="BE593" i="10"/>
  <c r="BE592" i="10"/>
  <c r="H149" i="13"/>
  <c r="BE591" i="10"/>
  <c r="BE590" i="10"/>
  <c r="H147" i="13"/>
  <c r="BE589" i="10"/>
  <c r="BE588" i="10"/>
  <c r="H145" i="13"/>
  <c r="BE587" i="10"/>
  <c r="AZ598" i="10"/>
  <c r="C155" i="13"/>
  <c r="AZ597" i="10"/>
  <c r="AZ596" i="10"/>
  <c r="C153" i="13"/>
  <c r="AZ595" i="10"/>
  <c r="AZ594" i="10"/>
  <c r="C151" i="13"/>
  <c r="AZ593" i="10"/>
  <c r="AZ592" i="10"/>
  <c r="AZ591" i="10"/>
  <c r="C148" i="13"/>
  <c r="AZ590" i="10"/>
  <c r="BS590" i="10"/>
  <c r="V147" i="13"/>
  <c r="AZ589" i="10"/>
  <c r="C146" i="13"/>
  <c r="AZ588" i="10"/>
  <c r="C145" i="13"/>
  <c r="AZ587" i="10"/>
  <c r="BU598" i="10"/>
  <c r="X155" i="13"/>
  <c r="BU597" i="10"/>
  <c r="X154" i="13"/>
  <c r="BB592" i="10"/>
  <c r="E149" i="13"/>
  <c r="BB601" i="10"/>
  <c r="E158" i="13"/>
  <c r="BA632" i="10"/>
  <c r="D189" i="13"/>
  <c r="BB658" i="10"/>
  <c r="E215" i="13"/>
  <c r="BC683" i="10"/>
  <c r="F240" i="13"/>
  <c r="BC691" i="10"/>
  <c r="F248" i="13"/>
  <c r="BS589" i="10"/>
  <c r="V146" i="13"/>
  <c r="BS594" i="10"/>
  <c r="V151" i="13"/>
  <c r="BS598" i="10"/>
  <c r="V155" i="13"/>
  <c r="BS603" i="10"/>
  <c r="V160" i="13"/>
  <c r="BU607" i="10"/>
  <c r="X164" i="13"/>
  <c r="BS611" i="10"/>
  <c r="V168" i="13"/>
  <c r="BB630" i="10"/>
  <c r="E187" i="13"/>
  <c r="BB634" i="10"/>
  <c r="E191" i="13"/>
  <c r="BB638" i="10"/>
  <c r="E195" i="13"/>
  <c r="BB656" i="10"/>
  <c r="E213" i="13"/>
  <c r="BB660" i="10"/>
  <c r="E217" i="13"/>
  <c r="BB664" i="10"/>
  <c r="E221" i="13"/>
  <c r="BB681" i="10"/>
  <c r="E238" i="13"/>
  <c r="BB685" i="10"/>
  <c r="E242" i="13"/>
  <c r="BB689" i="10"/>
  <c r="E246" i="13"/>
  <c r="BB588" i="10"/>
  <c r="E145" i="13"/>
  <c r="BB605" i="10"/>
  <c r="E162" i="13"/>
  <c r="BU609" i="10"/>
  <c r="X166" i="13"/>
  <c r="BA628" i="10"/>
  <c r="D185" i="13"/>
  <c r="BS587" i="10"/>
  <c r="V144" i="13"/>
  <c r="BS591" i="10"/>
  <c r="V148" i="13"/>
  <c r="BS595" i="10"/>
  <c r="V152" i="13"/>
  <c r="BU604" i="10"/>
  <c r="X161" i="13"/>
  <c r="BC608" i="10"/>
  <c r="F165" i="13"/>
  <c r="BB627" i="10"/>
  <c r="E184" i="13"/>
  <c r="BS631" i="10"/>
  <c r="V188" i="13"/>
  <c r="BS635" i="10"/>
  <c r="V192" i="13"/>
  <c r="BB657" i="10"/>
  <c r="E214" i="13"/>
  <c r="BB661" i="10"/>
  <c r="E218" i="13"/>
  <c r="BB665" i="10"/>
  <c r="E222" i="13"/>
  <c r="BC690" i="10"/>
  <c r="F247" i="13"/>
  <c r="BA636" i="10"/>
  <c r="D193" i="13"/>
  <c r="BB654" i="10"/>
  <c r="E211" i="13"/>
  <c r="BB662" i="10"/>
  <c r="E219" i="13"/>
  <c r="BB687" i="10"/>
  <c r="E244" i="13"/>
  <c r="BS593" i="10"/>
  <c r="V150" i="13"/>
  <c r="BS597" i="10"/>
  <c r="V154" i="13"/>
  <c r="BA602" i="10"/>
  <c r="D159" i="13"/>
  <c r="BA606" i="10"/>
  <c r="D163" i="13"/>
  <c r="BA610" i="10"/>
  <c r="D167" i="13"/>
  <c r="BA629" i="10"/>
  <c r="D186" i="13"/>
  <c r="BA633" i="10"/>
  <c r="D190" i="13"/>
  <c r="BA637" i="10"/>
  <c r="D194" i="13"/>
  <c r="BB659" i="10"/>
  <c r="E216" i="13"/>
  <c r="BB663" i="10"/>
  <c r="E220" i="13"/>
  <c r="BS684" i="10"/>
  <c r="V241" i="13"/>
  <c r="BS688" i="10"/>
  <c r="V245" i="13"/>
  <c r="BS692" i="10"/>
  <c r="V249" i="13"/>
  <c r="BB655" i="10"/>
  <c r="E212" i="13"/>
  <c r="BV684" i="10"/>
  <c r="Y241" i="13"/>
  <c r="BV692" i="10"/>
  <c r="Y249" i="13"/>
  <c r="BB635" i="10"/>
  <c r="E192" i="13"/>
  <c r="BC629" i="10"/>
  <c r="F186" i="13"/>
  <c r="BV691" i="10"/>
  <c r="Y248" i="13"/>
  <c r="BU686" i="10"/>
  <c r="X243" i="13"/>
  <c r="BU636" i="10"/>
  <c r="X193" i="13"/>
  <c r="BA691" i="10"/>
  <c r="D248" i="13"/>
  <c r="BU684" i="10"/>
  <c r="X241" i="13"/>
  <c r="BA683" i="10"/>
  <c r="D240" i="13"/>
  <c r="BU632" i="10"/>
  <c r="X189" i="13"/>
  <c r="BU690" i="10"/>
  <c r="X247" i="13"/>
  <c r="BA687" i="10"/>
  <c r="D244" i="13"/>
  <c r="BC635" i="10"/>
  <c r="F192" i="13"/>
  <c r="BB683" i="10"/>
  <c r="E240" i="13"/>
  <c r="BB691" i="10"/>
  <c r="E248" i="13"/>
  <c r="BU682" i="10"/>
  <c r="X239" i="13"/>
  <c r="BV688" i="10"/>
  <c r="Y245" i="13"/>
  <c r="BB632" i="10"/>
  <c r="E189" i="13"/>
  <c r="BA635" i="10"/>
  <c r="D192" i="13"/>
  <c r="BU688" i="10"/>
  <c r="X245" i="13"/>
  <c r="BC684" i="10"/>
  <c r="F241" i="13"/>
  <c r="BB684" i="10"/>
  <c r="E241" i="13"/>
  <c r="BV687" i="10"/>
  <c r="Y244" i="13"/>
  <c r="BB688" i="10"/>
  <c r="E245" i="13"/>
  <c r="BB692" i="10"/>
  <c r="E249" i="13"/>
  <c r="BB628" i="10"/>
  <c r="E185" i="13"/>
  <c r="BA631" i="10"/>
  <c r="D188" i="13"/>
  <c r="BC630" i="10"/>
  <c r="F187" i="13"/>
  <c r="BV682" i="10"/>
  <c r="Y239" i="13"/>
  <c r="BV686" i="10"/>
  <c r="Y243" i="13"/>
  <c r="BC688" i="10"/>
  <c r="F245" i="13"/>
  <c r="BC634" i="10"/>
  <c r="F191" i="13"/>
  <c r="BA682" i="10"/>
  <c r="D239" i="13"/>
  <c r="BA686" i="10"/>
  <c r="D243" i="13"/>
  <c r="BA690" i="10"/>
  <c r="D247" i="13"/>
  <c r="BC692" i="10"/>
  <c r="F249" i="13"/>
  <c r="BC633" i="10"/>
  <c r="F190" i="13"/>
  <c r="BC637" i="10"/>
  <c r="F194" i="13"/>
  <c r="BS629" i="10"/>
  <c r="V186" i="13"/>
  <c r="BS633" i="10"/>
  <c r="V190" i="13"/>
  <c r="BS637" i="10"/>
  <c r="V194" i="13"/>
  <c r="BC655" i="10"/>
  <c r="F212" i="13"/>
  <c r="BC659" i="10"/>
  <c r="F216" i="13"/>
  <c r="BC663" i="10"/>
  <c r="F220" i="13"/>
  <c r="BS655" i="10"/>
  <c r="V212" i="13"/>
  <c r="BS659" i="10"/>
  <c r="V216" i="13"/>
  <c r="BS663" i="10"/>
  <c r="V220" i="13"/>
  <c r="BS681" i="10"/>
  <c r="V238" i="13"/>
  <c r="BS685" i="10"/>
  <c r="V242" i="13"/>
  <c r="BS689" i="10"/>
  <c r="V246" i="13"/>
  <c r="BC638" i="10"/>
  <c r="F195" i="13"/>
  <c r="BS630" i="10"/>
  <c r="V187" i="13"/>
  <c r="BS634" i="10"/>
  <c r="V191" i="13"/>
  <c r="BS638" i="10"/>
  <c r="V195" i="13"/>
  <c r="BC656" i="10"/>
  <c r="F213" i="13"/>
  <c r="BC660" i="10"/>
  <c r="F217" i="13"/>
  <c r="BC664" i="10"/>
  <c r="F221" i="13"/>
  <c r="BS656" i="10"/>
  <c r="V213" i="13"/>
  <c r="BS660" i="10"/>
  <c r="V217" i="13"/>
  <c r="BS664" i="10"/>
  <c r="V221" i="13"/>
  <c r="BC681" i="10"/>
  <c r="F238" i="13"/>
  <c r="BC685" i="10"/>
  <c r="F242" i="13"/>
  <c r="BC689" i="10"/>
  <c r="F246" i="13"/>
  <c r="BV681" i="10"/>
  <c r="Y238" i="13"/>
  <c r="BS682" i="10"/>
  <c r="V239" i="13"/>
  <c r="BS686" i="10"/>
  <c r="V243" i="13"/>
  <c r="BS690" i="10"/>
  <c r="V247" i="13"/>
  <c r="BU628" i="10"/>
  <c r="X185" i="13"/>
  <c r="BA627" i="10"/>
  <c r="D184" i="13"/>
  <c r="BB631" i="10"/>
  <c r="E188" i="13"/>
  <c r="BC627" i="10"/>
  <c r="F184" i="13"/>
  <c r="BC631" i="10"/>
  <c r="F188" i="13"/>
  <c r="BS627" i="10"/>
  <c r="V184" i="13"/>
  <c r="BC657" i="10"/>
  <c r="F214" i="13"/>
  <c r="BC661" i="10"/>
  <c r="F218" i="13"/>
  <c r="BC665" i="10"/>
  <c r="F222" i="13"/>
  <c r="BS657" i="10"/>
  <c r="V214" i="13"/>
  <c r="BS661" i="10"/>
  <c r="V218" i="13"/>
  <c r="BS665" i="10"/>
  <c r="V222" i="13"/>
  <c r="BA681" i="10"/>
  <c r="D238" i="13"/>
  <c r="BB682" i="10"/>
  <c r="E239" i="13"/>
  <c r="BA685" i="10"/>
  <c r="D242" i="13"/>
  <c r="BB686" i="10"/>
  <c r="E243" i="13"/>
  <c r="BA689" i="10"/>
  <c r="D246" i="13"/>
  <c r="BB690" i="10"/>
  <c r="E247" i="13"/>
  <c r="BC682" i="10"/>
  <c r="F239" i="13"/>
  <c r="BC686" i="10"/>
  <c r="F243" i="13"/>
  <c r="BV683" i="10"/>
  <c r="Y240" i="13"/>
  <c r="BS683" i="10"/>
  <c r="V240" i="13"/>
  <c r="BS687" i="10"/>
  <c r="V244" i="13"/>
  <c r="BS691" i="10"/>
  <c r="V248" i="13"/>
  <c r="BB636" i="10"/>
  <c r="E193" i="13"/>
  <c r="BC628" i="10"/>
  <c r="F185" i="13"/>
  <c r="BC632" i="10"/>
  <c r="F189" i="13"/>
  <c r="BC636" i="10"/>
  <c r="F193" i="13"/>
  <c r="BS628" i="10"/>
  <c r="V185" i="13"/>
  <c r="BS632" i="10"/>
  <c r="V189" i="13"/>
  <c r="BS636" i="10"/>
  <c r="V193" i="13"/>
  <c r="BC654" i="10"/>
  <c r="F211" i="13"/>
  <c r="BC658" i="10"/>
  <c r="F215" i="13"/>
  <c r="BC662" i="10"/>
  <c r="F219" i="13"/>
  <c r="BS654" i="10"/>
  <c r="V211" i="13"/>
  <c r="BS658" i="10"/>
  <c r="V215" i="13"/>
  <c r="BS662" i="10"/>
  <c r="V219" i="13"/>
  <c r="BV689" i="10"/>
  <c r="Y246" i="13"/>
  <c r="BA684" i="10"/>
  <c r="D241" i="13"/>
  <c r="BA688" i="10"/>
  <c r="D245" i="13"/>
  <c r="BA692" i="10"/>
  <c r="D249" i="13"/>
  <c r="BC687" i="10"/>
  <c r="F244" i="13"/>
  <c r="BV685" i="10"/>
  <c r="Y242" i="13"/>
  <c r="BU681" i="10"/>
  <c r="X238" i="13"/>
  <c r="BU683" i="10"/>
  <c r="X240" i="13"/>
  <c r="BU685" i="10"/>
  <c r="X242" i="13"/>
  <c r="BU687" i="10"/>
  <c r="X244" i="13"/>
  <c r="BU689" i="10"/>
  <c r="X246" i="13"/>
  <c r="BU691" i="10"/>
  <c r="X248" i="13"/>
  <c r="BD681" i="10"/>
  <c r="G238" i="13"/>
  <c r="BD683" i="10"/>
  <c r="G240" i="13"/>
  <c r="BD685" i="10"/>
  <c r="G242" i="13"/>
  <c r="BD687" i="10"/>
  <c r="G244" i="13"/>
  <c r="BD689" i="10"/>
  <c r="G246" i="13"/>
  <c r="BD691" i="10"/>
  <c r="G248" i="13"/>
  <c r="BD682" i="10"/>
  <c r="G239" i="13"/>
  <c r="BD684" i="10"/>
  <c r="G241" i="13"/>
  <c r="BD686" i="10"/>
  <c r="G243" i="13"/>
  <c r="BD688" i="10"/>
  <c r="G245" i="13"/>
  <c r="BD690" i="10"/>
  <c r="G247" i="13"/>
  <c r="BD692" i="10"/>
  <c r="G249" i="13"/>
  <c r="BU659" i="10"/>
  <c r="X216" i="13"/>
  <c r="BV663" i="10"/>
  <c r="Y220" i="13"/>
  <c r="BV655" i="10"/>
  <c r="Y212" i="13"/>
  <c r="BV657" i="10"/>
  <c r="Y214" i="13"/>
  <c r="BV659" i="10"/>
  <c r="Y216" i="13"/>
  <c r="BU661" i="10"/>
  <c r="X218" i="13"/>
  <c r="BA654" i="10"/>
  <c r="D211" i="13"/>
  <c r="BA655" i="10"/>
  <c r="D212" i="13"/>
  <c r="BA656" i="10"/>
  <c r="D213" i="13"/>
  <c r="BA657" i="10"/>
  <c r="D214" i="13"/>
  <c r="BA658" i="10"/>
  <c r="D215" i="13"/>
  <c r="BA659" i="10"/>
  <c r="D216" i="13"/>
  <c r="BA660" i="10"/>
  <c r="D217" i="13"/>
  <c r="BA661" i="10"/>
  <c r="D218" i="13"/>
  <c r="BA662" i="10"/>
  <c r="D219" i="13"/>
  <c r="BA663" i="10"/>
  <c r="D220" i="13"/>
  <c r="BA664" i="10"/>
  <c r="D221" i="13"/>
  <c r="BA665" i="10"/>
  <c r="D222" i="13"/>
  <c r="BV661" i="10"/>
  <c r="Y218" i="13"/>
  <c r="BU663" i="10"/>
  <c r="X220" i="13"/>
  <c r="BV654" i="10"/>
  <c r="Y211" i="13"/>
  <c r="BD658" i="10"/>
  <c r="G215" i="13"/>
  <c r="BV658" i="10"/>
  <c r="Y215" i="13"/>
  <c r="BV662" i="10"/>
  <c r="Y219" i="13"/>
  <c r="BV664" i="10"/>
  <c r="Y221" i="13"/>
  <c r="BU654" i="10"/>
  <c r="X211" i="13"/>
  <c r="BU656" i="10"/>
  <c r="X213" i="13"/>
  <c r="BU658" i="10"/>
  <c r="X215" i="13"/>
  <c r="BU660" i="10"/>
  <c r="X217" i="13"/>
  <c r="BU662" i="10"/>
  <c r="X219" i="13"/>
  <c r="BU664" i="10"/>
  <c r="X221" i="13"/>
  <c r="BD654" i="10"/>
  <c r="G211" i="13"/>
  <c r="BD656" i="10"/>
  <c r="G213" i="13"/>
  <c r="BV656" i="10"/>
  <c r="Y213" i="13"/>
  <c r="BV660" i="10"/>
  <c r="Y217" i="13"/>
  <c r="BD664" i="10"/>
  <c r="G221" i="13"/>
  <c r="BU655" i="10"/>
  <c r="X212" i="13"/>
  <c r="BU657" i="10"/>
  <c r="X214" i="13"/>
  <c r="BU665" i="10"/>
  <c r="X222" i="13"/>
  <c r="BD660" i="10"/>
  <c r="G217" i="13"/>
  <c r="BD662" i="10"/>
  <c r="G219" i="13"/>
  <c r="BD655" i="10"/>
  <c r="G212" i="13"/>
  <c r="BD657" i="10"/>
  <c r="G214" i="13"/>
  <c r="BD659" i="10"/>
  <c r="G216" i="13"/>
  <c r="BD661" i="10"/>
  <c r="G218" i="13"/>
  <c r="BD663" i="10"/>
  <c r="G220" i="13"/>
  <c r="BD665" i="10"/>
  <c r="G222" i="13"/>
  <c r="BB629" i="10"/>
  <c r="E186" i="13"/>
  <c r="BB633" i="10"/>
  <c r="E190" i="13"/>
  <c r="BB637" i="10"/>
  <c r="E194" i="13"/>
  <c r="BU630" i="10"/>
  <c r="X187" i="13"/>
  <c r="BU634" i="10"/>
  <c r="X191" i="13"/>
  <c r="BU638" i="10"/>
  <c r="X195" i="13"/>
  <c r="BA630" i="10"/>
  <c r="D187" i="13"/>
  <c r="BA634" i="10"/>
  <c r="D191" i="13"/>
  <c r="BA638" i="10"/>
  <c r="D195" i="13"/>
  <c r="BD628" i="10"/>
  <c r="G185" i="13"/>
  <c r="BV628" i="10"/>
  <c r="Y185" i="13"/>
  <c r="BD630" i="10"/>
  <c r="G187" i="13"/>
  <c r="BV630" i="10"/>
  <c r="Y187" i="13"/>
  <c r="BD632" i="10"/>
  <c r="G189" i="13"/>
  <c r="BV632" i="10"/>
  <c r="Y189" i="13"/>
  <c r="BD634" i="10"/>
  <c r="G191" i="13"/>
  <c r="BV634" i="10"/>
  <c r="Y191" i="13"/>
  <c r="BD636" i="10"/>
  <c r="G193" i="13"/>
  <c r="BV636" i="10"/>
  <c r="Y193" i="13"/>
  <c r="BD638" i="10"/>
  <c r="G195" i="13"/>
  <c r="BV638" i="10"/>
  <c r="Y195" i="13"/>
  <c r="BU627" i="10"/>
  <c r="X184" i="13"/>
  <c r="BU629" i="10"/>
  <c r="X186" i="13"/>
  <c r="BU631" i="10"/>
  <c r="X188" i="13"/>
  <c r="BU633" i="10"/>
  <c r="X190" i="13"/>
  <c r="BU635" i="10"/>
  <c r="X192" i="13"/>
  <c r="BU637" i="10"/>
  <c r="X194" i="13"/>
  <c r="BD627" i="10"/>
  <c r="G184" i="13"/>
  <c r="BV627" i="10"/>
  <c r="Y184" i="13"/>
  <c r="BD629" i="10"/>
  <c r="G186" i="13"/>
  <c r="BV629" i="10"/>
  <c r="Y186" i="13"/>
  <c r="BD631" i="10"/>
  <c r="G188" i="13"/>
  <c r="BV631" i="10"/>
  <c r="Y188" i="13"/>
  <c r="BD633" i="10"/>
  <c r="G190" i="13"/>
  <c r="BV633" i="10"/>
  <c r="Y190" i="13"/>
  <c r="BD635" i="10"/>
  <c r="G192" i="13"/>
  <c r="BV635" i="10"/>
  <c r="Y192" i="13"/>
  <c r="BD637" i="10"/>
  <c r="G194" i="13"/>
  <c r="BV637" i="10"/>
  <c r="Y194" i="13"/>
  <c r="BU587" i="10"/>
  <c r="X144" i="13"/>
  <c r="BU605" i="10"/>
  <c r="X162" i="13"/>
  <c r="BU593" i="10"/>
  <c r="X150" i="13"/>
  <c r="BV608" i="10"/>
  <c r="Y165" i="13"/>
  <c r="BV590" i="10"/>
  <c r="Y147" i="13"/>
  <c r="BU594" i="10"/>
  <c r="X151" i="13"/>
  <c r="BV591" i="10"/>
  <c r="Y148" i="13"/>
  <c r="BU595" i="10"/>
  <c r="X152" i="13"/>
  <c r="BV603" i="10"/>
  <c r="Y160" i="13"/>
  <c r="BB591" i="10"/>
  <c r="E148" i="13"/>
  <c r="BV587" i="10"/>
  <c r="Y144" i="13"/>
  <c r="BU591" i="10"/>
  <c r="X148" i="13"/>
  <c r="BV588" i="10"/>
  <c r="Y145" i="13"/>
  <c r="BV609" i="10"/>
  <c r="Y166" i="13"/>
  <c r="BV589" i="10"/>
  <c r="Y146" i="13"/>
  <c r="BB589" i="10"/>
  <c r="E146" i="13"/>
  <c r="BV605" i="10"/>
  <c r="Y162" i="13"/>
  <c r="BA605" i="10"/>
  <c r="D162" i="13"/>
  <c r="BA609" i="10"/>
  <c r="D166" i="13"/>
  <c r="BU590" i="10"/>
  <c r="X147" i="13"/>
  <c r="BV594" i="10"/>
  <c r="Y151" i="13"/>
  <c r="BV598" i="10"/>
  <c r="Y155" i="13"/>
  <c r="BB597" i="10"/>
  <c r="E154" i="13"/>
  <c r="BS601" i="10"/>
  <c r="V158" i="13"/>
  <c r="BV592" i="10"/>
  <c r="Y149" i="13"/>
  <c r="BB587" i="10"/>
  <c r="E144" i="13"/>
  <c r="BB595" i="10"/>
  <c r="E152" i="13"/>
  <c r="BA603" i="10"/>
  <c r="D160" i="13"/>
  <c r="BA611" i="10"/>
  <c r="D168" i="13"/>
  <c r="BA607" i="10"/>
  <c r="D164" i="13"/>
  <c r="BS605" i="10"/>
  <c r="V162" i="13"/>
  <c r="BU589" i="10"/>
  <c r="X146" i="13"/>
  <c r="BB593" i="10"/>
  <c r="E150" i="13"/>
  <c r="BV600" i="10"/>
  <c r="Y157" i="13"/>
  <c r="BA601" i="10"/>
  <c r="D158" i="13"/>
  <c r="BS609" i="10"/>
  <c r="V166" i="13"/>
  <c r="BC592" i="10"/>
  <c r="F149" i="13"/>
  <c r="BC596" i="10"/>
  <c r="F153" i="13"/>
  <c r="BS592" i="10"/>
  <c r="V149" i="13"/>
  <c r="BU596" i="10"/>
  <c r="X153" i="13"/>
  <c r="BA587" i="10"/>
  <c r="D144" i="13"/>
  <c r="BA589" i="10"/>
  <c r="D146" i="13"/>
  <c r="BA591" i="10"/>
  <c r="D148" i="13"/>
  <c r="BA593" i="10"/>
  <c r="D150" i="13"/>
  <c r="BA595" i="10"/>
  <c r="D152" i="13"/>
  <c r="BA597" i="10"/>
  <c r="D154" i="13"/>
  <c r="BC587" i="10"/>
  <c r="F144" i="13"/>
  <c r="BC591" i="10"/>
  <c r="F148" i="13"/>
  <c r="BC595" i="10"/>
  <c r="F152" i="13"/>
  <c r="BB600" i="10"/>
  <c r="E157" i="13"/>
  <c r="BB602" i="10"/>
  <c r="E159" i="13"/>
  <c r="BB604" i="10"/>
  <c r="E161" i="13"/>
  <c r="BB606" i="10"/>
  <c r="E163" i="13"/>
  <c r="BB608" i="10"/>
  <c r="E165" i="13"/>
  <c r="BB610" i="10"/>
  <c r="E167" i="13"/>
  <c r="BC601" i="10"/>
  <c r="F158" i="13"/>
  <c r="BC605" i="10"/>
  <c r="F162" i="13"/>
  <c r="BC609" i="10"/>
  <c r="F166" i="13"/>
  <c r="BS600" i="10"/>
  <c r="V157" i="13"/>
  <c r="BS604" i="10"/>
  <c r="V161" i="13"/>
  <c r="BS608" i="10"/>
  <c r="V165" i="13"/>
  <c r="BC588" i="10"/>
  <c r="F145" i="13"/>
  <c r="BS596" i="10"/>
  <c r="V153" i="13"/>
  <c r="BC602" i="10"/>
  <c r="F159" i="13"/>
  <c r="BC610" i="10"/>
  <c r="F167" i="13"/>
  <c r="BU588" i="10"/>
  <c r="X145" i="13"/>
  <c r="BU592" i="10"/>
  <c r="X149" i="13"/>
  <c r="BA588" i="10"/>
  <c r="D145" i="13"/>
  <c r="BA590" i="10"/>
  <c r="D147" i="13"/>
  <c r="BA592" i="10"/>
  <c r="D149" i="13"/>
  <c r="BA594" i="10"/>
  <c r="D151" i="13"/>
  <c r="BA596" i="10"/>
  <c r="D153" i="13"/>
  <c r="BA598" i="10"/>
  <c r="D155" i="13"/>
  <c r="BC589" i="10"/>
  <c r="F146" i="13"/>
  <c r="BC593" i="10"/>
  <c r="F150" i="13"/>
  <c r="BC597" i="10"/>
  <c r="F154" i="13"/>
  <c r="BU610" i="10"/>
  <c r="X167" i="13"/>
  <c r="BB603" i="10"/>
  <c r="E160" i="13"/>
  <c r="BB607" i="10"/>
  <c r="E164" i="13"/>
  <c r="BB609" i="10"/>
  <c r="E166" i="13"/>
  <c r="BB611" i="10"/>
  <c r="E168" i="13"/>
  <c r="BC603" i="10"/>
  <c r="F160" i="13"/>
  <c r="BC607" i="10"/>
  <c r="F164" i="13"/>
  <c r="BC611" i="10"/>
  <c r="F168" i="13"/>
  <c r="BS602" i="10"/>
  <c r="V159" i="13"/>
  <c r="BS606" i="10"/>
  <c r="V163" i="13"/>
  <c r="BS610" i="10"/>
  <c r="V167" i="13"/>
  <c r="BS588" i="10"/>
  <c r="V145" i="13"/>
  <c r="BC606" i="10"/>
  <c r="F163" i="13"/>
  <c r="BV596" i="10"/>
  <c r="Y153" i="13"/>
  <c r="BB590" i="10"/>
  <c r="E147" i="13"/>
  <c r="BB594" i="10"/>
  <c r="E151" i="13"/>
  <c r="BB598" i="10"/>
  <c r="E155" i="13"/>
  <c r="BC590" i="10"/>
  <c r="F147" i="13"/>
  <c r="BC594" i="10"/>
  <c r="F151" i="13"/>
  <c r="BC598" i="10"/>
  <c r="F155" i="13"/>
  <c r="BV606" i="10"/>
  <c r="Y163" i="13"/>
  <c r="BA600" i="10"/>
  <c r="D157" i="13"/>
  <c r="BA604" i="10"/>
  <c r="D161" i="13"/>
  <c r="BA608" i="10"/>
  <c r="D165" i="13"/>
  <c r="BC600" i="10"/>
  <c r="F157" i="13"/>
  <c r="BC604" i="10"/>
  <c r="F161" i="13"/>
  <c r="BS607" i="10"/>
  <c r="V164" i="13"/>
  <c r="BU602" i="10"/>
  <c r="X159" i="13"/>
  <c r="BU601" i="10"/>
  <c r="X158" i="13"/>
  <c r="BV611" i="10"/>
  <c r="Y168" i="13"/>
  <c r="BV610" i="10"/>
  <c r="Y167" i="13"/>
  <c r="BU608" i="10"/>
  <c r="X165" i="13"/>
  <c r="BV607" i="10"/>
  <c r="Y164" i="13"/>
  <c r="BU606" i="10"/>
  <c r="X163" i="13"/>
  <c r="BV604" i="10"/>
  <c r="Y161" i="13"/>
  <c r="BU603" i="10"/>
  <c r="X160" i="13"/>
  <c r="BV602" i="10"/>
  <c r="Y159" i="13"/>
  <c r="BV601" i="10"/>
  <c r="Y158" i="13"/>
  <c r="BU600" i="10"/>
  <c r="X157" i="13"/>
  <c r="BD600" i="10"/>
  <c r="G157" i="13"/>
  <c r="BD602" i="10"/>
  <c r="G159" i="13"/>
  <c r="BD604" i="10"/>
  <c r="G161" i="13"/>
  <c r="BD606" i="10"/>
  <c r="G163" i="13"/>
  <c r="BD608" i="10"/>
  <c r="G165" i="13"/>
  <c r="BD610" i="10"/>
  <c r="G167" i="13"/>
  <c r="BU611" i="10"/>
  <c r="X168" i="13"/>
  <c r="BD601" i="10"/>
  <c r="G158" i="13"/>
  <c r="BD603" i="10"/>
  <c r="G160" i="13"/>
  <c r="BD605" i="10"/>
  <c r="G162" i="13"/>
  <c r="BD607" i="10"/>
  <c r="G164" i="13"/>
  <c r="BD609" i="10"/>
  <c r="G166" i="13"/>
  <c r="BD611" i="10"/>
  <c r="G168" i="13"/>
  <c r="BD587" i="10"/>
  <c r="G144" i="13"/>
  <c r="BD589" i="10"/>
  <c r="G146" i="13"/>
  <c r="BD591" i="10"/>
  <c r="G148" i="13"/>
  <c r="BD593" i="10"/>
  <c r="G150" i="13"/>
  <c r="BV593" i="10"/>
  <c r="Y150" i="13"/>
  <c r="BD595" i="10"/>
  <c r="G152" i="13"/>
  <c r="BV595" i="10"/>
  <c r="Y152" i="13"/>
  <c r="BD597" i="10"/>
  <c r="G154" i="13"/>
  <c r="BV597" i="10"/>
  <c r="Y154" i="13"/>
  <c r="BD588" i="10"/>
  <c r="G145" i="13"/>
  <c r="BD590" i="10"/>
  <c r="G147" i="13"/>
  <c r="BD592" i="10"/>
  <c r="G149" i="13"/>
  <c r="BD594" i="10"/>
  <c r="G151" i="13"/>
  <c r="BD596" i="10"/>
  <c r="G153" i="13"/>
  <c r="BD598" i="10"/>
  <c r="G155" i="13"/>
  <c r="BT585" i="10"/>
  <c r="W142" i="13"/>
  <c r="BT584" i="10"/>
  <c r="W141" i="13"/>
  <c r="BT583" i="10"/>
  <c r="W140" i="13"/>
  <c r="BT582" i="10"/>
  <c r="W139" i="13"/>
  <c r="BT581" i="10"/>
  <c r="W138" i="13"/>
  <c r="BT580" i="10"/>
  <c r="W137" i="13"/>
  <c r="BT579" i="10"/>
  <c r="W136" i="13"/>
  <c r="BT578" i="10"/>
  <c r="W135" i="13"/>
  <c r="BT577" i="10"/>
  <c r="W134" i="13"/>
  <c r="BT576" i="10"/>
  <c r="W133" i="13"/>
  <c r="BT575" i="10"/>
  <c r="W132" i="13"/>
  <c r="BT574" i="10"/>
  <c r="W131" i="13"/>
  <c r="BR585" i="10"/>
  <c r="U142" i="13"/>
  <c r="BR584" i="10"/>
  <c r="U141" i="13"/>
  <c r="BR583" i="10"/>
  <c r="U140" i="13"/>
  <c r="BR582" i="10"/>
  <c r="U139" i="13"/>
  <c r="BR581" i="10"/>
  <c r="U138" i="13"/>
  <c r="BR580" i="10"/>
  <c r="U137" i="13"/>
  <c r="BR579" i="10"/>
  <c r="U136" i="13"/>
  <c r="BR578" i="10"/>
  <c r="U135" i="13"/>
  <c r="BR577" i="10"/>
  <c r="U134" i="13"/>
  <c r="BR576" i="10"/>
  <c r="U133" i="13"/>
  <c r="BR575" i="10"/>
  <c r="U132" i="13"/>
  <c r="BR574" i="10"/>
  <c r="U131" i="13"/>
  <c r="BQ585" i="10"/>
  <c r="T142" i="13"/>
  <c r="BQ584" i="10"/>
  <c r="T141" i="13"/>
  <c r="BQ583" i="10"/>
  <c r="T140" i="13"/>
  <c r="BQ582" i="10"/>
  <c r="T139" i="13"/>
  <c r="BQ581" i="10"/>
  <c r="T138" i="13"/>
  <c r="BQ580" i="10"/>
  <c r="T137" i="13"/>
  <c r="BQ579" i="10"/>
  <c r="T136" i="13"/>
  <c r="BQ578" i="10"/>
  <c r="T135" i="13"/>
  <c r="BQ577" i="10"/>
  <c r="T134" i="13"/>
  <c r="BQ576" i="10"/>
  <c r="T133" i="13"/>
  <c r="BQ575" i="10"/>
  <c r="T132" i="13"/>
  <c r="BQ574" i="10"/>
  <c r="T131" i="13"/>
  <c r="BJ585" i="10"/>
  <c r="M142" i="13"/>
  <c r="BJ584" i="10"/>
  <c r="M141" i="13"/>
  <c r="BJ583" i="10"/>
  <c r="M140" i="13"/>
  <c r="BJ582" i="10"/>
  <c r="M139" i="13"/>
  <c r="BJ581" i="10"/>
  <c r="M138" i="13"/>
  <c r="BJ580" i="10"/>
  <c r="M137" i="13"/>
  <c r="BJ579" i="10"/>
  <c r="M136" i="13"/>
  <c r="BJ578" i="10"/>
  <c r="M135" i="13"/>
  <c r="BJ577" i="10"/>
  <c r="M134" i="13"/>
  <c r="BJ576" i="10"/>
  <c r="M133" i="13"/>
  <c r="BJ575" i="10"/>
  <c r="M132" i="13"/>
  <c r="BJ574" i="10"/>
  <c r="M131" i="13"/>
  <c r="BI585" i="10"/>
  <c r="L142" i="13"/>
  <c r="BI584" i="10"/>
  <c r="L141" i="13"/>
  <c r="BI583" i="10"/>
  <c r="L140" i="13"/>
  <c r="BI582" i="10"/>
  <c r="L139" i="13"/>
  <c r="BI581" i="10"/>
  <c r="L138" i="13"/>
  <c r="BI580" i="10"/>
  <c r="L137" i="13"/>
  <c r="BI579" i="10"/>
  <c r="L136" i="13"/>
  <c r="BI578" i="10"/>
  <c r="L135" i="13"/>
  <c r="BI577" i="10"/>
  <c r="L134" i="13"/>
  <c r="BI576" i="10"/>
  <c r="L133" i="13"/>
  <c r="BI575" i="10"/>
  <c r="L132" i="13"/>
  <c r="BI574" i="10"/>
  <c r="L131" i="13"/>
  <c r="BH585" i="10"/>
  <c r="K142" i="13"/>
  <c r="BH584" i="10"/>
  <c r="K141" i="13"/>
  <c r="BH583" i="10"/>
  <c r="K140" i="13"/>
  <c r="BH582" i="10"/>
  <c r="K139" i="13"/>
  <c r="BH581" i="10"/>
  <c r="K138" i="13"/>
  <c r="BH580" i="10"/>
  <c r="K137" i="13"/>
  <c r="BH579" i="10"/>
  <c r="K136" i="13"/>
  <c r="BH578" i="10"/>
  <c r="K135" i="13"/>
  <c r="BH577" i="10"/>
  <c r="K134" i="13"/>
  <c r="BH576" i="10"/>
  <c r="K133" i="13"/>
  <c r="BH575" i="10"/>
  <c r="K132" i="13"/>
  <c r="BH574" i="10"/>
  <c r="K131" i="13"/>
  <c r="BG585" i="10"/>
  <c r="J142" i="13"/>
  <c r="BG584" i="10"/>
  <c r="J141" i="13"/>
  <c r="BG583" i="10"/>
  <c r="J140" i="13"/>
  <c r="BG582" i="10"/>
  <c r="J139" i="13"/>
  <c r="BG581" i="10"/>
  <c r="J138" i="13"/>
  <c r="BG580" i="10"/>
  <c r="J137" i="13"/>
  <c r="BG579" i="10"/>
  <c r="J136" i="13"/>
  <c r="BG578" i="10"/>
  <c r="J135" i="13"/>
  <c r="BG577" i="10"/>
  <c r="J134" i="13"/>
  <c r="BG576" i="10"/>
  <c r="J133" i="13"/>
  <c r="BG575" i="10"/>
  <c r="J132" i="13"/>
  <c r="BG574" i="10"/>
  <c r="J131" i="13"/>
  <c r="BF585" i="10"/>
  <c r="I142" i="13"/>
  <c r="BF584" i="10"/>
  <c r="I141" i="13"/>
  <c r="BF583" i="10"/>
  <c r="I140" i="13"/>
  <c r="BF582" i="10"/>
  <c r="I139" i="13"/>
  <c r="BF581" i="10"/>
  <c r="I138" i="13"/>
  <c r="BF580" i="10"/>
  <c r="I137" i="13"/>
  <c r="BF579" i="10"/>
  <c r="I136" i="13"/>
  <c r="BF578" i="10"/>
  <c r="I135" i="13"/>
  <c r="BF577" i="10"/>
  <c r="I134" i="13"/>
  <c r="BF576" i="10"/>
  <c r="I133" i="13"/>
  <c r="BF575" i="10"/>
  <c r="I132" i="13"/>
  <c r="BF574" i="10"/>
  <c r="I131" i="13"/>
  <c r="BE585" i="10"/>
  <c r="BE584" i="10"/>
  <c r="H141" i="13"/>
  <c r="BE583" i="10"/>
  <c r="BE582" i="10"/>
  <c r="H139" i="13"/>
  <c r="BE581" i="10"/>
  <c r="BE580" i="10"/>
  <c r="H137" i="13"/>
  <c r="BE579" i="10"/>
  <c r="BE578" i="10"/>
  <c r="H135" i="13"/>
  <c r="BE577" i="10"/>
  <c r="BE576" i="10"/>
  <c r="H133" i="13"/>
  <c r="BE575" i="10"/>
  <c r="BE574" i="10"/>
  <c r="H131" i="13"/>
  <c r="AZ585" i="10"/>
  <c r="AZ584" i="10"/>
  <c r="C141" i="13"/>
  <c r="AZ583" i="10"/>
  <c r="AZ582" i="10"/>
  <c r="C139" i="13"/>
  <c r="AZ581" i="10"/>
  <c r="AZ580" i="10"/>
  <c r="C137" i="13"/>
  <c r="AZ579" i="10"/>
  <c r="AZ578" i="10"/>
  <c r="C135" i="13"/>
  <c r="AZ577" i="10"/>
  <c r="AZ576" i="10"/>
  <c r="AZ575" i="10"/>
  <c r="C132" i="13"/>
  <c r="AZ574" i="10"/>
  <c r="C131" i="13"/>
  <c r="BV585" i="10"/>
  <c r="Y142" i="13"/>
  <c r="AZ711" i="10"/>
  <c r="C268" i="13"/>
  <c r="BE711" i="10"/>
  <c r="BF711" i="10"/>
  <c r="I268" i="13"/>
  <c r="BG711" i="10"/>
  <c r="J268" i="13"/>
  <c r="BH711" i="10"/>
  <c r="K268" i="13"/>
  <c r="BI711" i="10"/>
  <c r="L268" i="13"/>
  <c r="BJ711" i="10"/>
  <c r="M268" i="13"/>
  <c r="BQ711" i="10"/>
  <c r="T268" i="13"/>
  <c r="BR711" i="10"/>
  <c r="U268" i="13"/>
  <c r="BT711" i="10"/>
  <c r="W268" i="13"/>
  <c r="AZ712" i="10"/>
  <c r="C269" i="13"/>
  <c r="BE712" i="10"/>
  <c r="H269" i="13"/>
  <c r="BF712" i="10"/>
  <c r="I269" i="13"/>
  <c r="BG712" i="10"/>
  <c r="J269" i="13"/>
  <c r="BH712" i="10"/>
  <c r="K269" i="13"/>
  <c r="BI712" i="10"/>
  <c r="L269" i="13"/>
  <c r="BJ712" i="10"/>
  <c r="M269" i="13"/>
  <c r="BQ712" i="10"/>
  <c r="T269" i="13"/>
  <c r="BR712" i="10"/>
  <c r="U269" i="13"/>
  <c r="BT712" i="10"/>
  <c r="W269" i="13"/>
  <c r="AZ713" i="10"/>
  <c r="C270" i="13"/>
  <c r="BE713" i="10"/>
  <c r="BF713" i="10"/>
  <c r="I270" i="13"/>
  <c r="BG713" i="10"/>
  <c r="J270" i="13"/>
  <c r="BH713" i="10"/>
  <c r="K270" i="13"/>
  <c r="BI713" i="10"/>
  <c r="L270" i="13"/>
  <c r="BJ713" i="10"/>
  <c r="M270" i="13"/>
  <c r="BQ713" i="10"/>
  <c r="T270" i="13"/>
  <c r="BR713" i="10"/>
  <c r="U270" i="13"/>
  <c r="BT713" i="10"/>
  <c r="W270" i="13"/>
  <c r="AZ714" i="10"/>
  <c r="C271" i="13"/>
  <c r="BE714" i="10"/>
  <c r="H271" i="13"/>
  <c r="BF714" i="10"/>
  <c r="I271" i="13"/>
  <c r="BG714" i="10"/>
  <c r="J271" i="13"/>
  <c r="BH714" i="10"/>
  <c r="K271" i="13"/>
  <c r="BI714" i="10"/>
  <c r="L271" i="13"/>
  <c r="BJ714" i="10"/>
  <c r="M271" i="13"/>
  <c r="BQ714" i="10"/>
  <c r="T271" i="13"/>
  <c r="BR714" i="10"/>
  <c r="U271" i="13"/>
  <c r="BT714" i="10"/>
  <c r="W271" i="13"/>
  <c r="AZ716" i="10"/>
  <c r="C273" i="13"/>
  <c r="BE716" i="10"/>
  <c r="H273" i="13"/>
  <c r="BF716" i="10"/>
  <c r="I273" i="13"/>
  <c r="BG716" i="10"/>
  <c r="J273" i="13"/>
  <c r="BH716" i="10"/>
  <c r="K273" i="13"/>
  <c r="BI716" i="10"/>
  <c r="L273" i="13"/>
  <c r="BJ716" i="10"/>
  <c r="M273" i="13"/>
  <c r="BQ716" i="10"/>
  <c r="T273" i="13"/>
  <c r="BR716" i="10"/>
  <c r="U273" i="13"/>
  <c r="BT716" i="10"/>
  <c r="W273" i="13"/>
  <c r="AZ717" i="10"/>
  <c r="C274" i="13"/>
  <c r="BE717" i="10"/>
  <c r="BF717" i="10"/>
  <c r="I274" i="13"/>
  <c r="BG717" i="10"/>
  <c r="J274" i="13"/>
  <c r="BH717" i="10"/>
  <c r="K274" i="13"/>
  <c r="BI717" i="10"/>
  <c r="L274" i="13"/>
  <c r="BJ717" i="10"/>
  <c r="M274" i="13"/>
  <c r="BQ717" i="10"/>
  <c r="T274" i="13"/>
  <c r="BR717" i="10"/>
  <c r="U274" i="13"/>
  <c r="BT717" i="10"/>
  <c r="W274" i="13"/>
  <c r="AZ718" i="10"/>
  <c r="C275" i="13"/>
  <c r="BE718" i="10"/>
  <c r="H275" i="13"/>
  <c r="BF718" i="10"/>
  <c r="I275" i="13"/>
  <c r="BG718" i="10"/>
  <c r="J275" i="13"/>
  <c r="BH718" i="10"/>
  <c r="K275" i="13"/>
  <c r="BI718" i="10"/>
  <c r="L275" i="13"/>
  <c r="BJ718" i="10"/>
  <c r="M275" i="13"/>
  <c r="BQ718" i="10"/>
  <c r="T275" i="13"/>
  <c r="BR718" i="10"/>
  <c r="U275" i="13"/>
  <c r="BT718" i="10"/>
  <c r="W275" i="13"/>
  <c r="AZ719" i="10"/>
  <c r="C276" i="13"/>
  <c r="BE719" i="10"/>
  <c r="BF719" i="10"/>
  <c r="I276" i="13"/>
  <c r="BG719" i="10"/>
  <c r="J276" i="13"/>
  <c r="BH719" i="10"/>
  <c r="K276" i="13"/>
  <c r="BI719" i="10"/>
  <c r="L276" i="13"/>
  <c r="BJ719" i="10"/>
  <c r="M276" i="13"/>
  <c r="BQ719" i="10"/>
  <c r="T276" i="13"/>
  <c r="BR719" i="10"/>
  <c r="U276" i="13"/>
  <c r="BT719" i="10"/>
  <c r="W276" i="13"/>
  <c r="BA575" i="10"/>
  <c r="D132" i="13"/>
  <c r="BA579" i="10"/>
  <c r="D136" i="13"/>
  <c r="BA719" i="10"/>
  <c r="D276" i="13"/>
  <c r="BA717" i="10"/>
  <c r="D274" i="13"/>
  <c r="BA714" i="10"/>
  <c r="D271" i="13"/>
  <c r="BA712" i="10"/>
  <c r="D269" i="13"/>
  <c r="BS574" i="10"/>
  <c r="V131" i="13"/>
  <c r="BS578" i="10"/>
  <c r="V135" i="13"/>
  <c r="BS582" i="10"/>
  <c r="V139" i="13"/>
  <c r="BC718" i="10"/>
  <c r="F275" i="13"/>
  <c r="BC716" i="10"/>
  <c r="F273" i="13"/>
  <c r="BC713" i="10"/>
  <c r="F270" i="13"/>
  <c r="BC711" i="10"/>
  <c r="F268" i="13"/>
  <c r="BA576" i="10"/>
  <c r="D133" i="13"/>
  <c r="BA580" i="10"/>
  <c r="D137" i="13"/>
  <c r="BA584" i="10"/>
  <c r="D141" i="13"/>
  <c r="BA583" i="10"/>
  <c r="D140" i="13"/>
  <c r="BU577" i="10"/>
  <c r="X134" i="13"/>
  <c r="BU581" i="10"/>
  <c r="X138" i="13"/>
  <c r="BB585" i="10"/>
  <c r="E142" i="13"/>
  <c r="BS716" i="10"/>
  <c r="V273" i="13"/>
  <c r="BV713" i="10"/>
  <c r="Y270" i="13"/>
  <c r="BU713" i="10"/>
  <c r="X270" i="13"/>
  <c r="BU711" i="10"/>
  <c r="X268" i="13"/>
  <c r="BV581" i="10"/>
  <c r="Y138" i="13"/>
  <c r="BB718" i="10"/>
  <c r="E275" i="13"/>
  <c r="BS713" i="10"/>
  <c r="V270" i="13"/>
  <c r="BV583" i="10"/>
  <c r="Y140" i="13"/>
  <c r="BV575" i="10"/>
  <c r="Y132" i="13"/>
  <c r="BB575" i="10"/>
  <c r="E132" i="13"/>
  <c r="BV717" i="10"/>
  <c r="Y274" i="13"/>
  <c r="BV714" i="10"/>
  <c r="Y271" i="13"/>
  <c r="BU579" i="10"/>
  <c r="X136" i="13"/>
  <c r="BU575" i="10"/>
  <c r="X132" i="13"/>
  <c r="BB583" i="10"/>
  <c r="E140" i="13"/>
  <c r="BB713" i="10"/>
  <c r="E270" i="13"/>
  <c r="BV579" i="10"/>
  <c r="Y136" i="13"/>
  <c r="BU583" i="10"/>
  <c r="X140" i="13"/>
  <c r="BU716" i="10"/>
  <c r="X273" i="13"/>
  <c r="BV716" i="10"/>
  <c r="Y273" i="13"/>
  <c r="BV712" i="10"/>
  <c r="Y269" i="13"/>
  <c r="BV577" i="10"/>
  <c r="Y134" i="13"/>
  <c r="BB579" i="10"/>
  <c r="E136" i="13"/>
  <c r="BD714" i="10"/>
  <c r="G271" i="13"/>
  <c r="BS577" i="10"/>
  <c r="V134" i="13"/>
  <c r="BS581" i="10"/>
  <c r="V138" i="13"/>
  <c r="BS585" i="10"/>
  <c r="V142" i="13"/>
  <c r="BV719" i="10"/>
  <c r="Y276" i="13"/>
  <c r="BV718" i="10"/>
  <c r="Y275" i="13"/>
  <c r="BB716" i="10"/>
  <c r="E273" i="13"/>
  <c r="BS711" i="10"/>
  <c r="V268" i="13"/>
  <c r="BB574" i="10"/>
  <c r="E131" i="13"/>
  <c r="BB576" i="10"/>
  <c r="E133" i="13"/>
  <c r="BB578" i="10"/>
  <c r="E135" i="13"/>
  <c r="BB580" i="10"/>
  <c r="E137" i="13"/>
  <c r="BB582" i="10"/>
  <c r="E139" i="13"/>
  <c r="BB584" i="10"/>
  <c r="E141" i="13"/>
  <c r="BC575" i="10"/>
  <c r="F132" i="13"/>
  <c r="BC579" i="10"/>
  <c r="F136" i="13"/>
  <c r="BC583" i="10"/>
  <c r="F140" i="13"/>
  <c r="BD712" i="10"/>
  <c r="G269" i="13"/>
  <c r="BD717" i="10"/>
  <c r="G274" i="13"/>
  <c r="BS575" i="10"/>
  <c r="V132" i="13"/>
  <c r="BS579" i="10"/>
  <c r="V136" i="13"/>
  <c r="BS583" i="10"/>
  <c r="V140" i="13"/>
  <c r="BB577" i="10"/>
  <c r="E134" i="13"/>
  <c r="BB581" i="10"/>
  <c r="E138" i="13"/>
  <c r="BC577" i="10"/>
  <c r="F134" i="13"/>
  <c r="BC585" i="10"/>
  <c r="F142" i="13"/>
  <c r="BD719" i="10"/>
  <c r="G276" i="13"/>
  <c r="BB711" i="10"/>
  <c r="E268" i="13"/>
  <c r="BA577" i="10"/>
  <c r="D134" i="13"/>
  <c r="BA581" i="10"/>
  <c r="D138" i="13"/>
  <c r="BA585" i="10"/>
  <c r="D142" i="13"/>
  <c r="BC576" i="10"/>
  <c r="F133" i="13"/>
  <c r="BC580" i="10"/>
  <c r="F137" i="13"/>
  <c r="BC584" i="10"/>
  <c r="F141" i="13"/>
  <c r="BD713" i="10"/>
  <c r="G270" i="13"/>
  <c r="BD718" i="10"/>
  <c r="G275" i="13"/>
  <c r="BS576" i="10"/>
  <c r="V133" i="13"/>
  <c r="BS580" i="10"/>
  <c r="V137" i="13"/>
  <c r="BS584" i="10"/>
  <c r="V141" i="13"/>
  <c r="BC581" i="10"/>
  <c r="F138" i="13"/>
  <c r="BV711" i="10"/>
  <c r="Y268" i="13"/>
  <c r="BA574" i="10"/>
  <c r="D131" i="13"/>
  <c r="BA578" i="10"/>
  <c r="D135" i="13"/>
  <c r="BA582" i="10"/>
  <c r="D139" i="13"/>
  <c r="BC574" i="10"/>
  <c r="F131" i="13"/>
  <c r="BC578" i="10"/>
  <c r="F135" i="13"/>
  <c r="BC582" i="10"/>
  <c r="F139" i="13"/>
  <c r="BD711" i="10"/>
  <c r="G268" i="13"/>
  <c r="BD716" i="10"/>
  <c r="G273" i="13"/>
  <c r="BV574" i="10"/>
  <c r="Y131" i="13"/>
  <c r="BV576" i="10"/>
  <c r="Y133" i="13"/>
  <c r="BV578" i="10"/>
  <c r="Y135" i="13"/>
  <c r="BD580" i="10"/>
  <c r="G137" i="13"/>
  <c r="BD582" i="10"/>
  <c r="G139" i="13"/>
  <c r="BU574" i="10"/>
  <c r="X131" i="13"/>
  <c r="BU576" i="10"/>
  <c r="X133" i="13"/>
  <c r="BU578" i="10"/>
  <c r="X135" i="13"/>
  <c r="BU580" i="10"/>
  <c r="X137" i="13"/>
  <c r="BU582" i="10"/>
  <c r="X139" i="13"/>
  <c r="BU584" i="10"/>
  <c r="X141" i="13"/>
  <c r="BD576" i="10"/>
  <c r="G133" i="13"/>
  <c r="BD584" i="10"/>
  <c r="G141" i="13"/>
  <c r="BU585" i="10"/>
  <c r="X142" i="13"/>
  <c r="BD574" i="10"/>
  <c r="G131" i="13"/>
  <c r="BD578" i="10"/>
  <c r="G135" i="13"/>
  <c r="BV580" i="10"/>
  <c r="Y137" i="13"/>
  <c r="BV582" i="10"/>
  <c r="Y139" i="13"/>
  <c r="BV584" i="10"/>
  <c r="Y141" i="13"/>
  <c r="BD575" i="10"/>
  <c r="G132" i="13"/>
  <c r="BD577" i="10"/>
  <c r="G134" i="13"/>
  <c r="BD579" i="10"/>
  <c r="G136" i="13"/>
  <c r="BD581" i="10"/>
  <c r="G138" i="13"/>
  <c r="BD583" i="10"/>
  <c r="G140" i="13"/>
  <c r="BD585" i="10"/>
  <c r="G142" i="13"/>
  <c r="BU719" i="10"/>
  <c r="X276" i="13"/>
  <c r="BC719" i="10"/>
  <c r="F276" i="13"/>
  <c r="BS718" i="10"/>
  <c r="V275" i="13"/>
  <c r="BA718" i="10"/>
  <c r="D275" i="13"/>
  <c r="BU717" i="10"/>
  <c r="X274" i="13"/>
  <c r="BC717" i="10"/>
  <c r="F274" i="13"/>
  <c r="BA716" i="10"/>
  <c r="D273" i="13"/>
  <c r="BU714" i="10"/>
  <c r="X271" i="13"/>
  <c r="BC714" i="10"/>
  <c r="F271" i="13"/>
  <c r="BA713" i="10"/>
  <c r="D270" i="13"/>
  <c r="BU712" i="10"/>
  <c r="X269" i="13"/>
  <c r="BC712" i="10"/>
  <c r="F269" i="13"/>
  <c r="BA711" i="10"/>
  <c r="D268" i="13"/>
  <c r="BB719" i="10"/>
  <c r="E276" i="13"/>
  <c r="BB717" i="10"/>
  <c r="E274" i="13"/>
  <c r="BB714" i="10"/>
  <c r="E271" i="13"/>
  <c r="BB712" i="10"/>
  <c r="E269" i="13"/>
  <c r="BS719" i="10"/>
  <c r="V276" i="13"/>
  <c r="BU718" i="10"/>
  <c r="X275" i="13"/>
  <c r="BS717" i="10"/>
  <c r="V274" i="13"/>
  <c r="BS714" i="10"/>
  <c r="V271" i="13"/>
  <c r="BS712" i="10"/>
  <c r="V269" i="13"/>
  <c r="BT749" i="10"/>
  <c r="W306" i="13"/>
  <c r="BT748" i="10"/>
  <c r="W305" i="13"/>
  <c r="BT747" i="10"/>
  <c r="W304" i="13"/>
  <c r="BT746" i="10"/>
  <c r="W303" i="13"/>
  <c r="BR749" i="10"/>
  <c r="U306" i="13"/>
  <c r="BR748" i="10"/>
  <c r="U305" i="13"/>
  <c r="BR747" i="10"/>
  <c r="U304" i="13"/>
  <c r="BR746" i="10"/>
  <c r="U303" i="13"/>
  <c r="BQ749" i="10"/>
  <c r="T306" i="13"/>
  <c r="BQ748" i="10"/>
  <c r="T305" i="13"/>
  <c r="BQ747" i="10"/>
  <c r="T304" i="13"/>
  <c r="BQ746" i="10"/>
  <c r="T303" i="13"/>
  <c r="BJ749" i="10"/>
  <c r="M306" i="13"/>
  <c r="BJ748" i="10"/>
  <c r="M305" i="13"/>
  <c r="BJ747" i="10"/>
  <c r="M304" i="13"/>
  <c r="BJ746" i="10"/>
  <c r="M303" i="13"/>
  <c r="BI749" i="10"/>
  <c r="L306" i="13"/>
  <c r="BI748" i="10"/>
  <c r="L305" i="13"/>
  <c r="BI747" i="10"/>
  <c r="L304" i="13"/>
  <c r="BI746" i="10"/>
  <c r="L303" i="13"/>
  <c r="BH749" i="10"/>
  <c r="K306" i="13"/>
  <c r="BH748" i="10"/>
  <c r="K305" i="13"/>
  <c r="BH747" i="10"/>
  <c r="K304" i="13"/>
  <c r="BH746" i="10"/>
  <c r="K303" i="13"/>
  <c r="BG749" i="10"/>
  <c r="J306" i="13"/>
  <c r="BG748" i="10"/>
  <c r="J305" i="13"/>
  <c r="BG747" i="10"/>
  <c r="J304" i="13"/>
  <c r="BG746" i="10"/>
  <c r="J303" i="13"/>
  <c r="BF749" i="10"/>
  <c r="I306" i="13"/>
  <c r="BF748" i="10"/>
  <c r="I305" i="13"/>
  <c r="BF747" i="10"/>
  <c r="I304" i="13"/>
  <c r="BF746" i="10"/>
  <c r="I303" i="13"/>
  <c r="BE749" i="10"/>
  <c r="BE748" i="10"/>
  <c r="H305" i="13"/>
  <c r="BE747" i="10"/>
  <c r="BE746" i="10"/>
  <c r="H303" i="13"/>
  <c r="AZ749" i="10"/>
  <c r="C306" i="13"/>
  <c r="AZ748" i="10"/>
  <c r="C305" i="13"/>
  <c r="AZ747" i="10"/>
  <c r="C304" i="13"/>
  <c r="AZ746" i="10"/>
  <c r="C303" i="13"/>
  <c r="BT744" i="10"/>
  <c r="W301" i="13"/>
  <c r="BT743" i="10"/>
  <c r="W300" i="13"/>
  <c r="BT742" i="10"/>
  <c r="W299" i="13"/>
  <c r="BT741" i="10"/>
  <c r="W298" i="13"/>
  <c r="BR744" i="10"/>
  <c r="U301" i="13"/>
  <c r="BR743" i="10"/>
  <c r="U300" i="13"/>
  <c r="BR742" i="10"/>
  <c r="U299" i="13"/>
  <c r="BR741" i="10"/>
  <c r="U298" i="13"/>
  <c r="BQ744" i="10"/>
  <c r="T301" i="13"/>
  <c r="BQ743" i="10"/>
  <c r="T300" i="13"/>
  <c r="BQ742" i="10"/>
  <c r="T299" i="13"/>
  <c r="BQ741" i="10"/>
  <c r="T298" i="13"/>
  <c r="BJ744" i="10"/>
  <c r="M301" i="13"/>
  <c r="BJ743" i="10"/>
  <c r="M300" i="13"/>
  <c r="BJ742" i="10"/>
  <c r="M299" i="13"/>
  <c r="BJ741" i="10"/>
  <c r="M298" i="13"/>
  <c r="BI744" i="10"/>
  <c r="L301" i="13"/>
  <c r="BI743" i="10"/>
  <c r="L300" i="13"/>
  <c r="BI742" i="10"/>
  <c r="L299" i="13"/>
  <c r="BI741" i="10"/>
  <c r="L298" i="13"/>
  <c r="BH744" i="10"/>
  <c r="K301" i="13"/>
  <c r="BH743" i="10"/>
  <c r="K300" i="13"/>
  <c r="BH742" i="10"/>
  <c r="K299" i="13"/>
  <c r="BH741" i="10"/>
  <c r="K298" i="13"/>
  <c r="BG744" i="10"/>
  <c r="J301" i="13"/>
  <c r="BG743" i="10"/>
  <c r="J300" i="13"/>
  <c r="BG742" i="10"/>
  <c r="J299" i="13"/>
  <c r="BG741" i="10"/>
  <c r="J298" i="13"/>
  <c r="BF744" i="10"/>
  <c r="I301" i="13"/>
  <c r="BF743" i="10"/>
  <c r="I300" i="13"/>
  <c r="BF742" i="10"/>
  <c r="I299" i="13"/>
  <c r="BF741" i="10"/>
  <c r="I298" i="13"/>
  <c r="BE744" i="10"/>
  <c r="H301" i="13"/>
  <c r="BE743" i="10"/>
  <c r="BE742" i="10"/>
  <c r="H299" i="13"/>
  <c r="BE741" i="10"/>
  <c r="AZ744" i="10"/>
  <c r="C301" i="13"/>
  <c r="AZ743" i="10"/>
  <c r="C300" i="13"/>
  <c r="AZ742" i="10"/>
  <c r="C299" i="13"/>
  <c r="AZ741" i="10"/>
  <c r="C298" i="13"/>
  <c r="BT739" i="10"/>
  <c r="W296" i="13"/>
  <c r="BT738" i="10"/>
  <c r="W295" i="13"/>
  <c r="BT737" i="10"/>
  <c r="W294" i="13"/>
  <c r="BT736" i="10"/>
  <c r="W293" i="13"/>
  <c r="BR739" i="10"/>
  <c r="U296" i="13"/>
  <c r="BR738" i="10"/>
  <c r="U295" i="13"/>
  <c r="BR737" i="10"/>
  <c r="U294" i="13"/>
  <c r="BR736" i="10"/>
  <c r="U293" i="13"/>
  <c r="BQ739" i="10"/>
  <c r="T296" i="13"/>
  <c r="BQ738" i="10"/>
  <c r="T295" i="13"/>
  <c r="BQ737" i="10"/>
  <c r="T294" i="13"/>
  <c r="BQ736" i="10"/>
  <c r="T293" i="13"/>
  <c r="BJ739" i="10"/>
  <c r="M296" i="13"/>
  <c r="BJ738" i="10"/>
  <c r="M295" i="13"/>
  <c r="BJ737" i="10"/>
  <c r="M294" i="13"/>
  <c r="BJ736" i="10"/>
  <c r="M293" i="13"/>
  <c r="BI739" i="10"/>
  <c r="L296" i="13"/>
  <c r="BI738" i="10"/>
  <c r="L295" i="13"/>
  <c r="BI737" i="10"/>
  <c r="L294" i="13"/>
  <c r="BI736" i="10"/>
  <c r="L293" i="13"/>
  <c r="BH739" i="10"/>
  <c r="K296" i="13"/>
  <c r="BH738" i="10"/>
  <c r="K295" i="13"/>
  <c r="BH737" i="10"/>
  <c r="K294" i="13"/>
  <c r="BH736" i="10"/>
  <c r="K293" i="13"/>
  <c r="BG739" i="10"/>
  <c r="J296" i="13"/>
  <c r="BG738" i="10"/>
  <c r="J295" i="13"/>
  <c r="BG737" i="10"/>
  <c r="J294" i="13"/>
  <c r="BG736" i="10"/>
  <c r="J293" i="13"/>
  <c r="BF739" i="10"/>
  <c r="I296" i="13"/>
  <c r="BF738" i="10"/>
  <c r="I295" i="13"/>
  <c r="BF737" i="10"/>
  <c r="I294" i="13"/>
  <c r="BF736" i="10"/>
  <c r="I293" i="13"/>
  <c r="BE739" i="10"/>
  <c r="BE738" i="10"/>
  <c r="H295" i="13"/>
  <c r="BE737" i="10"/>
  <c r="BE736" i="10"/>
  <c r="H293" i="13"/>
  <c r="AZ739" i="10"/>
  <c r="C296" i="13"/>
  <c r="AZ738" i="10"/>
  <c r="C295" i="13"/>
  <c r="AZ737" i="10"/>
  <c r="C294" i="13"/>
  <c r="AZ736" i="10"/>
  <c r="C293" i="13"/>
  <c r="BT734" i="10"/>
  <c r="W291" i="13"/>
  <c r="BT733" i="10"/>
  <c r="W290" i="13"/>
  <c r="BT732" i="10"/>
  <c r="W289" i="13"/>
  <c r="BT731" i="10"/>
  <c r="W288" i="13"/>
  <c r="BR734" i="10"/>
  <c r="U291" i="13"/>
  <c r="BR733" i="10"/>
  <c r="U290" i="13"/>
  <c r="BR732" i="10"/>
  <c r="U289" i="13"/>
  <c r="BR731" i="10"/>
  <c r="U288" i="13"/>
  <c r="BQ734" i="10"/>
  <c r="T291" i="13"/>
  <c r="BQ733" i="10"/>
  <c r="T290" i="13"/>
  <c r="BQ732" i="10"/>
  <c r="T289" i="13"/>
  <c r="BQ731" i="10"/>
  <c r="T288" i="13"/>
  <c r="BJ734" i="10"/>
  <c r="M291" i="13"/>
  <c r="BJ733" i="10"/>
  <c r="M290" i="13"/>
  <c r="BJ732" i="10"/>
  <c r="M289" i="13"/>
  <c r="BJ731" i="10"/>
  <c r="M288" i="13"/>
  <c r="BI734" i="10"/>
  <c r="L291" i="13"/>
  <c r="BI733" i="10"/>
  <c r="L290" i="13"/>
  <c r="BI732" i="10"/>
  <c r="L289" i="13"/>
  <c r="BI731" i="10"/>
  <c r="L288" i="13"/>
  <c r="BH734" i="10"/>
  <c r="K291" i="13"/>
  <c r="BH733" i="10"/>
  <c r="K290" i="13"/>
  <c r="BH732" i="10"/>
  <c r="K289" i="13"/>
  <c r="BH731" i="10"/>
  <c r="K288" i="13"/>
  <c r="BG734" i="10"/>
  <c r="J291" i="13"/>
  <c r="BG733" i="10"/>
  <c r="J290" i="13"/>
  <c r="BG732" i="10"/>
  <c r="J289" i="13"/>
  <c r="BG731" i="10"/>
  <c r="J288" i="13"/>
  <c r="BF734" i="10"/>
  <c r="I291" i="13"/>
  <c r="BF733" i="10"/>
  <c r="I290" i="13"/>
  <c r="BF732" i="10"/>
  <c r="I289" i="13"/>
  <c r="BF731" i="10"/>
  <c r="I288" i="13"/>
  <c r="BE734" i="10"/>
  <c r="H291" i="13"/>
  <c r="BE733" i="10"/>
  <c r="BE732" i="10"/>
  <c r="H289" i="13"/>
  <c r="BE731" i="10"/>
  <c r="AZ734" i="10"/>
  <c r="AZ733" i="10"/>
  <c r="C290" i="13"/>
  <c r="AZ732" i="10"/>
  <c r="C289" i="13"/>
  <c r="AZ731" i="10"/>
  <c r="C288" i="13"/>
  <c r="BT729" i="10"/>
  <c r="W286" i="13"/>
  <c r="BT728" i="10"/>
  <c r="W285" i="13"/>
  <c r="BT727" i="10"/>
  <c r="W284" i="13"/>
  <c r="BT726" i="10"/>
  <c r="W283" i="13"/>
  <c r="BR729" i="10"/>
  <c r="U286" i="13"/>
  <c r="BR728" i="10"/>
  <c r="U285" i="13"/>
  <c r="BR727" i="10"/>
  <c r="U284" i="13"/>
  <c r="BR726" i="10"/>
  <c r="U283" i="13"/>
  <c r="BQ729" i="10"/>
  <c r="T286" i="13"/>
  <c r="BQ728" i="10"/>
  <c r="T285" i="13"/>
  <c r="BQ727" i="10"/>
  <c r="T284" i="13"/>
  <c r="BQ726" i="10"/>
  <c r="T283" i="13"/>
  <c r="BJ729" i="10"/>
  <c r="M286" i="13"/>
  <c r="BJ728" i="10"/>
  <c r="M285" i="13"/>
  <c r="BJ727" i="10"/>
  <c r="M284" i="13"/>
  <c r="BJ726" i="10"/>
  <c r="M283" i="13"/>
  <c r="BI729" i="10"/>
  <c r="L286" i="13"/>
  <c r="BI728" i="10"/>
  <c r="L285" i="13"/>
  <c r="BI727" i="10"/>
  <c r="L284" i="13"/>
  <c r="BI726" i="10"/>
  <c r="L283" i="13"/>
  <c r="BH729" i="10"/>
  <c r="K286" i="13"/>
  <c r="BH728" i="10"/>
  <c r="K285" i="13"/>
  <c r="BH727" i="10"/>
  <c r="K284" i="13"/>
  <c r="BH726" i="10"/>
  <c r="K283" i="13"/>
  <c r="BG729" i="10"/>
  <c r="J286" i="13"/>
  <c r="BG728" i="10"/>
  <c r="J285" i="13"/>
  <c r="BG727" i="10"/>
  <c r="J284" i="13"/>
  <c r="BG726" i="10"/>
  <c r="J283" i="13"/>
  <c r="BF729" i="10"/>
  <c r="I286" i="13"/>
  <c r="BF728" i="10"/>
  <c r="I285" i="13"/>
  <c r="BF727" i="10"/>
  <c r="I284" i="13"/>
  <c r="BF726" i="10"/>
  <c r="I283" i="13"/>
  <c r="BE729" i="10"/>
  <c r="BE728" i="10"/>
  <c r="H285" i="13"/>
  <c r="BE727" i="10"/>
  <c r="BE726" i="10"/>
  <c r="H283" i="13"/>
  <c r="AZ729" i="10"/>
  <c r="C286" i="13"/>
  <c r="AZ728" i="10"/>
  <c r="C285" i="13"/>
  <c r="AZ727" i="10"/>
  <c r="C284" i="13"/>
  <c r="AZ726" i="10"/>
  <c r="C283" i="13"/>
  <c r="BT724" i="10"/>
  <c r="W281" i="13"/>
  <c r="BT723" i="10"/>
  <c r="W280" i="13"/>
  <c r="BT722" i="10"/>
  <c r="W279" i="13"/>
  <c r="BT721" i="10"/>
  <c r="W278" i="13"/>
  <c r="BR724" i="10"/>
  <c r="U281" i="13"/>
  <c r="BR723" i="10"/>
  <c r="U280" i="13"/>
  <c r="BR722" i="10"/>
  <c r="U279" i="13"/>
  <c r="BR721" i="10"/>
  <c r="U278" i="13"/>
  <c r="BQ724" i="10"/>
  <c r="T281" i="13"/>
  <c r="BQ723" i="10"/>
  <c r="T280" i="13"/>
  <c r="BQ722" i="10"/>
  <c r="T279" i="13"/>
  <c r="BQ721" i="10"/>
  <c r="T278" i="13"/>
  <c r="BJ724" i="10"/>
  <c r="M281" i="13"/>
  <c r="BJ723" i="10"/>
  <c r="M280" i="13"/>
  <c r="BJ722" i="10"/>
  <c r="M279" i="13"/>
  <c r="BJ721" i="10"/>
  <c r="M278" i="13"/>
  <c r="BI724" i="10"/>
  <c r="L281" i="13"/>
  <c r="BI723" i="10"/>
  <c r="L280" i="13"/>
  <c r="BI722" i="10"/>
  <c r="L279" i="13"/>
  <c r="BI721" i="10"/>
  <c r="L278" i="13"/>
  <c r="BH724" i="10"/>
  <c r="K281" i="13"/>
  <c r="BH723" i="10"/>
  <c r="K280" i="13"/>
  <c r="BH722" i="10"/>
  <c r="K279" i="13"/>
  <c r="BH721" i="10"/>
  <c r="K278" i="13"/>
  <c r="BG724" i="10"/>
  <c r="J281" i="13"/>
  <c r="BG723" i="10"/>
  <c r="J280" i="13"/>
  <c r="BG722" i="10"/>
  <c r="J279" i="13"/>
  <c r="BG721" i="10"/>
  <c r="J278" i="13"/>
  <c r="BF724" i="10"/>
  <c r="I281" i="13"/>
  <c r="BF723" i="10"/>
  <c r="I280" i="13"/>
  <c r="BF722" i="10"/>
  <c r="I279" i="13"/>
  <c r="BF721" i="10"/>
  <c r="I278" i="13"/>
  <c r="BE724" i="10"/>
  <c r="H281" i="13"/>
  <c r="BE723" i="10"/>
  <c r="BE722" i="10"/>
  <c r="H279" i="13"/>
  <c r="BE721" i="10"/>
  <c r="AZ724" i="10"/>
  <c r="AZ723" i="10"/>
  <c r="C280" i="13"/>
  <c r="AZ722" i="10"/>
  <c r="C279" i="13"/>
  <c r="AZ721" i="10"/>
  <c r="C278" i="13"/>
  <c r="BT572" i="10"/>
  <c r="W129" i="13"/>
  <c r="BT571" i="10"/>
  <c r="W128" i="13"/>
  <c r="BT570" i="10"/>
  <c r="W127" i="13"/>
  <c r="BT569" i="10"/>
  <c r="W126" i="13"/>
  <c r="BT568" i="10"/>
  <c r="W125" i="13"/>
  <c r="BT567" i="10"/>
  <c r="W124" i="13"/>
  <c r="BT566" i="10"/>
  <c r="W123" i="13"/>
  <c r="BT565" i="10"/>
  <c r="W122" i="13"/>
  <c r="BT564" i="10"/>
  <c r="W121" i="13"/>
  <c r="BT563" i="10"/>
  <c r="W120" i="13"/>
  <c r="BT562" i="10"/>
  <c r="W119" i="13"/>
  <c r="BT561" i="10"/>
  <c r="W118" i="13"/>
  <c r="BR572" i="10"/>
  <c r="U129" i="13"/>
  <c r="BQ572" i="10"/>
  <c r="T129" i="13"/>
  <c r="BR571" i="10"/>
  <c r="U128" i="13"/>
  <c r="BQ571" i="10"/>
  <c r="T128" i="13"/>
  <c r="BR570" i="10"/>
  <c r="U127" i="13"/>
  <c r="BQ570" i="10"/>
  <c r="T127" i="13"/>
  <c r="BR569" i="10"/>
  <c r="U126" i="13"/>
  <c r="BQ569" i="10"/>
  <c r="T126" i="13"/>
  <c r="BR568" i="10"/>
  <c r="U125" i="13"/>
  <c r="BQ568" i="10"/>
  <c r="T125" i="13"/>
  <c r="BR567" i="10"/>
  <c r="U124" i="13"/>
  <c r="BQ567" i="10"/>
  <c r="T124" i="13"/>
  <c r="BR566" i="10"/>
  <c r="U123" i="13"/>
  <c r="BQ566" i="10"/>
  <c r="T123" i="13"/>
  <c r="BR565" i="10"/>
  <c r="U122" i="13"/>
  <c r="BQ565" i="10"/>
  <c r="T122" i="13"/>
  <c r="BR564" i="10"/>
  <c r="U121" i="13"/>
  <c r="BQ564" i="10"/>
  <c r="T121" i="13"/>
  <c r="BR563" i="10"/>
  <c r="U120" i="13"/>
  <c r="BQ563" i="10"/>
  <c r="T120" i="13"/>
  <c r="BR562" i="10"/>
  <c r="U119" i="13"/>
  <c r="BQ562" i="10"/>
  <c r="T119" i="13"/>
  <c r="BR561" i="10"/>
  <c r="U118" i="13"/>
  <c r="BQ561" i="10"/>
  <c r="T118" i="13"/>
  <c r="BJ572" i="10"/>
  <c r="M129" i="13"/>
  <c r="BJ571" i="10"/>
  <c r="M128" i="13"/>
  <c r="BJ570" i="10"/>
  <c r="M127" i="13"/>
  <c r="BJ569" i="10"/>
  <c r="M126" i="13"/>
  <c r="BJ568" i="10"/>
  <c r="M125" i="13"/>
  <c r="BJ567" i="10"/>
  <c r="M124" i="13"/>
  <c r="BJ566" i="10"/>
  <c r="M123" i="13"/>
  <c r="BJ565" i="10"/>
  <c r="M122" i="13"/>
  <c r="BJ564" i="10"/>
  <c r="M121" i="13"/>
  <c r="BJ563" i="10"/>
  <c r="M120" i="13"/>
  <c r="BJ562" i="10"/>
  <c r="M119" i="13"/>
  <c r="BJ561" i="10"/>
  <c r="M118" i="13"/>
  <c r="BI572" i="10"/>
  <c r="L129" i="13"/>
  <c r="BI571" i="10"/>
  <c r="L128" i="13"/>
  <c r="BI570" i="10"/>
  <c r="L127" i="13"/>
  <c r="BI569" i="10"/>
  <c r="L126" i="13"/>
  <c r="BI568" i="10"/>
  <c r="L125" i="13"/>
  <c r="BI567" i="10"/>
  <c r="L124" i="13"/>
  <c r="BI566" i="10"/>
  <c r="L123" i="13"/>
  <c r="BI565" i="10"/>
  <c r="L122" i="13"/>
  <c r="BI564" i="10"/>
  <c r="L121" i="13"/>
  <c r="BI563" i="10"/>
  <c r="L120" i="13"/>
  <c r="BI562" i="10"/>
  <c r="L119" i="13"/>
  <c r="BI561" i="10"/>
  <c r="L118" i="13"/>
  <c r="BH572" i="10"/>
  <c r="K129" i="13"/>
  <c r="BH571" i="10"/>
  <c r="K128" i="13"/>
  <c r="BH570" i="10"/>
  <c r="K127" i="13"/>
  <c r="BH569" i="10"/>
  <c r="K126" i="13"/>
  <c r="BH568" i="10"/>
  <c r="K125" i="13"/>
  <c r="BH567" i="10"/>
  <c r="K124" i="13"/>
  <c r="BH566" i="10"/>
  <c r="K123" i="13"/>
  <c r="BH565" i="10"/>
  <c r="K122" i="13"/>
  <c r="BH564" i="10"/>
  <c r="K121" i="13"/>
  <c r="BH563" i="10"/>
  <c r="K120" i="13"/>
  <c r="BH562" i="10"/>
  <c r="K119" i="13"/>
  <c r="BH561" i="10"/>
  <c r="K118" i="13"/>
  <c r="BG572" i="10"/>
  <c r="J129" i="13"/>
  <c r="BG571" i="10"/>
  <c r="J128" i="13"/>
  <c r="BG570" i="10"/>
  <c r="J127" i="13"/>
  <c r="BG569" i="10"/>
  <c r="J126" i="13"/>
  <c r="BG568" i="10"/>
  <c r="J125" i="13"/>
  <c r="BG567" i="10"/>
  <c r="J124" i="13"/>
  <c r="BG566" i="10"/>
  <c r="J123" i="13"/>
  <c r="BG565" i="10"/>
  <c r="J122" i="13"/>
  <c r="BG564" i="10"/>
  <c r="J121" i="13"/>
  <c r="BG563" i="10"/>
  <c r="J120" i="13"/>
  <c r="BG562" i="10"/>
  <c r="J119" i="13"/>
  <c r="BG561" i="10"/>
  <c r="J118" i="13"/>
  <c r="BF572" i="10"/>
  <c r="I129" i="13"/>
  <c r="BF571" i="10"/>
  <c r="I128" i="13"/>
  <c r="BF570" i="10"/>
  <c r="I127" i="13"/>
  <c r="BF569" i="10"/>
  <c r="I126" i="13"/>
  <c r="BF568" i="10"/>
  <c r="I125" i="13"/>
  <c r="BF567" i="10"/>
  <c r="I124" i="13"/>
  <c r="BF566" i="10"/>
  <c r="I123" i="13"/>
  <c r="BF565" i="10"/>
  <c r="I122" i="13"/>
  <c r="BF564" i="10"/>
  <c r="I121" i="13"/>
  <c r="BF563" i="10"/>
  <c r="I120" i="13"/>
  <c r="BF562" i="10"/>
  <c r="I119" i="13"/>
  <c r="BF561" i="10"/>
  <c r="I118" i="13"/>
  <c r="BE572" i="10"/>
  <c r="H129" i="13"/>
  <c r="BE571" i="10"/>
  <c r="BE570" i="10"/>
  <c r="H127" i="13"/>
  <c r="BE569" i="10"/>
  <c r="BE568" i="10"/>
  <c r="H125" i="13"/>
  <c r="BE567" i="10"/>
  <c r="BE566" i="10"/>
  <c r="H123" i="13"/>
  <c r="BE565" i="10"/>
  <c r="BE564" i="10"/>
  <c r="H121" i="13"/>
  <c r="BE563" i="10"/>
  <c r="BE562" i="10"/>
  <c r="H119" i="13"/>
  <c r="BE561" i="10"/>
  <c r="AZ572" i="10"/>
  <c r="C129" i="13"/>
  <c r="AZ571" i="10"/>
  <c r="AZ570" i="10"/>
  <c r="C127" i="13"/>
  <c r="AZ569" i="10"/>
  <c r="AZ568" i="10"/>
  <c r="BU568" i="10"/>
  <c r="X125" i="13"/>
  <c r="AZ567" i="10"/>
  <c r="C124" i="13"/>
  <c r="AZ566" i="10"/>
  <c r="C123" i="13"/>
  <c r="AZ565" i="10"/>
  <c r="AZ564" i="10"/>
  <c r="C121" i="13"/>
  <c r="AZ563" i="10"/>
  <c r="AZ562" i="10"/>
  <c r="C119" i="13"/>
  <c r="AZ561" i="10"/>
  <c r="BU572" i="10"/>
  <c r="X129" i="13"/>
  <c r="BU571" i="10"/>
  <c r="X128" i="13"/>
  <c r="BU569" i="10"/>
  <c r="X126" i="13"/>
  <c r="BU567" i="10"/>
  <c r="X124" i="13"/>
  <c r="BU566" i="10"/>
  <c r="X123" i="13"/>
  <c r="BU565" i="10"/>
  <c r="X122" i="13"/>
  <c r="BT559" i="10"/>
  <c r="W116" i="13"/>
  <c r="BT558" i="10"/>
  <c r="W115" i="13"/>
  <c r="BT557" i="10"/>
  <c r="W114" i="13"/>
  <c r="BT556" i="10"/>
  <c r="W113" i="13"/>
  <c r="BT555" i="10"/>
  <c r="W112" i="13"/>
  <c r="BT554" i="10"/>
  <c r="W111" i="13"/>
  <c r="BT553" i="10"/>
  <c r="W110" i="13"/>
  <c r="BT552" i="10"/>
  <c r="W109" i="13"/>
  <c r="BT551" i="10"/>
  <c r="W108" i="13"/>
  <c r="BT550" i="10"/>
  <c r="W107" i="13"/>
  <c r="BT549" i="10"/>
  <c r="W106" i="13"/>
  <c r="BR559" i="10"/>
  <c r="U116" i="13"/>
  <c r="BR558" i="10"/>
  <c r="U115" i="13"/>
  <c r="BR557" i="10"/>
  <c r="U114" i="13"/>
  <c r="BR556" i="10"/>
  <c r="U113" i="13"/>
  <c r="BR555" i="10"/>
  <c r="U112" i="13"/>
  <c r="BR554" i="10"/>
  <c r="U111" i="13"/>
  <c r="BR553" i="10"/>
  <c r="U110" i="13"/>
  <c r="BR552" i="10"/>
  <c r="U109" i="13"/>
  <c r="BR551" i="10"/>
  <c r="U108" i="13"/>
  <c r="BR550" i="10"/>
  <c r="U107" i="13"/>
  <c r="BR549" i="10"/>
  <c r="U106" i="13"/>
  <c r="BR548" i="10"/>
  <c r="U105" i="13"/>
  <c r="BQ559" i="10"/>
  <c r="T116" i="13"/>
  <c r="BQ558" i="10"/>
  <c r="T115" i="13"/>
  <c r="BQ557" i="10"/>
  <c r="T114" i="13"/>
  <c r="BQ556" i="10"/>
  <c r="T113" i="13"/>
  <c r="BQ555" i="10"/>
  <c r="T112" i="13"/>
  <c r="BQ554" i="10"/>
  <c r="T111" i="13"/>
  <c r="BQ553" i="10"/>
  <c r="T110" i="13"/>
  <c r="BQ552" i="10"/>
  <c r="T109" i="13"/>
  <c r="BQ551" i="10"/>
  <c r="T108" i="13"/>
  <c r="BQ550" i="10"/>
  <c r="T107" i="13"/>
  <c r="BQ549" i="10"/>
  <c r="T106" i="13"/>
  <c r="BJ559" i="10"/>
  <c r="M116" i="13"/>
  <c r="BJ558" i="10"/>
  <c r="M115" i="13"/>
  <c r="BJ557" i="10"/>
  <c r="M114" i="13"/>
  <c r="BJ556" i="10"/>
  <c r="M113" i="13"/>
  <c r="BJ555" i="10"/>
  <c r="M112" i="13"/>
  <c r="BJ554" i="10"/>
  <c r="M111" i="13"/>
  <c r="BJ553" i="10"/>
  <c r="M110" i="13"/>
  <c r="BJ552" i="10"/>
  <c r="M109" i="13"/>
  <c r="BJ551" i="10"/>
  <c r="M108" i="13"/>
  <c r="BJ550" i="10"/>
  <c r="M107" i="13"/>
  <c r="BJ549" i="10"/>
  <c r="M106" i="13"/>
  <c r="BI559" i="10"/>
  <c r="L116" i="13"/>
  <c r="BI558" i="10"/>
  <c r="L115" i="13"/>
  <c r="BI557" i="10"/>
  <c r="L114" i="13"/>
  <c r="BI556" i="10"/>
  <c r="L113" i="13"/>
  <c r="BI555" i="10"/>
  <c r="L112" i="13"/>
  <c r="BI554" i="10"/>
  <c r="L111" i="13"/>
  <c r="BI553" i="10"/>
  <c r="L110" i="13"/>
  <c r="BI552" i="10"/>
  <c r="L109" i="13"/>
  <c r="BI551" i="10"/>
  <c r="L108" i="13"/>
  <c r="BI550" i="10"/>
  <c r="L107" i="13"/>
  <c r="BI549" i="10"/>
  <c r="L106" i="13"/>
  <c r="BH559" i="10"/>
  <c r="K116" i="13"/>
  <c r="BH558" i="10"/>
  <c r="K115" i="13"/>
  <c r="BH557" i="10"/>
  <c r="K114" i="13"/>
  <c r="BH556" i="10"/>
  <c r="K113" i="13"/>
  <c r="BH555" i="10"/>
  <c r="K112" i="13"/>
  <c r="BH554" i="10"/>
  <c r="K111" i="13"/>
  <c r="BH553" i="10"/>
  <c r="K110" i="13"/>
  <c r="BH552" i="10"/>
  <c r="K109" i="13"/>
  <c r="BH551" i="10"/>
  <c r="K108" i="13"/>
  <c r="BH550" i="10"/>
  <c r="K107" i="13"/>
  <c r="BH549" i="10"/>
  <c r="K106" i="13"/>
  <c r="BG559" i="10"/>
  <c r="J116" i="13"/>
  <c r="BG558" i="10"/>
  <c r="J115" i="13"/>
  <c r="BG557" i="10"/>
  <c r="J114" i="13"/>
  <c r="BG556" i="10"/>
  <c r="J113" i="13"/>
  <c r="BG555" i="10"/>
  <c r="J112" i="13"/>
  <c r="BG554" i="10"/>
  <c r="J111" i="13"/>
  <c r="BG553" i="10"/>
  <c r="J110" i="13"/>
  <c r="BG552" i="10"/>
  <c r="J109" i="13"/>
  <c r="BG551" i="10"/>
  <c r="J108" i="13"/>
  <c r="BG550" i="10"/>
  <c r="J107" i="13"/>
  <c r="BG549" i="10"/>
  <c r="J106" i="13"/>
  <c r="BF559" i="10"/>
  <c r="I116" i="13"/>
  <c r="BF558" i="10"/>
  <c r="I115" i="13"/>
  <c r="BF557" i="10"/>
  <c r="I114" i="13"/>
  <c r="BF556" i="10"/>
  <c r="I113" i="13"/>
  <c r="BF555" i="10"/>
  <c r="I112" i="13"/>
  <c r="BF554" i="10"/>
  <c r="I111" i="13"/>
  <c r="BF553" i="10"/>
  <c r="I110" i="13"/>
  <c r="BF552" i="10"/>
  <c r="I109" i="13"/>
  <c r="BF551" i="10"/>
  <c r="I108" i="13"/>
  <c r="BF550" i="10"/>
  <c r="I107" i="13"/>
  <c r="BF549" i="10"/>
  <c r="I106" i="13"/>
  <c r="BE559" i="10"/>
  <c r="BE558" i="10"/>
  <c r="H115" i="13"/>
  <c r="BE557" i="10"/>
  <c r="BE556" i="10"/>
  <c r="H113" i="13"/>
  <c r="BE555" i="10"/>
  <c r="BE554" i="10"/>
  <c r="H111" i="13"/>
  <c r="BE553" i="10"/>
  <c r="BE552" i="10"/>
  <c r="H109" i="13"/>
  <c r="BE551" i="10"/>
  <c r="BE550" i="10"/>
  <c r="H107" i="13"/>
  <c r="BE549" i="10"/>
  <c r="AZ559" i="10"/>
  <c r="BU559" i="10"/>
  <c r="X116" i="13"/>
  <c r="AZ558" i="10"/>
  <c r="AZ557" i="10"/>
  <c r="C114" i="13"/>
  <c r="AZ556" i="10"/>
  <c r="AZ555" i="10"/>
  <c r="C112" i="13"/>
  <c r="AZ554" i="10"/>
  <c r="AZ553" i="10"/>
  <c r="C110" i="13"/>
  <c r="AZ552" i="10"/>
  <c r="C109" i="13"/>
  <c r="AZ551" i="10"/>
  <c r="BU551" i="10"/>
  <c r="X108" i="13"/>
  <c r="AZ550" i="10"/>
  <c r="AZ549" i="10"/>
  <c r="C106" i="13"/>
  <c r="BT548" i="10"/>
  <c r="W105" i="13"/>
  <c r="BQ548" i="10"/>
  <c r="T105" i="13"/>
  <c r="BJ548" i="10"/>
  <c r="M105" i="13"/>
  <c r="BI548" i="10"/>
  <c r="L105" i="13"/>
  <c r="BH548" i="10"/>
  <c r="K105" i="13"/>
  <c r="BG548" i="10"/>
  <c r="J105" i="13"/>
  <c r="BF548" i="10"/>
  <c r="I105" i="13"/>
  <c r="BE548" i="10"/>
  <c r="H105" i="13"/>
  <c r="AZ548" i="10"/>
  <c r="AZ471" i="10"/>
  <c r="BO471" i="10"/>
  <c r="R28" i="13"/>
  <c r="BN471" i="10"/>
  <c r="Q28" i="13"/>
  <c r="BA738" i="10"/>
  <c r="D295" i="13"/>
  <c r="BD742" i="10"/>
  <c r="G299" i="13"/>
  <c r="BU553" i="10"/>
  <c r="X110" i="13"/>
  <c r="BS562" i="10"/>
  <c r="V119" i="13"/>
  <c r="BS566" i="10"/>
  <c r="V123" i="13"/>
  <c r="BS570" i="10"/>
  <c r="V127" i="13"/>
  <c r="BD722" i="10"/>
  <c r="G279" i="13"/>
  <c r="BD727" i="10"/>
  <c r="G284" i="13"/>
  <c r="BD732" i="10"/>
  <c r="G289" i="13"/>
  <c r="BC737" i="10"/>
  <c r="F294" i="13"/>
  <c r="BD741" i="10"/>
  <c r="G298" i="13"/>
  <c r="BS746" i="10"/>
  <c r="V303" i="13"/>
  <c r="BV550" i="10"/>
  <c r="Y107" i="13"/>
  <c r="BV558" i="10"/>
  <c r="Y115" i="13"/>
  <c r="BS567" i="10"/>
  <c r="V124" i="13"/>
  <c r="BD723" i="10"/>
  <c r="G280" i="13"/>
  <c r="BU555" i="10"/>
  <c r="X112" i="13"/>
  <c r="BS564" i="10"/>
  <c r="V121" i="13"/>
  <c r="BS568" i="10"/>
  <c r="V125" i="13"/>
  <c r="BS572" i="10"/>
  <c r="V129" i="13"/>
  <c r="BD743" i="10"/>
  <c r="G300" i="13"/>
  <c r="BA748" i="10"/>
  <c r="D305" i="13"/>
  <c r="BV554" i="10"/>
  <c r="Y111" i="13"/>
  <c r="BS563" i="10"/>
  <c r="V120" i="13"/>
  <c r="BS571" i="10"/>
  <c r="V128" i="13"/>
  <c r="BA728" i="10"/>
  <c r="D285" i="13"/>
  <c r="BD733" i="10"/>
  <c r="G290" i="13"/>
  <c r="BS747" i="10"/>
  <c r="V304" i="13"/>
  <c r="BC548" i="10"/>
  <c r="F105" i="13"/>
  <c r="BV552" i="10"/>
  <c r="Y109" i="13"/>
  <c r="BV556" i="10"/>
  <c r="Y113" i="13"/>
  <c r="BS561" i="10"/>
  <c r="V118" i="13"/>
  <c r="BS565" i="10"/>
  <c r="V122" i="13"/>
  <c r="BS569" i="10"/>
  <c r="V126" i="13"/>
  <c r="BD721" i="10"/>
  <c r="G278" i="13"/>
  <c r="BD731" i="10"/>
  <c r="G288" i="13"/>
  <c r="BS736" i="10"/>
  <c r="V293" i="13"/>
  <c r="BV747" i="10"/>
  <c r="Y304" i="13"/>
  <c r="BU563" i="10"/>
  <c r="X120" i="13"/>
  <c r="BU742" i="10"/>
  <c r="X299" i="13"/>
  <c r="BU562" i="10"/>
  <c r="X119" i="13"/>
  <c r="BU747" i="10"/>
  <c r="X304" i="13"/>
  <c r="BA747" i="10"/>
  <c r="D304" i="13"/>
  <c r="BU561" i="10"/>
  <c r="X118" i="13"/>
  <c r="BA737" i="10"/>
  <c r="D294" i="13"/>
  <c r="BU564" i="10"/>
  <c r="X121" i="13"/>
  <c r="BU727" i="10"/>
  <c r="X284" i="13"/>
  <c r="BV722" i="10"/>
  <c r="Y279" i="13"/>
  <c r="BC738" i="10"/>
  <c r="F295" i="13"/>
  <c r="BA744" i="10"/>
  <c r="D301" i="13"/>
  <c r="BS737" i="10"/>
  <c r="V294" i="13"/>
  <c r="BC747" i="10"/>
  <c r="F304" i="13"/>
  <c r="BB721" i="10"/>
  <c r="E278" i="13"/>
  <c r="BS738" i="10"/>
  <c r="V295" i="13"/>
  <c r="BB741" i="10"/>
  <c r="E298" i="13"/>
  <c r="BC748" i="10"/>
  <c r="F305" i="13"/>
  <c r="BB723" i="10"/>
  <c r="E280" i="13"/>
  <c r="BB743" i="10"/>
  <c r="E300" i="13"/>
  <c r="BS748" i="10"/>
  <c r="V305" i="13"/>
  <c r="BC722" i="10"/>
  <c r="F279" i="13"/>
  <c r="BB726" i="10"/>
  <c r="E283" i="13"/>
  <c r="BD726" i="10"/>
  <c r="G283" i="13"/>
  <c r="BC726" i="10"/>
  <c r="F283" i="13"/>
  <c r="BS726" i="10"/>
  <c r="V283" i="13"/>
  <c r="BA733" i="10"/>
  <c r="D290" i="13"/>
  <c r="BS733" i="10"/>
  <c r="V290" i="13"/>
  <c r="BC742" i="10"/>
  <c r="F299" i="13"/>
  <c r="BS742" i="10"/>
  <c r="V299" i="13"/>
  <c r="BS723" i="10"/>
  <c r="V280" i="13"/>
  <c r="BC727" i="10"/>
  <c r="F284" i="13"/>
  <c r="BS727" i="10"/>
  <c r="V284" i="13"/>
  <c r="BA736" i="10"/>
  <c r="D293" i="13"/>
  <c r="BA746" i="10"/>
  <c r="D303" i="13"/>
  <c r="BA721" i="10"/>
  <c r="D278" i="13"/>
  <c r="BA723" i="10"/>
  <c r="D280" i="13"/>
  <c r="BC721" i="10"/>
  <c r="F278" i="13"/>
  <c r="BS721" i="10"/>
  <c r="V278" i="13"/>
  <c r="BA732" i="10"/>
  <c r="D289" i="13"/>
  <c r="BB732" i="10"/>
  <c r="E289" i="13"/>
  <c r="BC732" i="10"/>
  <c r="F289" i="13"/>
  <c r="BS732" i="10"/>
  <c r="V289" i="13"/>
  <c r="BB737" i="10"/>
  <c r="E294" i="13"/>
  <c r="BD737" i="10"/>
  <c r="G294" i="13"/>
  <c r="BC736" i="10"/>
  <c r="F293" i="13"/>
  <c r="BV742" i="10"/>
  <c r="Y299" i="13"/>
  <c r="BA741" i="10"/>
  <c r="D298" i="13"/>
  <c r="BA743" i="10"/>
  <c r="D300" i="13"/>
  <c r="BC741" i="10"/>
  <c r="F298" i="13"/>
  <c r="BS741" i="10"/>
  <c r="V298" i="13"/>
  <c r="BB747" i="10"/>
  <c r="E304" i="13"/>
  <c r="BD747" i="10"/>
  <c r="G304" i="13"/>
  <c r="BC746" i="10"/>
  <c r="F303" i="13"/>
  <c r="BS722" i="10"/>
  <c r="V279" i="13"/>
  <c r="BB733" i="10"/>
  <c r="E290" i="13"/>
  <c r="BC733" i="10"/>
  <c r="F290" i="13"/>
  <c r="BB736" i="10"/>
  <c r="E293" i="13"/>
  <c r="BD736" i="10"/>
  <c r="G293" i="13"/>
  <c r="BB746" i="10"/>
  <c r="E303" i="13"/>
  <c r="BD746" i="10"/>
  <c r="G303" i="13"/>
  <c r="BU722" i="10"/>
  <c r="X279" i="13"/>
  <c r="BA722" i="10"/>
  <c r="D279" i="13"/>
  <c r="BC723" i="10"/>
  <c r="F280" i="13"/>
  <c r="BA727" i="10"/>
  <c r="D284" i="13"/>
  <c r="BA742" i="10"/>
  <c r="D299" i="13"/>
  <c r="BC743" i="10"/>
  <c r="F300" i="13"/>
  <c r="BS743" i="10"/>
  <c r="V300" i="13"/>
  <c r="BB722" i="10"/>
  <c r="E279" i="13"/>
  <c r="BB727" i="10"/>
  <c r="E284" i="13"/>
  <c r="BB728" i="10"/>
  <c r="E285" i="13"/>
  <c r="BD728" i="10"/>
  <c r="G285" i="13"/>
  <c r="BC728" i="10"/>
  <c r="F285" i="13"/>
  <c r="BS728" i="10"/>
  <c r="V285" i="13"/>
  <c r="BA731" i="10"/>
  <c r="D288" i="13"/>
  <c r="BB731" i="10"/>
  <c r="E288" i="13"/>
  <c r="BC731" i="10"/>
  <c r="F288" i="13"/>
  <c r="BS731" i="10"/>
  <c r="V288" i="13"/>
  <c r="BB738" i="10"/>
  <c r="E295" i="13"/>
  <c r="BD738" i="10"/>
  <c r="G295" i="13"/>
  <c r="BB742" i="10"/>
  <c r="E299" i="13"/>
  <c r="BB744" i="10"/>
  <c r="E301" i="13"/>
  <c r="BB748" i="10"/>
  <c r="E305" i="13"/>
  <c r="BD748" i="10"/>
  <c r="G305" i="13"/>
  <c r="BS749" i="10"/>
  <c r="V306" i="13"/>
  <c r="BV746" i="10"/>
  <c r="Y303" i="13"/>
  <c r="BV748" i="10"/>
  <c r="Y305" i="13"/>
  <c r="BU746" i="10"/>
  <c r="X303" i="13"/>
  <c r="BU748" i="10"/>
  <c r="X305" i="13"/>
  <c r="BU741" i="10"/>
  <c r="X298" i="13"/>
  <c r="BU743" i="10"/>
  <c r="X300" i="13"/>
  <c r="BV741" i="10"/>
  <c r="Y298" i="13"/>
  <c r="BV743" i="10"/>
  <c r="Y300" i="13"/>
  <c r="BV737" i="10"/>
  <c r="Y294" i="13"/>
  <c r="BU737" i="10"/>
  <c r="X294" i="13"/>
  <c r="BU736" i="10"/>
  <c r="X293" i="13"/>
  <c r="BU738" i="10"/>
  <c r="X295" i="13"/>
  <c r="BV736" i="10"/>
  <c r="Y293" i="13"/>
  <c r="BV738" i="10"/>
  <c r="Y295" i="13"/>
  <c r="BU732" i="10"/>
  <c r="X289" i="13"/>
  <c r="BV732" i="10"/>
  <c r="Y289" i="13"/>
  <c r="BV731" i="10"/>
  <c r="Y288" i="13"/>
  <c r="BV733" i="10"/>
  <c r="Y290" i="13"/>
  <c r="BU731" i="10"/>
  <c r="X288" i="13"/>
  <c r="BU733" i="10"/>
  <c r="X290" i="13"/>
  <c r="BV727" i="10"/>
  <c r="Y284" i="13"/>
  <c r="BA726" i="10"/>
  <c r="D283" i="13"/>
  <c r="BV726" i="10"/>
  <c r="Y283" i="13"/>
  <c r="BV728" i="10"/>
  <c r="Y285" i="13"/>
  <c r="BU726" i="10"/>
  <c r="X283" i="13"/>
  <c r="BU728" i="10"/>
  <c r="X285" i="13"/>
  <c r="BV721" i="10"/>
  <c r="Y278" i="13"/>
  <c r="BV723" i="10"/>
  <c r="Y280" i="13"/>
  <c r="BU721" i="10"/>
  <c r="X278" i="13"/>
  <c r="BU723" i="10"/>
  <c r="X280" i="13"/>
  <c r="BA567" i="10"/>
  <c r="D124" i="13"/>
  <c r="BA571" i="10"/>
  <c r="D128" i="13"/>
  <c r="BB563" i="10"/>
  <c r="E120" i="13"/>
  <c r="BB567" i="10"/>
  <c r="E124" i="13"/>
  <c r="BB571" i="10"/>
  <c r="E128" i="13"/>
  <c r="BC563" i="10"/>
  <c r="F120" i="13"/>
  <c r="BC567" i="10"/>
  <c r="F124" i="13"/>
  <c r="BC571" i="10"/>
  <c r="F128" i="13"/>
  <c r="BA561" i="10"/>
  <c r="D118" i="13"/>
  <c r="BA565" i="10"/>
  <c r="D122" i="13"/>
  <c r="BA569" i="10"/>
  <c r="D126" i="13"/>
  <c r="BB561" i="10"/>
  <c r="E118" i="13"/>
  <c r="BB565" i="10"/>
  <c r="E122" i="13"/>
  <c r="BB569" i="10"/>
  <c r="E126" i="13"/>
  <c r="BC561" i="10"/>
  <c r="F118" i="13"/>
  <c r="BC565" i="10"/>
  <c r="F122" i="13"/>
  <c r="BC569" i="10"/>
  <c r="F126" i="13"/>
  <c r="BA562" i="10"/>
  <c r="D119" i="13"/>
  <c r="BA566" i="10"/>
  <c r="D123" i="13"/>
  <c r="BA570" i="10"/>
  <c r="D127" i="13"/>
  <c r="BB562" i="10"/>
  <c r="E119" i="13"/>
  <c r="BB566" i="10"/>
  <c r="E123" i="13"/>
  <c r="BB570" i="10"/>
  <c r="E127" i="13"/>
  <c r="BC562" i="10"/>
  <c r="F119" i="13"/>
  <c r="BC566" i="10"/>
  <c r="F123" i="13"/>
  <c r="BC570" i="10"/>
  <c r="F127" i="13"/>
  <c r="BA563" i="10"/>
  <c r="D120" i="13"/>
  <c r="BA558" i="10"/>
  <c r="D115" i="13"/>
  <c r="BA564" i="10"/>
  <c r="D121" i="13"/>
  <c r="BA568" i="10"/>
  <c r="D125" i="13"/>
  <c r="BA572" i="10"/>
  <c r="D129" i="13"/>
  <c r="BB564" i="10"/>
  <c r="E121" i="13"/>
  <c r="BB568" i="10"/>
  <c r="E125" i="13"/>
  <c r="BB572" i="10"/>
  <c r="E129" i="13"/>
  <c r="BC564" i="10"/>
  <c r="F121" i="13"/>
  <c r="BC568" i="10"/>
  <c r="F125" i="13"/>
  <c r="BC572" i="10"/>
  <c r="F129" i="13"/>
  <c r="BA559" i="10"/>
  <c r="D116" i="13"/>
  <c r="BA557" i="10"/>
  <c r="D114" i="13"/>
  <c r="BA555" i="10"/>
  <c r="D112" i="13"/>
  <c r="BA553" i="10"/>
  <c r="D110" i="13"/>
  <c r="BA551" i="10"/>
  <c r="D108" i="13"/>
  <c r="BA549" i="10"/>
  <c r="D106" i="13"/>
  <c r="BB558" i="10"/>
  <c r="E115" i="13"/>
  <c r="BB556" i="10"/>
  <c r="E113" i="13"/>
  <c r="BB554" i="10"/>
  <c r="E111" i="13"/>
  <c r="BB552" i="10"/>
  <c r="E109" i="13"/>
  <c r="BB550" i="10"/>
  <c r="E107" i="13"/>
  <c r="BC549" i="10"/>
  <c r="F106" i="13"/>
  <c r="BC551" i="10"/>
  <c r="F108" i="13"/>
  <c r="BC553" i="10"/>
  <c r="F110" i="13"/>
  <c r="BC555" i="10"/>
  <c r="F112" i="13"/>
  <c r="BC557" i="10"/>
  <c r="F114" i="13"/>
  <c r="BC559" i="10"/>
  <c r="F116" i="13"/>
  <c r="BD558" i="10"/>
  <c r="G115" i="13"/>
  <c r="BD556" i="10"/>
  <c r="G113" i="13"/>
  <c r="BD554" i="10"/>
  <c r="G111" i="13"/>
  <c r="BD552" i="10"/>
  <c r="G109" i="13"/>
  <c r="BD550" i="10"/>
  <c r="G107" i="13"/>
  <c r="BS550" i="10"/>
  <c r="V107" i="13"/>
  <c r="BS552" i="10"/>
  <c r="V109" i="13"/>
  <c r="BS554" i="10"/>
  <c r="V111" i="13"/>
  <c r="BS556" i="10"/>
  <c r="V113" i="13"/>
  <c r="BS558" i="10"/>
  <c r="V115" i="13"/>
  <c r="BU558" i="10"/>
  <c r="X115" i="13"/>
  <c r="BU556" i="10"/>
  <c r="X113" i="13"/>
  <c r="BU554" i="10"/>
  <c r="X111" i="13"/>
  <c r="BU552" i="10"/>
  <c r="X109" i="13"/>
  <c r="BU550" i="10"/>
  <c r="X107" i="13"/>
  <c r="BV559" i="10"/>
  <c r="Y116" i="13"/>
  <c r="BV557" i="10"/>
  <c r="Y114" i="13"/>
  <c r="BV555" i="10"/>
  <c r="Y112" i="13"/>
  <c r="BV553" i="10"/>
  <c r="Y110" i="13"/>
  <c r="BV551" i="10"/>
  <c r="Y108" i="13"/>
  <c r="BV549" i="10"/>
  <c r="Y106" i="13"/>
  <c r="BA556" i="10"/>
  <c r="D113" i="13"/>
  <c r="BA554" i="10"/>
  <c r="D111" i="13"/>
  <c r="BA552" i="10"/>
  <c r="D109" i="13"/>
  <c r="BA550" i="10"/>
  <c r="D107" i="13"/>
  <c r="BB559" i="10"/>
  <c r="E116" i="13"/>
  <c r="BB557" i="10"/>
  <c r="E114" i="13"/>
  <c r="BB555" i="10"/>
  <c r="E112" i="13"/>
  <c r="BB553" i="10"/>
  <c r="E110" i="13"/>
  <c r="BB551" i="10"/>
  <c r="E108" i="13"/>
  <c r="BB549" i="10"/>
  <c r="E106" i="13"/>
  <c r="BC550" i="10"/>
  <c r="F107" i="13"/>
  <c r="BC552" i="10"/>
  <c r="F109" i="13"/>
  <c r="BC554" i="10"/>
  <c r="F111" i="13"/>
  <c r="BC556" i="10"/>
  <c r="F113" i="13"/>
  <c r="BC558" i="10"/>
  <c r="F115" i="13"/>
  <c r="BD559" i="10"/>
  <c r="G116" i="13"/>
  <c r="BD557" i="10"/>
  <c r="G114" i="13"/>
  <c r="BD555" i="10"/>
  <c r="G112" i="13"/>
  <c r="BD553" i="10"/>
  <c r="G110" i="13"/>
  <c r="BD551" i="10"/>
  <c r="G108" i="13"/>
  <c r="BD549" i="10"/>
  <c r="G106" i="13"/>
  <c r="BS549" i="10"/>
  <c r="V106" i="13"/>
  <c r="BS551" i="10"/>
  <c r="V108" i="13"/>
  <c r="BS553" i="10"/>
  <c r="V110" i="13"/>
  <c r="BS555" i="10"/>
  <c r="V112" i="13"/>
  <c r="BS557" i="10"/>
  <c r="V114" i="13"/>
  <c r="BS559" i="10"/>
  <c r="V116" i="13"/>
  <c r="BD561" i="10"/>
  <c r="G118" i="13"/>
  <c r="BV561" i="10"/>
  <c r="Y118" i="13"/>
  <c r="BD562" i="10"/>
  <c r="G119" i="13"/>
  <c r="BV562" i="10"/>
  <c r="Y119" i="13"/>
  <c r="BD563" i="10"/>
  <c r="G120" i="13"/>
  <c r="BV563" i="10"/>
  <c r="Y120" i="13"/>
  <c r="BD564" i="10"/>
  <c r="G121" i="13"/>
  <c r="BV564" i="10"/>
  <c r="Y121" i="13"/>
  <c r="BD565" i="10"/>
  <c r="G122" i="13"/>
  <c r="BV565" i="10"/>
  <c r="Y122" i="13"/>
  <c r="BD566" i="10"/>
  <c r="G123" i="13"/>
  <c r="BV566" i="10"/>
  <c r="Y123" i="13"/>
  <c r="BD567" i="10"/>
  <c r="G124" i="13"/>
  <c r="BV567" i="10"/>
  <c r="Y124" i="13"/>
  <c r="BD568" i="10"/>
  <c r="G125" i="13"/>
  <c r="BV568" i="10"/>
  <c r="Y125" i="13"/>
  <c r="BD569" i="10"/>
  <c r="G126" i="13"/>
  <c r="BV569" i="10"/>
  <c r="Y126" i="13"/>
  <c r="BD570" i="10"/>
  <c r="G127" i="13"/>
  <c r="BV570" i="10"/>
  <c r="Y127" i="13"/>
  <c r="BD571" i="10"/>
  <c r="G128" i="13"/>
  <c r="BV571" i="10"/>
  <c r="Y128" i="13"/>
  <c r="BD572" i="10"/>
  <c r="G129" i="13"/>
  <c r="BV572" i="10"/>
  <c r="Y129" i="13"/>
  <c r="BV548" i="10"/>
  <c r="Y105" i="13"/>
  <c r="BB548" i="10"/>
  <c r="E105" i="13"/>
  <c r="BD548" i="10"/>
  <c r="G105" i="13"/>
  <c r="BS548" i="10"/>
  <c r="V105" i="13"/>
  <c r="BU548" i="10"/>
  <c r="X105" i="13"/>
  <c r="BA548" i="10"/>
  <c r="D105" i="13"/>
  <c r="BT842" i="10"/>
  <c r="W399" i="13"/>
  <c r="BS842" i="10"/>
  <c r="V399" i="13"/>
  <c r="BR842" i="10"/>
  <c r="U399" i="13"/>
  <c r="BQ842" i="10"/>
  <c r="BD842" i="10"/>
  <c r="G399" i="13"/>
  <c r="BC842" i="10"/>
  <c r="F399" i="13"/>
  <c r="BB842" i="10"/>
  <c r="E399" i="13"/>
  <c r="BA842" i="10"/>
  <c r="AX801" i="10"/>
  <c r="A358" i="13"/>
  <c r="AX789" i="10"/>
  <c r="A346" i="13"/>
  <c r="AX777" i="10"/>
  <c r="A334" i="13"/>
  <c r="WL447" i="10"/>
  <c r="H4" i="13"/>
  <c r="AX765" i="10"/>
  <c r="A322" i="13"/>
  <c r="BK471" i="10"/>
  <c r="N28" i="13"/>
  <c r="BU801" i="10"/>
  <c r="X358" i="13"/>
  <c r="BT803" i="10"/>
  <c r="W360" i="13"/>
  <c r="BT807" i="10"/>
  <c r="W364" i="13"/>
  <c r="BT811" i="10"/>
  <c r="W368" i="13"/>
  <c r="BT798" i="10"/>
  <c r="W355" i="13"/>
  <c r="BT805" i="10"/>
  <c r="W362" i="13"/>
  <c r="BT809" i="10"/>
  <c r="W366" i="13"/>
  <c r="BT800" i="10"/>
  <c r="W357" i="13"/>
  <c r="BA799" i="10"/>
  <c r="D356" i="13"/>
  <c r="BC757" i="10"/>
  <c r="F314" i="13"/>
  <c r="BC761" i="10"/>
  <c r="F318" i="13"/>
  <c r="BC765" i="10"/>
  <c r="F322" i="13"/>
  <c r="BD775" i="10"/>
  <c r="G332" i="13"/>
  <c r="BC772" i="10"/>
  <c r="F329" i="13"/>
  <c r="BC776" i="10"/>
  <c r="F333" i="13"/>
  <c r="BR755" i="10"/>
  <c r="U312" i="13"/>
  <c r="BC759" i="10"/>
  <c r="F316" i="13"/>
  <c r="BC763" i="10"/>
  <c r="F320" i="13"/>
  <c r="BU769" i="10"/>
  <c r="X326" i="13"/>
  <c r="BU777" i="10"/>
  <c r="X334" i="13"/>
  <c r="BT791" i="10"/>
  <c r="W348" i="13"/>
  <c r="BT764" i="10"/>
  <c r="W321" i="13"/>
  <c r="BC770" i="10"/>
  <c r="F327" i="13"/>
  <c r="BC774" i="10"/>
  <c r="F331" i="13"/>
  <c r="BV789" i="10"/>
  <c r="Y346" i="13"/>
  <c r="BS792" i="10"/>
  <c r="V349" i="13"/>
  <c r="BV842" i="10"/>
  <c r="Y399" i="13"/>
  <c r="BA810" i="10"/>
  <c r="D367" i="13"/>
  <c r="BA806" i="10"/>
  <c r="D363" i="13"/>
  <c r="BC767" i="10"/>
  <c r="F324" i="13"/>
  <c r="BC784" i="10"/>
  <c r="F341" i="13"/>
  <c r="BD784" i="10"/>
  <c r="G341" i="13"/>
  <c r="BA791" i="10"/>
  <c r="D348" i="13"/>
  <c r="BC806" i="10"/>
  <c r="F363" i="13"/>
  <c r="BC810" i="10"/>
  <c r="F367" i="13"/>
  <c r="BD769" i="10"/>
  <c r="G326" i="13"/>
  <c r="BD777" i="10"/>
  <c r="G334" i="13"/>
  <c r="BC786" i="10"/>
  <c r="F343" i="13"/>
  <c r="BD786" i="10"/>
  <c r="G343" i="13"/>
  <c r="BA793" i="10"/>
  <c r="D350" i="13"/>
  <c r="BA801" i="10"/>
  <c r="D358" i="13"/>
  <c r="BA804" i="10"/>
  <c r="D361" i="13"/>
  <c r="BA808" i="10"/>
  <c r="D365" i="13"/>
  <c r="BA767" i="10"/>
  <c r="D324" i="13"/>
  <c r="BD771" i="10"/>
  <c r="G328" i="13"/>
  <c r="BC788" i="10"/>
  <c r="F345" i="13"/>
  <c r="BD788" i="10"/>
  <c r="G345" i="13"/>
  <c r="BA795" i="10"/>
  <c r="D352" i="13"/>
  <c r="BC804" i="10"/>
  <c r="F361" i="13"/>
  <c r="BC808" i="10"/>
  <c r="F365" i="13"/>
  <c r="BA764" i="10"/>
  <c r="D321" i="13"/>
  <c r="BB767" i="10"/>
  <c r="E324" i="13"/>
  <c r="BD773" i="10"/>
  <c r="G330" i="13"/>
  <c r="BC782" i="10"/>
  <c r="F339" i="13"/>
  <c r="BD782" i="10"/>
  <c r="G339" i="13"/>
  <c r="BA797" i="10"/>
  <c r="D354" i="13"/>
  <c r="BT794" i="10"/>
  <c r="W351" i="13"/>
  <c r="BS794" i="10"/>
  <c r="V351" i="13"/>
  <c r="BQ794" i="10"/>
  <c r="T351" i="13"/>
  <c r="BD794" i="10"/>
  <c r="G351" i="13"/>
  <c r="BC794" i="10"/>
  <c r="F351" i="13"/>
  <c r="BA794" i="10"/>
  <c r="D351" i="13"/>
  <c r="BV794" i="10"/>
  <c r="Y351" i="13"/>
  <c r="BR794" i="10"/>
  <c r="U351" i="13"/>
  <c r="BB794" i="10"/>
  <c r="E351" i="13"/>
  <c r="BT796" i="10"/>
  <c r="W353" i="13"/>
  <c r="BS796" i="10"/>
  <c r="V353" i="13"/>
  <c r="BQ796" i="10"/>
  <c r="T353" i="13"/>
  <c r="BD796" i="10"/>
  <c r="G353" i="13"/>
  <c r="BC796" i="10"/>
  <c r="F353" i="13"/>
  <c r="BA796" i="10"/>
  <c r="D353" i="13"/>
  <c r="BR796" i="10"/>
  <c r="U353" i="13"/>
  <c r="BB796" i="10"/>
  <c r="E353" i="13"/>
  <c r="BA762" i="10"/>
  <c r="D319" i="13"/>
  <c r="BA760" i="10"/>
  <c r="D317" i="13"/>
  <c r="BA758" i="10"/>
  <c r="D315" i="13"/>
  <c r="BA756" i="10"/>
  <c r="D313" i="13"/>
  <c r="BB764" i="10"/>
  <c r="E321" i="13"/>
  <c r="BB762" i="10"/>
  <c r="E319" i="13"/>
  <c r="BB760" i="10"/>
  <c r="E317" i="13"/>
  <c r="BB758" i="10"/>
  <c r="E315" i="13"/>
  <c r="BB756" i="10"/>
  <c r="E313" i="13"/>
  <c r="BD764" i="10"/>
  <c r="G321" i="13"/>
  <c r="BD762" i="10"/>
  <c r="G319" i="13"/>
  <c r="BD760" i="10"/>
  <c r="G317" i="13"/>
  <c r="BD758" i="10"/>
  <c r="G315" i="13"/>
  <c r="BD756" i="10"/>
  <c r="G313" i="13"/>
  <c r="BS757" i="10"/>
  <c r="V314" i="13"/>
  <c r="BS759" i="10"/>
  <c r="V316" i="13"/>
  <c r="BS761" i="10"/>
  <c r="V318" i="13"/>
  <c r="BS763" i="10"/>
  <c r="V320" i="13"/>
  <c r="BS765" i="10"/>
  <c r="V322" i="13"/>
  <c r="BT757" i="10"/>
  <c r="W314" i="13"/>
  <c r="BT759" i="10"/>
  <c r="W316" i="13"/>
  <c r="BT761" i="10"/>
  <c r="W318" i="13"/>
  <c r="BT763" i="10"/>
  <c r="W320" i="13"/>
  <c r="BT765" i="10"/>
  <c r="W322" i="13"/>
  <c r="BV765" i="10"/>
  <c r="Y322" i="13"/>
  <c r="BV758" i="10"/>
  <c r="Y315" i="13"/>
  <c r="BQ756" i="10"/>
  <c r="T313" i="13"/>
  <c r="BQ758" i="10"/>
  <c r="T315" i="13"/>
  <c r="BQ760" i="10"/>
  <c r="T317" i="13"/>
  <c r="BQ762" i="10"/>
  <c r="T319" i="13"/>
  <c r="BQ764" i="10"/>
  <c r="T321" i="13"/>
  <c r="BR756" i="10"/>
  <c r="U313" i="13"/>
  <c r="BR758" i="10"/>
  <c r="U315" i="13"/>
  <c r="BR760" i="10"/>
  <c r="U317" i="13"/>
  <c r="BR762" i="10"/>
  <c r="U319" i="13"/>
  <c r="BR764" i="10"/>
  <c r="U321" i="13"/>
  <c r="BA770" i="10"/>
  <c r="D327" i="13"/>
  <c r="BA772" i="10"/>
  <c r="D329" i="13"/>
  <c r="BA774" i="10"/>
  <c r="D331" i="13"/>
  <c r="BA776" i="10"/>
  <c r="D333" i="13"/>
  <c r="BB770" i="10"/>
  <c r="E327" i="13"/>
  <c r="BB772" i="10"/>
  <c r="E329" i="13"/>
  <c r="BB774" i="10"/>
  <c r="E331" i="13"/>
  <c r="BB776" i="10"/>
  <c r="E333" i="13"/>
  <c r="BQ769" i="10"/>
  <c r="T326" i="13"/>
  <c r="BQ771" i="10"/>
  <c r="T328" i="13"/>
  <c r="BQ773" i="10"/>
  <c r="T330" i="13"/>
  <c r="BQ775" i="10"/>
  <c r="T332" i="13"/>
  <c r="BQ777" i="10"/>
  <c r="T334" i="13"/>
  <c r="BR769" i="10"/>
  <c r="U326" i="13"/>
  <c r="BR771" i="10"/>
  <c r="U328" i="13"/>
  <c r="BR773" i="10"/>
  <c r="U330" i="13"/>
  <c r="BR775" i="10"/>
  <c r="U332" i="13"/>
  <c r="BR777" i="10"/>
  <c r="U334" i="13"/>
  <c r="BS769" i="10"/>
  <c r="V326" i="13"/>
  <c r="BS771" i="10"/>
  <c r="V328" i="13"/>
  <c r="BS773" i="10"/>
  <c r="V330" i="13"/>
  <c r="BS775" i="10"/>
  <c r="V332" i="13"/>
  <c r="BS777" i="10"/>
  <c r="V334" i="13"/>
  <c r="BT769" i="10"/>
  <c r="W326" i="13"/>
  <c r="BT771" i="10"/>
  <c r="W328" i="13"/>
  <c r="BT773" i="10"/>
  <c r="W330" i="13"/>
  <c r="BT775" i="10"/>
  <c r="W332" i="13"/>
  <c r="BT777" i="10"/>
  <c r="W334" i="13"/>
  <c r="BV770" i="10"/>
  <c r="Y327" i="13"/>
  <c r="BV771" i="10"/>
  <c r="Y328" i="13"/>
  <c r="BV773" i="10"/>
  <c r="Y330" i="13"/>
  <c r="BV776" i="10"/>
  <c r="Y333" i="13"/>
  <c r="BV777" i="10"/>
  <c r="Y334" i="13"/>
  <c r="BA781" i="10"/>
  <c r="D338" i="13"/>
  <c r="BA783" i="10"/>
  <c r="D340" i="13"/>
  <c r="BA785" i="10"/>
  <c r="D342" i="13"/>
  <c r="BA787" i="10"/>
  <c r="D344" i="13"/>
  <c r="BA789" i="10"/>
  <c r="D346" i="13"/>
  <c r="BB781" i="10"/>
  <c r="E338" i="13"/>
  <c r="BB783" i="10"/>
  <c r="E340" i="13"/>
  <c r="BB785" i="10"/>
  <c r="E342" i="13"/>
  <c r="BB787" i="10"/>
  <c r="E344" i="13"/>
  <c r="BB789" i="10"/>
  <c r="E346" i="13"/>
  <c r="BC756" i="10"/>
  <c r="F313" i="13"/>
  <c r="BC758" i="10"/>
  <c r="F315" i="13"/>
  <c r="BC760" i="10"/>
  <c r="F317" i="13"/>
  <c r="BC762" i="10"/>
  <c r="F319" i="13"/>
  <c r="BC764" i="10"/>
  <c r="F321" i="13"/>
  <c r="BC769" i="10"/>
  <c r="F326" i="13"/>
  <c r="BC771" i="10"/>
  <c r="F328" i="13"/>
  <c r="BC773" i="10"/>
  <c r="F330" i="13"/>
  <c r="BC775" i="10"/>
  <c r="F332" i="13"/>
  <c r="BC777" i="10"/>
  <c r="F334" i="13"/>
  <c r="BD779" i="10"/>
  <c r="G336" i="13"/>
  <c r="BQ779" i="10"/>
  <c r="T336" i="13"/>
  <c r="BQ782" i="10"/>
  <c r="T339" i="13"/>
  <c r="BQ784" i="10"/>
  <c r="T341" i="13"/>
  <c r="BQ786" i="10"/>
  <c r="T343" i="13"/>
  <c r="BQ788" i="10"/>
  <c r="T345" i="13"/>
  <c r="BR779" i="10"/>
  <c r="U336" i="13"/>
  <c r="BR782" i="10"/>
  <c r="U339" i="13"/>
  <c r="BR784" i="10"/>
  <c r="U341" i="13"/>
  <c r="BR786" i="10"/>
  <c r="U343" i="13"/>
  <c r="BR788" i="10"/>
  <c r="U345" i="13"/>
  <c r="BS779" i="10"/>
  <c r="V336" i="13"/>
  <c r="BS782" i="10"/>
  <c r="V339" i="13"/>
  <c r="BS784" i="10"/>
  <c r="V341" i="13"/>
  <c r="BS786" i="10"/>
  <c r="V343" i="13"/>
  <c r="BS788" i="10"/>
  <c r="V345" i="13"/>
  <c r="BT779" i="10"/>
  <c r="W336" i="13"/>
  <c r="BT782" i="10"/>
  <c r="W339" i="13"/>
  <c r="BT784" i="10"/>
  <c r="W341" i="13"/>
  <c r="BT786" i="10"/>
  <c r="W343" i="13"/>
  <c r="BT788" i="10"/>
  <c r="W345" i="13"/>
  <c r="BU779" i="10"/>
  <c r="X336" i="13"/>
  <c r="BU782" i="10"/>
  <c r="X339" i="13"/>
  <c r="BU784" i="10"/>
  <c r="X341" i="13"/>
  <c r="BU786" i="10"/>
  <c r="X343" i="13"/>
  <c r="BU788" i="10"/>
  <c r="X345" i="13"/>
  <c r="BA765" i="10"/>
  <c r="D322" i="13"/>
  <c r="BA763" i="10"/>
  <c r="D320" i="13"/>
  <c r="BA761" i="10"/>
  <c r="D318" i="13"/>
  <c r="BA759" i="10"/>
  <c r="D316" i="13"/>
  <c r="BA757" i="10"/>
  <c r="D314" i="13"/>
  <c r="BB765" i="10"/>
  <c r="E322" i="13"/>
  <c r="BB763" i="10"/>
  <c r="E320" i="13"/>
  <c r="BB761" i="10"/>
  <c r="E318" i="13"/>
  <c r="BB759" i="10"/>
  <c r="E316" i="13"/>
  <c r="BB757" i="10"/>
  <c r="E314" i="13"/>
  <c r="BD765" i="10"/>
  <c r="G322" i="13"/>
  <c r="BD763" i="10"/>
  <c r="G320" i="13"/>
  <c r="BD761" i="10"/>
  <c r="G318" i="13"/>
  <c r="BD759" i="10"/>
  <c r="G316" i="13"/>
  <c r="BD757" i="10"/>
  <c r="G314" i="13"/>
  <c r="BS756" i="10"/>
  <c r="V313" i="13"/>
  <c r="BS758" i="10"/>
  <c r="V315" i="13"/>
  <c r="BS760" i="10"/>
  <c r="V317" i="13"/>
  <c r="BS762" i="10"/>
  <c r="V319" i="13"/>
  <c r="BS764" i="10"/>
  <c r="V321" i="13"/>
  <c r="BT756" i="10"/>
  <c r="W313" i="13"/>
  <c r="BT758" i="10"/>
  <c r="W315" i="13"/>
  <c r="BT760" i="10"/>
  <c r="W317" i="13"/>
  <c r="BT762" i="10"/>
  <c r="W319" i="13"/>
  <c r="BU765" i="10"/>
  <c r="X322" i="13"/>
  <c r="BQ757" i="10"/>
  <c r="T314" i="13"/>
  <c r="BQ759" i="10"/>
  <c r="T316" i="13"/>
  <c r="BQ761" i="10"/>
  <c r="T318" i="13"/>
  <c r="BQ763" i="10"/>
  <c r="T320" i="13"/>
  <c r="BQ765" i="10"/>
  <c r="T322" i="13"/>
  <c r="BR757" i="10"/>
  <c r="U314" i="13"/>
  <c r="BR759" i="10"/>
  <c r="U316" i="13"/>
  <c r="BR761" i="10"/>
  <c r="U318" i="13"/>
  <c r="BR763" i="10"/>
  <c r="U320" i="13"/>
  <c r="BR765" i="10"/>
  <c r="U322" i="13"/>
  <c r="BA769" i="10"/>
  <c r="D326" i="13"/>
  <c r="BA771" i="10"/>
  <c r="D328" i="13"/>
  <c r="BA773" i="10"/>
  <c r="D330" i="13"/>
  <c r="BA775" i="10"/>
  <c r="D332" i="13"/>
  <c r="BA777" i="10"/>
  <c r="D334" i="13"/>
  <c r="BB769" i="10"/>
  <c r="E326" i="13"/>
  <c r="BB771" i="10"/>
  <c r="E328" i="13"/>
  <c r="BB773" i="10"/>
  <c r="E330" i="13"/>
  <c r="BB775" i="10"/>
  <c r="E332" i="13"/>
  <c r="BB777" i="10"/>
  <c r="E334" i="13"/>
  <c r="BD767" i="10"/>
  <c r="G324" i="13"/>
  <c r="BD770" i="10"/>
  <c r="G327" i="13"/>
  <c r="BD772" i="10"/>
  <c r="G329" i="13"/>
  <c r="BD774" i="10"/>
  <c r="G331" i="13"/>
  <c r="BD776" i="10"/>
  <c r="G333" i="13"/>
  <c r="BQ767" i="10"/>
  <c r="T324" i="13"/>
  <c r="BQ770" i="10"/>
  <c r="T327" i="13"/>
  <c r="BQ772" i="10"/>
  <c r="T329" i="13"/>
  <c r="BQ774" i="10"/>
  <c r="T331" i="13"/>
  <c r="BQ776" i="10"/>
  <c r="T333" i="13"/>
  <c r="BR767" i="10"/>
  <c r="U324" i="13"/>
  <c r="BR770" i="10"/>
  <c r="U327" i="13"/>
  <c r="BR772" i="10"/>
  <c r="U329" i="13"/>
  <c r="BR774" i="10"/>
  <c r="U331" i="13"/>
  <c r="BR776" i="10"/>
  <c r="U333" i="13"/>
  <c r="BS767" i="10"/>
  <c r="V324" i="13"/>
  <c r="BS770" i="10"/>
  <c r="V327" i="13"/>
  <c r="BS772" i="10"/>
  <c r="V329" i="13"/>
  <c r="BS774" i="10"/>
  <c r="V331" i="13"/>
  <c r="BS776" i="10"/>
  <c r="V333" i="13"/>
  <c r="BT767" i="10"/>
  <c r="W324" i="13"/>
  <c r="BT770" i="10"/>
  <c r="W327" i="13"/>
  <c r="BT772" i="10"/>
  <c r="W329" i="13"/>
  <c r="BT774" i="10"/>
  <c r="W331" i="13"/>
  <c r="BT776" i="10"/>
  <c r="W333" i="13"/>
  <c r="BU772" i="10"/>
  <c r="X329" i="13"/>
  <c r="BA779" i="10"/>
  <c r="D336" i="13"/>
  <c r="BA782" i="10"/>
  <c r="D339" i="13"/>
  <c r="BA784" i="10"/>
  <c r="D341" i="13"/>
  <c r="BA786" i="10"/>
  <c r="D343" i="13"/>
  <c r="BA788" i="10"/>
  <c r="D345" i="13"/>
  <c r="BB779" i="10"/>
  <c r="E336" i="13"/>
  <c r="BB782" i="10"/>
  <c r="E339" i="13"/>
  <c r="BB784" i="10"/>
  <c r="E341" i="13"/>
  <c r="BB786" i="10"/>
  <c r="E343" i="13"/>
  <c r="BB788" i="10"/>
  <c r="E345" i="13"/>
  <c r="BC779" i="10"/>
  <c r="F336" i="13"/>
  <c r="BC781" i="10"/>
  <c r="F338" i="13"/>
  <c r="BC783" i="10"/>
  <c r="F340" i="13"/>
  <c r="BC785" i="10"/>
  <c r="F342" i="13"/>
  <c r="BC787" i="10"/>
  <c r="F344" i="13"/>
  <c r="BC789" i="10"/>
  <c r="F346" i="13"/>
  <c r="BD781" i="10"/>
  <c r="G338" i="13"/>
  <c r="BD783" i="10"/>
  <c r="G340" i="13"/>
  <c r="BD785" i="10"/>
  <c r="G342" i="13"/>
  <c r="BD787" i="10"/>
  <c r="G344" i="13"/>
  <c r="BD789" i="10"/>
  <c r="G346" i="13"/>
  <c r="BQ781" i="10"/>
  <c r="T338" i="13"/>
  <c r="BQ783" i="10"/>
  <c r="T340" i="13"/>
  <c r="BQ785" i="10"/>
  <c r="T342" i="13"/>
  <c r="BQ787" i="10"/>
  <c r="T344" i="13"/>
  <c r="BQ789" i="10"/>
  <c r="T346" i="13"/>
  <c r="BR781" i="10"/>
  <c r="U338" i="13"/>
  <c r="BR783" i="10"/>
  <c r="U340" i="13"/>
  <c r="BR785" i="10"/>
  <c r="U342" i="13"/>
  <c r="BR787" i="10"/>
  <c r="U344" i="13"/>
  <c r="BR789" i="10"/>
  <c r="U346" i="13"/>
  <c r="BS781" i="10"/>
  <c r="V338" i="13"/>
  <c r="BS783" i="10"/>
  <c r="V340" i="13"/>
  <c r="BS785" i="10"/>
  <c r="V342" i="13"/>
  <c r="BS787" i="10"/>
  <c r="V344" i="13"/>
  <c r="BS789" i="10"/>
  <c r="V346" i="13"/>
  <c r="BT781" i="10"/>
  <c r="W338" i="13"/>
  <c r="BT783" i="10"/>
  <c r="W340" i="13"/>
  <c r="BT785" i="10"/>
  <c r="W342" i="13"/>
  <c r="BT787" i="10"/>
  <c r="W344" i="13"/>
  <c r="BT789" i="10"/>
  <c r="W346" i="13"/>
  <c r="BU785" i="10"/>
  <c r="X342" i="13"/>
  <c r="BU789" i="10"/>
  <c r="X346" i="13"/>
  <c r="BB791" i="10"/>
  <c r="E348" i="13"/>
  <c r="BB793" i="10"/>
  <c r="E350" i="13"/>
  <c r="BB795" i="10"/>
  <c r="E352" i="13"/>
  <c r="BB797" i="10"/>
  <c r="E354" i="13"/>
  <c r="BB798" i="10"/>
  <c r="E355" i="13"/>
  <c r="BB799" i="10"/>
  <c r="E356" i="13"/>
  <c r="BB800" i="10"/>
  <c r="E357" i="13"/>
  <c r="BB801" i="10"/>
  <c r="E358" i="13"/>
  <c r="BC793" i="10"/>
  <c r="F350" i="13"/>
  <c r="BC795" i="10"/>
  <c r="F352" i="13"/>
  <c r="BC797" i="10"/>
  <c r="F354" i="13"/>
  <c r="BC799" i="10"/>
  <c r="F356" i="13"/>
  <c r="BC801" i="10"/>
  <c r="F358" i="13"/>
  <c r="BD793" i="10"/>
  <c r="G350" i="13"/>
  <c r="BD795" i="10"/>
  <c r="G352" i="13"/>
  <c r="BD797" i="10"/>
  <c r="G354" i="13"/>
  <c r="BD799" i="10"/>
  <c r="G356" i="13"/>
  <c r="BD801" i="10"/>
  <c r="G358" i="13"/>
  <c r="BR791" i="10"/>
  <c r="U348" i="13"/>
  <c r="BR793" i="10"/>
  <c r="U350" i="13"/>
  <c r="BR795" i="10"/>
  <c r="U352" i="13"/>
  <c r="BR797" i="10"/>
  <c r="U354" i="13"/>
  <c r="BR798" i="10"/>
  <c r="U355" i="13"/>
  <c r="BR799" i="10"/>
  <c r="U356" i="13"/>
  <c r="BR800" i="10"/>
  <c r="U357" i="13"/>
  <c r="BR801" i="10"/>
  <c r="U358" i="13"/>
  <c r="BV791" i="10"/>
  <c r="Y348" i="13"/>
  <c r="BV793" i="10"/>
  <c r="Y350" i="13"/>
  <c r="BV795" i="10"/>
  <c r="Y352" i="13"/>
  <c r="BV797" i="10"/>
  <c r="Y354" i="13"/>
  <c r="BV798" i="10"/>
  <c r="Y355" i="13"/>
  <c r="BV801" i="10"/>
  <c r="Y358" i="13"/>
  <c r="BS793" i="10"/>
  <c r="V350" i="13"/>
  <c r="BS795" i="10"/>
  <c r="V352" i="13"/>
  <c r="BS797" i="10"/>
  <c r="V354" i="13"/>
  <c r="BS799" i="10"/>
  <c r="V356" i="13"/>
  <c r="BS801" i="10"/>
  <c r="V358" i="13"/>
  <c r="BT793" i="10"/>
  <c r="W350" i="13"/>
  <c r="BT795" i="10"/>
  <c r="W352" i="13"/>
  <c r="BT797" i="10"/>
  <c r="W354" i="13"/>
  <c r="BT799" i="10"/>
  <c r="W356" i="13"/>
  <c r="BT801" i="10"/>
  <c r="W358" i="13"/>
  <c r="BB803" i="10"/>
  <c r="E360" i="13"/>
  <c r="BD803" i="10"/>
  <c r="G360" i="13"/>
  <c r="BB804" i="10"/>
  <c r="E361" i="13"/>
  <c r="BD804" i="10"/>
  <c r="G361" i="13"/>
  <c r="BB805" i="10"/>
  <c r="E362" i="13"/>
  <c r="BD805" i="10"/>
  <c r="G362" i="13"/>
  <c r="BB806" i="10"/>
  <c r="E363" i="13"/>
  <c r="BD806" i="10"/>
  <c r="G363" i="13"/>
  <c r="BB807" i="10"/>
  <c r="E364" i="13"/>
  <c r="BD807" i="10"/>
  <c r="G364" i="13"/>
  <c r="BB808" i="10"/>
  <c r="E365" i="13"/>
  <c r="BD808" i="10"/>
  <c r="G365" i="13"/>
  <c r="BB809" i="10"/>
  <c r="E366" i="13"/>
  <c r="BD809" i="10"/>
  <c r="G366" i="13"/>
  <c r="BB810" i="10"/>
  <c r="E367" i="13"/>
  <c r="BD810" i="10"/>
  <c r="G367" i="13"/>
  <c r="BB811" i="10"/>
  <c r="E368" i="13"/>
  <c r="BD811" i="10"/>
  <c r="G368" i="13"/>
  <c r="BQ804" i="10"/>
  <c r="T361" i="13"/>
  <c r="BQ806" i="10"/>
  <c r="T363" i="13"/>
  <c r="BQ808" i="10"/>
  <c r="T365" i="13"/>
  <c r="BQ810" i="10"/>
  <c r="T367" i="13"/>
  <c r="BR804" i="10"/>
  <c r="U361" i="13"/>
  <c r="BR806" i="10"/>
  <c r="U363" i="13"/>
  <c r="BR808" i="10"/>
  <c r="U365" i="13"/>
  <c r="BR810" i="10"/>
  <c r="U367" i="13"/>
  <c r="BS804" i="10"/>
  <c r="V361" i="13"/>
  <c r="BV804" i="10"/>
  <c r="Y361" i="13"/>
  <c r="BS806" i="10"/>
  <c r="V363" i="13"/>
  <c r="BS808" i="10"/>
  <c r="V365" i="13"/>
  <c r="BV808" i="10"/>
  <c r="Y365" i="13"/>
  <c r="BS810" i="10"/>
  <c r="V367" i="13"/>
  <c r="BT804" i="10"/>
  <c r="W361" i="13"/>
  <c r="BT806" i="10"/>
  <c r="W363" i="13"/>
  <c r="BT808" i="10"/>
  <c r="W365" i="13"/>
  <c r="BT810" i="10"/>
  <c r="W367" i="13"/>
  <c r="BB814" i="10"/>
  <c r="E371" i="13"/>
  <c r="BB815" i="10"/>
  <c r="E372" i="13"/>
  <c r="BB816" i="10"/>
  <c r="E373" i="13"/>
  <c r="BB817" i="10"/>
  <c r="E374" i="13"/>
  <c r="BB818" i="10"/>
  <c r="E375" i="13"/>
  <c r="BB819" i="10"/>
  <c r="E376" i="13"/>
  <c r="BB820" i="10"/>
  <c r="E377" i="13"/>
  <c r="BB821" i="10"/>
  <c r="E378" i="13"/>
  <c r="BB822" i="10"/>
  <c r="E379" i="13"/>
  <c r="BC815" i="10"/>
  <c r="F372" i="13"/>
  <c r="BC817" i="10"/>
  <c r="F374" i="13"/>
  <c r="BC819" i="10"/>
  <c r="F376" i="13"/>
  <c r="BC821" i="10"/>
  <c r="F378" i="13"/>
  <c r="BD815" i="10"/>
  <c r="G372" i="13"/>
  <c r="BD817" i="10"/>
  <c r="G374" i="13"/>
  <c r="BD819" i="10"/>
  <c r="G376" i="13"/>
  <c r="BD821" i="10"/>
  <c r="G378" i="13"/>
  <c r="BR814" i="10"/>
  <c r="U371" i="13"/>
  <c r="BR815" i="10"/>
  <c r="U372" i="13"/>
  <c r="BR816" i="10"/>
  <c r="U373" i="13"/>
  <c r="BR817" i="10"/>
  <c r="U374" i="13"/>
  <c r="BR818" i="10"/>
  <c r="U375" i="13"/>
  <c r="BR819" i="10"/>
  <c r="U376" i="13"/>
  <c r="BR820" i="10"/>
  <c r="U377" i="13"/>
  <c r="BR821" i="10"/>
  <c r="U378" i="13"/>
  <c r="BR822" i="10"/>
  <c r="U379" i="13"/>
  <c r="BS815" i="10"/>
  <c r="V372" i="13"/>
  <c r="BS817" i="10"/>
  <c r="V374" i="13"/>
  <c r="BS819" i="10"/>
  <c r="V376" i="13"/>
  <c r="BS821" i="10"/>
  <c r="V378" i="13"/>
  <c r="BT815" i="10"/>
  <c r="W372" i="13"/>
  <c r="BT817" i="10"/>
  <c r="W374" i="13"/>
  <c r="BT819" i="10"/>
  <c r="W376" i="13"/>
  <c r="BT821" i="10"/>
  <c r="W378" i="13"/>
  <c r="BV814" i="10"/>
  <c r="Y371" i="13"/>
  <c r="BV815" i="10"/>
  <c r="Y372" i="13"/>
  <c r="BV816" i="10"/>
  <c r="Y373" i="13"/>
  <c r="BV817" i="10"/>
  <c r="Y374" i="13"/>
  <c r="BV818" i="10"/>
  <c r="Y375" i="13"/>
  <c r="BV819" i="10"/>
  <c r="Y376" i="13"/>
  <c r="BB825" i="10"/>
  <c r="E382" i="13"/>
  <c r="BB826" i="10"/>
  <c r="E383" i="13"/>
  <c r="BB827" i="10"/>
  <c r="E384" i="13"/>
  <c r="BB828" i="10"/>
  <c r="E385" i="13"/>
  <c r="BB829" i="10"/>
  <c r="E386" i="13"/>
  <c r="BB830" i="10"/>
  <c r="E387" i="13"/>
  <c r="BB831" i="10"/>
  <c r="E388" i="13"/>
  <c r="BB832" i="10"/>
  <c r="E389" i="13"/>
  <c r="BB833" i="10"/>
  <c r="E390" i="13"/>
  <c r="BC826" i="10"/>
  <c r="F383" i="13"/>
  <c r="BC828" i="10"/>
  <c r="F385" i="13"/>
  <c r="BC830" i="10"/>
  <c r="F387" i="13"/>
  <c r="BC832" i="10"/>
  <c r="F389" i="13"/>
  <c r="BD826" i="10"/>
  <c r="G383" i="13"/>
  <c r="BD828" i="10"/>
  <c r="G385" i="13"/>
  <c r="BD830" i="10"/>
  <c r="G387" i="13"/>
  <c r="BD832" i="10"/>
  <c r="G389" i="13"/>
  <c r="BR825" i="10"/>
  <c r="U382" i="13"/>
  <c r="BR826" i="10"/>
  <c r="U383" i="13"/>
  <c r="BR827" i="10"/>
  <c r="U384" i="13"/>
  <c r="BR828" i="10"/>
  <c r="U385" i="13"/>
  <c r="BR829" i="10"/>
  <c r="U386" i="13"/>
  <c r="BR830" i="10"/>
  <c r="U387" i="13"/>
  <c r="BR831" i="10"/>
  <c r="U388" i="13"/>
  <c r="BR832" i="10"/>
  <c r="U389" i="13"/>
  <c r="BR833" i="10"/>
  <c r="U390" i="13"/>
  <c r="BS826" i="10"/>
  <c r="V383" i="13"/>
  <c r="BS828" i="10"/>
  <c r="V385" i="13"/>
  <c r="BS830" i="10"/>
  <c r="V387" i="13"/>
  <c r="BS832" i="10"/>
  <c r="V389" i="13"/>
  <c r="BT826" i="10"/>
  <c r="W383" i="13"/>
  <c r="BT828" i="10"/>
  <c r="W385" i="13"/>
  <c r="BT830" i="10"/>
  <c r="W387" i="13"/>
  <c r="BT832" i="10"/>
  <c r="W389" i="13"/>
  <c r="BV825" i="10"/>
  <c r="Y382" i="13"/>
  <c r="BV826" i="10"/>
  <c r="Y383" i="13"/>
  <c r="BV827" i="10"/>
  <c r="Y384" i="13"/>
  <c r="BV828" i="10"/>
  <c r="Y385" i="13"/>
  <c r="BV829" i="10"/>
  <c r="Y386" i="13"/>
  <c r="BV830" i="10"/>
  <c r="Y387" i="13"/>
  <c r="BV831" i="10"/>
  <c r="Y388" i="13"/>
  <c r="BV832" i="10"/>
  <c r="Y389" i="13"/>
  <c r="BV833" i="10"/>
  <c r="Y390" i="13"/>
  <c r="BA836" i="10"/>
  <c r="D393" i="13"/>
  <c r="BA837" i="10"/>
  <c r="D394" i="13"/>
  <c r="BA838" i="10"/>
  <c r="D395" i="13"/>
  <c r="BA839" i="10"/>
  <c r="D396" i="13"/>
  <c r="BA840" i="10"/>
  <c r="D397" i="13"/>
  <c r="BA841" i="10"/>
  <c r="D398" i="13"/>
  <c r="BA843" i="10"/>
  <c r="D400" i="13"/>
  <c r="BA844" i="10"/>
  <c r="D401" i="13"/>
  <c r="BC836" i="10"/>
  <c r="F393" i="13"/>
  <c r="BC838" i="10"/>
  <c r="F395" i="13"/>
  <c r="BC840" i="10"/>
  <c r="F397" i="13"/>
  <c r="BC844" i="10"/>
  <c r="F401" i="13"/>
  <c r="BD836" i="10"/>
  <c r="G393" i="13"/>
  <c r="BD838" i="10"/>
  <c r="G395" i="13"/>
  <c r="BD840" i="10"/>
  <c r="G397" i="13"/>
  <c r="BD844" i="10"/>
  <c r="G401" i="13"/>
  <c r="BQ836" i="10"/>
  <c r="T393" i="13"/>
  <c r="BQ837" i="10"/>
  <c r="T394" i="13"/>
  <c r="BQ838" i="10"/>
  <c r="T395" i="13"/>
  <c r="BQ839" i="10"/>
  <c r="T396" i="13"/>
  <c r="BQ840" i="10"/>
  <c r="T397" i="13"/>
  <c r="BQ841" i="10"/>
  <c r="T398" i="13"/>
  <c r="BQ843" i="10"/>
  <c r="T400" i="13"/>
  <c r="BQ844" i="10"/>
  <c r="T401" i="13"/>
  <c r="BS836" i="10"/>
  <c r="V393" i="13"/>
  <c r="BS838" i="10"/>
  <c r="V395" i="13"/>
  <c r="BS840" i="10"/>
  <c r="V397" i="13"/>
  <c r="BS844" i="10"/>
  <c r="V401" i="13"/>
  <c r="BT836" i="10"/>
  <c r="W393" i="13"/>
  <c r="BT838" i="10"/>
  <c r="W395" i="13"/>
  <c r="BT840" i="10"/>
  <c r="W397" i="13"/>
  <c r="BT844" i="10"/>
  <c r="W401" i="13"/>
  <c r="BU837" i="10"/>
  <c r="X394" i="13"/>
  <c r="BU838" i="10"/>
  <c r="X395" i="13"/>
  <c r="BU839" i="10"/>
  <c r="X396" i="13"/>
  <c r="BK840" i="10"/>
  <c r="BM840" i="10"/>
  <c r="BU840" i="10"/>
  <c r="X397" i="13"/>
  <c r="BU841" i="10"/>
  <c r="X398" i="13"/>
  <c r="BU843" i="10"/>
  <c r="X400" i="13"/>
  <c r="BU844" i="10"/>
  <c r="X401" i="13"/>
  <c r="BA798" i="10"/>
  <c r="D355" i="13"/>
  <c r="BA800" i="10"/>
  <c r="D357" i="13"/>
  <c r="BC791" i="10"/>
  <c r="F348" i="13"/>
  <c r="BC798" i="10"/>
  <c r="F355" i="13"/>
  <c r="BC800" i="10"/>
  <c r="F357" i="13"/>
  <c r="BD791" i="10"/>
  <c r="G348" i="13"/>
  <c r="BD798" i="10"/>
  <c r="G355" i="13"/>
  <c r="BD800" i="10"/>
  <c r="G357" i="13"/>
  <c r="BQ791" i="10"/>
  <c r="T348" i="13"/>
  <c r="BQ793" i="10"/>
  <c r="T350" i="13"/>
  <c r="BQ795" i="10"/>
  <c r="T352" i="13"/>
  <c r="BQ797" i="10"/>
  <c r="T354" i="13"/>
  <c r="BQ798" i="10"/>
  <c r="T355" i="13"/>
  <c r="BQ799" i="10"/>
  <c r="T356" i="13"/>
  <c r="BQ800" i="10"/>
  <c r="T357" i="13"/>
  <c r="BQ801" i="10"/>
  <c r="T358" i="13"/>
  <c r="BU791" i="10"/>
  <c r="X348" i="13"/>
  <c r="BS791" i="10"/>
  <c r="V348" i="13"/>
  <c r="BS798" i="10"/>
  <c r="V355" i="13"/>
  <c r="BS800" i="10"/>
  <c r="V357" i="13"/>
  <c r="BA803" i="10"/>
  <c r="D360" i="13"/>
  <c r="BC803" i="10"/>
  <c r="F360" i="13"/>
  <c r="BA805" i="10"/>
  <c r="D362" i="13"/>
  <c r="BC805" i="10"/>
  <c r="F362" i="13"/>
  <c r="BA807" i="10"/>
  <c r="D364" i="13"/>
  <c r="BC807" i="10"/>
  <c r="F364" i="13"/>
  <c r="BA809" i="10"/>
  <c r="D366" i="13"/>
  <c r="BC809" i="10"/>
  <c r="F366" i="13"/>
  <c r="BA811" i="10"/>
  <c r="D368" i="13"/>
  <c r="BC811" i="10"/>
  <c r="F368" i="13"/>
  <c r="BQ803" i="10"/>
  <c r="T360" i="13"/>
  <c r="BQ805" i="10"/>
  <c r="T362" i="13"/>
  <c r="BQ807" i="10"/>
  <c r="T364" i="13"/>
  <c r="BQ809" i="10"/>
  <c r="T366" i="13"/>
  <c r="BQ811" i="10"/>
  <c r="T368" i="13"/>
  <c r="BR803" i="10"/>
  <c r="U360" i="13"/>
  <c r="BR805" i="10"/>
  <c r="U362" i="13"/>
  <c r="BR807" i="10"/>
  <c r="U364" i="13"/>
  <c r="BR809" i="10"/>
  <c r="U366" i="13"/>
  <c r="BR811" i="10"/>
  <c r="U368" i="13"/>
  <c r="BS803" i="10"/>
  <c r="V360" i="13"/>
  <c r="BV803" i="10"/>
  <c r="Y360" i="13"/>
  <c r="BS805" i="10"/>
  <c r="V362" i="13"/>
  <c r="BV805" i="10"/>
  <c r="Y362" i="13"/>
  <c r="BS807" i="10"/>
  <c r="V364" i="13"/>
  <c r="BV807" i="10"/>
  <c r="Y364" i="13"/>
  <c r="BS809" i="10"/>
  <c r="V366" i="13"/>
  <c r="BS811" i="10"/>
  <c r="V368" i="13"/>
  <c r="BA814" i="10"/>
  <c r="D371" i="13"/>
  <c r="BA815" i="10"/>
  <c r="D372" i="13"/>
  <c r="BA816" i="10"/>
  <c r="D373" i="13"/>
  <c r="BA817" i="10"/>
  <c r="D374" i="13"/>
  <c r="BA818" i="10"/>
  <c r="D375" i="13"/>
  <c r="BA819" i="10"/>
  <c r="D376" i="13"/>
  <c r="BA820" i="10"/>
  <c r="BA821" i="10"/>
  <c r="BA822" i="10"/>
  <c r="D379" i="13"/>
  <c r="BC814" i="10"/>
  <c r="F371" i="13"/>
  <c r="BC816" i="10"/>
  <c r="F373" i="13"/>
  <c r="BC818" i="10"/>
  <c r="F375" i="13"/>
  <c r="BC820" i="10"/>
  <c r="F377" i="13"/>
  <c r="BC822" i="10"/>
  <c r="F379" i="13"/>
  <c r="BD814" i="10"/>
  <c r="G371" i="13"/>
  <c r="BD816" i="10"/>
  <c r="G373" i="13"/>
  <c r="BD818" i="10"/>
  <c r="G375" i="13"/>
  <c r="BD820" i="10"/>
  <c r="G377" i="13"/>
  <c r="BD822" i="10"/>
  <c r="G379" i="13"/>
  <c r="BQ814" i="10"/>
  <c r="T371" i="13"/>
  <c r="BQ815" i="10"/>
  <c r="T372" i="13"/>
  <c r="BQ816" i="10"/>
  <c r="T373" i="13"/>
  <c r="BQ817" i="10"/>
  <c r="T374" i="13"/>
  <c r="BQ818" i="10"/>
  <c r="T375" i="13"/>
  <c r="BQ819" i="10"/>
  <c r="T376" i="13"/>
  <c r="BQ820" i="10"/>
  <c r="T377" i="13"/>
  <c r="BQ821" i="10"/>
  <c r="T378" i="13"/>
  <c r="BQ822" i="10"/>
  <c r="T379" i="13"/>
  <c r="BS814" i="10"/>
  <c r="V371" i="13"/>
  <c r="BS816" i="10"/>
  <c r="V373" i="13"/>
  <c r="BS818" i="10"/>
  <c r="V375" i="13"/>
  <c r="BS820" i="10"/>
  <c r="V377" i="13"/>
  <c r="BS822" i="10"/>
  <c r="V379" i="13"/>
  <c r="BT814" i="10"/>
  <c r="W371" i="13"/>
  <c r="BT816" i="10"/>
  <c r="W373" i="13"/>
  <c r="BT818" i="10"/>
  <c r="W375" i="13"/>
  <c r="BT820" i="10"/>
  <c r="W377" i="13"/>
  <c r="BT822" i="10"/>
  <c r="W379" i="13"/>
  <c r="BA825" i="10"/>
  <c r="D382" i="13"/>
  <c r="BA826" i="10"/>
  <c r="D383" i="13"/>
  <c r="BA827" i="10"/>
  <c r="D384" i="13"/>
  <c r="BA828" i="10"/>
  <c r="D385" i="13"/>
  <c r="BA829" i="10"/>
  <c r="D386" i="13"/>
  <c r="BA830" i="10"/>
  <c r="D387" i="13"/>
  <c r="BA831" i="10"/>
  <c r="D388" i="13"/>
  <c r="BA832" i="10"/>
  <c r="D389" i="13"/>
  <c r="BA833" i="10"/>
  <c r="D390" i="13"/>
  <c r="BC825" i="10"/>
  <c r="F382" i="13"/>
  <c r="BC827" i="10"/>
  <c r="F384" i="13"/>
  <c r="BC829" i="10"/>
  <c r="F386" i="13"/>
  <c r="BC831" i="10"/>
  <c r="F388" i="13"/>
  <c r="BC833" i="10"/>
  <c r="F390" i="13"/>
  <c r="BD825" i="10"/>
  <c r="G382" i="13"/>
  <c r="BD827" i="10"/>
  <c r="G384" i="13"/>
  <c r="BD829" i="10"/>
  <c r="G386" i="13"/>
  <c r="BD831" i="10"/>
  <c r="G388" i="13"/>
  <c r="BD833" i="10"/>
  <c r="G390" i="13"/>
  <c r="BQ825" i="10"/>
  <c r="T382" i="13"/>
  <c r="BQ826" i="10"/>
  <c r="T383" i="13"/>
  <c r="BQ827" i="10"/>
  <c r="T384" i="13"/>
  <c r="BQ828" i="10"/>
  <c r="T385" i="13"/>
  <c r="BQ829" i="10"/>
  <c r="T386" i="13"/>
  <c r="BQ830" i="10"/>
  <c r="T387" i="13"/>
  <c r="BQ831" i="10"/>
  <c r="T388" i="13"/>
  <c r="BQ832" i="10"/>
  <c r="T389" i="13"/>
  <c r="BQ833" i="10"/>
  <c r="T390" i="13"/>
  <c r="BS825" i="10"/>
  <c r="V382" i="13"/>
  <c r="BS827" i="10"/>
  <c r="V384" i="13"/>
  <c r="BS829" i="10"/>
  <c r="V386" i="13"/>
  <c r="BS831" i="10"/>
  <c r="V388" i="13"/>
  <c r="BS833" i="10"/>
  <c r="V390" i="13"/>
  <c r="BT825" i="10"/>
  <c r="W382" i="13"/>
  <c r="BT827" i="10"/>
  <c r="W384" i="13"/>
  <c r="BT829" i="10"/>
  <c r="W386" i="13"/>
  <c r="BT831" i="10"/>
  <c r="W388" i="13"/>
  <c r="BT833" i="10"/>
  <c r="W390" i="13"/>
  <c r="BB836" i="10"/>
  <c r="E393" i="13"/>
  <c r="BB837" i="10"/>
  <c r="E394" i="13"/>
  <c r="BB838" i="10"/>
  <c r="E395" i="13"/>
  <c r="BB839" i="10"/>
  <c r="E396" i="13"/>
  <c r="BB840" i="10"/>
  <c r="E397" i="13"/>
  <c r="BB841" i="10"/>
  <c r="E398" i="13"/>
  <c r="BB843" i="10"/>
  <c r="E400" i="13"/>
  <c r="BB844" i="10"/>
  <c r="E401" i="13"/>
  <c r="BC837" i="10"/>
  <c r="F394" i="13"/>
  <c r="BC839" i="10"/>
  <c r="F396" i="13"/>
  <c r="BC841" i="10"/>
  <c r="F398" i="13"/>
  <c r="BC843" i="10"/>
  <c r="F400" i="13"/>
  <c r="BD837" i="10"/>
  <c r="G394" i="13"/>
  <c r="BD839" i="10"/>
  <c r="G396" i="13"/>
  <c r="BD841" i="10"/>
  <c r="G398" i="13"/>
  <c r="BD843" i="10"/>
  <c r="G400" i="13"/>
  <c r="BR836" i="10"/>
  <c r="U393" i="13"/>
  <c r="BR837" i="10"/>
  <c r="U394" i="13"/>
  <c r="BR838" i="10"/>
  <c r="U395" i="13"/>
  <c r="BR839" i="10"/>
  <c r="U396" i="13"/>
  <c r="BR840" i="10"/>
  <c r="U397" i="13"/>
  <c r="BR841" i="10"/>
  <c r="U398" i="13"/>
  <c r="BR843" i="10"/>
  <c r="U400" i="13"/>
  <c r="BR844" i="10"/>
  <c r="U401" i="13"/>
  <c r="BS837" i="10"/>
  <c r="V394" i="13"/>
  <c r="BS839" i="10"/>
  <c r="V396" i="13"/>
  <c r="BS841" i="10"/>
  <c r="V398" i="13"/>
  <c r="BS843" i="10"/>
  <c r="V400" i="13"/>
  <c r="BT837" i="10"/>
  <c r="W394" i="13"/>
  <c r="BT839" i="10"/>
  <c r="W396" i="13"/>
  <c r="BT841" i="10"/>
  <c r="W398" i="13"/>
  <c r="BT843" i="10"/>
  <c r="W400" i="13"/>
  <c r="BB792" i="10"/>
  <c r="E349" i="13"/>
  <c r="BD792" i="10"/>
  <c r="G349" i="13"/>
  <c r="BQ792" i="10"/>
  <c r="T349" i="13"/>
  <c r="BT792" i="10"/>
  <c r="W349" i="13"/>
  <c r="BA792" i="10"/>
  <c r="D349" i="13"/>
  <c r="BC792" i="10"/>
  <c r="F349" i="13"/>
  <c r="BR792" i="10"/>
  <c r="U349" i="13"/>
  <c r="BB780" i="10"/>
  <c r="E337" i="13"/>
  <c r="BC780" i="10"/>
  <c r="F337" i="13"/>
  <c r="BQ780" i="10"/>
  <c r="T337" i="13"/>
  <c r="BS780" i="10"/>
  <c r="V337" i="13"/>
  <c r="BA780" i="10"/>
  <c r="D337" i="13"/>
  <c r="BD780" i="10"/>
  <c r="G337" i="13"/>
  <c r="BR780" i="10"/>
  <c r="U337" i="13"/>
  <c r="BT780" i="10"/>
  <c r="W337" i="13"/>
  <c r="BA768" i="10"/>
  <c r="D325" i="13"/>
  <c r="BQ768" i="10"/>
  <c r="T325" i="13"/>
  <c r="BS768" i="10"/>
  <c r="V325" i="13"/>
  <c r="BC768" i="10"/>
  <c r="F325" i="13"/>
  <c r="BB768" i="10"/>
  <c r="E325" i="13"/>
  <c r="BD768" i="10"/>
  <c r="G325" i="13"/>
  <c r="BR768" i="10"/>
  <c r="U325" i="13"/>
  <c r="BT768" i="10"/>
  <c r="W325" i="13"/>
  <c r="BA755" i="10"/>
  <c r="D312" i="13"/>
  <c r="BB755" i="10"/>
  <c r="E312" i="13"/>
  <c r="BD755" i="10"/>
  <c r="G312" i="13"/>
  <c r="BT755" i="10"/>
  <c r="W312" i="13"/>
  <c r="BV755" i="10"/>
  <c r="Y312" i="13"/>
  <c r="BQ755" i="10"/>
  <c r="T312" i="13"/>
  <c r="BC755" i="10"/>
  <c r="F312" i="13"/>
  <c r="BS755" i="10"/>
  <c r="V312" i="13"/>
  <c r="BT543" i="10"/>
  <c r="W100" i="13"/>
  <c r="BT542" i="10"/>
  <c r="W99" i="13"/>
  <c r="BT540" i="10"/>
  <c r="W97" i="13"/>
  <c r="BT539" i="10"/>
  <c r="W96" i="13"/>
  <c r="BT538" i="10"/>
  <c r="W95" i="13"/>
  <c r="BT537" i="10"/>
  <c r="W94" i="13"/>
  <c r="BT536" i="10"/>
  <c r="W93" i="13"/>
  <c r="BT535" i="10"/>
  <c r="W92" i="13"/>
  <c r="BT534" i="10"/>
  <c r="W91" i="13"/>
  <c r="BT533" i="10"/>
  <c r="W90" i="13"/>
  <c r="BR543" i="10"/>
  <c r="U100" i="13"/>
  <c r="BR542" i="10"/>
  <c r="U99" i="13"/>
  <c r="BR540" i="10"/>
  <c r="U97" i="13"/>
  <c r="BR539" i="10"/>
  <c r="U96" i="13"/>
  <c r="BR538" i="10"/>
  <c r="U95" i="13"/>
  <c r="BR537" i="10"/>
  <c r="U94" i="13"/>
  <c r="BR536" i="10"/>
  <c r="U93" i="13"/>
  <c r="BR535" i="10"/>
  <c r="U92" i="13"/>
  <c r="BR534" i="10"/>
  <c r="U91" i="13"/>
  <c r="BR533" i="10"/>
  <c r="U90" i="13"/>
  <c r="BI543" i="10"/>
  <c r="L100" i="13"/>
  <c r="BI542" i="10"/>
  <c r="L99" i="13"/>
  <c r="BI540" i="10"/>
  <c r="L97" i="13"/>
  <c r="BI539" i="10"/>
  <c r="L96" i="13"/>
  <c r="BI538" i="10"/>
  <c r="L95" i="13"/>
  <c r="BI537" i="10"/>
  <c r="L94" i="13"/>
  <c r="BI536" i="10"/>
  <c r="L93" i="13"/>
  <c r="BI535" i="10"/>
  <c r="L92" i="13"/>
  <c r="BI534" i="10"/>
  <c r="L91" i="13"/>
  <c r="BI533" i="10"/>
  <c r="L90" i="13"/>
  <c r="BH543" i="10"/>
  <c r="K100" i="13"/>
  <c r="BH542" i="10"/>
  <c r="K99" i="13"/>
  <c r="BH540" i="10"/>
  <c r="K97" i="13"/>
  <c r="BH539" i="10"/>
  <c r="K96" i="13"/>
  <c r="BH538" i="10"/>
  <c r="K95" i="13"/>
  <c r="BH537" i="10"/>
  <c r="K94" i="13"/>
  <c r="BH536" i="10"/>
  <c r="K93" i="13"/>
  <c r="BH535" i="10"/>
  <c r="K92" i="13"/>
  <c r="BH534" i="10"/>
  <c r="K91" i="13"/>
  <c r="BH533" i="10"/>
  <c r="K90" i="13"/>
  <c r="AZ542" i="10"/>
  <c r="C99" i="13"/>
  <c r="AZ540" i="10"/>
  <c r="C97" i="13"/>
  <c r="AZ539" i="10"/>
  <c r="AZ538" i="10"/>
  <c r="C95" i="13"/>
  <c r="AZ537" i="10"/>
  <c r="BN537" i="10"/>
  <c r="BK537" i="10"/>
  <c r="N94" i="13"/>
  <c r="AZ536" i="10"/>
  <c r="C93" i="13"/>
  <c r="AZ535" i="10"/>
  <c r="AZ534" i="10"/>
  <c r="C91" i="13"/>
  <c r="AZ533" i="10"/>
  <c r="BT531" i="10"/>
  <c r="W88" i="13"/>
  <c r="BT528" i="10"/>
  <c r="W85" i="13"/>
  <c r="BT527" i="10"/>
  <c r="W84" i="13"/>
  <c r="BT526" i="10"/>
  <c r="W83" i="13"/>
  <c r="BT525" i="10"/>
  <c r="W82" i="13"/>
  <c r="BT524" i="10"/>
  <c r="W81" i="13"/>
  <c r="BT523" i="10"/>
  <c r="W80" i="13"/>
  <c r="BT522" i="10"/>
  <c r="W79" i="13"/>
  <c r="BT521" i="10"/>
  <c r="W78" i="13"/>
  <c r="BR531" i="10"/>
  <c r="U88" i="13"/>
  <c r="BR528" i="10"/>
  <c r="U85" i="13"/>
  <c r="BR527" i="10"/>
  <c r="U84" i="13"/>
  <c r="BR526" i="10"/>
  <c r="U83" i="13"/>
  <c r="BR525" i="10"/>
  <c r="U82" i="13"/>
  <c r="BR524" i="10"/>
  <c r="U81" i="13"/>
  <c r="BR523" i="10"/>
  <c r="U80" i="13"/>
  <c r="BR522" i="10"/>
  <c r="U79" i="13"/>
  <c r="BR521" i="10"/>
  <c r="U78" i="13"/>
  <c r="BI531" i="10"/>
  <c r="L88" i="13"/>
  <c r="BI528" i="10"/>
  <c r="L85" i="13"/>
  <c r="BI527" i="10"/>
  <c r="L84" i="13"/>
  <c r="BI526" i="10"/>
  <c r="L83" i="13"/>
  <c r="BI525" i="10"/>
  <c r="L82" i="13"/>
  <c r="BI524" i="10"/>
  <c r="L81" i="13"/>
  <c r="BI523" i="10"/>
  <c r="L80" i="13"/>
  <c r="BI522" i="10"/>
  <c r="L79" i="13"/>
  <c r="BI521" i="10"/>
  <c r="L78" i="13"/>
  <c r="BH531" i="10"/>
  <c r="K88" i="13"/>
  <c r="BH528" i="10"/>
  <c r="K85" i="13"/>
  <c r="BH527" i="10"/>
  <c r="K84" i="13"/>
  <c r="BH526" i="10"/>
  <c r="K83" i="13"/>
  <c r="BH525" i="10"/>
  <c r="K82" i="13"/>
  <c r="BH524" i="10"/>
  <c r="K81" i="13"/>
  <c r="BH523" i="10"/>
  <c r="K80" i="13"/>
  <c r="BH522" i="10"/>
  <c r="K79" i="13"/>
  <c r="BH521" i="10"/>
  <c r="K78" i="13"/>
  <c r="AZ531" i="10"/>
  <c r="BN531" i="10"/>
  <c r="Q88" i="13"/>
  <c r="AZ528" i="10"/>
  <c r="AZ527" i="10"/>
  <c r="BN527" i="10"/>
  <c r="BK527" i="10"/>
  <c r="N84" i="13"/>
  <c r="AZ526" i="10"/>
  <c r="AZ525" i="10"/>
  <c r="BJ525" i="10"/>
  <c r="M82" i="13"/>
  <c r="AZ524" i="10"/>
  <c r="AZ523" i="10"/>
  <c r="BJ523" i="10"/>
  <c r="M80" i="13"/>
  <c r="AZ522" i="10"/>
  <c r="AZ521" i="10"/>
  <c r="BT518" i="10"/>
  <c r="W75" i="13"/>
  <c r="BT517" i="10"/>
  <c r="W74" i="13"/>
  <c r="BT515" i="10"/>
  <c r="W72" i="13"/>
  <c r="BT514" i="10"/>
  <c r="W71" i="13"/>
  <c r="BT513" i="10"/>
  <c r="W70" i="13"/>
  <c r="BT512" i="10"/>
  <c r="W69" i="13"/>
  <c r="BT511" i="10"/>
  <c r="W68" i="13"/>
  <c r="BT510" i="10"/>
  <c r="W67" i="13"/>
  <c r="BT509" i="10"/>
  <c r="W66" i="13"/>
  <c r="BT508" i="10"/>
  <c r="W65" i="13"/>
  <c r="BR518" i="10"/>
  <c r="U75" i="13"/>
  <c r="BR517" i="10"/>
  <c r="U74" i="13"/>
  <c r="BR515" i="10"/>
  <c r="U72" i="13"/>
  <c r="BR514" i="10"/>
  <c r="U71" i="13"/>
  <c r="BR513" i="10"/>
  <c r="U70" i="13"/>
  <c r="BR512" i="10"/>
  <c r="U69" i="13"/>
  <c r="BR511" i="10"/>
  <c r="U68" i="13"/>
  <c r="BR510" i="10"/>
  <c r="U67" i="13"/>
  <c r="BR509" i="10"/>
  <c r="U66" i="13"/>
  <c r="BR508" i="10"/>
  <c r="U65" i="13"/>
  <c r="BI518" i="10"/>
  <c r="L75" i="13"/>
  <c r="BI517" i="10"/>
  <c r="L74" i="13"/>
  <c r="BI515" i="10"/>
  <c r="L72" i="13"/>
  <c r="BI514" i="10"/>
  <c r="L71" i="13"/>
  <c r="BI513" i="10"/>
  <c r="L70" i="13"/>
  <c r="BI512" i="10"/>
  <c r="L69" i="13"/>
  <c r="BI511" i="10"/>
  <c r="L68" i="13"/>
  <c r="BI510" i="10"/>
  <c r="L67" i="13"/>
  <c r="BI509" i="10"/>
  <c r="L66" i="13"/>
  <c r="BI508" i="10"/>
  <c r="L65" i="13"/>
  <c r="BH518" i="10"/>
  <c r="K75" i="13"/>
  <c r="BH517" i="10"/>
  <c r="K74" i="13"/>
  <c r="BH515" i="10"/>
  <c r="K72" i="13"/>
  <c r="BH514" i="10"/>
  <c r="K71" i="13"/>
  <c r="BH513" i="10"/>
  <c r="K70" i="13"/>
  <c r="BH512" i="10"/>
  <c r="K69" i="13"/>
  <c r="BH511" i="10"/>
  <c r="K68" i="13"/>
  <c r="BH510" i="10"/>
  <c r="K67" i="13"/>
  <c r="BH509" i="10"/>
  <c r="K66" i="13"/>
  <c r="BH508" i="10"/>
  <c r="K65" i="13"/>
  <c r="BI506" i="10"/>
  <c r="L63" i="13"/>
  <c r="BI505" i="10"/>
  <c r="L62" i="13"/>
  <c r="BI503" i="10"/>
  <c r="L60" i="13"/>
  <c r="BI502" i="10"/>
  <c r="L59" i="13"/>
  <c r="BI501" i="10"/>
  <c r="L58" i="13"/>
  <c r="BI500" i="10"/>
  <c r="BI499" i="10"/>
  <c r="L56" i="13"/>
  <c r="BI498" i="10"/>
  <c r="L55" i="13"/>
  <c r="BI497" i="10"/>
  <c r="L54" i="13"/>
  <c r="BI496" i="10"/>
  <c r="L53" i="13"/>
  <c r="AZ518" i="10"/>
  <c r="C75" i="13"/>
  <c r="AZ517" i="10"/>
  <c r="BL517" i="10"/>
  <c r="O74" i="13"/>
  <c r="AZ515" i="10"/>
  <c r="AZ514" i="10"/>
  <c r="BE514" i="10"/>
  <c r="H71" i="13"/>
  <c r="AZ513" i="10"/>
  <c r="C70" i="13"/>
  <c r="AZ512" i="10"/>
  <c r="BJ512" i="10"/>
  <c r="M69" i="13"/>
  <c r="AZ511" i="10"/>
  <c r="AZ510" i="10"/>
  <c r="BJ510" i="10"/>
  <c r="M67" i="13"/>
  <c r="AZ509" i="10"/>
  <c r="AZ508" i="10"/>
  <c r="BN508" i="10"/>
  <c r="Q65" i="13"/>
  <c r="BT506" i="10"/>
  <c r="W63" i="13"/>
  <c r="BT505" i="10"/>
  <c r="W62" i="13"/>
  <c r="BT503" i="10"/>
  <c r="W60" i="13"/>
  <c r="BT502" i="10"/>
  <c r="W59" i="13"/>
  <c r="BT501" i="10"/>
  <c r="W58" i="13"/>
  <c r="BT500" i="10"/>
  <c r="W57" i="13"/>
  <c r="BT499" i="10"/>
  <c r="W56" i="13"/>
  <c r="BT498" i="10"/>
  <c r="W55" i="13"/>
  <c r="BT497" i="10"/>
  <c r="W54" i="13"/>
  <c r="BT496" i="10"/>
  <c r="W53" i="13"/>
  <c r="BR506" i="10"/>
  <c r="U63" i="13"/>
  <c r="BR505" i="10"/>
  <c r="U62" i="13"/>
  <c r="BR503" i="10"/>
  <c r="U60" i="13"/>
  <c r="BR502" i="10"/>
  <c r="U59" i="13"/>
  <c r="BR501" i="10"/>
  <c r="U58" i="13"/>
  <c r="BR500" i="10"/>
  <c r="BR499" i="10"/>
  <c r="U56" i="13"/>
  <c r="BR498" i="10"/>
  <c r="U55" i="13"/>
  <c r="BR497" i="10"/>
  <c r="U54" i="13"/>
  <c r="BR496" i="10"/>
  <c r="U53" i="13"/>
  <c r="BH506" i="10"/>
  <c r="K63" i="13"/>
  <c r="BH505" i="10"/>
  <c r="K62" i="13"/>
  <c r="BH503" i="10"/>
  <c r="K60" i="13"/>
  <c r="BH502" i="10"/>
  <c r="K59" i="13"/>
  <c r="BH501" i="10"/>
  <c r="K58" i="13"/>
  <c r="BH500" i="10"/>
  <c r="BH499" i="10"/>
  <c r="K56" i="13"/>
  <c r="BH498" i="10"/>
  <c r="K55" i="13"/>
  <c r="BH497" i="10"/>
  <c r="K54" i="13"/>
  <c r="BH496" i="10"/>
  <c r="K53" i="13"/>
  <c r="AZ506" i="10"/>
  <c r="C63" i="13"/>
  <c r="AZ505" i="10"/>
  <c r="BO505" i="10"/>
  <c r="R62" i="13"/>
  <c r="AZ503" i="10"/>
  <c r="C60" i="13"/>
  <c r="AZ502" i="10"/>
  <c r="BN502" i="10"/>
  <c r="Q59" i="13"/>
  <c r="AZ501" i="10"/>
  <c r="C58" i="13"/>
  <c r="BT488" i="10"/>
  <c r="W45" i="13"/>
  <c r="BR488" i="10"/>
  <c r="U45" i="13"/>
  <c r="BI488" i="10"/>
  <c r="L45" i="13"/>
  <c r="BH488" i="10"/>
  <c r="K45" i="13"/>
  <c r="AZ488" i="10"/>
  <c r="BE488" i="10"/>
  <c r="BF488" i="10"/>
  <c r="BG488" i="10"/>
  <c r="J45" i="13"/>
  <c r="BN384" i="10"/>
  <c r="BM384" i="10"/>
  <c r="AZ500" i="10"/>
  <c r="C57" i="13"/>
  <c r="AZ499" i="10"/>
  <c r="BJ499" i="10"/>
  <c r="M56" i="13"/>
  <c r="AZ498" i="10"/>
  <c r="AZ497" i="10"/>
  <c r="BO497" i="10"/>
  <c r="R54" i="13"/>
  <c r="AZ496" i="10"/>
  <c r="BV810" i="10"/>
  <c r="Y367" i="13"/>
  <c r="BJ531" i="10"/>
  <c r="M88" i="13"/>
  <c r="BG531" i="10"/>
  <c r="J88" i="13"/>
  <c r="BQ518" i="10"/>
  <c r="T75" i="13"/>
  <c r="BM518" i="10"/>
  <c r="P75" i="13"/>
  <c r="BF518" i="10"/>
  <c r="I75" i="13"/>
  <c r="BL518" i="10"/>
  <c r="O75" i="13"/>
  <c r="BG518" i="10"/>
  <c r="J75" i="13"/>
  <c r="BN518" i="10"/>
  <c r="Q75" i="13"/>
  <c r="BK518" i="10"/>
  <c r="N75" i="13"/>
  <c r="BP518" i="10"/>
  <c r="S75" i="13"/>
  <c r="BJ518" i="10"/>
  <c r="M75" i="13"/>
  <c r="BE518" i="10"/>
  <c r="H75" i="13"/>
  <c r="BO518" i="10"/>
  <c r="R75" i="13"/>
  <c r="BQ506" i="10"/>
  <c r="T63" i="13"/>
  <c r="BM506" i="10"/>
  <c r="P63" i="13"/>
  <c r="BF506" i="10"/>
  <c r="I63" i="13"/>
  <c r="BK506" i="10"/>
  <c r="N63" i="13"/>
  <c r="BE506" i="10"/>
  <c r="H63" i="13"/>
  <c r="BN506" i="10"/>
  <c r="Q63" i="13"/>
  <c r="BJ506" i="10"/>
  <c r="M63" i="13"/>
  <c r="BG506" i="10"/>
  <c r="J63" i="13"/>
  <c r="BP506" i="10"/>
  <c r="S63" i="13"/>
  <c r="BL506" i="10"/>
  <c r="O63" i="13"/>
  <c r="BO506" i="10"/>
  <c r="R63" i="13"/>
  <c r="BO542" i="10"/>
  <c r="R99" i="13"/>
  <c r="BL542" i="10"/>
  <c r="O99" i="13"/>
  <c r="BF542" i="10"/>
  <c r="I99" i="13"/>
  <c r="BN542" i="10"/>
  <c r="Q99" i="13"/>
  <c r="BE542" i="10"/>
  <c r="H99" i="13"/>
  <c r="BQ542" i="10"/>
  <c r="T99" i="13"/>
  <c r="BK542" i="10"/>
  <c r="N99" i="13"/>
  <c r="BJ542" i="10"/>
  <c r="M99" i="13"/>
  <c r="BM542" i="10"/>
  <c r="P99" i="13"/>
  <c r="BJ505" i="10"/>
  <c r="M62" i="13"/>
  <c r="BQ517" i="10"/>
  <c r="T74" i="13"/>
  <c r="BK517" i="10"/>
  <c r="N74" i="13"/>
  <c r="BN515" i="10"/>
  <c r="Q72" i="13"/>
  <c r="BJ515" i="10"/>
  <c r="M72" i="13"/>
  <c r="BK515" i="10"/>
  <c r="N72" i="13"/>
  <c r="BL515" i="10"/>
  <c r="O72" i="13"/>
  <c r="BF515" i="10"/>
  <c r="I72" i="13"/>
  <c r="BQ515" i="10"/>
  <c r="T72" i="13"/>
  <c r="BO515" i="10"/>
  <c r="R72" i="13"/>
  <c r="BE515" i="10"/>
  <c r="BM515" i="10"/>
  <c r="P72" i="13"/>
  <c r="BG515" i="10"/>
  <c r="J72" i="13"/>
  <c r="BF540" i="10"/>
  <c r="I97" i="13"/>
  <c r="BE540" i="10"/>
  <c r="H97" i="13"/>
  <c r="BN540" i="10"/>
  <c r="Q97" i="13"/>
  <c r="BO540" i="10"/>
  <c r="R97" i="13"/>
  <c r="BM540" i="10"/>
  <c r="P97" i="13"/>
  <c r="BF503" i="10"/>
  <c r="I60" i="13"/>
  <c r="BE503" i="10"/>
  <c r="BL503" i="10"/>
  <c r="O60" i="13"/>
  <c r="BO503" i="10"/>
  <c r="R60" i="13"/>
  <c r="BJ503" i="10"/>
  <c r="M60" i="13"/>
  <c r="BN503" i="10"/>
  <c r="Q60" i="13"/>
  <c r="BK503" i="10"/>
  <c r="N60" i="13"/>
  <c r="BM503" i="10"/>
  <c r="P60" i="13"/>
  <c r="BJ528" i="10"/>
  <c r="M85" i="13"/>
  <c r="BF528" i="10"/>
  <c r="I85" i="13"/>
  <c r="BE528" i="10"/>
  <c r="H85" i="13"/>
  <c r="BQ528" i="10"/>
  <c r="T85" i="13"/>
  <c r="BN528" i="10"/>
  <c r="BO528" i="10"/>
  <c r="BP528" i="10"/>
  <c r="S85" i="13"/>
  <c r="R85" i="13"/>
  <c r="BL528" i="10"/>
  <c r="O85" i="13"/>
  <c r="BK528" i="10"/>
  <c r="N85" i="13"/>
  <c r="Q85" i="13"/>
  <c r="BM528" i="10"/>
  <c r="P85" i="13"/>
  <c r="BQ527" i="10"/>
  <c r="T84" i="13"/>
  <c r="BO527" i="10"/>
  <c r="BL527" i="10"/>
  <c r="O84" i="13"/>
  <c r="BJ539" i="10"/>
  <c r="M96" i="13"/>
  <c r="BF539" i="10"/>
  <c r="I96" i="13"/>
  <c r="BN539" i="10"/>
  <c r="Q96" i="13"/>
  <c r="BQ539" i="10"/>
  <c r="T96" i="13"/>
  <c r="BO539" i="10"/>
  <c r="R96" i="13"/>
  <c r="BL539" i="10"/>
  <c r="O96" i="13"/>
  <c r="BE539" i="10"/>
  <c r="BG539" i="10"/>
  <c r="J96" i="13"/>
  <c r="BK539" i="10"/>
  <c r="N96" i="13"/>
  <c r="BO502" i="10"/>
  <c r="R59" i="13"/>
  <c r="BJ502" i="10"/>
  <c r="M59" i="13"/>
  <c r="BM502" i="10"/>
  <c r="P59" i="13"/>
  <c r="BK514" i="10"/>
  <c r="N71" i="13"/>
  <c r="BO514" i="10"/>
  <c r="R71" i="13"/>
  <c r="BF514" i="10"/>
  <c r="I71" i="13"/>
  <c r="BO538" i="10"/>
  <c r="BQ538" i="10"/>
  <c r="T95" i="13"/>
  <c r="BE526" i="10"/>
  <c r="H83" i="13"/>
  <c r="BQ526" i="10"/>
  <c r="T83" i="13"/>
  <c r="BO526" i="10"/>
  <c r="R83" i="13"/>
  <c r="BL526" i="10"/>
  <c r="O83" i="13"/>
  <c r="BF526" i="10"/>
  <c r="I83" i="13"/>
  <c r="BN526" i="10"/>
  <c r="Q83" i="13"/>
  <c r="BJ526" i="10"/>
  <c r="M83" i="13"/>
  <c r="BK526" i="10"/>
  <c r="N83" i="13"/>
  <c r="BM526" i="10"/>
  <c r="P83" i="13"/>
  <c r="BO501" i="10"/>
  <c r="R58" i="13"/>
  <c r="BE501" i="10"/>
  <c r="BF501" i="10"/>
  <c r="I58" i="13"/>
  <c r="BN501" i="10"/>
  <c r="Q58" i="13"/>
  <c r="BJ501" i="10"/>
  <c r="M58" i="13"/>
  <c r="BE513" i="10"/>
  <c r="BJ513" i="10"/>
  <c r="M70" i="13"/>
  <c r="BF513" i="10"/>
  <c r="I70" i="13"/>
  <c r="BN513" i="10"/>
  <c r="Q70" i="13"/>
  <c r="BQ513" i="10"/>
  <c r="T70" i="13"/>
  <c r="BO513" i="10"/>
  <c r="Q94" i="13"/>
  <c r="BF537" i="10"/>
  <c r="I94" i="13"/>
  <c r="BQ537" i="10"/>
  <c r="T94" i="13"/>
  <c r="BE537" i="10"/>
  <c r="BO537" i="10"/>
  <c r="R94" i="13"/>
  <c r="BL537" i="10"/>
  <c r="O94" i="13"/>
  <c r="BJ537" i="10"/>
  <c r="M94" i="13"/>
  <c r="BE512" i="10"/>
  <c r="H69" i="13"/>
  <c r="BE500" i="10"/>
  <c r="H57" i="13"/>
  <c r="BN500" i="10"/>
  <c r="Q57" i="13"/>
  <c r="BO500" i="10"/>
  <c r="BQ525" i="10"/>
  <c r="T82" i="13"/>
  <c r="BO525" i="10"/>
  <c r="R82" i="13"/>
  <c r="BN525" i="10"/>
  <c r="Q82" i="13"/>
  <c r="BJ511" i="10"/>
  <c r="M68" i="13"/>
  <c r="BF511" i="10"/>
  <c r="I68" i="13"/>
  <c r="BQ511" i="10"/>
  <c r="T68" i="13"/>
  <c r="BE511" i="10"/>
  <c r="BO511" i="10"/>
  <c r="R68" i="13"/>
  <c r="BL511" i="10"/>
  <c r="O68" i="13"/>
  <c r="BN511" i="10"/>
  <c r="Q68" i="13"/>
  <c r="BG511" i="10"/>
  <c r="J68" i="13"/>
  <c r="BM511" i="10"/>
  <c r="P68" i="13"/>
  <c r="BK511" i="10"/>
  <c r="N68" i="13"/>
  <c r="BE499" i="10"/>
  <c r="BJ536" i="10"/>
  <c r="M93" i="13"/>
  <c r="BF536" i="10"/>
  <c r="I93" i="13"/>
  <c r="BQ536" i="10"/>
  <c r="T93" i="13"/>
  <c r="BN536" i="10"/>
  <c r="Q93" i="13"/>
  <c r="BK536" i="10"/>
  <c r="BO536" i="10"/>
  <c r="BL536" i="10"/>
  <c r="BM536" i="10"/>
  <c r="P93" i="13"/>
  <c r="BN524" i="10"/>
  <c r="BK524" i="10"/>
  <c r="N81" i="13"/>
  <c r="BJ524" i="10"/>
  <c r="M81" i="13"/>
  <c r="BF524" i="10"/>
  <c r="I81" i="13"/>
  <c r="BE524" i="10"/>
  <c r="H81" i="13"/>
  <c r="BO524" i="10"/>
  <c r="R81" i="13"/>
  <c r="BL524" i="10"/>
  <c r="O81" i="13"/>
  <c r="BQ524" i="10"/>
  <c r="T81" i="13"/>
  <c r="BP524" i="10"/>
  <c r="S81" i="13"/>
  <c r="Q81" i="13"/>
  <c r="BM524" i="10"/>
  <c r="P81" i="13"/>
  <c r="BF523" i="10"/>
  <c r="I80" i="13"/>
  <c r="BN523" i="10"/>
  <c r="BK523" i="10"/>
  <c r="BO523" i="10"/>
  <c r="BL523" i="10"/>
  <c r="BM523" i="10"/>
  <c r="P80" i="13"/>
  <c r="BN535" i="10"/>
  <c r="BK535" i="10"/>
  <c r="N92" i="13"/>
  <c r="BE535" i="10"/>
  <c r="BF535" i="10"/>
  <c r="BG535" i="10"/>
  <c r="J92" i="13"/>
  <c r="BO535" i="10"/>
  <c r="R92" i="13"/>
  <c r="BL535" i="10"/>
  <c r="O92" i="13"/>
  <c r="BJ535" i="10"/>
  <c r="M92" i="13"/>
  <c r="Q92" i="13"/>
  <c r="BQ535" i="10"/>
  <c r="T92" i="13"/>
  <c r="I92" i="13"/>
  <c r="BM535" i="10"/>
  <c r="P92" i="13"/>
  <c r="BF498" i="10"/>
  <c r="I55" i="13"/>
  <c r="BE498" i="10"/>
  <c r="H55" i="13"/>
  <c r="BO498" i="10"/>
  <c r="R55" i="13"/>
  <c r="BL498" i="10"/>
  <c r="O55" i="13"/>
  <c r="BJ498" i="10"/>
  <c r="M55" i="13"/>
  <c r="BN498" i="10"/>
  <c r="Q55" i="13"/>
  <c r="BF510" i="10"/>
  <c r="I67" i="13"/>
  <c r="BF497" i="10"/>
  <c r="I54" i="13"/>
  <c r="BE497" i="10"/>
  <c r="BE522" i="10"/>
  <c r="H79" i="13"/>
  <c r="BF522" i="10"/>
  <c r="I79" i="13"/>
  <c r="BJ522" i="10"/>
  <c r="M79" i="13"/>
  <c r="BN522" i="10"/>
  <c r="Q79" i="13"/>
  <c r="BQ522" i="10"/>
  <c r="T79" i="13"/>
  <c r="BK522" i="10"/>
  <c r="N79" i="13"/>
  <c r="BO522" i="10"/>
  <c r="R79" i="13"/>
  <c r="BL522" i="10"/>
  <c r="O79" i="13"/>
  <c r="BM522" i="10"/>
  <c r="P79" i="13"/>
  <c r="BE509" i="10"/>
  <c r="BQ509" i="10"/>
  <c r="T66" i="13"/>
  <c r="BN509" i="10"/>
  <c r="Q66" i="13"/>
  <c r="BF509" i="10"/>
  <c r="I66" i="13"/>
  <c r="BO509" i="10"/>
  <c r="R66" i="13"/>
  <c r="BL509" i="10"/>
  <c r="O66" i="13"/>
  <c r="BJ509" i="10"/>
  <c r="M66" i="13"/>
  <c r="BF534" i="10"/>
  <c r="I91" i="13"/>
  <c r="BO534" i="10"/>
  <c r="R91" i="13"/>
  <c r="BL534" i="10"/>
  <c r="O91" i="13"/>
  <c r="BN534" i="10"/>
  <c r="Q91" i="13"/>
  <c r="BJ534" i="10"/>
  <c r="M91" i="13"/>
  <c r="BE534" i="10"/>
  <c r="H91" i="13"/>
  <c r="BQ534" i="10"/>
  <c r="T91" i="13"/>
  <c r="BK534" i="10"/>
  <c r="N91" i="13"/>
  <c r="BM534" i="10"/>
  <c r="P91" i="13"/>
  <c r="BN533" i="10"/>
  <c r="BK533" i="10"/>
  <c r="N90" i="13"/>
  <c r="BE533" i="10"/>
  <c r="BO533" i="10"/>
  <c r="R90" i="13"/>
  <c r="BP533" i="10"/>
  <c r="S90" i="13"/>
  <c r="BF533" i="10"/>
  <c r="BG533" i="10"/>
  <c r="J90" i="13"/>
  <c r="BQ533" i="10"/>
  <c r="T90" i="13"/>
  <c r="Q90" i="13"/>
  <c r="BL533" i="10"/>
  <c r="O90" i="13"/>
  <c r="BJ533" i="10"/>
  <c r="M90" i="13"/>
  <c r="I90" i="13"/>
  <c r="BM533" i="10"/>
  <c r="P90" i="13"/>
  <c r="BQ496" i="10"/>
  <c r="T53" i="13"/>
  <c r="BE496" i="10"/>
  <c r="H53" i="13"/>
  <c r="BN496" i="10"/>
  <c r="Q53" i="13"/>
  <c r="BO496" i="10"/>
  <c r="R53" i="13"/>
  <c r="BL496" i="10"/>
  <c r="O53" i="13"/>
  <c r="BF496" i="10"/>
  <c r="I53" i="13"/>
  <c r="BJ496" i="10"/>
  <c r="M53" i="13"/>
  <c r="BK496" i="10"/>
  <c r="N53" i="13"/>
  <c r="BJ508" i="10"/>
  <c r="M65" i="13"/>
  <c r="BO521" i="10"/>
  <c r="BL521" i="10"/>
  <c r="O78" i="13"/>
  <c r="BN521" i="10"/>
  <c r="Q78" i="13"/>
  <c r="BP521" i="10"/>
  <c r="S78" i="13"/>
  <c r="BE521" i="10"/>
  <c r="BO488" i="10"/>
  <c r="R45" i="13"/>
  <c r="H45" i="13"/>
  <c r="BQ503" i="10"/>
  <c r="T60" i="13"/>
  <c r="BQ501" i="10"/>
  <c r="T58" i="13"/>
  <c r="BQ499" i="10"/>
  <c r="T56" i="13"/>
  <c r="BQ498" i="10"/>
  <c r="T55" i="13"/>
  <c r="BQ497" i="10"/>
  <c r="T54" i="13"/>
  <c r="BV844" i="10"/>
  <c r="Y401" i="13"/>
  <c r="BV843" i="10"/>
  <c r="Y400" i="13"/>
  <c r="BV841" i="10"/>
  <c r="Y398" i="13"/>
  <c r="BP840" i="10"/>
  <c r="BV840" i="10"/>
  <c r="Y397" i="13"/>
  <c r="BV839" i="10"/>
  <c r="Y396" i="13"/>
  <c r="BV838" i="10"/>
  <c r="Y395" i="13"/>
  <c r="BV837" i="10"/>
  <c r="Y394" i="13"/>
  <c r="BU836" i="10"/>
  <c r="X393" i="13"/>
  <c r="BV836" i="10"/>
  <c r="Y393" i="13"/>
  <c r="BU833" i="10"/>
  <c r="X390" i="13"/>
  <c r="BU832" i="10"/>
  <c r="X389" i="13"/>
  <c r="BU831" i="10"/>
  <c r="X388" i="13"/>
  <c r="BU830" i="10"/>
  <c r="X387" i="13"/>
  <c r="BU829" i="10"/>
  <c r="X386" i="13"/>
  <c r="BU828" i="10"/>
  <c r="X385" i="13"/>
  <c r="BU827" i="10"/>
  <c r="X384" i="13"/>
  <c r="BU826" i="10"/>
  <c r="X383" i="13"/>
  <c r="BU825" i="10"/>
  <c r="X382" i="13"/>
  <c r="BU822" i="10"/>
  <c r="X379" i="13"/>
  <c r="BV822" i="10"/>
  <c r="Y379" i="13"/>
  <c r="BU819" i="10"/>
  <c r="X376" i="13"/>
  <c r="BU818" i="10"/>
  <c r="X375" i="13"/>
  <c r="BU817" i="10"/>
  <c r="X374" i="13"/>
  <c r="BU816" i="10"/>
  <c r="X373" i="13"/>
  <c r="BU815" i="10"/>
  <c r="X372" i="13"/>
  <c r="BU814" i="10"/>
  <c r="X371" i="13"/>
  <c r="BU810" i="10"/>
  <c r="X367" i="13"/>
  <c r="BV809" i="10"/>
  <c r="Y366" i="13"/>
  <c r="BU809" i="10"/>
  <c r="X366" i="13"/>
  <c r="BU808" i="10"/>
  <c r="X365" i="13"/>
  <c r="BU807" i="10"/>
  <c r="X364" i="13"/>
  <c r="BU806" i="10"/>
  <c r="X363" i="13"/>
  <c r="BV806" i="10"/>
  <c r="Y363" i="13"/>
  <c r="BU805" i="10"/>
  <c r="X362" i="13"/>
  <c r="BU804" i="10"/>
  <c r="X361" i="13"/>
  <c r="BU803" i="10"/>
  <c r="X360" i="13"/>
  <c r="BU800" i="10"/>
  <c r="X357" i="13"/>
  <c r="BV800" i="10"/>
  <c r="Y357" i="13"/>
  <c r="BU798" i="10"/>
  <c r="X355" i="13"/>
  <c r="BU797" i="10"/>
  <c r="X354" i="13"/>
  <c r="BV796" i="10"/>
  <c r="Y353" i="13"/>
  <c r="BU796" i="10"/>
  <c r="X353" i="13"/>
  <c r="BU795" i="10"/>
  <c r="X352" i="13"/>
  <c r="BU794" i="10"/>
  <c r="X351" i="13"/>
  <c r="BU793" i="10"/>
  <c r="X350" i="13"/>
  <c r="BV792" i="10"/>
  <c r="Y349" i="13"/>
  <c r="BU792" i="10"/>
  <c r="X349" i="13"/>
  <c r="BV788" i="10"/>
  <c r="Y345" i="13"/>
  <c r="BV786" i="10"/>
  <c r="Y343" i="13"/>
  <c r="BV785" i="10"/>
  <c r="Y342" i="13"/>
  <c r="BV784" i="10"/>
  <c r="Y341" i="13"/>
  <c r="BU783" i="10"/>
  <c r="X340" i="13"/>
  <c r="BV783" i="10"/>
  <c r="Y340" i="13"/>
  <c r="BV782" i="10"/>
  <c r="Y339" i="13"/>
  <c r="BU781" i="10"/>
  <c r="X338" i="13"/>
  <c r="BV781" i="10"/>
  <c r="Y338" i="13"/>
  <c r="BU780" i="10"/>
  <c r="X337" i="13"/>
  <c r="BV780" i="10"/>
  <c r="Y337" i="13"/>
  <c r="BV779" i="10"/>
  <c r="Y336" i="13"/>
  <c r="BU776" i="10"/>
  <c r="X333" i="13"/>
  <c r="BV774" i="10"/>
  <c r="Y331" i="13"/>
  <c r="BU774" i="10"/>
  <c r="X331" i="13"/>
  <c r="BU773" i="10"/>
  <c r="X330" i="13"/>
  <c r="BV772" i="10"/>
  <c r="Y329" i="13"/>
  <c r="BU771" i="10"/>
  <c r="X328" i="13"/>
  <c r="BU770" i="10"/>
  <c r="X327" i="13"/>
  <c r="BV769" i="10"/>
  <c r="Y326" i="13"/>
  <c r="BV768" i="10"/>
  <c r="Y325" i="13"/>
  <c r="BU768" i="10"/>
  <c r="X325" i="13"/>
  <c r="BU767" i="10"/>
  <c r="X324" i="13"/>
  <c r="BV767" i="10"/>
  <c r="Y324" i="13"/>
  <c r="BV763" i="10"/>
  <c r="Y320" i="13"/>
  <c r="BU763" i="10"/>
  <c r="X320" i="13"/>
  <c r="BV762" i="10"/>
  <c r="Y319" i="13"/>
  <c r="BU762" i="10"/>
  <c r="X319" i="13"/>
  <c r="BV761" i="10"/>
  <c r="Y318" i="13"/>
  <c r="BU761" i="10"/>
  <c r="X318" i="13"/>
  <c r="BV760" i="10"/>
  <c r="Y317" i="13"/>
  <c r="BU760" i="10"/>
  <c r="X317" i="13"/>
  <c r="BV759" i="10"/>
  <c r="Y316" i="13"/>
  <c r="BU759" i="10"/>
  <c r="X316" i="13"/>
  <c r="BU758" i="10"/>
  <c r="X315" i="13"/>
  <c r="BV756" i="10"/>
  <c r="Y313" i="13"/>
  <c r="BU756" i="10"/>
  <c r="X313" i="13"/>
  <c r="BU755" i="10"/>
  <c r="X312" i="13"/>
  <c r="BU757" i="10"/>
  <c r="X314" i="13"/>
  <c r="BV757" i="10"/>
  <c r="Y314" i="13"/>
  <c r="BC509" i="10"/>
  <c r="F66" i="13"/>
  <c r="BS513" i="10"/>
  <c r="V70" i="13"/>
  <c r="BA522" i="10"/>
  <c r="D79" i="13"/>
  <c r="BC531" i="10"/>
  <c r="F88" i="13"/>
  <c r="BS535" i="10"/>
  <c r="V92" i="13"/>
  <c r="BS539" i="10"/>
  <c r="V96" i="13"/>
  <c r="BS527" i="10"/>
  <c r="V84" i="13"/>
  <c r="BS536" i="10"/>
  <c r="V93" i="13"/>
  <c r="BS540" i="10"/>
  <c r="V97" i="13"/>
  <c r="BB524" i="10"/>
  <c r="E81" i="13"/>
  <c r="BS542" i="10"/>
  <c r="V99" i="13"/>
  <c r="BC488" i="10"/>
  <c r="F45" i="13"/>
  <c r="BV811" i="10"/>
  <c r="Y368" i="13"/>
  <c r="BU799" i="10"/>
  <c r="X356" i="13"/>
  <c r="BV799" i="10"/>
  <c r="Y356" i="13"/>
  <c r="BU811" i="10"/>
  <c r="X368" i="13"/>
  <c r="BV787" i="10"/>
  <c r="Y344" i="13"/>
  <c r="BV775" i="10"/>
  <c r="Y332" i="13"/>
  <c r="BU787" i="10"/>
  <c r="X344" i="13"/>
  <c r="BU775" i="10"/>
  <c r="X332" i="13"/>
  <c r="BV764" i="10"/>
  <c r="Y321" i="13"/>
  <c r="BU764" i="10"/>
  <c r="X321" i="13"/>
  <c r="BU531" i="10"/>
  <c r="X88" i="13"/>
  <c r="BC503" i="10"/>
  <c r="F60" i="13"/>
  <c r="BE525" i="10"/>
  <c r="BF525" i="10"/>
  <c r="BG525" i="10"/>
  <c r="BK525" i="10"/>
  <c r="BL525" i="10"/>
  <c r="BM525" i="10"/>
  <c r="BU525" i="10"/>
  <c r="X82" i="13"/>
  <c r="BB533" i="10"/>
  <c r="E90" i="13"/>
  <c r="BU529" i="10"/>
  <c r="X86" i="13"/>
  <c r="BA529" i="10"/>
  <c r="D86" i="13"/>
  <c r="BC535" i="10"/>
  <c r="F92" i="13"/>
  <c r="BC525" i="10"/>
  <c r="F82" i="13"/>
  <c r="BA539" i="10"/>
  <c r="D96" i="13"/>
  <c r="BA505" i="10"/>
  <c r="D62" i="13"/>
  <c r="BA509" i="10"/>
  <c r="D66" i="13"/>
  <c r="BA513" i="10"/>
  <c r="BA518" i="10"/>
  <c r="D75" i="13"/>
  <c r="BC513" i="10"/>
  <c r="F70" i="13"/>
  <c r="BC518" i="10"/>
  <c r="F75" i="13"/>
  <c r="BS517" i="10"/>
  <c r="V74" i="13"/>
  <c r="BB531" i="10"/>
  <c r="E88" i="13"/>
  <c r="BC543" i="10"/>
  <c r="F100" i="13"/>
  <c r="BA503" i="10"/>
  <c r="D60" i="13"/>
  <c r="BA508" i="10"/>
  <c r="D65" i="13"/>
  <c r="BA517" i="10"/>
  <c r="D74" i="13"/>
  <c r="BC508" i="10"/>
  <c r="F65" i="13"/>
  <c r="BC517" i="10"/>
  <c r="F74" i="13"/>
  <c r="BA521" i="10"/>
  <c r="D78" i="13"/>
  <c r="BA525" i="10"/>
  <c r="D82" i="13"/>
  <c r="BB523" i="10"/>
  <c r="E80" i="13"/>
  <c r="BC521" i="10"/>
  <c r="F78" i="13"/>
  <c r="BA535" i="10"/>
  <c r="D92" i="13"/>
  <c r="BA543" i="10"/>
  <c r="D100" i="13"/>
  <c r="BB542" i="10"/>
  <c r="E99" i="13"/>
  <c r="BC539" i="10"/>
  <c r="F96" i="13"/>
  <c r="BB506" i="10"/>
  <c r="E63" i="13"/>
  <c r="BS506" i="10"/>
  <c r="V63" i="13"/>
  <c r="BS528" i="10"/>
  <c r="V85" i="13"/>
  <c r="BA528" i="10"/>
  <c r="D85" i="13"/>
  <c r="BB528" i="10"/>
  <c r="E85" i="13"/>
  <c r="BC524" i="10"/>
  <c r="F81" i="13"/>
  <c r="BA496" i="10"/>
  <c r="D53" i="13"/>
  <c r="BA500" i="10"/>
  <c r="D57" i="13"/>
  <c r="BB498" i="10"/>
  <c r="E55" i="13"/>
  <c r="BC496" i="10"/>
  <c r="F53" i="13"/>
  <c r="BC500" i="10"/>
  <c r="F57" i="13"/>
  <c r="BD498" i="10"/>
  <c r="G55" i="13"/>
  <c r="BD502" i="10"/>
  <c r="G59" i="13"/>
  <c r="BS498" i="10"/>
  <c r="V55" i="13"/>
  <c r="BU505" i="10"/>
  <c r="X62" i="13"/>
  <c r="BS511" i="10"/>
  <c r="V68" i="13"/>
  <c r="BS515" i="10"/>
  <c r="V72" i="13"/>
  <c r="BB511" i="10"/>
  <c r="E68" i="13"/>
  <c r="BB515" i="10"/>
  <c r="E72" i="13"/>
  <c r="BS512" i="10"/>
  <c r="V69" i="13"/>
  <c r="BS518" i="10"/>
  <c r="V75" i="13"/>
  <c r="BA524" i="10"/>
  <c r="D81" i="13"/>
  <c r="BC533" i="10"/>
  <c r="F90" i="13"/>
  <c r="BA533" i="10"/>
  <c r="D90" i="13"/>
  <c r="BV533" i="10"/>
  <c r="Y90" i="13"/>
  <c r="BC537" i="10"/>
  <c r="F94" i="13"/>
  <c r="BA537" i="10"/>
  <c r="D94" i="13"/>
  <c r="BC542" i="10"/>
  <c r="F99" i="13"/>
  <c r="BA542" i="10"/>
  <c r="D99" i="13"/>
  <c r="BB497" i="10"/>
  <c r="E54" i="13"/>
  <c r="BB501" i="10"/>
  <c r="E58" i="13"/>
  <c r="BD506" i="10"/>
  <c r="G63" i="13"/>
  <c r="BS524" i="10"/>
  <c r="V81" i="13"/>
  <c r="BA497" i="10"/>
  <c r="D54" i="13"/>
  <c r="BA501" i="10"/>
  <c r="BA506" i="10"/>
  <c r="D63" i="13"/>
  <c r="BB499" i="10"/>
  <c r="E56" i="13"/>
  <c r="BB503" i="10"/>
  <c r="E60" i="13"/>
  <c r="BC498" i="10"/>
  <c r="F55" i="13"/>
  <c r="BC501" i="10"/>
  <c r="F58" i="13"/>
  <c r="BC506" i="10"/>
  <c r="F63" i="13"/>
  <c r="BD499" i="10"/>
  <c r="G56" i="13"/>
  <c r="BD503" i="10"/>
  <c r="G60" i="13"/>
  <c r="BS499" i="10"/>
  <c r="V56" i="13"/>
  <c r="BS503" i="10"/>
  <c r="V60" i="13"/>
  <c r="BA510" i="10"/>
  <c r="D67" i="13"/>
  <c r="BB512" i="10"/>
  <c r="E69" i="13"/>
  <c r="BC510" i="10"/>
  <c r="F67" i="13"/>
  <c r="BC514" i="10"/>
  <c r="F71" i="13"/>
  <c r="BG528" i="10"/>
  <c r="BU528" i="10"/>
  <c r="X85" i="13"/>
  <c r="BS522" i="10"/>
  <c r="V79" i="13"/>
  <c r="BS526" i="10"/>
  <c r="V83" i="13"/>
  <c r="BS531" i="10"/>
  <c r="V88" i="13"/>
  <c r="BO531" i="10"/>
  <c r="R88" i="13"/>
  <c r="BA531" i="10"/>
  <c r="D88" i="13"/>
  <c r="BB526" i="10"/>
  <c r="E83" i="13"/>
  <c r="BC526" i="10"/>
  <c r="F83" i="13"/>
  <c r="BS533" i="10"/>
  <c r="V90" i="13"/>
  <c r="BD501" i="10"/>
  <c r="G58" i="13"/>
  <c r="BS501" i="10"/>
  <c r="V58" i="13"/>
  <c r="BV506" i="10"/>
  <c r="Y63" i="13"/>
  <c r="BA498" i="10"/>
  <c r="D55" i="13"/>
  <c r="BA502" i="10"/>
  <c r="D59" i="13"/>
  <c r="BB496" i="10"/>
  <c r="E53" i="13"/>
  <c r="BB500" i="10"/>
  <c r="E57" i="13"/>
  <c r="BC502" i="10"/>
  <c r="F59" i="13"/>
  <c r="BD496" i="10"/>
  <c r="G53" i="13"/>
  <c r="BD500" i="10"/>
  <c r="G57" i="13"/>
  <c r="BD505" i="10"/>
  <c r="G62" i="13"/>
  <c r="BS496" i="10"/>
  <c r="V53" i="13"/>
  <c r="BS500" i="10"/>
  <c r="V57" i="13"/>
  <c r="BU506" i="10"/>
  <c r="X63" i="13"/>
  <c r="BA511" i="10"/>
  <c r="D68" i="13"/>
  <c r="BA515" i="10"/>
  <c r="D72" i="13"/>
  <c r="BB509" i="10"/>
  <c r="E66" i="13"/>
  <c r="BB513" i="10"/>
  <c r="E70" i="13"/>
  <c r="BB518" i="10"/>
  <c r="E75" i="13"/>
  <c r="BC511" i="10"/>
  <c r="F68" i="13"/>
  <c r="BC515" i="10"/>
  <c r="F72" i="13"/>
  <c r="BS509" i="10"/>
  <c r="V66" i="13"/>
  <c r="BS514" i="10"/>
  <c r="V71" i="13"/>
  <c r="BC523" i="10"/>
  <c r="F80" i="13"/>
  <c r="BA523" i="10"/>
  <c r="D80" i="13"/>
  <c r="BC527" i="10"/>
  <c r="F84" i="13"/>
  <c r="BA527" i="10"/>
  <c r="D84" i="13"/>
  <c r="BA526" i="10"/>
  <c r="D83" i="13"/>
  <c r="BB522" i="10"/>
  <c r="E79" i="13"/>
  <c r="BB527" i="10"/>
  <c r="E84" i="13"/>
  <c r="BC522" i="10"/>
  <c r="F79" i="13"/>
  <c r="BC528" i="10"/>
  <c r="F85" i="13"/>
  <c r="BS523" i="10"/>
  <c r="V80" i="13"/>
  <c r="BB537" i="10"/>
  <c r="E94" i="13"/>
  <c r="BA536" i="10"/>
  <c r="D93" i="13"/>
  <c r="BA540" i="10"/>
  <c r="D97" i="13"/>
  <c r="BB534" i="10"/>
  <c r="E91" i="13"/>
  <c r="BB538" i="10"/>
  <c r="E95" i="13"/>
  <c r="BB543" i="10"/>
  <c r="E100" i="13"/>
  <c r="BC536" i="10"/>
  <c r="F93" i="13"/>
  <c r="BC540" i="10"/>
  <c r="F97" i="13"/>
  <c r="BS534" i="10"/>
  <c r="V91" i="13"/>
  <c r="BS538" i="10"/>
  <c r="V95" i="13"/>
  <c r="BS543" i="10"/>
  <c r="V100" i="13"/>
  <c r="BB521" i="10"/>
  <c r="E78" i="13"/>
  <c r="BB525" i="10"/>
  <c r="E82" i="13"/>
  <c r="BB529" i="10"/>
  <c r="E86" i="13"/>
  <c r="BS521" i="10"/>
  <c r="V78" i="13"/>
  <c r="BS525" i="10"/>
  <c r="V82" i="13"/>
  <c r="BU543" i="10"/>
  <c r="X100" i="13"/>
  <c r="BB535" i="10"/>
  <c r="E92" i="13"/>
  <c r="BB539" i="10"/>
  <c r="E96" i="13"/>
  <c r="BA534" i="10"/>
  <c r="D91" i="13"/>
  <c r="BA538" i="10"/>
  <c r="BB536" i="10"/>
  <c r="E93" i="13"/>
  <c r="BB540" i="10"/>
  <c r="E97" i="13"/>
  <c r="BC534" i="10"/>
  <c r="F91" i="13"/>
  <c r="BC538" i="10"/>
  <c r="F95" i="13"/>
  <c r="BD533" i="10"/>
  <c r="G90" i="13"/>
  <c r="BD534" i="10"/>
  <c r="G91" i="13"/>
  <c r="BD535" i="10"/>
  <c r="G92" i="13"/>
  <c r="BP535" i="10"/>
  <c r="BV535" i="10"/>
  <c r="Y92" i="13"/>
  <c r="BD536" i="10"/>
  <c r="G93" i="13"/>
  <c r="BP536" i="10"/>
  <c r="BV536" i="10"/>
  <c r="Y93" i="13"/>
  <c r="BD537" i="10"/>
  <c r="G94" i="13"/>
  <c r="BD538" i="10"/>
  <c r="G95" i="13"/>
  <c r="BD539" i="10"/>
  <c r="G96" i="13"/>
  <c r="BM539" i="10"/>
  <c r="BU539" i="10"/>
  <c r="X96" i="13"/>
  <c r="BP539" i="10"/>
  <c r="BV539" i="10"/>
  <c r="Y96" i="13"/>
  <c r="BD540" i="10"/>
  <c r="G97" i="13"/>
  <c r="BD542" i="10"/>
  <c r="G99" i="13"/>
  <c r="BD543" i="10"/>
  <c r="G100" i="13"/>
  <c r="BV543" i="10"/>
  <c r="Y100" i="13"/>
  <c r="BD521" i="10"/>
  <c r="G78" i="13"/>
  <c r="BU522" i="10"/>
  <c r="X79" i="13"/>
  <c r="BV522" i="10"/>
  <c r="Y79" i="13"/>
  <c r="BD523" i="10"/>
  <c r="G80" i="13"/>
  <c r="BP523" i="10"/>
  <c r="BV523" i="10"/>
  <c r="Y80" i="13"/>
  <c r="BD524" i="10"/>
  <c r="G81" i="13"/>
  <c r="BG524" i="10"/>
  <c r="BU524" i="10"/>
  <c r="X81" i="13"/>
  <c r="BD525" i="10"/>
  <c r="G82" i="13"/>
  <c r="BP525" i="10"/>
  <c r="BV525" i="10"/>
  <c r="Y82" i="13"/>
  <c r="BD526" i="10"/>
  <c r="G83" i="13"/>
  <c r="BG526" i="10"/>
  <c r="BU526" i="10"/>
  <c r="X83" i="13"/>
  <c r="BP526" i="10"/>
  <c r="BV526" i="10"/>
  <c r="Y83" i="13"/>
  <c r="BD527" i="10"/>
  <c r="G84" i="13"/>
  <c r="BD528" i="10"/>
  <c r="G85" i="13"/>
  <c r="BV528" i="10"/>
  <c r="Y85" i="13"/>
  <c r="BD529" i="10"/>
  <c r="G86" i="13"/>
  <c r="BV529" i="10"/>
  <c r="Y86" i="13"/>
  <c r="BD531" i="10"/>
  <c r="G88" i="13"/>
  <c r="BV531" i="10"/>
  <c r="Y88" i="13"/>
  <c r="BF521" i="10"/>
  <c r="BG521" i="10"/>
  <c r="BK521" i="10"/>
  <c r="BM521" i="10"/>
  <c r="BQ521" i="10"/>
  <c r="BU521" i="10"/>
  <c r="X78" i="13"/>
  <c r="BJ521" i="10"/>
  <c r="BV521" i="10"/>
  <c r="Y78" i="13"/>
  <c r="BD522" i="10"/>
  <c r="G79" i="13"/>
  <c r="BD511" i="10"/>
  <c r="G68" i="13"/>
  <c r="BU511" i="10"/>
  <c r="X68" i="13"/>
  <c r="BD512" i="10"/>
  <c r="G69" i="13"/>
  <c r="BF512" i="10"/>
  <c r="BG512" i="10"/>
  <c r="BN512" i="10"/>
  <c r="BK512" i="10"/>
  <c r="BO512" i="10"/>
  <c r="BL512" i="10"/>
  <c r="BM512" i="10"/>
  <c r="BQ512" i="10"/>
  <c r="BU512" i="10"/>
  <c r="X69" i="13"/>
  <c r="BP512" i="10"/>
  <c r="BV512" i="10"/>
  <c r="Y69" i="13"/>
  <c r="BD513" i="10"/>
  <c r="G70" i="13"/>
  <c r="BD514" i="10"/>
  <c r="G71" i="13"/>
  <c r="BD515" i="10"/>
  <c r="G72" i="13"/>
  <c r="BU515" i="10"/>
  <c r="X72" i="13"/>
  <c r="BV515" i="10"/>
  <c r="Y72" i="13"/>
  <c r="BD517" i="10"/>
  <c r="G74" i="13"/>
  <c r="BD518" i="10"/>
  <c r="G75" i="13"/>
  <c r="BV518" i="10"/>
  <c r="Y75" i="13"/>
  <c r="BD508" i="10"/>
  <c r="G65" i="13"/>
  <c r="BD509" i="10"/>
  <c r="G66" i="13"/>
  <c r="BD510" i="10"/>
  <c r="G67" i="13"/>
  <c r="BT493" i="10"/>
  <c r="W50" i="13"/>
  <c r="BT492" i="10"/>
  <c r="W49" i="13"/>
  <c r="BT491" i="10"/>
  <c r="W48" i="13"/>
  <c r="BT490" i="10"/>
  <c r="W47" i="13"/>
  <c r="BT489" i="10"/>
  <c r="W46" i="13"/>
  <c r="BT487" i="10"/>
  <c r="W44" i="13"/>
  <c r="BT486" i="10"/>
  <c r="W43" i="13"/>
  <c r="BT485" i="10"/>
  <c r="W42" i="13"/>
  <c r="BT484" i="10"/>
  <c r="W41" i="13"/>
  <c r="BT483" i="10"/>
  <c r="W40" i="13"/>
  <c r="BR493" i="10"/>
  <c r="U50" i="13"/>
  <c r="BR492" i="10"/>
  <c r="U49" i="13"/>
  <c r="BR491" i="10"/>
  <c r="U48" i="13"/>
  <c r="BR490" i="10"/>
  <c r="U47" i="13"/>
  <c r="BR489" i="10"/>
  <c r="U46" i="13"/>
  <c r="BR487" i="10"/>
  <c r="U44" i="13"/>
  <c r="BR486" i="10"/>
  <c r="U43" i="13"/>
  <c r="BR485" i="10"/>
  <c r="U42" i="13"/>
  <c r="BR484" i="10"/>
  <c r="U41" i="13"/>
  <c r="BR483" i="10"/>
  <c r="U40" i="13"/>
  <c r="BI493" i="10"/>
  <c r="L50" i="13"/>
  <c r="BI492" i="10"/>
  <c r="L49" i="13"/>
  <c r="BI491" i="10"/>
  <c r="L48" i="13"/>
  <c r="BI490" i="10"/>
  <c r="L47" i="13"/>
  <c r="BI489" i="10"/>
  <c r="L46" i="13"/>
  <c r="BI487" i="10"/>
  <c r="L44" i="13"/>
  <c r="BI486" i="10"/>
  <c r="L43" i="13"/>
  <c r="BI485" i="10"/>
  <c r="L42" i="13"/>
  <c r="BI484" i="10"/>
  <c r="L41" i="13"/>
  <c r="BI483" i="10"/>
  <c r="L40" i="13"/>
  <c r="BH493" i="10"/>
  <c r="K50" i="13"/>
  <c r="BH492" i="10"/>
  <c r="K49" i="13"/>
  <c r="BH491" i="10"/>
  <c r="K48" i="13"/>
  <c r="BH490" i="10"/>
  <c r="K47" i="13"/>
  <c r="BH489" i="10"/>
  <c r="K46" i="13"/>
  <c r="BH487" i="10"/>
  <c r="K44" i="13"/>
  <c r="BH486" i="10"/>
  <c r="K43" i="13"/>
  <c r="BH485" i="10"/>
  <c r="K42" i="13"/>
  <c r="BH484" i="10"/>
  <c r="K41" i="13"/>
  <c r="BH483" i="10"/>
  <c r="K40" i="13"/>
  <c r="BN510" i="10"/>
  <c r="BK510" i="10"/>
  <c r="N67" i="13"/>
  <c r="BK509" i="10"/>
  <c r="N66" i="13"/>
  <c r="BK498" i="10"/>
  <c r="N55" i="13"/>
  <c r="BN497" i="10"/>
  <c r="BP497" i="10"/>
  <c r="S54" i="13"/>
  <c r="BM537" i="10"/>
  <c r="P94" i="13"/>
  <c r="BM527" i="10"/>
  <c r="P84" i="13"/>
  <c r="BO510" i="10"/>
  <c r="BP510" i="10"/>
  <c r="S67" i="13"/>
  <c r="BO508" i="10"/>
  <c r="BP508" i="10"/>
  <c r="S65" i="13"/>
  <c r="BP509" i="10"/>
  <c r="S66" i="13"/>
  <c r="BP499" i="10"/>
  <c r="S56" i="13"/>
  <c r="BM498" i="10"/>
  <c r="P55" i="13"/>
  <c r="BP498" i="10"/>
  <c r="S55" i="13"/>
  <c r="BG498" i="10"/>
  <c r="J55" i="13"/>
  <c r="BK497" i="10"/>
  <c r="N54" i="13"/>
  <c r="BG496" i="10"/>
  <c r="J53" i="13"/>
  <c r="BG517" i="10"/>
  <c r="J74" i="13"/>
  <c r="BG505" i="10"/>
  <c r="J62" i="13"/>
  <c r="BG542" i="10"/>
  <c r="J99" i="13"/>
  <c r="BP542" i="10"/>
  <c r="S99" i="13"/>
  <c r="BK540" i="10"/>
  <c r="N97" i="13"/>
  <c r="J85" i="13"/>
  <c r="BP503" i="10"/>
  <c r="S60" i="13"/>
  <c r="BG503" i="10"/>
  <c r="J60" i="13"/>
  <c r="BG540" i="10"/>
  <c r="J97" i="13"/>
  <c r="BP515" i="10"/>
  <c r="S72" i="13"/>
  <c r="S96" i="13"/>
  <c r="BG514" i="10"/>
  <c r="J71" i="13"/>
  <c r="BE527" i="10"/>
  <c r="BF527" i="10"/>
  <c r="BG527" i="10"/>
  <c r="J84" i="13"/>
  <c r="BP527" i="10"/>
  <c r="S84" i="13"/>
  <c r="P96" i="13"/>
  <c r="S83" i="13"/>
  <c r="J83" i="13"/>
  <c r="N69" i="13"/>
  <c r="N82" i="13"/>
  <c r="J69" i="13"/>
  <c r="BG537" i="10"/>
  <c r="J94" i="13"/>
  <c r="BP537" i="10"/>
  <c r="BV537" i="10"/>
  <c r="Y94" i="13"/>
  <c r="BE536" i="10"/>
  <c r="BG536" i="10"/>
  <c r="J93" i="13"/>
  <c r="BG499" i="10"/>
  <c r="J56" i="13"/>
  <c r="N93" i="13"/>
  <c r="BP511" i="10"/>
  <c r="S68" i="13"/>
  <c r="J81" i="13"/>
  <c r="BK499" i="10"/>
  <c r="N56" i="13"/>
  <c r="S92" i="13"/>
  <c r="BE523" i="10"/>
  <c r="BG523" i="10"/>
  <c r="J80" i="13"/>
  <c r="N80" i="13"/>
  <c r="BE510" i="10"/>
  <c r="BG510" i="10"/>
  <c r="J67" i="13"/>
  <c r="BP522" i="10"/>
  <c r="S79" i="13"/>
  <c r="BG534" i="10"/>
  <c r="J91" i="13"/>
  <c r="BG497" i="10"/>
  <c r="J54" i="13"/>
  <c r="BP534" i="10"/>
  <c r="S91" i="13"/>
  <c r="BG509" i="10"/>
  <c r="J66" i="13"/>
  <c r="BG522" i="10"/>
  <c r="J79" i="13"/>
  <c r="N78" i="13"/>
  <c r="BK508" i="10"/>
  <c r="N65" i="13"/>
  <c r="BE508" i="10"/>
  <c r="BF508" i="10"/>
  <c r="BG508" i="10"/>
  <c r="J65" i="13"/>
  <c r="J78" i="13"/>
  <c r="BM496" i="10"/>
  <c r="P53" i="13"/>
  <c r="BP496" i="10"/>
  <c r="S53" i="13"/>
  <c r="BN488" i="10"/>
  <c r="BK488" i="10"/>
  <c r="N45" i="13"/>
  <c r="BU536" i="10"/>
  <c r="X93" i="13"/>
  <c r="BU542" i="10"/>
  <c r="X99" i="13"/>
  <c r="BU534" i="10"/>
  <c r="X91" i="13"/>
  <c r="BV540" i="10"/>
  <c r="Y97" i="13"/>
  <c r="BU540" i="10"/>
  <c r="X97" i="13"/>
  <c r="BV524" i="10"/>
  <c r="Y81" i="13"/>
  <c r="BU535" i="10"/>
  <c r="X92" i="13"/>
  <c r="BQ523" i="10"/>
  <c r="BU523" i="10"/>
  <c r="X80" i="13"/>
  <c r="BV534" i="10"/>
  <c r="Y91" i="13"/>
  <c r="BU533" i="10"/>
  <c r="X90" i="13"/>
  <c r="BV499" i="10"/>
  <c r="Y56" i="13"/>
  <c r="BV542" i="10"/>
  <c r="Y99" i="13"/>
  <c r="BV517" i="10"/>
  <c r="Y74" i="13"/>
  <c r="BU517" i="10"/>
  <c r="X74" i="13"/>
  <c r="BU518" i="10"/>
  <c r="X75" i="13"/>
  <c r="BV505" i="10"/>
  <c r="Y62" i="13"/>
  <c r="BV514" i="10"/>
  <c r="Y71" i="13"/>
  <c r="BV509" i="10"/>
  <c r="Y66" i="13"/>
  <c r="BU514" i="10"/>
  <c r="X71" i="13"/>
  <c r="BU503" i="10"/>
  <c r="X60" i="13"/>
  <c r="BV511" i="10"/>
  <c r="Y68" i="13"/>
  <c r="BJ497" i="10"/>
  <c r="BV497" i="10"/>
  <c r="Y54" i="13"/>
  <c r="BV508" i="10"/>
  <c r="Y65" i="13"/>
  <c r="BV503" i="10"/>
  <c r="Y60" i="13"/>
  <c r="BU502" i="10"/>
  <c r="X59" i="13"/>
  <c r="AZ493" i="10"/>
  <c r="AZ492" i="10"/>
  <c r="BQ492" i="10"/>
  <c r="T49" i="13"/>
  <c r="AZ491" i="10"/>
  <c r="BQ491" i="10"/>
  <c r="T48" i="13"/>
  <c r="AZ490" i="10"/>
  <c r="BQ490" i="10"/>
  <c r="T47" i="13"/>
  <c r="AZ489" i="10"/>
  <c r="BQ489" i="10"/>
  <c r="T46" i="13"/>
  <c r="BA488" i="10"/>
  <c r="D45" i="13"/>
  <c r="AZ487" i="10"/>
  <c r="AZ486" i="10"/>
  <c r="AZ485" i="10"/>
  <c r="AZ484" i="10"/>
  <c r="C41" i="13"/>
  <c r="BQ484" i="10"/>
  <c r="T41" i="13"/>
  <c r="AZ483" i="10"/>
  <c r="BQ483" i="10"/>
  <c r="T40" i="13"/>
  <c r="AZ458" i="10"/>
  <c r="BC458" i="10"/>
  <c r="F15" i="13"/>
  <c r="AZ481" i="10"/>
  <c r="AZ480" i="10"/>
  <c r="BO480" i="10"/>
  <c r="R37" i="13"/>
  <c r="AZ479" i="10"/>
  <c r="BO479" i="10"/>
  <c r="R36" i="13"/>
  <c r="AZ478" i="10"/>
  <c r="BO478" i="10"/>
  <c r="R35" i="13"/>
  <c r="AZ477" i="10"/>
  <c r="BO477" i="10"/>
  <c r="R34" i="13"/>
  <c r="AZ476" i="10"/>
  <c r="BO476" i="10"/>
  <c r="R33" i="13"/>
  <c r="AZ475" i="10"/>
  <c r="BO475" i="10"/>
  <c r="R32" i="13"/>
  <c r="AZ474" i="10"/>
  <c r="BO474" i="10"/>
  <c r="R31" i="13"/>
  <c r="AZ473" i="10"/>
  <c r="BO473" i="10"/>
  <c r="R30" i="13"/>
  <c r="AZ472" i="10"/>
  <c r="BO472" i="10"/>
  <c r="R29" i="13"/>
  <c r="AZ468" i="10"/>
  <c r="AZ467" i="10"/>
  <c r="AZ466" i="10"/>
  <c r="AZ465" i="10"/>
  <c r="BA465" i="10"/>
  <c r="D22" i="13"/>
  <c r="AZ464" i="10"/>
  <c r="BA464" i="10"/>
  <c r="D21" i="13"/>
  <c r="AZ463" i="10"/>
  <c r="AZ462" i="10"/>
  <c r="AZ461" i="10"/>
  <c r="BA461" i="10"/>
  <c r="D18" i="13"/>
  <c r="AZ460" i="10"/>
  <c r="AZ459" i="10"/>
  <c r="AZ455" i="10"/>
  <c r="AZ454" i="10"/>
  <c r="AZ453" i="10"/>
  <c r="AZ452" i="10"/>
  <c r="AZ451" i="10"/>
  <c r="AZ450" i="10"/>
  <c r="AZ449" i="10"/>
  <c r="AZ448" i="10"/>
  <c r="AZ447" i="10"/>
  <c r="AZ446" i="10"/>
  <c r="BT481" i="10"/>
  <c r="W38" i="13"/>
  <c r="BT480" i="10"/>
  <c r="W37" i="13"/>
  <c r="BT479" i="10"/>
  <c r="W36" i="13"/>
  <c r="BT478" i="10"/>
  <c r="W35" i="13"/>
  <c r="BT477" i="10"/>
  <c r="W34" i="13"/>
  <c r="BT476" i="10"/>
  <c r="W33" i="13"/>
  <c r="BT475" i="10"/>
  <c r="W32" i="13"/>
  <c r="BT474" i="10"/>
  <c r="W31" i="13"/>
  <c r="BT473" i="10"/>
  <c r="W30" i="13"/>
  <c r="BT472" i="10"/>
  <c r="W29" i="13"/>
  <c r="BT471" i="10"/>
  <c r="W28" i="13"/>
  <c r="BS471" i="10"/>
  <c r="V28" i="13"/>
  <c r="BR481" i="10"/>
  <c r="U38" i="13"/>
  <c r="BR480" i="10"/>
  <c r="U37" i="13"/>
  <c r="BR479" i="10"/>
  <c r="U36" i="13"/>
  <c r="BR478" i="10"/>
  <c r="U35" i="13"/>
  <c r="BR477" i="10"/>
  <c r="U34" i="13"/>
  <c r="BR476" i="10"/>
  <c r="U33" i="13"/>
  <c r="BR475" i="10"/>
  <c r="U32" i="13"/>
  <c r="BR474" i="10"/>
  <c r="U31" i="13"/>
  <c r="BR473" i="10"/>
  <c r="U30" i="13"/>
  <c r="BR472" i="10"/>
  <c r="U29" i="13"/>
  <c r="BR471" i="10"/>
  <c r="U28" i="13"/>
  <c r="BR468" i="10"/>
  <c r="U25" i="13"/>
  <c r="BR467" i="10"/>
  <c r="U24" i="13"/>
  <c r="BR466" i="10"/>
  <c r="U23" i="13"/>
  <c r="BR465" i="10"/>
  <c r="U22" i="13"/>
  <c r="BR464" i="10"/>
  <c r="U21" i="13"/>
  <c r="BR463" i="10"/>
  <c r="U20" i="13"/>
  <c r="BR462" i="10"/>
  <c r="U19" i="13"/>
  <c r="BR461" i="10"/>
  <c r="U18" i="13"/>
  <c r="BR460" i="10"/>
  <c r="U17" i="13"/>
  <c r="BR459" i="10"/>
  <c r="U16" i="13"/>
  <c r="BR458" i="10"/>
  <c r="U15" i="13"/>
  <c r="BR455" i="10"/>
  <c r="U12" i="13"/>
  <c r="BR454" i="10"/>
  <c r="U11" i="13"/>
  <c r="BR453" i="10"/>
  <c r="U10" i="13"/>
  <c r="BR452" i="10"/>
  <c r="U9" i="13"/>
  <c r="BR451" i="10"/>
  <c r="U8" i="13"/>
  <c r="BR450" i="10"/>
  <c r="U7" i="13"/>
  <c r="BR449" i="10"/>
  <c r="U6" i="13"/>
  <c r="BR448" i="10"/>
  <c r="U5" i="13"/>
  <c r="BR447" i="10"/>
  <c r="U4" i="13"/>
  <c r="BR446" i="10"/>
  <c r="BI481" i="10"/>
  <c r="L38" i="13"/>
  <c r="BI480" i="10"/>
  <c r="L37" i="13"/>
  <c r="BI479" i="10"/>
  <c r="L36" i="13"/>
  <c r="BI478" i="10"/>
  <c r="L35" i="13"/>
  <c r="BI477" i="10"/>
  <c r="L34" i="13"/>
  <c r="BI476" i="10"/>
  <c r="L33" i="13"/>
  <c r="BI475" i="10"/>
  <c r="L32" i="13"/>
  <c r="BI474" i="10"/>
  <c r="L31" i="13"/>
  <c r="BI473" i="10"/>
  <c r="L30" i="13"/>
  <c r="BI472" i="10"/>
  <c r="L29" i="13"/>
  <c r="BI471" i="10"/>
  <c r="L28" i="13"/>
  <c r="BH481" i="10"/>
  <c r="K38" i="13"/>
  <c r="BH480" i="10"/>
  <c r="K37" i="13"/>
  <c r="BH479" i="10"/>
  <c r="K36" i="13"/>
  <c r="BH478" i="10"/>
  <c r="K35" i="13"/>
  <c r="BH477" i="10"/>
  <c r="K34" i="13"/>
  <c r="BH476" i="10"/>
  <c r="K33" i="13"/>
  <c r="BH475" i="10"/>
  <c r="K32" i="13"/>
  <c r="BH474" i="10"/>
  <c r="K31" i="13"/>
  <c r="BH473" i="10"/>
  <c r="K30" i="13"/>
  <c r="BH472" i="10"/>
  <c r="K29" i="13"/>
  <c r="BH471" i="10"/>
  <c r="K28" i="13"/>
  <c r="BB471" i="10"/>
  <c r="E28" i="13"/>
  <c r="BD471" i="10"/>
  <c r="G28" i="13"/>
  <c r="BT456" i="10"/>
  <c r="W13" i="13"/>
  <c r="BT455" i="10"/>
  <c r="W12" i="13"/>
  <c r="BT454" i="10"/>
  <c r="W11" i="13"/>
  <c r="BT453" i="10"/>
  <c r="W10" i="13"/>
  <c r="BT452" i="10"/>
  <c r="W9" i="13"/>
  <c r="BT451" i="10"/>
  <c r="W8" i="13"/>
  <c r="BT450" i="10"/>
  <c r="W7" i="13"/>
  <c r="BT449" i="10"/>
  <c r="W6" i="13"/>
  <c r="BT448" i="10"/>
  <c r="W5" i="13"/>
  <c r="BT447" i="10"/>
  <c r="W4" i="13"/>
  <c r="BT446" i="10"/>
  <c r="BT458" i="10"/>
  <c r="W15" i="13"/>
  <c r="BT467" i="10"/>
  <c r="W24" i="13"/>
  <c r="BT466" i="10"/>
  <c r="W23" i="13"/>
  <c r="BT465" i="10"/>
  <c r="W22" i="13"/>
  <c r="BT464" i="10"/>
  <c r="W21" i="13"/>
  <c r="BT463" i="10"/>
  <c r="W20" i="13"/>
  <c r="BT462" i="10"/>
  <c r="W19" i="13"/>
  <c r="BT461" i="10"/>
  <c r="W18" i="13"/>
  <c r="BT460" i="10"/>
  <c r="W17" i="13"/>
  <c r="BT459" i="10"/>
  <c r="W16" i="13"/>
  <c r="BI468" i="10"/>
  <c r="L25" i="13"/>
  <c r="BI467" i="10"/>
  <c r="L24" i="13"/>
  <c r="BI466" i="10"/>
  <c r="L23" i="13"/>
  <c r="BI465" i="10"/>
  <c r="L22" i="13"/>
  <c r="BI464" i="10"/>
  <c r="L21" i="13"/>
  <c r="BI463" i="10"/>
  <c r="L20" i="13"/>
  <c r="BI462" i="10"/>
  <c r="L19" i="13"/>
  <c r="BI461" i="10"/>
  <c r="L18" i="13"/>
  <c r="BI460" i="10"/>
  <c r="L17" i="13"/>
  <c r="BI459" i="10"/>
  <c r="L16" i="13"/>
  <c r="BI458" i="10"/>
  <c r="L15" i="13"/>
  <c r="BH468" i="10"/>
  <c r="K25" i="13"/>
  <c r="BH467" i="10"/>
  <c r="K24" i="13"/>
  <c r="BH466" i="10"/>
  <c r="K23" i="13"/>
  <c r="BH465" i="10"/>
  <c r="K22" i="13"/>
  <c r="BH464" i="10"/>
  <c r="K21" i="13"/>
  <c r="BH463" i="10"/>
  <c r="K20" i="13"/>
  <c r="BH462" i="10"/>
  <c r="K19" i="13"/>
  <c r="BH461" i="10"/>
  <c r="K18" i="13"/>
  <c r="BH460" i="10"/>
  <c r="K17" i="13"/>
  <c r="BH459" i="10"/>
  <c r="K16" i="13"/>
  <c r="BH458" i="10"/>
  <c r="K15" i="13"/>
  <c r="BA468" i="10"/>
  <c r="D25" i="13"/>
  <c r="BL510" i="10"/>
  <c r="BM510" i="10"/>
  <c r="P67" i="13"/>
  <c r="BM509" i="10"/>
  <c r="P66" i="13"/>
  <c r="BU527" i="10"/>
  <c r="X84" i="13"/>
  <c r="BU537" i="10"/>
  <c r="X94" i="13"/>
  <c r="BJ527" i="10"/>
  <c r="BV527" i="10"/>
  <c r="Y84" i="13"/>
  <c r="BV510" i="10"/>
  <c r="Y67" i="13"/>
  <c r="BU509" i="10"/>
  <c r="X66" i="13"/>
  <c r="BL508" i="10"/>
  <c r="BM508" i="10"/>
  <c r="P65" i="13"/>
  <c r="BM499" i="10"/>
  <c r="P56" i="13"/>
  <c r="BU498" i="10"/>
  <c r="X55" i="13"/>
  <c r="BV498" i="10"/>
  <c r="Y55" i="13"/>
  <c r="BL497" i="10"/>
  <c r="BM497" i="10"/>
  <c r="P54" i="13"/>
  <c r="BV496" i="10"/>
  <c r="Y53" i="13"/>
  <c r="BU496" i="10"/>
  <c r="X53" i="13"/>
  <c r="BJ493" i="10"/>
  <c r="M50" i="13"/>
  <c r="BQ493" i="10"/>
  <c r="T50" i="13"/>
  <c r="BM493" i="10"/>
  <c r="P50" i="13"/>
  <c r="BG493" i="10"/>
  <c r="J50" i="13"/>
  <c r="BP493" i="10"/>
  <c r="S50" i="13"/>
  <c r="BL493" i="10"/>
  <c r="O50" i="13"/>
  <c r="BF493" i="10"/>
  <c r="I50" i="13"/>
  <c r="BN493" i="10"/>
  <c r="Q50" i="13"/>
  <c r="BK493" i="10"/>
  <c r="N50" i="13"/>
  <c r="BE493" i="10"/>
  <c r="BO493" i="10"/>
  <c r="R50" i="13"/>
  <c r="BB461" i="10"/>
  <c r="E18" i="13"/>
  <c r="BO481" i="10"/>
  <c r="R38" i="13"/>
  <c r="BO492" i="10"/>
  <c r="R49" i="13"/>
  <c r="BL492" i="10"/>
  <c r="O49" i="13"/>
  <c r="BN492" i="10"/>
  <c r="Q49" i="13"/>
  <c r="BG492" i="10"/>
  <c r="J49" i="13"/>
  <c r="BE492" i="10"/>
  <c r="H49" i="13"/>
  <c r="BJ492" i="10"/>
  <c r="M49" i="13"/>
  <c r="BF492" i="10"/>
  <c r="I49" i="13"/>
  <c r="BP492" i="10"/>
  <c r="S49" i="13"/>
  <c r="BM492" i="10"/>
  <c r="P49" i="13"/>
  <c r="BP491" i="10"/>
  <c r="S48" i="13"/>
  <c r="BN491" i="10"/>
  <c r="Q48" i="13"/>
  <c r="BJ491" i="10"/>
  <c r="M48" i="13"/>
  <c r="BO491" i="10"/>
  <c r="R48" i="13"/>
  <c r="BL491" i="10"/>
  <c r="O48" i="13"/>
  <c r="BE491" i="10"/>
  <c r="BG491" i="10"/>
  <c r="J48" i="13"/>
  <c r="BK491" i="10"/>
  <c r="N48" i="13"/>
  <c r="BF491" i="10"/>
  <c r="I48" i="13"/>
  <c r="BM491" i="10"/>
  <c r="P48" i="13"/>
  <c r="BN490" i="10"/>
  <c r="Q47" i="13"/>
  <c r="BK490" i="10"/>
  <c r="N47" i="13"/>
  <c r="BF490" i="10"/>
  <c r="I47" i="13"/>
  <c r="BE490" i="10"/>
  <c r="H47" i="13"/>
  <c r="BJ490" i="10"/>
  <c r="M47" i="13"/>
  <c r="BO490" i="10"/>
  <c r="R47" i="13"/>
  <c r="BL490" i="10"/>
  <c r="O47" i="13"/>
  <c r="BO489" i="10"/>
  <c r="R46" i="13"/>
  <c r="BL489" i="10"/>
  <c r="O46" i="13"/>
  <c r="BJ489" i="10"/>
  <c r="M46" i="13"/>
  <c r="BF489" i="10"/>
  <c r="I46" i="13"/>
  <c r="BN489" i="10"/>
  <c r="Q46" i="13"/>
  <c r="BK489" i="10"/>
  <c r="N46" i="13"/>
  <c r="BE489" i="10"/>
  <c r="BE487" i="10"/>
  <c r="BJ487" i="10"/>
  <c r="M44" i="13"/>
  <c r="BF487" i="10"/>
  <c r="I44" i="13"/>
  <c r="BN487" i="10"/>
  <c r="Q44" i="13"/>
  <c r="BO487" i="10"/>
  <c r="R44" i="13"/>
  <c r="BL487" i="10"/>
  <c r="O44" i="13"/>
  <c r="BQ487" i="10"/>
  <c r="T44" i="13"/>
  <c r="BO486" i="10"/>
  <c r="R43" i="13"/>
  <c r="BL486" i="10"/>
  <c r="O43" i="13"/>
  <c r="BF486" i="10"/>
  <c r="I43" i="13"/>
  <c r="BN486" i="10"/>
  <c r="Q43" i="13"/>
  <c r="BK486" i="10"/>
  <c r="N43" i="13"/>
  <c r="BJ486" i="10"/>
  <c r="M43" i="13"/>
  <c r="BE486" i="10"/>
  <c r="H43" i="13"/>
  <c r="BQ486" i="10"/>
  <c r="T43" i="13"/>
  <c r="BO485" i="10"/>
  <c r="R42" i="13"/>
  <c r="BL485" i="10"/>
  <c r="O42" i="13"/>
  <c r="BN485" i="10"/>
  <c r="Q42" i="13"/>
  <c r="BK485" i="10"/>
  <c r="N42" i="13"/>
  <c r="BF485" i="10"/>
  <c r="I42" i="13"/>
  <c r="BE485" i="10"/>
  <c r="BJ485" i="10"/>
  <c r="M42" i="13"/>
  <c r="BQ485" i="10"/>
  <c r="T42" i="13"/>
  <c r="BN484" i="10"/>
  <c r="Q41" i="13"/>
  <c r="BO484" i="10"/>
  <c r="BE484" i="10"/>
  <c r="H41" i="13"/>
  <c r="BJ484" i="10"/>
  <c r="M41" i="13"/>
  <c r="BF484" i="10"/>
  <c r="I41" i="13"/>
  <c r="BJ483" i="10"/>
  <c r="M40" i="13"/>
  <c r="BE483" i="10"/>
  <c r="BN483" i="10"/>
  <c r="Q40" i="13"/>
  <c r="BK483" i="10"/>
  <c r="N40" i="13"/>
  <c r="BF483" i="10"/>
  <c r="I40" i="13"/>
  <c r="BO483" i="10"/>
  <c r="R40" i="13"/>
  <c r="BL483" i="10"/>
  <c r="O40" i="13"/>
  <c r="BF471" i="10"/>
  <c r="I28" i="13"/>
  <c r="BQ471" i="10"/>
  <c r="T28" i="13"/>
  <c r="BQ447" i="10"/>
  <c r="T4" i="13"/>
  <c r="BO447" i="10"/>
  <c r="R4" i="13"/>
  <c r="BF447" i="10"/>
  <c r="I4" i="13"/>
  <c r="BQ451" i="10"/>
  <c r="T8" i="13"/>
  <c r="BN451" i="10"/>
  <c r="Q8" i="13"/>
  <c r="BO451" i="10"/>
  <c r="R8" i="13"/>
  <c r="BE451" i="10"/>
  <c r="BF451" i="10"/>
  <c r="I8" i="13"/>
  <c r="BK451" i="10"/>
  <c r="N8" i="13"/>
  <c r="BJ451" i="10"/>
  <c r="M8" i="13"/>
  <c r="BQ455" i="10"/>
  <c r="T12" i="13"/>
  <c r="BN455" i="10"/>
  <c r="Q12" i="13"/>
  <c r="BO455" i="10"/>
  <c r="R12" i="13"/>
  <c r="BL455" i="10"/>
  <c r="O12" i="13"/>
  <c r="BE455" i="10"/>
  <c r="BF455" i="10"/>
  <c r="I12" i="13"/>
  <c r="BK455" i="10"/>
  <c r="N12" i="13"/>
  <c r="BJ455" i="10"/>
  <c r="M12" i="13"/>
  <c r="BF461" i="10"/>
  <c r="I18" i="13"/>
  <c r="BO461" i="10"/>
  <c r="R18" i="13"/>
  <c r="BL461" i="10"/>
  <c r="O18" i="13"/>
  <c r="BJ461" i="10"/>
  <c r="M18" i="13"/>
  <c r="BE461" i="10"/>
  <c r="BN461" i="10"/>
  <c r="Q18" i="13"/>
  <c r="BF465" i="10"/>
  <c r="I22" i="13"/>
  <c r="BO465" i="10"/>
  <c r="R22" i="13"/>
  <c r="BJ465" i="10"/>
  <c r="M22" i="13"/>
  <c r="BE465" i="10"/>
  <c r="BN465" i="10"/>
  <c r="Q22" i="13"/>
  <c r="BL465" i="10"/>
  <c r="O22" i="13"/>
  <c r="BF472" i="10"/>
  <c r="I29" i="13"/>
  <c r="BJ472" i="10"/>
  <c r="M29" i="13"/>
  <c r="BN472" i="10"/>
  <c r="Q29" i="13"/>
  <c r="BQ472" i="10"/>
  <c r="T29" i="13"/>
  <c r="BE472" i="10"/>
  <c r="H29" i="13"/>
  <c r="BF476" i="10"/>
  <c r="I33" i="13"/>
  <c r="BN476" i="10"/>
  <c r="Q33" i="13"/>
  <c r="BQ476" i="10"/>
  <c r="T33" i="13"/>
  <c r="BE476" i="10"/>
  <c r="H33" i="13"/>
  <c r="BJ476" i="10"/>
  <c r="M33" i="13"/>
  <c r="BD480" i="10"/>
  <c r="G37" i="13"/>
  <c r="BF480" i="10"/>
  <c r="I37" i="13"/>
  <c r="BN480" i="10"/>
  <c r="Q37" i="13"/>
  <c r="BJ480" i="10"/>
  <c r="M37" i="13"/>
  <c r="BQ480" i="10"/>
  <c r="T37" i="13"/>
  <c r="BE480" i="10"/>
  <c r="H37" i="13"/>
  <c r="BE471" i="10"/>
  <c r="BJ471" i="10"/>
  <c r="M28" i="13"/>
  <c r="BO448" i="10"/>
  <c r="R5" i="13"/>
  <c r="BF448" i="10"/>
  <c r="I5" i="13"/>
  <c r="BO452" i="10"/>
  <c r="R9" i="13"/>
  <c r="BQ452" i="10"/>
  <c r="T9" i="13"/>
  <c r="BN452" i="10"/>
  <c r="Q9" i="13"/>
  <c r="BF452" i="10"/>
  <c r="I9" i="13"/>
  <c r="BE452" i="10"/>
  <c r="H9" i="13"/>
  <c r="BJ452" i="10"/>
  <c r="M9" i="13"/>
  <c r="BS462" i="10"/>
  <c r="V19" i="13"/>
  <c r="BO462" i="10"/>
  <c r="R19" i="13"/>
  <c r="BL462" i="10"/>
  <c r="O19" i="13"/>
  <c r="BF462" i="10"/>
  <c r="I19" i="13"/>
  <c r="BE462" i="10"/>
  <c r="H19" i="13"/>
  <c r="BN462" i="10"/>
  <c r="Q19" i="13"/>
  <c r="BJ462" i="10"/>
  <c r="M19" i="13"/>
  <c r="BD466" i="10"/>
  <c r="G23" i="13"/>
  <c r="BO466" i="10"/>
  <c r="R23" i="13"/>
  <c r="BL466" i="10"/>
  <c r="O23" i="13"/>
  <c r="BN466" i="10"/>
  <c r="Q23" i="13"/>
  <c r="BE466" i="10"/>
  <c r="H23" i="13"/>
  <c r="BF466" i="10"/>
  <c r="I23" i="13"/>
  <c r="BP466" i="10"/>
  <c r="S23" i="13"/>
  <c r="BJ466" i="10"/>
  <c r="M23" i="13"/>
  <c r="BQ473" i="10"/>
  <c r="T30" i="13"/>
  <c r="BE473" i="10"/>
  <c r="BN473" i="10"/>
  <c r="Q30" i="13"/>
  <c r="BF473" i="10"/>
  <c r="I30" i="13"/>
  <c r="BJ473" i="10"/>
  <c r="M30" i="13"/>
  <c r="BA477" i="10"/>
  <c r="D34" i="13"/>
  <c r="BQ477" i="10"/>
  <c r="T34" i="13"/>
  <c r="BE477" i="10"/>
  <c r="BN477" i="10"/>
  <c r="Q34" i="13"/>
  <c r="BF477" i="10"/>
  <c r="I34" i="13"/>
  <c r="BJ477" i="10"/>
  <c r="M34" i="13"/>
  <c r="BC481" i="10"/>
  <c r="F38" i="13"/>
  <c r="BQ481" i="10"/>
  <c r="T38" i="13"/>
  <c r="BE481" i="10"/>
  <c r="BN481" i="10"/>
  <c r="Q38" i="13"/>
  <c r="BM481" i="10"/>
  <c r="P38" i="13"/>
  <c r="BK481" i="10"/>
  <c r="N38" i="13"/>
  <c r="BF481" i="10"/>
  <c r="I38" i="13"/>
  <c r="BG481" i="10"/>
  <c r="J38" i="13"/>
  <c r="BP481" i="10"/>
  <c r="S38" i="13"/>
  <c r="BL481" i="10"/>
  <c r="O38" i="13"/>
  <c r="BJ481" i="10"/>
  <c r="M38" i="13"/>
  <c r="BN449" i="10"/>
  <c r="Q6" i="13"/>
  <c r="BO449" i="10"/>
  <c r="R6" i="13"/>
  <c r="BP449" i="10"/>
  <c r="S6" i="13"/>
  <c r="BQ449" i="10"/>
  <c r="T6" i="13"/>
  <c r="BF449" i="10"/>
  <c r="I6" i="13"/>
  <c r="BE449" i="10"/>
  <c r="BJ449" i="10"/>
  <c r="M6" i="13"/>
  <c r="BQ453" i="10"/>
  <c r="T10" i="13"/>
  <c r="BO453" i="10"/>
  <c r="R10" i="13"/>
  <c r="BN453" i="10"/>
  <c r="Q10" i="13"/>
  <c r="BF453" i="10"/>
  <c r="I10" i="13"/>
  <c r="BE453" i="10"/>
  <c r="BJ453" i="10"/>
  <c r="M10" i="13"/>
  <c r="BK453" i="10"/>
  <c r="N10" i="13"/>
  <c r="BN459" i="10"/>
  <c r="Q16" i="13"/>
  <c r="BF459" i="10"/>
  <c r="I16" i="13"/>
  <c r="BO459" i="10"/>
  <c r="R16" i="13"/>
  <c r="BL459" i="10"/>
  <c r="O16" i="13"/>
  <c r="BF463" i="10"/>
  <c r="I20" i="13"/>
  <c r="BN463" i="10"/>
  <c r="Q20" i="13"/>
  <c r="BO463" i="10"/>
  <c r="R20" i="13"/>
  <c r="BL463" i="10"/>
  <c r="O20" i="13"/>
  <c r="BJ463" i="10"/>
  <c r="M20" i="13"/>
  <c r="BE463" i="10"/>
  <c r="BS468" i="10"/>
  <c r="V25" i="13"/>
  <c r="BN467" i="10"/>
  <c r="Q24" i="13"/>
  <c r="BO467" i="10"/>
  <c r="R24" i="13"/>
  <c r="BL467" i="10"/>
  <c r="O24" i="13"/>
  <c r="BJ467" i="10"/>
  <c r="M24" i="13"/>
  <c r="BE467" i="10"/>
  <c r="BF467" i="10"/>
  <c r="I24" i="13"/>
  <c r="BK467" i="10"/>
  <c r="N24" i="13"/>
  <c r="BN474" i="10"/>
  <c r="Q31" i="13"/>
  <c r="BJ474" i="10"/>
  <c r="M31" i="13"/>
  <c r="BF474" i="10"/>
  <c r="I31" i="13"/>
  <c r="BQ474" i="10"/>
  <c r="T31" i="13"/>
  <c r="BE474" i="10"/>
  <c r="H31" i="13"/>
  <c r="BN478" i="10"/>
  <c r="Q35" i="13"/>
  <c r="BJ478" i="10"/>
  <c r="M35" i="13"/>
  <c r="BQ478" i="10"/>
  <c r="T35" i="13"/>
  <c r="BE478" i="10"/>
  <c r="H35" i="13"/>
  <c r="BF478" i="10"/>
  <c r="I35" i="13"/>
  <c r="BO458" i="10"/>
  <c r="R15" i="13"/>
  <c r="BL458" i="10"/>
  <c r="O15" i="13"/>
  <c r="BE458" i="10"/>
  <c r="H15" i="13"/>
  <c r="BN458" i="10"/>
  <c r="Q15" i="13"/>
  <c r="BO446" i="10"/>
  <c r="BL446" i="10"/>
  <c r="O3" i="13"/>
  <c r="BQ446" i="10"/>
  <c r="T3" i="13"/>
  <c r="BN446" i="10"/>
  <c r="BF446" i="10"/>
  <c r="I3" i="13"/>
  <c r="BE446" i="10"/>
  <c r="BN450" i="10"/>
  <c r="Q7" i="13"/>
  <c r="BO450" i="10"/>
  <c r="R7" i="13"/>
  <c r="BL450" i="10"/>
  <c r="O7" i="13"/>
  <c r="BQ450" i="10"/>
  <c r="T7" i="13"/>
  <c r="BF450" i="10"/>
  <c r="I7" i="13"/>
  <c r="BE450" i="10"/>
  <c r="H7" i="13"/>
  <c r="BJ450" i="10"/>
  <c r="M7" i="13"/>
  <c r="BO454" i="10"/>
  <c r="R11" i="13"/>
  <c r="BL454" i="10"/>
  <c r="O11" i="13"/>
  <c r="BN454" i="10"/>
  <c r="Q11" i="13"/>
  <c r="BQ454" i="10"/>
  <c r="T11" i="13"/>
  <c r="BE454" i="10"/>
  <c r="H11" i="13"/>
  <c r="BF454" i="10"/>
  <c r="I11" i="13"/>
  <c r="BG454" i="10"/>
  <c r="J11" i="13"/>
  <c r="BJ454" i="10"/>
  <c r="M11" i="13"/>
  <c r="BN460" i="10"/>
  <c r="Q17" i="13"/>
  <c r="BJ460" i="10"/>
  <c r="M17" i="13"/>
  <c r="BE460" i="10"/>
  <c r="H17" i="13"/>
  <c r="BQ460" i="10"/>
  <c r="T17" i="13"/>
  <c r="BF460" i="10"/>
  <c r="I17" i="13"/>
  <c r="BO460" i="10"/>
  <c r="R17" i="13"/>
  <c r="BL460" i="10"/>
  <c r="O17" i="13"/>
  <c r="BN464" i="10"/>
  <c r="Q21" i="13"/>
  <c r="BJ464" i="10"/>
  <c r="M21" i="13"/>
  <c r="BE464" i="10"/>
  <c r="H21" i="13"/>
  <c r="BO464" i="10"/>
  <c r="R21" i="13"/>
  <c r="BL464" i="10"/>
  <c r="O21" i="13"/>
  <c r="BF464" i="10"/>
  <c r="I21" i="13"/>
  <c r="BN468" i="10"/>
  <c r="Q25" i="13"/>
  <c r="BQ468" i="10"/>
  <c r="T25" i="13"/>
  <c r="BL468" i="10"/>
  <c r="O25" i="13"/>
  <c r="BJ468" i="10"/>
  <c r="M25" i="13"/>
  <c r="BE468" i="10"/>
  <c r="H25" i="13"/>
  <c r="BO468" i="10"/>
  <c r="R25" i="13"/>
  <c r="BG468" i="10"/>
  <c r="J25" i="13"/>
  <c r="BP468" i="10"/>
  <c r="S25" i="13"/>
  <c r="BF468" i="10"/>
  <c r="I25" i="13"/>
  <c r="BM468" i="10"/>
  <c r="P25" i="13"/>
  <c r="BK468" i="10"/>
  <c r="N25" i="13"/>
  <c r="BU468" i="10"/>
  <c r="X25" i="13"/>
  <c r="BQ475" i="10"/>
  <c r="T32" i="13"/>
  <c r="BE475" i="10"/>
  <c r="BJ475" i="10"/>
  <c r="M32" i="13"/>
  <c r="BN475" i="10"/>
  <c r="Q32" i="13"/>
  <c r="BF475" i="10"/>
  <c r="I32" i="13"/>
  <c r="BJ479" i="10"/>
  <c r="M36" i="13"/>
  <c r="BE479" i="10"/>
  <c r="BN479" i="10"/>
  <c r="Q36" i="13"/>
  <c r="BF479" i="10"/>
  <c r="I36" i="13"/>
  <c r="BQ479" i="10"/>
  <c r="T36" i="13"/>
  <c r="BQ467" i="10"/>
  <c r="T24" i="13"/>
  <c r="BQ466" i="10"/>
  <c r="T23" i="13"/>
  <c r="BQ465" i="10"/>
  <c r="T22" i="13"/>
  <c r="BQ464" i="10"/>
  <c r="T21" i="13"/>
  <c r="BQ463" i="10"/>
  <c r="T20" i="13"/>
  <c r="BQ462" i="10"/>
  <c r="T19" i="13"/>
  <c r="BQ461" i="10"/>
  <c r="T18" i="13"/>
  <c r="BQ459" i="10"/>
  <c r="T16" i="13"/>
  <c r="BQ458" i="10"/>
  <c r="T15" i="13"/>
  <c r="BE459" i="10"/>
  <c r="BJ459" i="10"/>
  <c r="M16" i="13"/>
  <c r="BF458" i="10"/>
  <c r="I15" i="13"/>
  <c r="BJ458" i="10"/>
  <c r="M15" i="13"/>
  <c r="BJ446" i="10"/>
  <c r="M3" i="13"/>
  <c r="BJ447" i="10"/>
  <c r="M4" i="13"/>
  <c r="BC466" i="10"/>
  <c r="F23" i="13"/>
  <c r="BB466" i="10"/>
  <c r="E23" i="13"/>
  <c r="BB481" i="10"/>
  <c r="E38" i="13"/>
  <c r="BS461" i="10"/>
  <c r="V18" i="13"/>
  <c r="BD465" i="10"/>
  <c r="G22" i="13"/>
  <c r="BB472" i="10"/>
  <c r="E29" i="13"/>
  <c r="BC484" i="10"/>
  <c r="F41" i="13"/>
  <c r="BC492" i="10"/>
  <c r="F49" i="13"/>
  <c r="BC462" i="10"/>
  <c r="F19" i="13"/>
  <c r="BB473" i="10"/>
  <c r="E30" i="13"/>
  <c r="BC477" i="10"/>
  <c r="F34" i="13"/>
  <c r="BV481" i="10"/>
  <c r="Y38" i="13"/>
  <c r="BC485" i="10"/>
  <c r="F42" i="13"/>
  <c r="BC489" i="10"/>
  <c r="F46" i="13"/>
  <c r="BC493" i="10"/>
  <c r="F50" i="13"/>
  <c r="BC459" i="10"/>
  <c r="F16" i="13"/>
  <c r="BS463" i="10"/>
  <c r="V20" i="13"/>
  <c r="BS467" i="10"/>
  <c r="V24" i="13"/>
  <c r="BS458" i="10"/>
  <c r="V15" i="13"/>
  <c r="BC486" i="10"/>
  <c r="F43" i="13"/>
  <c r="BC490" i="10"/>
  <c r="F47" i="13"/>
  <c r="BC464" i="10"/>
  <c r="F21" i="13"/>
  <c r="BC475" i="10"/>
  <c r="F32" i="13"/>
  <c r="BC483" i="10"/>
  <c r="F40" i="13"/>
  <c r="BC487" i="10"/>
  <c r="F44" i="13"/>
  <c r="BC491" i="10"/>
  <c r="F48" i="13"/>
  <c r="BS473" i="10"/>
  <c r="V30" i="13"/>
  <c r="BU481" i="10"/>
  <c r="X38" i="13"/>
  <c r="BD458" i="10"/>
  <c r="G15" i="13"/>
  <c r="BC467" i="10"/>
  <c r="F24" i="13"/>
  <c r="BA458" i="10"/>
  <c r="D15" i="13"/>
  <c r="BB458" i="10"/>
  <c r="E15" i="13"/>
  <c r="BA462" i="10"/>
  <c r="D19" i="13"/>
  <c r="BA466" i="10"/>
  <c r="D23" i="13"/>
  <c r="BS466" i="10"/>
  <c r="V23" i="13"/>
  <c r="BD481" i="10"/>
  <c r="G38" i="13"/>
  <c r="BA481" i="10"/>
  <c r="D38" i="13"/>
  <c r="BB477" i="10"/>
  <c r="E34" i="13"/>
  <c r="BA463" i="10"/>
  <c r="D20" i="13"/>
  <c r="BA467" i="10"/>
  <c r="D24" i="13"/>
  <c r="BB462" i="10"/>
  <c r="E19" i="13"/>
  <c r="BD462" i="10"/>
  <c r="G19" i="13"/>
  <c r="BC473" i="10"/>
  <c r="F30" i="13"/>
  <c r="BB463" i="10"/>
  <c r="E20" i="13"/>
  <c r="BD463" i="10"/>
  <c r="G20" i="13"/>
  <c r="BC463" i="10"/>
  <c r="F20" i="13"/>
  <c r="BS459" i="10"/>
  <c r="V16" i="13"/>
  <c r="BD477" i="10"/>
  <c r="G34" i="13"/>
  <c r="BC468" i="10"/>
  <c r="F25" i="13"/>
  <c r="BC479" i="10"/>
  <c r="F36" i="13"/>
  <c r="BD479" i="10"/>
  <c r="G36" i="13"/>
  <c r="BB479" i="10"/>
  <c r="E36" i="13"/>
  <c r="BA479" i="10"/>
  <c r="D36" i="13"/>
  <c r="BC461" i="10"/>
  <c r="F18" i="13"/>
  <c r="BC465" i="10"/>
  <c r="F22" i="13"/>
  <c r="BD472" i="10"/>
  <c r="G29" i="13"/>
  <c r="BB480" i="10"/>
  <c r="E37" i="13"/>
  <c r="BD461" i="10"/>
  <c r="G18" i="13"/>
  <c r="BA480" i="10"/>
  <c r="D37" i="13"/>
  <c r="BC480" i="10"/>
  <c r="F37" i="13"/>
  <c r="BA459" i="10"/>
  <c r="D16" i="13"/>
  <c r="BB467" i="10"/>
  <c r="E24" i="13"/>
  <c r="BD467" i="10"/>
  <c r="G24" i="13"/>
  <c r="BA472" i="10"/>
  <c r="D29" i="13"/>
  <c r="BC472" i="10"/>
  <c r="F29" i="13"/>
  <c r="BB459" i="10"/>
  <c r="E16" i="13"/>
  <c r="BB465" i="10"/>
  <c r="E22" i="13"/>
  <c r="BD459" i="10"/>
  <c r="G16" i="13"/>
  <c r="BA486" i="10"/>
  <c r="D43" i="13"/>
  <c r="BA490" i="10"/>
  <c r="D47" i="13"/>
  <c r="BA484" i="10"/>
  <c r="BA492" i="10"/>
  <c r="D49" i="13"/>
  <c r="BS464" i="10"/>
  <c r="V21" i="13"/>
  <c r="BS474" i="10"/>
  <c r="V31" i="13"/>
  <c r="BS476" i="10"/>
  <c r="V33" i="13"/>
  <c r="BS478" i="10"/>
  <c r="V35" i="13"/>
  <c r="BS480" i="10"/>
  <c r="V37" i="13"/>
  <c r="BS483" i="10"/>
  <c r="V40" i="13"/>
  <c r="BD483" i="10"/>
  <c r="G40" i="13"/>
  <c r="BS485" i="10"/>
  <c r="V42" i="13"/>
  <c r="BD485" i="10"/>
  <c r="G42" i="13"/>
  <c r="BS487" i="10"/>
  <c r="V44" i="13"/>
  <c r="BD487" i="10"/>
  <c r="G44" i="13"/>
  <c r="BS489" i="10"/>
  <c r="V46" i="13"/>
  <c r="BD489" i="10"/>
  <c r="G46" i="13"/>
  <c r="BU491" i="10"/>
  <c r="X48" i="13"/>
  <c r="BS491" i="10"/>
  <c r="V48" i="13"/>
  <c r="BD491" i="10"/>
  <c r="G48" i="13"/>
  <c r="BU493" i="10"/>
  <c r="X50" i="13"/>
  <c r="BS493" i="10"/>
  <c r="V50" i="13"/>
  <c r="BD493" i="10"/>
  <c r="G50" i="13"/>
  <c r="BV493" i="10"/>
  <c r="Y50" i="13"/>
  <c r="BB483" i="10"/>
  <c r="E40" i="13"/>
  <c r="BB485" i="10"/>
  <c r="E42" i="13"/>
  <c r="BB487" i="10"/>
  <c r="E44" i="13"/>
  <c r="BB489" i="10"/>
  <c r="E46" i="13"/>
  <c r="BB491" i="10"/>
  <c r="E48" i="13"/>
  <c r="BB493" i="10"/>
  <c r="E50" i="13"/>
  <c r="BS475" i="10"/>
  <c r="V32" i="13"/>
  <c r="BS477" i="10"/>
  <c r="V34" i="13"/>
  <c r="BS479" i="10"/>
  <c r="V36" i="13"/>
  <c r="BS481" i="10"/>
  <c r="V38" i="13"/>
  <c r="BD484" i="10"/>
  <c r="G41" i="13"/>
  <c r="BS484" i="10"/>
  <c r="V41" i="13"/>
  <c r="BD486" i="10"/>
  <c r="G43" i="13"/>
  <c r="BS486" i="10"/>
  <c r="V43" i="13"/>
  <c r="BD488" i="10"/>
  <c r="G45" i="13"/>
  <c r="BS488" i="10"/>
  <c r="V45" i="13"/>
  <c r="BL488" i="10"/>
  <c r="BM488" i="10"/>
  <c r="BQ488" i="10"/>
  <c r="BU488" i="10"/>
  <c r="X45" i="13"/>
  <c r="BD490" i="10"/>
  <c r="G47" i="13"/>
  <c r="BS490" i="10"/>
  <c r="V47" i="13"/>
  <c r="BD492" i="10"/>
  <c r="G49" i="13"/>
  <c r="BU492" i="10"/>
  <c r="X49" i="13"/>
  <c r="BS492" i="10"/>
  <c r="V49" i="13"/>
  <c r="BA483" i="10"/>
  <c r="D40" i="13"/>
  <c r="BA485" i="10"/>
  <c r="D42" i="13"/>
  <c r="BA487" i="10"/>
  <c r="D44" i="13"/>
  <c r="BA489" i="10"/>
  <c r="D46" i="13"/>
  <c r="BA491" i="10"/>
  <c r="D48" i="13"/>
  <c r="BA493" i="10"/>
  <c r="D50" i="13"/>
  <c r="BB484" i="10"/>
  <c r="E41" i="13"/>
  <c r="BB486" i="10"/>
  <c r="E43" i="13"/>
  <c r="BB488" i="10"/>
  <c r="E45" i="13"/>
  <c r="BB490" i="10"/>
  <c r="E47" i="13"/>
  <c r="BB492" i="10"/>
  <c r="E49" i="13"/>
  <c r="BB460" i="10"/>
  <c r="E17" i="13"/>
  <c r="BB464" i="10"/>
  <c r="E21" i="13"/>
  <c r="BB468" i="10"/>
  <c r="E25" i="13"/>
  <c r="BV468" i="10"/>
  <c r="Y25" i="13"/>
  <c r="BA474" i="10"/>
  <c r="D31" i="13"/>
  <c r="BD464" i="10"/>
  <c r="G21" i="13"/>
  <c r="BD468" i="10"/>
  <c r="G25" i="13"/>
  <c r="BD474" i="10"/>
  <c r="G31" i="13"/>
  <c r="BD478" i="10"/>
  <c r="G35" i="13"/>
  <c r="BA478" i="10"/>
  <c r="D35" i="13"/>
  <c r="BB478" i="10"/>
  <c r="E35" i="13"/>
  <c r="BC478" i="10"/>
  <c r="F35" i="13"/>
  <c r="BD476" i="10"/>
  <c r="G33" i="13"/>
  <c r="BA476" i="10"/>
  <c r="D33" i="13"/>
  <c r="BB476" i="10"/>
  <c r="E33" i="13"/>
  <c r="BC476" i="10"/>
  <c r="F33" i="13"/>
  <c r="BD475" i="10"/>
  <c r="G32" i="13"/>
  <c r="BA475" i="10"/>
  <c r="D32" i="13"/>
  <c r="BB475" i="10"/>
  <c r="E32" i="13"/>
  <c r="BB474" i="10"/>
  <c r="E31" i="13"/>
  <c r="BC474" i="10"/>
  <c r="F31" i="13"/>
  <c r="BD473" i="10"/>
  <c r="G30" i="13"/>
  <c r="BA473" i="10"/>
  <c r="D30" i="13"/>
  <c r="BS472" i="10"/>
  <c r="V29" i="13"/>
  <c r="BA471" i="10"/>
  <c r="D28" i="13"/>
  <c r="BC471" i="10"/>
  <c r="F28" i="13"/>
  <c r="BS465" i="10"/>
  <c r="V22" i="13"/>
  <c r="BA460" i="10"/>
  <c r="D17" i="13"/>
  <c r="BD460" i="10"/>
  <c r="G17" i="13"/>
  <c r="BC460" i="10"/>
  <c r="F17" i="13"/>
  <c r="BS460" i="10"/>
  <c r="V17" i="13"/>
  <c r="BG449" i="10"/>
  <c r="J6" i="13"/>
  <c r="BQ510" i="10"/>
  <c r="BU510" i="10"/>
  <c r="X67" i="13"/>
  <c r="BP484" i="10"/>
  <c r="S41" i="13"/>
  <c r="BU499" i="10"/>
  <c r="X56" i="13"/>
  <c r="BK460" i="10"/>
  <c r="N17" i="13"/>
  <c r="BQ508" i="10"/>
  <c r="BU508" i="10"/>
  <c r="X65" i="13"/>
  <c r="BU497" i="10"/>
  <c r="X54" i="13"/>
  <c r="BM490" i="10"/>
  <c r="P47" i="13"/>
  <c r="BM489" i="10"/>
  <c r="P46" i="13"/>
  <c r="BG487" i="10"/>
  <c r="J44" i="13"/>
  <c r="BK487" i="10"/>
  <c r="N44" i="13"/>
  <c r="BP487" i="10"/>
  <c r="S44" i="13"/>
  <c r="BV487" i="10"/>
  <c r="Y44" i="13"/>
  <c r="BM486" i="10"/>
  <c r="P43" i="13"/>
  <c r="BM485" i="10"/>
  <c r="P42" i="13"/>
  <c r="BG484" i="10"/>
  <c r="J41" i="13"/>
  <c r="BM483" i="10"/>
  <c r="P40" i="13"/>
  <c r="BM460" i="10"/>
  <c r="P17" i="13"/>
  <c r="BK473" i="10"/>
  <c r="N30" i="13"/>
  <c r="BK464" i="10"/>
  <c r="N21" i="13"/>
  <c r="BG460" i="10"/>
  <c r="J17" i="13"/>
  <c r="BL453" i="10"/>
  <c r="O10" i="13"/>
  <c r="BG453" i="10"/>
  <c r="J10" i="13"/>
  <c r="BG452" i="10"/>
  <c r="J9" i="13"/>
  <c r="BK452" i="10"/>
  <c r="N9" i="13"/>
  <c r="BP452" i="10"/>
  <c r="S9" i="13"/>
  <c r="BK450" i="10"/>
  <c r="N7" i="13"/>
  <c r="BK449" i="10"/>
  <c r="N6" i="13"/>
  <c r="BK492" i="10"/>
  <c r="N49" i="13"/>
  <c r="BG490" i="10"/>
  <c r="J47" i="13"/>
  <c r="BP490" i="10"/>
  <c r="S47" i="13"/>
  <c r="BG489" i="10"/>
  <c r="J46" i="13"/>
  <c r="BP489" i="10"/>
  <c r="S46" i="13"/>
  <c r="BV489" i="10"/>
  <c r="Y46" i="13"/>
  <c r="BP486" i="10"/>
  <c r="S43" i="13"/>
  <c r="BG486" i="10"/>
  <c r="J43" i="13"/>
  <c r="BP485" i="10"/>
  <c r="S42" i="13"/>
  <c r="BG485" i="10"/>
  <c r="J42" i="13"/>
  <c r="BK484" i="10"/>
  <c r="N41" i="13"/>
  <c r="BP483" i="10"/>
  <c r="S40" i="13"/>
  <c r="BG483" i="10"/>
  <c r="J40" i="13"/>
  <c r="BP460" i="10"/>
  <c r="S17" i="13"/>
  <c r="BP461" i="10"/>
  <c r="S18" i="13"/>
  <c r="BL452" i="10"/>
  <c r="O9" i="13"/>
  <c r="BK454" i="10"/>
  <c r="N11" i="13"/>
  <c r="BK478" i="10"/>
  <c r="N35" i="13"/>
  <c r="BK459" i="10"/>
  <c r="N16" i="13"/>
  <c r="BK480" i="10"/>
  <c r="N37" i="13"/>
  <c r="BK472" i="10"/>
  <c r="N29" i="13"/>
  <c r="BG455" i="10"/>
  <c r="J12" i="13"/>
  <c r="BL449" i="10"/>
  <c r="O6" i="13"/>
  <c r="BK477" i="10"/>
  <c r="N34" i="13"/>
  <c r="BK462" i="10"/>
  <c r="N19" i="13"/>
  <c r="BG461" i="10"/>
  <c r="J18" i="13"/>
  <c r="BP451" i="10"/>
  <c r="S8" i="13"/>
  <c r="BG479" i="10"/>
  <c r="J36" i="13"/>
  <c r="BK475" i="10"/>
  <c r="N32" i="13"/>
  <c r="BL474" i="10"/>
  <c r="O31" i="13"/>
  <c r="BM467" i="10"/>
  <c r="P24" i="13"/>
  <c r="BP463" i="10"/>
  <c r="S20" i="13"/>
  <c r="BL477" i="10"/>
  <c r="O34" i="13"/>
  <c r="BP473" i="10"/>
  <c r="S30" i="13"/>
  <c r="BG471" i="10"/>
  <c r="J28" i="13"/>
  <c r="BL480" i="10"/>
  <c r="O37" i="13"/>
  <c r="BP480" i="10"/>
  <c r="S37" i="13"/>
  <c r="BP472" i="10"/>
  <c r="S29" i="13"/>
  <c r="BV472" i="10"/>
  <c r="Y29" i="13"/>
  <c r="BV452" i="10"/>
  <c r="Y9" i="13"/>
  <c r="BP464" i="10"/>
  <c r="S21" i="13"/>
  <c r="BG450" i="10"/>
  <c r="J7" i="13"/>
  <c r="BK458" i="10"/>
  <c r="N15" i="13"/>
  <c r="BP458" i="10"/>
  <c r="S15" i="13"/>
  <c r="BL478" i="10"/>
  <c r="O35" i="13"/>
  <c r="BG467" i="10"/>
  <c r="J24" i="13"/>
  <c r="BK463" i="10"/>
  <c r="N20" i="13"/>
  <c r="BG463" i="10"/>
  <c r="J20" i="13"/>
  <c r="BP477" i="10"/>
  <c r="S34" i="13"/>
  <c r="BV477" i="10"/>
  <c r="Y34" i="13"/>
  <c r="BP462" i="10"/>
  <c r="S19" i="13"/>
  <c r="BG480" i="10"/>
  <c r="J37" i="13"/>
  <c r="BG476" i="10"/>
  <c r="J33" i="13"/>
  <c r="BG472" i="10"/>
  <c r="J29" i="13"/>
  <c r="BP465" i="10"/>
  <c r="S22" i="13"/>
  <c r="BL471" i="10"/>
  <c r="O28" i="13"/>
  <c r="BP471" i="10"/>
  <c r="S28" i="13"/>
  <c r="BV471" i="10"/>
  <c r="Y28" i="13"/>
  <c r="BV491" i="10"/>
  <c r="Y48" i="13"/>
  <c r="BL479" i="10"/>
  <c r="O36" i="13"/>
  <c r="BL475" i="10"/>
  <c r="O32" i="13"/>
  <c r="BG475" i="10"/>
  <c r="J32" i="13"/>
  <c r="BG464" i="10"/>
  <c r="J21" i="13"/>
  <c r="BP450" i="10"/>
  <c r="S7" i="13"/>
  <c r="BG474" i="10"/>
  <c r="J31" i="13"/>
  <c r="BP474" i="10"/>
  <c r="S31" i="13"/>
  <c r="BV474" i="10"/>
  <c r="Y31" i="13"/>
  <c r="BP467" i="10"/>
  <c r="S24" i="13"/>
  <c r="BG477" i="10"/>
  <c r="J34" i="13"/>
  <c r="BG466" i="10"/>
  <c r="J23" i="13"/>
  <c r="BV449" i="10"/>
  <c r="Y6" i="13"/>
  <c r="BL476" i="10"/>
  <c r="O33" i="13"/>
  <c r="BL472" i="10"/>
  <c r="O29" i="13"/>
  <c r="BK465" i="10"/>
  <c r="N22" i="13"/>
  <c r="BM455" i="10"/>
  <c r="P12" i="13"/>
  <c r="BK479" i="10"/>
  <c r="N36" i="13"/>
  <c r="BP479" i="10"/>
  <c r="S36" i="13"/>
  <c r="BP475" i="10"/>
  <c r="S32" i="13"/>
  <c r="BV475" i="10"/>
  <c r="Y32" i="13"/>
  <c r="BM454" i="10"/>
  <c r="P11" i="13"/>
  <c r="BP454" i="10"/>
  <c r="S11" i="13"/>
  <c r="BM450" i="10"/>
  <c r="P7" i="13"/>
  <c r="BG478" i="10"/>
  <c r="J35" i="13"/>
  <c r="BP478" i="10"/>
  <c r="S35" i="13"/>
  <c r="BK474" i="10"/>
  <c r="N31" i="13"/>
  <c r="BP459" i="10"/>
  <c r="S16" i="13"/>
  <c r="BV459" i="10"/>
  <c r="Y16" i="13"/>
  <c r="BP453" i="10"/>
  <c r="S10" i="13"/>
  <c r="BL473" i="10"/>
  <c r="O30" i="13"/>
  <c r="BG473" i="10"/>
  <c r="J30" i="13"/>
  <c r="BK466" i="10"/>
  <c r="N23" i="13"/>
  <c r="BG462" i="10"/>
  <c r="J19" i="13"/>
  <c r="BK476" i="10"/>
  <c r="N33" i="13"/>
  <c r="BP476" i="10"/>
  <c r="S33" i="13"/>
  <c r="BG465" i="10"/>
  <c r="J22" i="13"/>
  <c r="BK461" i="10"/>
  <c r="N18" i="13"/>
  <c r="BU455" i="10"/>
  <c r="X12" i="13"/>
  <c r="BG451" i="10"/>
  <c r="J8" i="13"/>
  <c r="BL451" i="10"/>
  <c r="O8" i="13"/>
  <c r="BL447" i="10"/>
  <c r="O4" i="13"/>
  <c r="BG459" i="10"/>
  <c r="J16" i="13"/>
  <c r="BG458" i="10"/>
  <c r="J15" i="13"/>
  <c r="BP455" i="10"/>
  <c r="S12" i="13"/>
  <c r="BV467" i="10"/>
  <c r="Y24" i="13"/>
  <c r="BU467" i="10"/>
  <c r="X24" i="13"/>
  <c r="BV480" i="10"/>
  <c r="Y37" i="13"/>
  <c r="BV492" i="10"/>
  <c r="Y49" i="13"/>
  <c r="BV466" i="10"/>
  <c r="Y23" i="13"/>
  <c r="BJ488" i="10"/>
  <c r="BP488" i="10"/>
  <c r="BV488" i="10"/>
  <c r="Y45" i="13"/>
  <c r="BV484" i="10"/>
  <c r="Y41" i="13"/>
  <c r="BV473" i="10"/>
  <c r="Y30" i="13"/>
  <c r="BU485" i="10"/>
  <c r="X42" i="13"/>
  <c r="BU486" i="10"/>
  <c r="X43" i="13"/>
  <c r="BV490" i="10"/>
  <c r="Y47" i="13"/>
  <c r="BV485" i="10"/>
  <c r="Y42" i="13"/>
  <c r="BV483" i="10"/>
  <c r="Y40" i="13"/>
  <c r="BV476" i="10"/>
  <c r="Y33" i="13"/>
  <c r="BU483" i="10"/>
  <c r="X40" i="13"/>
  <c r="Z21" i="10"/>
  <c r="AL21" i="10"/>
  <c r="Z24" i="10"/>
  <c r="AX780" i="10"/>
  <c r="A337" i="13"/>
  <c r="AL24" i="10"/>
  <c r="Z27" i="10"/>
  <c r="AL27" i="10"/>
  <c r="Z30" i="10"/>
  <c r="AX474" i="10"/>
  <c r="A31" i="13"/>
  <c r="AL30" i="10"/>
  <c r="Z33" i="10"/>
  <c r="AL33" i="10"/>
  <c r="Z36" i="10"/>
  <c r="AL36" i="10"/>
  <c r="Z39" i="10"/>
  <c r="AX477" i="10"/>
  <c r="A34" i="13"/>
  <c r="AL39" i="10"/>
  <c r="Z42" i="10"/>
  <c r="AL42" i="10"/>
  <c r="Z45" i="10"/>
  <c r="AL45" i="10"/>
  <c r="Z48" i="10"/>
  <c r="AX480" i="10"/>
  <c r="A37" i="13"/>
  <c r="AL48" i="10"/>
  <c r="AX481" i="10"/>
  <c r="A38" i="13"/>
  <c r="AL362" i="10"/>
  <c r="AX749" i="10"/>
  <c r="A306" i="13"/>
  <c r="AL359" i="10"/>
  <c r="AX748" i="10"/>
  <c r="A305" i="13"/>
  <c r="AL356" i="10"/>
  <c r="AX747" i="10"/>
  <c r="A304" i="13"/>
  <c r="AL353" i="10"/>
  <c r="AX746" i="10"/>
  <c r="A303" i="13"/>
  <c r="Z362" i="10"/>
  <c r="AX744" i="10"/>
  <c r="A301" i="13"/>
  <c r="Z359" i="10"/>
  <c r="AX743" i="10"/>
  <c r="A300" i="13"/>
  <c r="Z356" i="10"/>
  <c r="AX742" i="10"/>
  <c r="A299" i="13"/>
  <c r="Z353" i="10"/>
  <c r="AX741" i="10"/>
  <c r="A298" i="13"/>
  <c r="N362" i="10"/>
  <c r="AX739" i="10"/>
  <c r="A296" i="13"/>
  <c r="N359" i="10"/>
  <c r="AX738" i="10"/>
  <c r="A295" i="13"/>
  <c r="N356" i="10"/>
  <c r="AX737" i="10"/>
  <c r="A294" i="13"/>
  <c r="N353" i="10"/>
  <c r="AX736" i="10"/>
  <c r="A293" i="13"/>
  <c r="B362" i="10"/>
  <c r="AX734" i="10"/>
  <c r="A291" i="13"/>
  <c r="B359" i="10"/>
  <c r="AX733" i="10"/>
  <c r="A290" i="13"/>
  <c r="B356" i="10"/>
  <c r="AX732" i="10"/>
  <c r="A289" i="13"/>
  <c r="B353" i="10"/>
  <c r="AX731" i="10"/>
  <c r="A288" i="13"/>
  <c r="AX543" i="10"/>
  <c r="A100" i="13"/>
  <c r="AX531" i="10"/>
  <c r="A88" i="13"/>
  <c r="AX518" i="10"/>
  <c r="A75" i="13"/>
  <c r="AX506" i="10"/>
  <c r="A63" i="13"/>
  <c r="AX468" i="10"/>
  <c r="A25" i="13"/>
  <c r="B51" i="10"/>
  <c r="N333" i="10"/>
  <c r="AX717" i="10"/>
  <c r="A274" i="13"/>
  <c r="AL178" i="10"/>
  <c r="AX598" i="10"/>
  <c r="A155" i="13"/>
  <c r="AL175" i="10"/>
  <c r="AX597" i="10"/>
  <c r="A154" i="13"/>
  <c r="AL172" i="10"/>
  <c r="AX596" i="10"/>
  <c r="A153" i="13"/>
  <c r="AL169" i="10"/>
  <c r="AX595" i="10"/>
  <c r="A152" i="13"/>
  <c r="AL166" i="10"/>
  <c r="AX594" i="10"/>
  <c r="A151" i="13"/>
  <c r="AL163" i="10"/>
  <c r="AX593" i="10"/>
  <c r="A150" i="13"/>
  <c r="AL160" i="10"/>
  <c r="AX592" i="10"/>
  <c r="A149" i="13"/>
  <c r="AL157" i="10"/>
  <c r="AX591" i="10"/>
  <c r="A148" i="13"/>
  <c r="AL154" i="10"/>
  <c r="AX590" i="10"/>
  <c r="A147" i="13"/>
  <c r="AL151" i="10"/>
  <c r="AX589" i="10"/>
  <c r="A146" i="13"/>
  <c r="Z178" i="10"/>
  <c r="Z175" i="10"/>
  <c r="Z172" i="10"/>
  <c r="Z169" i="10"/>
  <c r="Z166" i="10"/>
  <c r="Z163" i="10"/>
  <c r="Z160" i="10"/>
  <c r="Z157" i="10"/>
  <c r="Z154" i="10"/>
  <c r="Z151" i="10"/>
  <c r="Z148" i="10"/>
  <c r="N178" i="10"/>
  <c r="N175" i="10"/>
  <c r="N172" i="10"/>
  <c r="N169" i="10"/>
  <c r="N166" i="10"/>
  <c r="N163" i="10"/>
  <c r="N160" i="10"/>
  <c r="N157" i="10"/>
  <c r="N154" i="10"/>
  <c r="N151" i="10"/>
  <c r="N148" i="10"/>
  <c r="N24" i="10"/>
  <c r="AX459" i="10"/>
  <c r="A16" i="13"/>
  <c r="N21" i="10"/>
  <c r="AX767" i="10"/>
  <c r="A324" i="13"/>
  <c r="B178" i="10"/>
  <c r="B175" i="10"/>
  <c r="AX558" i="10"/>
  <c r="A115" i="13"/>
  <c r="B172" i="10"/>
  <c r="AX557" i="10"/>
  <c r="A114" i="13"/>
  <c r="B169" i="10"/>
  <c r="AX556" i="10"/>
  <c r="A113" i="13"/>
  <c r="B166" i="10"/>
  <c r="B163" i="10"/>
  <c r="AX554" i="10"/>
  <c r="A111" i="13"/>
  <c r="B160" i="10"/>
  <c r="AX553" i="10"/>
  <c r="A110" i="13"/>
  <c r="B157" i="10"/>
  <c r="B154" i="10"/>
  <c r="B151" i="10"/>
  <c r="AX550" i="10"/>
  <c r="A107" i="13"/>
  <c r="B148" i="10"/>
  <c r="AX549" i="10"/>
  <c r="A106" i="13"/>
  <c r="B21" i="10"/>
  <c r="B24" i="10"/>
  <c r="B48" i="10"/>
  <c r="B45" i="10"/>
  <c r="AX454" i="10"/>
  <c r="A11" i="13"/>
  <c r="B42" i="10"/>
  <c r="B39" i="10"/>
  <c r="B36" i="10"/>
  <c r="B33" i="10"/>
  <c r="AX450" i="10"/>
  <c r="A7" i="13"/>
  <c r="B30" i="10"/>
  <c r="AX449" i="10"/>
  <c r="A6" i="13"/>
  <c r="B27" i="10"/>
  <c r="AX448" i="10"/>
  <c r="A5" i="13"/>
  <c r="N48" i="10"/>
  <c r="N45" i="10"/>
  <c r="N42" i="10"/>
  <c r="N39" i="10"/>
  <c r="N36" i="10"/>
  <c r="N33" i="10"/>
  <c r="N30" i="10"/>
  <c r="N27" i="10"/>
  <c r="AL73" i="10"/>
  <c r="AX836" i="10"/>
  <c r="A393" i="13"/>
  <c r="AL76" i="10"/>
  <c r="AX534" i="10"/>
  <c r="A91" i="13"/>
  <c r="AL79" i="10"/>
  <c r="AX535" i="10"/>
  <c r="A92" i="13"/>
  <c r="AL82" i="10"/>
  <c r="AL235" i="10"/>
  <c r="AX691" i="10"/>
  <c r="A248" i="13"/>
  <c r="AL238" i="10"/>
  <c r="AX692" i="10"/>
  <c r="A249" i="13"/>
  <c r="Z88" i="10"/>
  <c r="AX526" i="10"/>
  <c r="A83" i="13"/>
  <c r="Z73" i="10"/>
  <c r="AX521" i="10"/>
  <c r="A78" i="13"/>
  <c r="AX825" i="10"/>
  <c r="A382" i="13"/>
  <c r="Z76" i="10"/>
  <c r="AX522" i="10"/>
  <c r="A79" i="13"/>
  <c r="Z79" i="10"/>
  <c r="Z82" i="10"/>
  <c r="Z85" i="10"/>
  <c r="N238" i="10"/>
  <c r="N235" i="10"/>
  <c r="N76" i="10"/>
  <c r="N73" i="10"/>
  <c r="AX814" i="10"/>
  <c r="A371" i="13"/>
  <c r="N79" i="10"/>
  <c r="AX510" i="10"/>
  <c r="A67" i="13"/>
  <c r="N82" i="10"/>
  <c r="N85" i="10"/>
  <c r="B73" i="10"/>
  <c r="AX803" i="10"/>
  <c r="A360" i="13"/>
  <c r="B76" i="10"/>
  <c r="AX497" i="10"/>
  <c r="A54" i="13"/>
  <c r="B79" i="10"/>
  <c r="B238" i="10"/>
  <c r="B235" i="10"/>
  <c r="B232" i="10"/>
  <c r="B229" i="10"/>
  <c r="B226" i="10"/>
  <c r="B223" i="10"/>
  <c r="B82" i="10"/>
  <c r="B220" i="10"/>
  <c r="AX499" i="10"/>
  <c r="A56" i="13"/>
  <c r="AL100" i="10"/>
  <c r="AX542" i="10"/>
  <c r="A99" i="13"/>
  <c r="AL94" i="10"/>
  <c r="AX540" i="10"/>
  <c r="A97" i="13"/>
  <c r="AL91" i="10"/>
  <c r="AL88" i="10"/>
  <c r="AX538" i="10"/>
  <c r="A95" i="13"/>
  <c r="AL229" i="10"/>
  <c r="AX689" i="10"/>
  <c r="A246" i="13"/>
  <c r="AL85" i="10"/>
  <c r="AX537" i="10"/>
  <c r="A94" i="13"/>
  <c r="N100" i="10"/>
  <c r="AX517" i="10"/>
  <c r="A74" i="13"/>
  <c r="N94" i="10"/>
  <c r="N91" i="10"/>
  <c r="AX514" i="10"/>
  <c r="A71" i="13"/>
  <c r="N88" i="10"/>
  <c r="AX513" i="10"/>
  <c r="A70" i="13"/>
  <c r="B100" i="10"/>
  <c r="B94" i="10"/>
  <c r="AX503" i="10"/>
  <c r="A60" i="13"/>
  <c r="AX810" i="10"/>
  <c r="A367" i="13"/>
  <c r="B91" i="10"/>
  <c r="B88" i="10"/>
  <c r="AX501" i="10"/>
  <c r="A58" i="13"/>
  <c r="B85" i="10"/>
  <c r="AX500" i="10"/>
  <c r="A57" i="13"/>
  <c r="Z100" i="10"/>
  <c r="AX530" i="10"/>
  <c r="A87" i="13"/>
  <c r="Z94" i="10"/>
  <c r="AX528" i="10"/>
  <c r="A85" i="13"/>
  <c r="Z91" i="10"/>
  <c r="AX527" i="10"/>
  <c r="A84" i="13"/>
  <c r="W3" i="13"/>
  <c r="K3" i="13"/>
  <c r="BB455" i="10"/>
  <c r="E12" i="13"/>
  <c r="BA454" i="10"/>
  <c r="D11" i="13"/>
  <c r="BA453" i="10"/>
  <c r="D10" i="13"/>
  <c r="BC452" i="10"/>
  <c r="F9" i="13"/>
  <c r="BC451" i="10"/>
  <c r="F8" i="13"/>
  <c r="BA449" i="10"/>
  <c r="D6" i="13"/>
  <c r="U3" i="13"/>
  <c r="Q3" i="13"/>
  <c r="L3" i="13"/>
  <c r="BA447" i="10"/>
  <c r="D4" i="13"/>
  <c r="C3" i="13"/>
  <c r="C2" i="13"/>
  <c r="D2" i="13"/>
  <c r="E2" i="13"/>
  <c r="F2" i="13"/>
  <c r="G2" i="13"/>
  <c r="H2" i="13"/>
  <c r="I2" i="13"/>
  <c r="J2" i="13"/>
  <c r="K2" i="13"/>
  <c r="L2" i="13"/>
  <c r="M2" i="13"/>
  <c r="N2" i="13"/>
  <c r="O2" i="13"/>
  <c r="P2" i="13"/>
  <c r="Q2" i="13"/>
  <c r="R2" i="13"/>
  <c r="S2" i="13"/>
  <c r="T2" i="13"/>
  <c r="U2" i="13"/>
  <c r="V2" i="13"/>
  <c r="W2" i="13"/>
  <c r="X2" i="13"/>
  <c r="Y2" i="13"/>
  <c r="BD448" i="10"/>
  <c r="G5" i="13"/>
  <c r="BD451" i="10"/>
  <c r="G8" i="13"/>
  <c r="BB453" i="10"/>
  <c r="E10" i="13"/>
  <c r="BS453" i="10"/>
  <c r="V10" i="13"/>
  <c r="BB454" i="10"/>
  <c r="E11" i="13"/>
  <c r="BS454" i="10"/>
  <c r="V11" i="13"/>
  <c r="BD455" i="10"/>
  <c r="G12" i="13"/>
  <c r="B3" i="13"/>
  <c r="B2" i="13"/>
  <c r="BA406" i="10"/>
  <c r="BM407" i="10"/>
  <c r="BA408" i="10"/>
  <c r="BA409" i="10"/>
  <c r="BA410" i="10"/>
  <c r="BF410" i="10"/>
  <c r="BM410" i="10"/>
  <c r="BA411" i="10"/>
  <c r="BA412" i="10"/>
  <c r="BF412" i="10"/>
  <c r="BM412" i="10"/>
  <c r="BA413" i="10"/>
  <c r="BA414" i="10"/>
  <c r="BF414" i="10"/>
  <c r="BM414" i="10"/>
  <c r="BA415" i="10"/>
  <c r="BA419" i="10"/>
  <c r="BA420" i="10"/>
  <c r="BA421" i="10"/>
  <c r="BA422" i="10"/>
  <c r="BA423" i="10"/>
  <c r="BA424" i="10"/>
  <c r="BA425" i="10"/>
  <c r="BF425" i="10"/>
  <c r="BM425" i="10"/>
  <c r="BA426" i="10"/>
  <c r="BM428" i="10"/>
  <c r="AZ441" i="10"/>
  <c r="AZ442" i="10"/>
  <c r="AZ440" i="10"/>
  <c r="AZ439" i="10"/>
  <c r="A4" i="10"/>
  <c r="Z327" i="13"/>
  <c r="BC398" i="10"/>
  <c r="BC397" i="10"/>
  <c r="BC396" i="10"/>
  <c r="BC395" i="10"/>
  <c r="BC394" i="10"/>
  <c r="BC393" i="10"/>
  <c r="BC401" i="10"/>
  <c r="BV381" i="10"/>
  <c r="B66" i="12"/>
  <c r="Q52" i="10"/>
  <c r="BV382" i="10"/>
  <c r="AC52" i="10"/>
  <c r="BV383" i="10"/>
  <c r="B67" i="12"/>
  <c r="AO52" i="10"/>
  <c r="BV384" i="10"/>
  <c r="C67" i="12"/>
  <c r="BV385" i="10"/>
  <c r="B68" i="12"/>
  <c r="BV386" i="10"/>
  <c r="C68" i="12"/>
  <c r="BV387" i="10"/>
  <c r="B69" i="12"/>
  <c r="BV388" i="10"/>
  <c r="C69" i="12"/>
  <c r="AZ406" i="10"/>
  <c r="BE406" i="10"/>
  <c r="BL406" i="10"/>
  <c r="AZ407" i="10"/>
  <c r="AZ408" i="10"/>
  <c r="BE408" i="10"/>
  <c r="BL408" i="10"/>
  <c r="AZ409" i="10"/>
  <c r="AZ410" i="10"/>
  <c r="BE410" i="10"/>
  <c r="BL410" i="10"/>
  <c r="AZ411" i="10"/>
  <c r="AZ412" i="10"/>
  <c r="BE412" i="10"/>
  <c r="BL412" i="10"/>
  <c r="AZ413" i="10"/>
  <c r="AZ414" i="10"/>
  <c r="BE414" i="10"/>
  <c r="BL414" i="10"/>
  <c r="AZ415" i="10"/>
  <c r="BB406" i="10"/>
  <c r="BG406" i="10"/>
  <c r="BN406" i="10"/>
  <c r="BB407" i="10"/>
  <c r="BB408" i="10"/>
  <c r="BB409" i="10"/>
  <c r="BB410" i="10"/>
  <c r="BG410" i="10"/>
  <c r="BN410" i="10"/>
  <c r="BB411" i="10"/>
  <c r="BB412" i="10"/>
  <c r="BB413" i="10"/>
  <c r="BB414" i="10"/>
  <c r="BB415" i="10"/>
  <c r="BC406" i="10"/>
  <c r="BC407" i="10"/>
  <c r="BC408" i="10"/>
  <c r="BC409" i="10"/>
  <c r="BC410" i="10"/>
  <c r="BH410" i="10"/>
  <c r="BO410" i="10"/>
  <c r="BC411" i="10"/>
  <c r="BC412" i="10"/>
  <c r="BC413" i="10"/>
  <c r="BC414" i="10"/>
  <c r="BC415" i="10"/>
  <c r="AZ419" i="10"/>
  <c r="BE419" i="10"/>
  <c r="BL419" i="10"/>
  <c r="AZ420" i="10"/>
  <c r="AZ421" i="10"/>
  <c r="BE421" i="10"/>
  <c r="BL421" i="10"/>
  <c r="AZ422" i="10"/>
  <c r="AZ423" i="10"/>
  <c r="BE423" i="10"/>
  <c r="BL423" i="10"/>
  <c r="AZ424" i="10"/>
  <c r="AZ425" i="10"/>
  <c r="AZ426" i="10"/>
  <c r="BL428" i="10"/>
  <c r="BB419" i="10"/>
  <c r="BB420" i="10"/>
  <c r="BG420" i="10"/>
  <c r="BN420" i="10"/>
  <c r="BB421" i="10"/>
  <c r="BG421" i="10"/>
  <c r="BN421" i="10"/>
  <c r="BB422" i="10"/>
  <c r="BG422" i="10"/>
  <c r="BN422" i="10"/>
  <c r="BB423" i="10"/>
  <c r="BG423" i="10"/>
  <c r="BN423" i="10"/>
  <c r="BB424" i="10"/>
  <c r="BG424" i="10"/>
  <c r="BN424" i="10"/>
  <c r="BB425" i="10"/>
  <c r="BG425" i="10"/>
  <c r="BN425" i="10"/>
  <c r="BB426" i="10"/>
  <c r="BG426" i="10"/>
  <c r="BN426" i="10"/>
  <c r="BN428" i="10"/>
  <c r="BC419" i="10"/>
  <c r="BC420" i="10"/>
  <c r="BC421" i="10"/>
  <c r="BC422" i="10"/>
  <c r="BH422" i="10"/>
  <c r="BO422" i="10"/>
  <c r="BC423" i="10"/>
  <c r="BC424" i="10"/>
  <c r="BH424" i="10"/>
  <c r="BO424" i="10"/>
  <c r="BC425" i="10"/>
  <c r="BC426" i="10"/>
  <c r="BH426" i="10"/>
  <c r="BO426" i="10"/>
  <c r="BO428" i="10"/>
  <c r="AL339" i="10"/>
  <c r="AX729" i="10"/>
  <c r="A286" i="13"/>
  <c r="AL336" i="10"/>
  <c r="AX728" i="10"/>
  <c r="A285" i="13"/>
  <c r="AL333" i="10"/>
  <c r="AX727" i="10"/>
  <c r="A284" i="13"/>
  <c r="AL330" i="10"/>
  <c r="AX726" i="10"/>
  <c r="A283" i="13"/>
  <c r="Z339" i="10"/>
  <c r="AX724" i="10"/>
  <c r="A281" i="13"/>
  <c r="Z336" i="10"/>
  <c r="AX723" i="10"/>
  <c r="A280" i="13"/>
  <c r="Z333" i="10"/>
  <c r="AX722" i="10"/>
  <c r="A279" i="13"/>
  <c r="Z330" i="10"/>
  <c r="AX721" i="10"/>
  <c r="A278" i="13"/>
  <c r="N339" i="10"/>
  <c r="AX719" i="10"/>
  <c r="A276" i="13"/>
  <c r="N336" i="10"/>
  <c r="AX718" i="10"/>
  <c r="A275" i="13"/>
  <c r="N330" i="10"/>
  <c r="AX716" i="10"/>
  <c r="A273" i="13"/>
  <c r="B339" i="10"/>
  <c r="AX714" i="10"/>
  <c r="A271" i="13"/>
  <c r="B336" i="10"/>
  <c r="AX713" i="10"/>
  <c r="A270" i="13"/>
  <c r="B333" i="10"/>
  <c r="AX712" i="10"/>
  <c r="A269" i="13"/>
  <c r="B330" i="10"/>
  <c r="AX711" i="10"/>
  <c r="A268" i="13"/>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c r="H7" i="10"/>
  <c r="H8" i="10"/>
  <c r="H9" i="10"/>
  <c r="AC3" i="13"/>
  <c r="G55" i="10"/>
  <c r="S55" i="10"/>
  <c r="T55" i="10"/>
  <c r="U55" i="10"/>
  <c r="V55" i="10"/>
  <c r="Q54" i="10"/>
  <c r="AE55" i="10"/>
  <c r="AQ55" i="10"/>
  <c r="AR55" i="10"/>
  <c r="AS55" i="10"/>
  <c r="AT55" i="10"/>
  <c r="AO54" i="10"/>
  <c r="H55" i="10"/>
  <c r="I55" i="10"/>
  <c r="J55" i="10"/>
  <c r="E54" i="10"/>
  <c r="AF55" i="10"/>
  <c r="AG55" i="10"/>
  <c r="AH55" i="10"/>
  <c r="AC54" i="10"/>
  <c r="E340" i="10"/>
  <c r="BZ381" i="10"/>
  <c r="Q340" i="10"/>
  <c r="BZ382" i="10"/>
  <c r="AC340" i="10"/>
  <c r="BZ383" i="10"/>
  <c r="AO340" i="10"/>
  <c r="BZ384" i="10"/>
  <c r="E363" i="10"/>
  <c r="BZ385" i="10"/>
  <c r="Q363" i="10"/>
  <c r="BZ386" i="10"/>
  <c r="AC363" i="10"/>
  <c r="BZ387" i="10"/>
  <c r="AO363" i="10"/>
  <c r="BZ388" i="10"/>
  <c r="BW389" i="10"/>
  <c r="C22" i="12"/>
  <c r="D22" i="12"/>
  <c r="C23" i="12"/>
  <c r="D23" i="12"/>
  <c r="E23" i="12"/>
  <c r="BS383" i="10"/>
  <c r="BS389" i="10"/>
  <c r="G16" i="12"/>
  <c r="BR383" i="10"/>
  <c r="BQ383" i="10"/>
  <c r="BO389" i="10"/>
  <c r="A52" i="11"/>
  <c r="E53" i="10"/>
  <c r="AT343" i="10"/>
  <c r="AS343" i="10"/>
  <c r="AR343" i="10"/>
  <c r="AQ343" i="10"/>
  <c r="AH343" i="10"/>
  <c r="AG343" i="10"/>
  <c r="AF343" i="10"/>
  <c r="AE343" i="10"/>
  <c r="AC342" i="10"/>
  <c r="V343" i="10"/>
  <c r="U343" i="10"/>
  <c r="T343" i="10"/>
  <c r="S343" i="10"/>
  <c r="Q342" i="10"/>
  <c r="J343" i="10"/>
  <c r="I343" i="10"/>
  <c r="H343" i="10"/>
  <c r="G343" i="10"/>
  <c r="E342" i="10"/>
  <c r="AO341" i="10"/>
  <c r="AC341" i="10"/>
  <c r="Q341" i="10"/>
  <c r="E341" i="10"/>
  <c r="AT366" i="10"/>
  <c r="AS366" i="10"/>
  <c r="AR366" i="10"/>
  <c r="AQ366" i="10"/>
  <c r="AO365" i="10"/>
  <c r="AH366" i="10"/>
  <c r="AG366" i="10"/>
  <c r="AF366" i="10"/>
  <c r="AE366" i="10"/>
  <c r="V366" i="10"/>
  <c r="U366" i="10"/>
  <c r="T366" i="10"/>
  <c r="S366" i="10"/>
  <c r="J366" i="10"/>
  <c r="I366" i="10"/>
  <c r="H366" i="10"/>
  <c r="G366" i="10"/>
  <c r="AO53" i="10"/>
  <c r="AC53" i="10"/>
  <c r="Q53" i="10"/>
  <c r="AU52" i="10"/>
  <c r="AI52" i="10"/>
  <c r="W52" i="10"/>
  <c r="K52" i="10"/>
  <c r="N229" i="10"/>
  <c r="B217" i="10"/>
  <c r="AX604" i="10"/>
  <c r="A161" i="13"/>
  <c r="N232" i="10"/>
  <c r="AX636" i="10"/>
  <c r="A193" i="13"/>
  <c r="AL148" i="10"/>
  <c r="AX588" i="10"/>
  <c r="A145" i="13"/>
  <c r="N223" i="10"/>
  <c r="N220" i="10"/>
  <c r="AX632" i="10"/>
  <c r="A189" i="13"/>
  <c r="N226" i="10"/>
  <c r="AX634" i="10"/>
  <c r="A191" i="13"/>
  <c r="N217" i="10"/>
  <c r="AX631" i="10"/>
  <c r="A188" i="13"/>
  <c r="AL232" i="10"/>
  <c r="AX690" i="10"/>
  <c r="A247" i="13"/>
  <c r="BV461" i="10"/>
  <c r="Y18" i="13"/>
  <c r="BU460" i="10"/>
  <c r="X17" i="13"/>
  <c r="BM453" i="10"/>
  <c r="P10" i="13"/>
  <c r="BM464" i="10"/>
  <c r="P21" i="13"/>
  <c r="BU489" i="10"/>
  <c r="X46" i="13"/>
  <c r="BU490" i="10"/>
  <c r="X47" i="13"/>
  <c r="BM487" i="10"/>
  <c r="P44" i="13"/>
  <c r="BV486" i="10"/>
  <c r="Y43" i="13"/>
  <c r="BV465" i="10"/>
  <c r="Y22" i="13"/>
  <c r="BV464" i="10"/>
  <c r="Y21" i="13"/>
  <c r="BV462" i="10"/>
  <c r="Y19" i="13"/>
  <c r="BM462" i="10"/>
  <c r="P19" i="13"/>
  <c r="BU462" i="10"/>
  <c r="X19" i="13"/>
  <c r="BV463" i="10"/>
  <c r="Y20" i="13"/>
  <c r="BV458" i="10"/>
  <c r="Y15" i="13"/>
  <c r="BU453" i="10"/>
  <c r="X10" i="13"/>
  <c r="BM452" i="10"/>
  <c r="P9" i="13"/>
  <c r="BV450" i="10"/>
  <c r="Y7" i="13"/>
  <c r="BM449" i="10"/>
  <c r="P6" i="13"/>
  <c r="BU464" i="10"/>
  <c r="X21" i="13"/>
  <c r="BV460" i="10"/>
  <c r="Y17" i="13"/>
  <c r="BV451" i="10"/>
  <c r="Y8" i="13"/>
  <c r="BM459" i="10"/>
  <c r="P16" i="13"/>
  <c r="BV479" i="10"/>
  <c r="Y36" i="13"/>
  <c r="BV478" i="10"/>
  <c r="Y35" i="13"/>
  <c r="BM472" i="10"/>
  <c r="P29" i="13"/>
  <c r="BM476" i="10"/>
  <c r="P33" i="13"/>
  <c r="BM465" i="10"/>
  <c r="P22" i="13"/>
  <c r="BU450" i="10"/>
  <c r="X7" i="13"/>
  <c r="BM475" i="10"/>
  <c r="P32" i="13"/>
  <c r="AX456" i="10"/>
  <c r="A13" i="13"/>
  <c r="BM461" i="10"/>
  <c r="P18" i="13"/>
  <c r="BM479" i="10"/>
  <c r="P36" i="13"/>
  <c r="BM471" i="10"/>
  <c r="P28" i="13"/>
  <c r="BV453" i="10"/>
  <c r="Y10" i="13"/>
  <c r="BV454" i="10"/>
  <c r="Y11" i="13"/>
  <c r="BM463" i="10"/>
  <c r="P20" i="13"/>
  <c r="BU454" i="10"/>
  <c r="X11" i="13"/>
  <c r="BM478" i="10"/>
  <c r="P35" i="13"/>
  <c r="BM474" i="10"/>
  <c r="P31" i="13"/>
  <c r="BM458" i="10"/>
  <c r="P15" i="13"/>
  <c r="BM480" i="10"/>
  <c r="P37" i="13"/>
  <c r="BM477" i="10"/>
  <c r="P34" i="13"/>
  <c r="BM466" i="10"/>
  <c r="P23" i="13"/>
  <c r="BM473" i="10"/>
  <c r="P30" i="13"/>
  <c r="BM451" i="10"/>
  <c r="P8" i="13"/>
  <c r="BU449" i="10"/>
  <c r="X6" i="13"/>
  <c r="BV455" i="10"/>
  <c r="Y12" i="13"/>
  <c r="BH408" i="10"/>
  <c r="BO408" i="10"/>
  <c r="BG408" i="10"/>
  <c r="BN408" i="10"/>
  <c r="BE407" i="10"/>
  <c r="BL407" i="10"/>
  <c r="BE420" i="10"/>
  <c r="BL420" i="10"/>
  <c r="BE427" i="10"/>
  <c r="BL427" i="10"/>
  <c r="BF427" i="10"/>
  <c r="BM427" i="10"/>
  <c r="BN427" i="10"/>
  <c r="BH427" i="10"/>
  <c r="BO427" i="10"/>
  <c r="BE426" i="10"/>
  <c r="BL426" i="10"/>
  <c r="BF426" i="10"/>
  <c r="BM426" i="10"/>
  <c r="AX832" i="10"/>
  <c r="A389" i="13"/>
  <c r="AX843" i="10"/>
  <c r="A400" i="13"/>
  <c r="BH425" i="10"/>
  <c r="BO425" i="10"/>
  <c r="AX831" i="10"/>
  <c r="A388" i="13"/>
  <c r="AX820" i="10"/>
  <c r="A377" i="13"/>
  <c r="AX502" i="10"/>
  <c r="A59" i="13"/>
  <c r="AX809" i="10"/>
  <c r="A366" i="13"/>
  <c r="BE425" i="10"/>
  <c r="BL425" i="10"/>
  <c r="BE424" i="10"/>
  <c r="BL424" i="10"/>
  <c r="AX808" i="10"/>
  <c r="A365" i="13"/>
  <c r="BF424" i="10"/>
  <c r="BM424" i="10"/>
  <c r="AX819" i="10"/>
  <c r="A376" i="13"/>
  <c r="AX830" i="10"/>
  <c r="A387" i="13"/>
  <c r="AX841" i="10"/>
  <c r="A398" i="13"/>
  <c r="BH423" i="10"/>
  <c r="BO423" i="10"/>
  <c r="AX840" i="10"/>
  <c r="A397" i="13"/>
  <c r="AX525" i="10"/>
  <c r="A82" i="13"/>
  <c r="AX829" i="10"/>
  <c r="A386" i="13"/>
  <c r="AX512" i="10"/>
  <c r="A69" i="13"/>
  <c r="AX818" i="10"/>
  <c r="A375" i="13"/>
  <c r="BF423" i="10"/>
  <c r="BM423" i="10"/>
  <c r="AX807" i="10"/>
  <c r="A364" i="13"/>
  <c r="BE422" i="10"/>
  <c r="BL422" i="10"/>
  <c r="AX806" i="10"/>
  <c r="A363" i="13"/>
  <c r="BF422" i="10"/>
  <c r="BM422" i="10"/>
  <c r="AX511" i="10"/>
  <c r="A68" i="13"/>
  <c r="AX817" i="10"/>
  <c r="A374" i="13"/>
  <c r="AX524" i="10"/>
  <c r="A81" i="13"/>
  <c r="AX828" i="10"/>
  <c r="A385" i="13"/>
  <c r="AX536" i="10"/>
  <c r="A93" i="13"/>
  <c r="AX839" i="10"/>
  <c r="A396" i="13"/>
  <c r="AX838" i="10"/>
  <c r="A395" i="13"/>
  <c r="BH421" i="10"/>
  <c r="BO421" i="10"/>
  <c r="AX523" i="10"/>
  <c r="A80" i="13"/>
  <c r="AX827" i="10"/>
  <c r="A384" i="13"/>
  <c r="BF421" i="10"/>
  <c r="BM421" i="10"/>
  <c r="AX816" i="10"/>
  <c r="A373" i="13"/>
  <c r="AX498" i="10"/>
  <c r="A55" i="13"/>
  <c r="AX805" i="10"/>
  <c r="A362" i="13"/>
  <c r="AX509" i="10"/>
  <c r="A66" i="13"/>
  <c r="AX815" i="10"/>
  <c r="A372" i="13"/>
  <c r="BF420" i="10"/>
  <c r="BM420" i="10"/>
  <c r="AX826" i="10"/>
  <c r="A383" i="13"/>
  <c r="AX837" i="10"/>
  <c r="A394" i="13"/>
  <c r="BH420" i="10"/>
  <c r="BO420" i="10"/>
  <c r="BH419" i="10"/>
  <c r="BO419" i="10"/>
  <c r="BG419" i="10"/>
  <c r="BN419" i="10"/>
  <c r="BF419" i="10"/>
  <c r="BM419" i="10"/>
  <c r="AX758" i="10"/>
  <c r="A315" i="13"/>
  <c r="BE409" i="10"/>
  <c r="BL409" i="10"/>
  <c r="AX759" i="10"/>
  <c r="A316" i="13"/>
  <c r="BE411" i="10"/>
  <c r="BL411" i="10"/>
  <c r="AX451" i="10"/>
  <c r="A8" i="13"/>
  <c r="AX760" i="10"/>
  <c r="A317" i="13"/>
  <c r="AX452" i="10"/>
  <c r="A9" i="13"/>
  <c r="AX761" i="10"/>
  <c r="A318" i="13"/>
  <c r="AX453" i="10"/>
  <c r="A10" i="13"/>
  <c r="AX762" i="10"/>
  <c r="A319" i="13"/>
  <c r="BE413" i="10"/>
  <c r="BL413" i="10"/>
  <c r="BE415" i="10"/>
  <c r="BL415" i="10"/>
  <c r="AX763" i="10"/>
  <c r="A320" i="13"/>
  <c r="BF415" i="10"/>
  <c r="BM415" i="10"/>
  <c r="AX467" i="10"/>
  <c r="A24" i="13"/>
  <c r="AX776" i="10"/>
  <c r="A333" i="13"/>
  <c r="AX465" i="10"/>
  <c r="A22" i="13"/>
  <c r="AX774" i="10"/>
  <c r="A331" i="13"/>
  <c r="BF413" i="10"/>
  <c r="BM413" i="10"/>
  <c r="AX464" i="10"/>
  <c r="A21" i="13"/>
  <c r="AX773" i="10"/>
  <c r="A330" i="13"/>
  <c r="BF411" i="10"/>
  <c r="BM411" i="10"/>
  <c r="AX463" i="10"/>
  <c r="A20" i="13"/>
  <c r="AX772" i="10"/>
  <c r="A329" i="13"/>
  <c r="AX462" i="10"/>
  <c r="A19" i="13"/>
  <c r="AX771" i="10"/>
  <c r="A328" i="13"/>
  <c r="AX461" i="10"/>
  <c r="A18" i="13"/>
  <c r="AX770" i="10"/>
  <c r="A327" i="13"/>
  <c r="BF409" i="10"/>
  <c r="BM409" i="10"/>
  <c r="AX768" i="10"/>
  <c r="A325" i="13"/>
  <c r="BG407" i="10"/>
  <c r="BN407" i="10"/>
  <c r="BG409" i="10"/>
  <c r="BN409" i="10"/>
  <c r="AX782" i="10"/>
  <c r="A339" i="13"/>
  <c r="AX475" i="10"/>
  <c r="A32" i="13"/>
  <c r="AX783" i="10"/>
  <c r="A340" i="13"/>
  <c r="AX476" i="10"/>
  <c r="A33" i="13"/>
  <c r="AX784" i="10"/>
  <c r="A341" i="13"/>
  <c r="BG411" i="10"/>
  <c r="BN411" i="10"/>
  <c r="BG412" i="10"/>
  <c r="BN412" i="10"/>
  <c r="AX785" i="10"/>
  <c r="A342" i="13"/>
  <c r="BG413" i="10"/>
  <c r="BN413" i="10"/>
  <c r="AX478" i="10"/>
  <c r="A35" i="13"/>
  <c r="AX786" i="10"/>
  <c r="A343" i="13"/>
  <c r="BG414" i="10"/>
  <c r="BN414" i="10"/>
  <c r="AX788" i="10"/>
  <c r="A345" i="13"/>
  <c r="BG415" i="10"/>
  <c r="BN415" i="10"/>
  <c r="BH415" i="10"/>
  <c r="BO415" i="10"/>
  <c r="AX492" i="10"/>
  <c r="A49" i="13"/>
  <c r="AX800" i="10"/>
  <c r="A357" i="13"/>
  <c r="BH414" i="10"/>
  <c r="BO414" i="10"/>
  <c r="AX490" i="10"/>
  <c r="A47" i="13"/>
  <c r="AX798" i="10"/>
  <c r="A355" i="13"/>
  <c r="BH413" i="10"/>
  <c r="BO413" i="10"/>
  <c r="AX489" i="10"/>
  <c r="A46" i="13"/>
  <c r="AX797" i="10"/>
  <c r="A354" i="13"/>
  <c r="BH412" i="10"/>
  <c r="BO412" i="10"/>
  <c r="BH411" i="10"/>
  <c r="BO411" i="10"/>
  <c r="AX488" i="10"/>
  <c r="A45" i="13"/>
  <c r="AX796" i="10"/>
  <c r="A353" i="13"/>
  <c r="AX487" i="10"/>
  <c r="A44" i="13"/>
  <c r="AX795" i="10"/>
  <c r="A352" i="13"/>
  <c r="AX486" i="10"/>
  <c r="A43" i="13"/>
  <c r="AX794" i="10"/>
  <c r="A351" i="13"/>
  <c r="BH409" i="10"/>
  <c r="BO409" i="10"/>
  <c r="BH407" i="10"/>
  <c r="BO407" i="10"/>
  <c r="AX484" i="10"/>
  <c r="A41" i="13"/>
  <c r="AX792" i="10"/>
  <c r="A349" i="13"/>
  <c r="BH406" i="10"/>
  <c r="BO406" i="10"/>
  <c r="AX483" i="10"/>
  <c r="A40" i="13"/>
  <c r="AX791" i="10"/>
  <c r="A348" i="13"/>
  <c r="AX471" i="10"/>
  <c r="A28" i="13"/>
  <c r="AX779" i="10"/>
  <c r="A336" i="13"/>
  <c r="BF406" i="10"/>
  <c r="BM406" i="10"/>
  <c r="BF408" i="10"/>
  <c r="BM408" i="10"/>
  <c r="AX460" i="10"/>
  <c r="A17" i="13"/>
  <c r="AX769" i="10"/>
  <c r="A326" i="13"/>
  <c r="AX485" i="10"/>
  <c r="A42" i="13"/>
  <c r="AX793" i="10"/>
  <c r="A350" i="13"/>
  <c r="AX473" i="10"/>
  <c r="A30" i="13"/>
  <c r="AX781" i="10"/>
  <c r="A338" i="13"/>
  <c r="AX757" i="10"/>
  <c r="A314" i="13"/>
  <c r="AX447" i="10"/>
  <c r="A4" i="13"/>
  <c r="AX756" i="10"/>
  <c r="A313" i="13"/>
  <c r="AX804" i="10"/>
  <c r="A361" i="13"/>
  <c r="Q365" i="10"/>
  <c r="E365" i="10"/>
  <c r="AC365" i="10"/>
  <c r="Z304" i="10"/>
  <c r="AX679" i="10"/>
  <c r="A236" i="13"/>
  <c r="Z241" i="10"/>
  <c r="Z301" i="10"/>
  <c r="AX678" i="10"/>
  <c r="A235" i="13"/>
  <c r="Z298" i="10"/>
  <c r="Z295" i="10"/>
  <c r="Z292" i="10"/>
  <c r="AX675" i="10"/>
  <c r="A232" i="13"/>
  <c r="Z289" i="10"/>
  <c r="Z286" i="10"/>
  <c r="AX673" i="10"/>
  <c r="A230" i="13"/>
  <c r="Z283" i="10"/>
  <c r="AX672" i="10"/>
  <c r="A229" i="13"/>
  <c r="Z280" i="10"/>
  <c r="Z277" i="10"/>
  <c r="AX670" i="10"/>
  <c r="A227" i="13"/>
  <c r="Z274" i="10"/>
  <c r="Z271" i="10"/>
  <c r="Z268" i="10"/>
  <c r="AX667" i="10"/>
  <c r="A224" i="13"/>
  <c r="AL289" i="10"/>
  <c r="AX701" i="10"/>
  <c r="A258" i="13"/>
  <c r="AL286" i="10"/>
  <c r="AX700" i="10"/>
  <c r="A257" i="13"/>
  <c r="AL283" i="10"/>
  <c r="AX699" i="10"/>
  <c r="A256" i="13"/>
  <c r="AL280" i="10"/>
  <c r="AX698" i="10"/>
  <c r="A255" i="13"/>
  <c r="AL277" i="10"/>
  <c r="AX697" i="10"/>
  <c r="A254" i="13"/>
  <c r="AL274" i="10"/>
  <c r="AX696" i="10"/>
  <c r="A253" i="13"/>
  <c r="AL271" i="10"/>
  <c r="AX695" i="10"/>
  <c r="A252" i="13"/>
  <c r="AL268" i="10"/>
  <c r="AX694" i="10"/>
  <c r="A251" i="13"/>
  <c r="AX496" i="10"/>
  <c r="A53" i="13"/>
  <c r="B277" i="10"/>
  <c r="B274" i="10"/>
  <c r="B271" i="10"/>
  <c r="B268" i="10"/>
  <c r="AX508" i="10"/>
  <c r="A65" i="13"/>
  <c r="N271" i="10"/>
  <c r="N274" i="10"/>
  <c r="N277" i="10"/>
  <c r="N268" i="10"/>
  <c r="AA3" i="13"/>
  <c r="Z3" i="13"/>
  <c r="AX635" i="10"/>
  <c r="A192" i="13"/>
  <c r="AX633" i="10"/>
  <c r="A190" i="13"/>
  <c r="AX637" i="10"/>
  <c r="A194" i="13"/>
  <c r="AX638" i="10"/>
  <c r="A195" i="13"/>
  <c r="AX608" i="10"/>
  <c r="A165" i="13"/>
  <c r="AX605" i="10"/>
  <c r="A162" i="13"/>
  <c r="AX609" i="10"/>
  <c r="A166" i="13"/>
  <c r="AX606" i="10"/>
  <c r="A163" i="13"/>
  <c r="AX610" i="10"/>
  <c r="A167" i="13"/>
  <c r="AX607" i="10"/>
  <c r="A164" i="13"/>
  <c r="AX611" i="10"/>
  <c r="A168" i="13"/>
  <c r="AX575" i="10"/>
  <c r="A132" i="13"/>
  <c r="AX579" i="10"/>
  <c r="A136" i="13"/>
  <c r="AX583" i="10"/>
  <c r="A140" i="13"/>
  <c r="AX576" i="10"/>
  <c r="A133" i="13"/>
  <c r="AX580" i="10"/>
  <c r="A137" i="13"/>
  <c r="AX584" i="10"/>
  <c r="A141" i="13"/>
  <c r="AX577" i="10"/>
  <c r="A134" i="13"/>
  <c r="AX581" i="10"/>
  <c r="A138" i="13"/>
  <c r="AX585" i="10"/>
  <c r="A142" i="13"/>
  <c r="AX578" i="10"/>
  <c r="A135" i="13"/>
  <c r="AX582" i="10"/>
  <c r="A139" i="13"/>
  <c r="AX565" i="10"/>
  <c r="A122" i="13"/>
  <c r="AX562" i="10"/>
  <c r="A119" i="13"/>
  <c r="AX566" i="10"/>
  <c r="A123" i="13"/>
  <c r="AX570" i="10"/>
  <c r="A127" i="13"/>
  <c r="AX569" i="10"/>
  <c r="A126" i="13"/>
  <c r="AX563" i="10"/>
  <c r="A120" i="13"/>
  <c r="AX567" i="10"/>
  <c r="A124" i="13"/>
  <c r="AX571" i="10"/>
  <c r="A128" i="13"/>
  <c r="AX564" i="10"/>
  <c r="A121" i="13"/>
  <c r="AX568" i="10"/>
  <c r="A125" i="13"/>
  <c r="AX572" i="10"/>
  <c r="A129" i="13"/>
  <c r="AX505" i="10"/>
  <c r="A62" i="13"/>
  <c r="AX455" i="10"/>
  <c r="A12" i="13"/>
  <c r="AX764" i="10"/>
  <c r="A321" i="13"/>
  <c r="AX552" i="10"/>
  <c r="A109" i="13"/>
  <c r="AX479" i="10"/>
  <c r="A36" i="13"/>
  <c r="AX787" i="10"/>
  <c r="A344" i="13"/>
  <c r="AX515" i="10"/>
  <c r="A72" i="13"/>
  <c r="AX821" i="10"/>
  <c r="A378" i="13"/>
  <c r="AX539" i="10"/>
  <c r="A96" i="13"/>
  <c r="AX842" i="10"/>
  <c r="A399" i="13"/>
  <c r="AX466" i="10"/>
  <c r="A23" i="13"/>
  <c r="AX775" i="10"/>
  <c r="A332" i="13"/>
  <c r="AX551" i="10"/>
  <c r="A108" i="13"/>
  <c r="AX555" i="10"/>
  <c r="A112" i="13"/>
  <c r="AX559" i="10"/>
  <c r="A116" i="13"/>
  <c r="AX491" i="10"/>
  <c r="A48" i="13"/>
  <c r="AX799" i="10"/>
  <c r="A356" i="13"/>
  <c r="AX446" i="10"/>
  <c r="A3" i="13"/>
  <c r="AX755" i="10"/>
  <c r="A312" i="13"/>
  <c r="AY435" i="10"/>
  <c r="AL145" i="10"/>
  <c r="AX587" i="10"/>
  <c r="A144" i="13"/>
  <c r="AL205" i="10"/>
  <c r="AX681" i="10"/>
  <c r="A238" i="13"/>
  <c r="AX533" i="10"/>
  <c r="A90" i="13"/>
  <c r="BL388" i="10"/>
  <c r="Z145" i="10"/>
  <c r="AX472" i="10"/>
  <c r="A29" i="13"/>
  <c r="N145" i="10"/>
  <c r="AX561" i="10"/>
  <c r="A118" i="13"/>
  <c r="AX458" i="10"/>
  <c r="A15" i="13"/>
  <c r="BL384" i="10"/>
  <c r="BD447" i="10"/>
  <c r="G4" i="13"/>
  <c r="BS447" i="10"/>
  <c r="V4" i="13"/>
  <c r="AL208" i="10"/>
  <c r="AX682" i="10"/>
  <c r="A239" i="13"/>
  <c r="BB389" i="10"/>
  <c r="G43" i="12"/>
  <c r="BL386" i="10"/>
  <c r="B145" i="10"/>
  <c r="BC389" i="10"/>
  <c r="G44" i="12"/>
  <c r="BA450" i="10"/>
  <c r="D7" i="13"/>
  <c r="BA452" i="10"/>
  <c r="D9" i="13"/>
  <c r="BS448" i="10"/>
  <c r="V5" i="13"/>
  <c r="BL382" i="10"/>
  <c r="Z214" i="10"/>
  <c r="AX657" i="10"/>
  <c r="A214" i="13"/>
  <c r="AL211" i="10"/>
  <c r="AX683" i="10"/>
  <c r="A240" i="13"/>
  <c r="BD383" i="10"/>
  <c r="AI53" i="10"/>
  <c r="BD453" i="10"/>
  <c r="G10" i="13"/>
  <c r="BC453" i="10"/>
  <c r="F10" i="13"/>
  <c r="BS449" i="10"/>
  <c r="V6" i="13"/>
  <c r="BC449" i="10"/>
  <c r="F6" i="13"/>
  <c r="BA401" i="10"/>
  <c r="N214" i="10"/>
  <c r="AX630" i="10"/>
  <c r="A187" i="13"/>
  <c r="AL226" i="10"/>
  <c r="AX688" i="10"/>
  <c r="A245" i="13"/>
  <c r="BD454" i="10"/>
  <c r="G11" i="13"/>
  <c r="BS450" i="10"/>
  <c r="V7" i="13"/>
  <c r="BC450" i="10"/>
  <c r="F7" i="13"/>
  <c r="BB447" i="10"/>
  <c r="E4" i="13"/>
  <c r="BL383" i="10"/>
  <c r="BL387" i="10"/>
  <c r="AC106" i="10"/>
  <c r="Q106" i="10"/>
  <c r="E106" i="10"/>
  <c r="BD384" i="10"/>
  <c r="AU53" i="10"/>
  <c r="BD394" i="10"/>
  <c r="W341" i="10"/>
  <c r="BC454" i="10"/>
  <c r="F11" i="13"/>
  <c r="BB450" i="10"/>
  <c r="E7" i="13"/>
  <c r="BD450" i="10"/>
  <c r="G7" i="13"/>
  <c r="BC447" i="10"/>
  <c r="F4" i="13"/>
  <c r="AL217" i="10"/>
  <c r="AX685" i="10"/>
  <c r="A242" i="13"/>
  <c r="BL385" i="10"/>
  <c r="BB451" i="10"/>
  <c r="E8" i="13"/>
  <c r="Z226" i="10"/>
  <c r="AX661" i="10"/>
  <c r="A218" i="13"/>
  <c r="CD389" i="10"/>
  <c r="G54" i="12"/>
  <c r="BD386" i="10"/>
  <c r="W105" i="10"/>
  <c r="BD382" i="10"/>
  <c r="W53" i="10"/>
  <c r="BD398" i="10"/>
  <c r="W364" i="10"/>
  <c r="BA451" i="10"/>
  <c r="D8" i="13"/>
  <c r="AO106" i="10"/>
  <c r="BD396" i="10"/>
  <c r="AU341" i="10"/>
  <c r="BD400" i="10"/>
  <c r="AU364" i="10"/>
  <c r="BS451" i="10"/>
  <c r="V8" i="13"/>
  <c r="BZ389" i="10"/>
  <c r="G57" i="12"/>
  <c r="BQ389" i="10"/>
  <c r="G14" i="12"/>
  <c r="CB389" i="10"/>
  <c r="G52" i="12"/>
  <c r="BN389" i="10"/>
  <c r="G12" i="12"/>
  <c r="BD381" i="10"/>
  <c r="K53" i="10"/>
  <c r="BD388" i="10"/>
  <c r="AU105" i="10"/>
  <c r="BA455" i="10"/>
  <c r="D12" i="13"/>
  <c r="BS452" i="10"/>
  <c r="V9" i="13"/>
  <c r="BB452" i="10"/>
  <c r="E9" i="13"/>
  <c r="BD449" i="10"/>
  <c r="G6" i="13"/>
  <c r="N205" i="10"/>
  <c r="AX627" i="10"/>
  <c r="A184" i="13"/>
  <c r="Z211" i="10"/>
  <c r="AX656" i="10"/>
  <c r="A213" i="13"/>
  <c r="Z235" i="10"/>
  <c r="Z232" i="10"/>
  <c r="AL223" i="10"/>
  <c r="AX687" i="10"/>
  <c r="A244" i="13"/>
  <c r="AO342" i="10"/>
  <c r="CC389" i="10"/>
  <c r="G53" i="12"/>
  <c r="BD385" i="10"/>
  <c r="K105" i="10"/>
  <c r="BD387" i="10"/>
  <c r="AI105" i="10"/>
  <c r="BD393" i="10"/>
  <c r="K341" i="10"/>
  <c r="BD395" i="10"/>
  <c r="AI341" i="10"/>
  <c r="BD399" i="10"/>
  <c r="AI364" i="10"/>
  <c r="BA389" i="10"/>
  <c r="G42" i="12"/>
  <c r="BC455" i="10"/>
  <c r="F12" i="13"/>
  <c r="BD452" i="10"/>
  <c r="G9" i="13"/>
  <c r="BB449" i="10"/>
  <c r="E6" i="13"/>
  <c r="R3" i="13"/>
  <c r="Z205" i="10"/>
  <c r="Z223" i="10"/>
  <c r="AX660" i="10"/>
  <c r="A217" i="13"/>
  <c r="BB401" i="10"/>
  <c r="BD397" i="10"/>
  <c r="K364" i="10"/>
  <c r="BS455" i="10"/>
  <c r="V12" i="13"/>
  <c r="B205" i="10"/>
  <c r="Z208" i="10"/>
  <c r="AX655" i="10"/>
  <c r="A212" i="13"/>
  <c r="Z238" i="10"/>
  <c r="BY389" i="10"/>
  <c r="G51" i="12"/>
  <c r="BC446" i="10"/>
  <c r="F3" i="13"/>
  <c r="BA446" i="10"/>
  <c r="E22" i="12"/>
  <c r="BM389" i="10"/>
  <c r="CE389" i="10"/>
  <c r="G55" i="12"/>
  <c r="B211" i="10"/>
  <c r="N208" i="10"/>
  <c r="AX628" i="10"/>
  <c r="A185" i="13"/>
  <c r="Z217" i="10"/>
  <c r="Z229" i="10"/>
  <c r="AL214" i="10"/>
  <c r="AX684" i="10"/>
  <c r="A241" i="13"/>
  <c r="BD446" i="10"/>
  <c r="G3" i="13"/>
  <c r="BB446" i="10"/>
  <c r="E3" i="13"/>
  <c r="BS446" i="10"/>
  <c r="V3" i="13"/>
  <c r="B214" i="10"/>
  <c r="N211" i="10"/>
  <c r="AX629" i="10"/>
  <c r="A186" i="13"/>
  <c r="Z220" i="10"/>
  <c r="AL220" i="10"/>
  <c r="AX686" i="10"/>
  <c r="A243" i="13"/>
  <c r="B208" i="10"/>
  <c r="AX601" i="10"/>
  <c r="A158" i="13"/>
  <c r="BU487" i="10"/>
  <c r="X44" i="13"/>
  <c r="BU452" i="10"/>
  <c r="X9" i="13"/>
  <c r="BU459" i="10"/>
  <c r="X16" i="13"/>
  <c r="BU451" i="10"/>
  <c r="X8" i="13"/>
  <c r="BU472" i="10"/>
  <c r="X29" i="13"/>
  <c r="BU473" i="10"/>
  <c r="X30" i="13"/>
  <c r="BU458" i="10"/>
  <c r="X15" i="13"/>
  <c r="BU479" i="10"/>
  <c r="X36" i="13"/>
  <c r="BU466" i="10"/>
  <c r="X23" i="13"/>
  <c r="BU477" i="10"/>
  <c r="X34" i="13"/>
  <c r="BU463" i="10"/>
  <c r="X20" i="13"/>
  <c r="BU471" i="10"/>
  <c r="X28" i="13"/>
  <c r="BU461" i="10"/>
  <c r="X18" i="13"/>
  <c r="BU465" i="10"/>
  <c r="X22" i="13"/>
  <c r="BU480" i="10"/>
  <c r="X37" i="13"/>
  <c r="BU474" i="10"/>
  <c r="X31" i="13"/>
  <c r="BU478" i="10"/>
  <c r="X35" i="13"/>
  <c r="BU475" i="10"/>
  <c r="X32" i="13"/>
  <c r="BU476" i="10"/>
  <c r="X33" i="13"/>
  <c r="AX668" i="10"/>
  <c r="A225" i="13"/>
  <c r="AX676" i="10"/>
  <c r="A233" i="13"/>
  <c r="AX669" i="10"/>
  <c r="A226" i="13"/>
  <c r="AX677" i="10"/>
  <c r="A234" i="13"/>
  <c r="AX674" i="10"/>
  <c r="A231" i="13"/>
  <c r="AX671" i="10"/>
  <c r="A228" i="13"/>
  <c r="AX666" i="10"/>
  <c r="A223" i="13"/>
  <c r="AX643" i="10"/>
  <c r="A200" i="13"/>
  <c r="AX642" i="10"/>
  <c r="A199" i="13"/>
  <c r="AX641" i="10"/>
  <c r="A198" i="13"/>
  <c r="AX640" i="10"/>
  <c r="A197" i="13"/>
  <c r="AX615" i="10"/>
  <c r="A172" i="13"/>
  <c r="AX616" i="10"/>
  <c r="A173" i="13"/>
  <c r="AX613" i="10"/>
  <c r="A170" i="13"/>
  <c r="AX614" i="10"/>
  <c r="A171" i="13"/>
  <c r="AX665" i="10"/>
  <c r="A222" i="13"/>
  <c r="AX663" i="10"/>
  <c r="A220" i="13"/>
  <c r="AX658" i="10"/>
  <c r="A215" i="13"/>
  <c r="AX664" i="10"/>
  <c r="A221" i="13"/>
  <c r="AX659" i="10"/>
  <c r="A216" i="13"/>
  <c r="AX654" i="10"/>
  <c r="A211" i="13"/>
  <c r="AX662" i="10"/>
  <c r="A219" i="13"/>
  <c r="AX600" i="10"/>
  <c r="A157" i="13"/>
  <c r="AX603" i="10"/>
  <c r="A160" i="13"/>
  <c r="AX602" i="10"/>
  <c r="A159" i="13"/>
  <c r="AX574" i="10"/>
  <c r="A131" i="13"/>
  <c r="AX548" i="10"/>
  <c r="A105" i="13"/>
  <c r="BV749" i="10"/>
  <c r="Y306" i="13"/>
  <c r="BC749" i="10"/>
  <c r="F306" i="13"/>
  <c r="BU749" i="10"/>
  <c r="X306" i="13"/>
  <c r="BD749" i="10"/>
  <c r="G306" i="13"/>
  <c r="BA749" i="10"/>
  <c r="D306" i="13"/>
  <c r="BB749" i="10"/>
  <c r="E306" i="13"/>
  <c r="BC744" i="10"/>
  <c r="F301" i="13"/>
  <c r="BD744" i="10"/>
  <c r="G301" i="13"/>
  <c r="BS744" i="10"/>
  <c r="V301" i="13"/>
  <c r="BU744" i="10"/>
  <c r="X301" i="13"/>
  <c r="BB739" i="10"/>
  <c r="E296" i="13"/>
  <c r="BC734" i="10"/>
  <c r="F291" i="13"/>
  <c r="C291" i="13"/>
  <c r="BS729" i="10"/>
  <c r="V286" i="13"/>
  <c r="BD729" i="10"/>
  <c r="G286" i="13"/>
  <c r="BU724" i="10"/>
  <c r="X281" i="13"/>
  <c r="C281" i="13"/>
  <c r="BD724" i="10"/>
  <c r="G281" i="13"/>
  <c r="N485" i="10"/>
  <c r="BW792" i="10"/>
  <c r="AG349" i="13"/>
  <c r="C349" i="13"/>
  <c r="D519" i="10"/>
  <c r="O519" i="10"/>
  <c r="P519" i="10"/>
  <c r="D534" i="10"/>
  <c r="O534" i="10"/>
  <c r="P534" i="10"/>
  <c r="D509" i="10"/>
  <c r="O509" i="10"/>
  <c r="P509" i="10"/>
  <c r="D523" i="10"/>
  <c r="O523" i="10"/>
  <c r="P523" i="10"/>
  <c r="P531" i="10"/>
  <c r="D531" i="10"/>
  <c r="O531" i="10"/>
  <c r="P541" i="10"/>
  <c r="D541" i="10"/>
  <c r="O541" i="10"/>
  <c r="BS469" i="10"/>
  <c r="V26" i="13"/>
  <c r="BM782" i="10"/>
  <c r="P339" i="13"/>
  <c r="BM788" i="10"/>
  <c r="P345" i="13"/>
  <c r="BM808" i="10"/>
  <c r="P365" i="13"/>
  <c r="BM825" i="10"/>
  <c r="P382" i="13"/>
  <c r="BK446" i="10"/>
  <c r="BM446" i="10"/>
  <c r="P3" i="13"/>
  <c r="BV820" i="10"/>
  <c r="Y377" i="13"/>
  <c r="BM759" i="10"/>
  <c r="P316" i="13"/>
  <c r="BM768" i="10"/>
  <c r="P325" i="13"/>
  <c r="BM775" i="10"/>
  <c r="P332" i="13"/>
  <c r="BM807" i="10"/>
  <c r="P364" i="13"/>
  <c r="BM767" i="10"/>
  <c r="P324" i="13"/>
  <c r="BM822" i="10"/>
  <c r="P379" i="13"/>
  <c r="BM794" i="10"/>
  <c r="P351" i="13"/>
  <c r="BM804" i="10"/>
  <c r="P361" i="13"/>
  <c r="BM837" i="10"/>
  <c r="P394" i="13"/>
  <c r="BM838" i="10"/>
  <c r="P395" i="13"/>
  <c r="BM765" i="10"/>
  <c r="P322" i="13"/>
  <c r="BS482" i="10"/>
  <c r="V39" i="13"/>
  <c r="BS532" i="10"/>
  <c r="V89" i="13"/>
  <c r="BP500" i="10"/>
  <c r="BV821" i="10"/>
  <c r="Y378" i="13"/>
  <c r="BP501" i="10"/>
  <c r="BM769" i="10"/>
  <c r="P326" i="13"/>
  <c r="BM774" i="10"/>
  <c r="P331" i="13"/>
  <c r="BM772" i="10"/>
  <c r="P329" i="13"/>
  <c r="BM762" i="10"/>
  <c r="P319" i="13"/>
  <c r="BM763" i="10"/>
  <c r="P320" i="13"/>
  <c r="BM798" i="10"/>
  <c r="P355" i="13"/>
  <c r="BM834" i="10"/>
  <c r="P391" i="13"/>
  <c r="BM831" i="10"/>
  <c r="P388" i="13"/>
  <c r="BM777" i="10"/>
  <c r="P334" i="13"/>
  <c r="D539" i="10"/>
  <c r="O539" i="10"/>
  <c r="P539" i="10"/>
  <c r="P513" i="10"/>
  <c r="D513" i="10"/>
  <c r="O513" i="10"/>
  <c r="D517" i="10"/>
  <c r="O517" i="10"/>
  <c r="P517" i="10"/>
  <c r="D525" i="10"/>
  <c r="O525" i="10"/>
  <c r="P525" i="10"/>
  <c r="P529" i="10"/>
  <c r="D529" i="10"/>
  <c r="O529" i="10"/>
  <c r="D532" i="10"/>
  <c r="O532" i="10"/>
  <c r="P532" i="10"/>
  <c r="D536" i="10"/>
  <c r="O536" i="10"/>
  <c r="P536" i="10"/>
  <c r="P476" i="10"/>
  <c r="D476" i="10"/>
  <c r="O476" i="10"/>
  <c r="P527" i="10"/>
  <c r="D527" i="10"/>
  <c r="O527" i="10"/>
  <c r="BK513" i="10"/>
  <c r="N70" i="13"/>
  <c r="BK501" i="10"/>
  <c r="N58" i="13"/>
  <c r="BL501" i="10"/>
  <c r="O58" i="13"/>
  <c r="BM779" i="10"/>
  <c r="P336" i="13"/>
  <c r="BK820" i="10"/>
  <c r="D474" i="10"/>
  <c r="O474" i="10"/>
  <c r="P474" i="10"/>
  <c r="D518" i="10"/>
  <c r="O518" i="10"/>
  <c r="P518" i="10"/>
  <c r="P528" i="10"/>
  <c r="D528" i="10"/>
  <c r="O528" i="10"/>
  <c r="D490" i="10"/>
  <c r="O490" i="10"/>
  <c r="P490" i="10"/>
  <c r="D478" i="10"/>
  <c r="O478" i="10"/>
  <c r="P478" i="10"/>
  <c r="D516" i="10"/>
  <c r="O516" i="10"/>
  <c r="P516" i="10"/>
  <c r="P526" i="10"/>
  <c r="D526" i="10"/>
  <c r="O526" i="10"/>
  <c r="P537" i="10"/>
  <c r="D537" i="10"/>
  <c r="O537" i="10"/>
  <c r="P543" i="10"/>
  <c r="D543" i="10"/>
  <c r="O543" i="10"/>
  <c r="D466" i="10"/>
  <c r="O466" i="10"/>
  <c r="P466" i="10"/>
  <c r="D524" i="10"/>
  <c r="O524" i="10"/>
  <c r="P524" i="10"/>
  <c r="D535" i="10"/>
  <c r="O535" i="10"/>
  <c r="P535" i="10"/>
  <c r="P480" i="10"/>
  <c r="D480" i="10"/>
  <c r="O480" i="10"/>
  <c r="D511" i="10"/>
  <c r="O511" i="10"/>
  <c r="P511" i="10"/>
  <c r="P522" i="10"/>
  <c r="D522" i="10"/>
  <c r="P530" i="10"/>
  <c r="D530" i="10"/>
  <c r="O530" i="10"/>
  <c r="D41" i="13"/>
  <c r="BW484" i="10"/>
  <c r="AG41" i="13"/>
  <c r="D377" i="13"/>
  <c r="BW820" i="10"/>
  <c r="AG377" i="13"/>
  <c r="BM758" i="10"/>
  <c r="P315" i="13"/>
  <c r="BM770" i="10"/>
  <c r="P327" i="13"/>
  <c r="N327" i="13"/>
  <c r="BM816" i="10"/>
  <c r="P373" i="13"/>
  <c r="BM789" i="10"/>
  <c r="P346" i="13"/>
  <c r="N346" i="13"/>
  <c r="BL484" i="10"/>
  <c r="O41" i="13"/>
  <c r="R41" i="13"/>
  <c r="D70" i="13"/>
  <c r="BW513" i="10"/>
  <c r="AG70" i="13"/>
  <c r="BL500" i="10"/>
  <c r="O57" i="13"/>
  <c r="R57" i="13"/>
  <c r="D399" i="13"/>
  <c r="BW842" i="10"/>
  <c r="AG399" i="13"/>
  <c r="BM783" i="10"/>
  <c r="P340" i="13"/>
  <c r="N340" i="13"/>
  <c r="BS494" i="10"/>
  <c r="V51" i="13"/>
  <c r="D58" i="13"/>
  <c r="BW501" i="10"/>
  <c r="AG58" i="13"/>
  <c r="BK500" i="10"/>
  <c r="BG513" i="10"/>
  <c r="J70" i="13"/>
  <c r="BM756" i="10"/>
  <c r="P313" i="13"/>
  <c r="D3" i="13"/>
  <c r="BW446" i="10"/>
  <c r="AG3" i="13"/>
  <c r="D95" i="13"/>
  <c r="BW538" i="10"/>
  <c r="AG95" i="13"/>
  <c r="BL513" i="10"/>
  <c r="O70" i="13"/>
  <c r="R70" i="13"/>
  <c r="D378" i="13"/>
  <c r="BW821" i="10"/>
  <c r="AG378" i="13"/>
  <c r="BM827" i="10"/>
  <c r="P384" i="13"/>
  <c r="BM818" i="10"/>
  <c r="P375" i="13"/>
  <c r="N375" i="13"/>
  <c r="BM819" i="10"/>
  <c r="P376" i="13"/>
  <c r="N376" i="13"/>
  <c r="BW714" i="10"/>
  <c r="AG271" i="13"/>
  <c r="BW719" i="10"/>
  <c r="AG276" i="13"/>
  <c r="BS724" i="10"/>
  <c r="V281" i="13"/>
  <c r="BB724" i="10"/>
  <c r="E281" i="13"/>
  <c r="BC724" i="10"/>
  <c r="F281" i="13"/>
  <c r="BV724" i="10"/>
  <c r="Y281" i="13"/>
  <c r="BA724" i="10"/>
  <c r="D281" i="13"/>
  <c r="BC729" i="10"/>
  <c r="F286" i="13"/>
  <c r="BB729" i="10"/>
  <c r="E286" i="13"/>
  <c r="BA729" i="10"/>
  <c r="D286" i="13"/>
  <c r="BU729" i="10"/>
  <c r="X286" i="13"/>
  <c r="BV729" i="10"/>
  <c r="Y286" i="13"/>
  <c r="BB734" i="10"/>
  <c r="E291" i="13"/>
  <c r="BS734" i="10"/>
  <c r="V291" i="13"/>
  <c r="BA734" i="10"/>
  <c r="D291" i="13"/>
  <c r="BV734" i="10"/>
  <c r="Y291" i="13"/>
  <c r="BU734" i="10"/>
  <c r="X291" i="13"/>
  <c r="BD734" i="10"/>
  <c r="G291" i="13"/>
  <c r="BU739" i="10"/>
  <c r="X296" i="13"/>
  <c r="BC739" i="10"/>
  <c r="F296" i="13"/>
  <c r="BV739" i="10"/>
  <c r="Y296" i="13"/>
  <c r="BD739" i="10"/>
  <c r="G296" i="13"/>
  <c r="BS739" i="10"/>
  <c r="V296" i="13"/>
  <c r="BA739" i="10"/>
  <c r="D296" i="13"/>
  <c r="BW744" i="10"/>
  <c r="AG301" i="13"/>
  <c r="BW749" i="10"/>
  <c r="AG306" i="13"/>
  <c r="BG501" i="10"/>
  <c r="J58" i="13"/>
  <c r="BP513" i="10"/>
  <c r="S70" i="13"/>
  <c r="BM501" i="10"/>
  <c r="P58" i="13"/>
  <c r="P447" i="10"/>
  <c r="D447" i="10"/>
  <c r="O447" i="10"/>
  <c r="D451" i="10"/>
  <c r="O451" i="10"/>
  <c r="P451" i="10"/>
  <c r="D455" i="10"/>
  <c r="O455" i="10"/>
  <c r="P455" i="10"/>
  <c r="P460" i="10"/>
  <c r="D460" i="10"/>
  <c r="O460" i="10"/>
  <c r="D464" i="10"/>
  <c r="O464" i="10"/>
  <c r="P464" i="10"/>
  <c r="D467" i="10"/>
  <c r="O467" i="10"/>
  <c r="P467" i="10"/>
  <c r="P473" i="10"/>
  <c r="D473" i="10"/>
  <c r="O473" i="10"/>
  <c r="P481" i="10"/>
  <c r="D481" i="10"/>
  <c r="O481" i="10"/>
  <c r="D500" i="10"/>
  <c r="O500" i="10"/>
  <c r="P500" i="10"/>
  <c r="P504" i="10"/>
  <c r="D504" i="10"/>
  <c r="O504" i="10"/>
  <c r="P514" i="10"/>
  <c r="D514" i="10"/>
  <c r="O514" i="10"/>
  <c r="P538" i="10"/>
  <c r="P487" i="10"/>
  <c r="D487" i="10"/>
  <c r="O487" i="10"/>
  <c r="P448" i="10"/>
  <c r="D448" i="10"/>
  <c r="O448" i="10"/>
  <c r="P452" i="10"/>
  <c r="D452" i="10"/>
  <c r="O452" i="10"/>
  <c r="P456" i="10"/>
  <c r="D456" i="10"/>
  <c r="O456" i="10"/>
  <c r="D461" i="10"/>
  <c r="O461" i="10"/>
  <c r="P461" i="10"/>
  <c r="P465" i="10"/>
  <c r="D465" i="10"/>
  <c r="O465" i="10"/>
  <c r="P468" i="10"/>
  <c r="D468" i="10"/>
  <c r="O468" i="10"/>
  <c r="P479" i="10"/>
  <c r="D479" i="10"/>
  <c r="O479" i="10"/>
  <c r="P482" i="10"/>
  <c r="D482" i="10"/>
  <c r="O482" i="10"/>
  <c r="P497" i="10"/>
  <c r="D497" i="10"/>
  <c r="P501" i="10"/>
  <c r="D501" i="10"/>
  <c r="O501" i="10"/>
  <c r="P505" i="10"/>
  <c r="D505" i="10"/>
  <c r="O505" i="10"/>
  <c r="D512" i="10"/>
  <c r="O512" i="10"/>
  <c r="P512" i="10"/>
  <c r="D515" i="10"/>
  <c r="O515" i="10"/>
  <c r="P515" i="10"/>
  <c r="D544" i="10"/>
  <c r="O544" i="10"/>
  <c r="P544" i="10"/>
  <c r="D489" i="10"/>
  <c r="O489" i="10"/>
  <c r="P489" i="10"/>
  <c r="D449" i="10"/>
  <c r="O449" i="10"/>
  <c r="P449" i="10"/>
  <c r="P453" i="10"/>
  <c r="D453" i="10"/>
  <c r="O453" i="10"/>
  <c r="D457" i="10"/>
  <c r="O457" i="10"/>
  <c r="P457" i="10"/>
  <c r="P462" i="10"/>
  <c r="D462" i="10"/>
  <c r="O462" i="10"/>
  <c r="D469" i="10"/>
  <c r="O469" i="10"/>
  <c r="P469" i="10"/>
  <c r="P477" i="10"/>
  <c r="D477" i="10"/>
  <c r="O477" i="10"/>
  <c r="P498" i="10"/>
  <c r="D498" i="10"/>
  <c r="O498" i="10"/>
  <c r="D502" i="10"/>
  <c r="O502" i="10"/>
  <c r="P502" i="10"/>
  <c r="D506" i="10"/>
  <c r="O506" i="10"/>
  <c r="P506" i="10"/>
  <c r="P510" i="10"/>
  <c r="D510" i="10"/>
  <c r="O510" i="10"/>
  <c r="P542" i="10"/>
  <c r="D542" i="10"/>
  <c r="O542" i="10"/>
  <c r="D491" i="10"/>
  <c r="O491" i="10"/>
  <c r="P491" i="10"/>
  <c r="P450" i="10"/>
  <c r="D450" i="10"/>
  <c r="O450" i="10"/>
  <c r="D454" i="10"/>
  <c r="P454" i="10"/>
  <c r="P459" i="10"/>
  <c r="D459" i="10"/>
  <c r="P463" i="10"/>
  <c r="D463" i="10"/>
  <c r="O463" i="10"/>
  <c r="D472" i="10"/>
  <c r="O472" i="10"/>
  <c r="P472" i="10"/>
  <c r="P475" i="10"/>
  <c r="D475" i="10"/>
  <c r="O475" i="10"/>
  <c r="D499" i="10"/>
  <c r="O499" i="10"/>
  <c r="P499" i="10"/>
  <c r="D503" i="10"/>
  <c r="O503" i="10"/>
  <c r="P503" i="10"/>
  <c r="P507" i="10"/>
  <c r="D507" i="10"/>
  <c r="O507" i="10"/>
  <c r="P540" i="10"/>
  <c r="D540" i="10"/>
  <c r="O540" i="10"/>
  <c r="P493" i="10"/>
  <c r="D493" i="10"/>
  <c r="O493" i="10"/>
  <c r="D485" i="10"/>
  <c r="O485" i="10"/>
  <c r="P485" i="10"/>
  <c r="S58" i="13"/>
  <c r="N377" i="13"/>
  <c r="BM820" i="10"/>
  <c r="P377" i="13"/>
  <c r="BM484" i="10"/>
  <c r="N533" i="10"/>
  <c r="O522" i="10"/>
  <c r="F533" i="10"/>
  <c r="N57" i="13"/>
  <c r="BW724" i="10"/>
  <c r="AG281" i="13"/>
  <c r="BW729" i="10"/>
  <c r="AG286" i="13"/>
  <c r="BW734" i="10"/>
  <c r="AG291" i="13"/>
  <c r="BW739" i="10"/>
  <c r="AG296" i="13"/>
  <c r="BV513" i="10"/>
  <c r="Y70" i="13"/>
  <c r="F483" i="10"/>
  <c r="O497" i="10"/>
  <c r="N508" i="10"/>
  <c r="P41" i="13"/>
  <c r="BU484" i="10"/>
  <c r="X41" i="13"/>
  <c r="BL448" i="10"/>
  <c r="O5" i="13"/>
  <c r="BJ448" i="10"/>
  <c r="M5" i="13"/>
  <c r="BQ448" i="10"/>
  <c r="T5" i="13"/>
  <c r="BA448" i="10"/>
  <c r="D5" i="13"/>
  <c r="BB448" i="10"/>
  <c r="E5" i="13"/>
  <c r="BC448" i="10"/>
  <c r="F5" i="13"/>
  <c r="BE448" i="10"/>
  <c r="H5" i="13"/>
  <c r="BN448" i="10"/>
  <c r="Q5" i="13"/>
  <c r="BS457" i="10"/>
  <c r="V14" i="13"/>
  <c r="BW447" i="10"/>
  <c r="AG4" i="13"/>
  <c r="C4" i="13"/>
  <c r="BE447" i="10"/>
  <c r="BG447" i="10"/>
  <c r="BN447" i="10"/>
  <c r="C66" i="12"/>
  <c r="BV389" i="10"/>
  <c r="G49" i="12"/>
  <c r="N458" i="10"/>
  <c r="G41" i="12"/>
  <c r="BN429" i="10"/>
  <c r="BW449" i="10"/>
  <c r="AG6" i="13"/>
  <c r="C6" i="13"/>
  <c r="C8" i="13"/>
  <c r="BW451" i="10"/>
  <c r="AG8" i="13"/>
  <c r="BW453" i="10"/>
  <c r="AG10" i="13"/>
  <c r="C10" i="13"/>
  <c r="C12" i="13"/>
  <c r="BW455" i="10"/>
  <c r="AG12" i="13"/>
  <c r="C17" i="13"/>
  <c r="BW460" i="10"/>
  <c r="AG17" i="13"/>
  <c r="C18" i="13"/>
  <c r="BW461" i="10"/>
  <c r="AG18" i="13"/>
  <c r="C20" i="13"/>
  <c r="BW463" i="10"/>
  <c r="AG20" i="13"/>
  <c r="BW464" i="10"/>
  <c r="AG21" i="13"/>
  <c r="C21" i="13"/>
  <c r="C22" i="13"/>
  <c r="BW465" i="10"/>
  <c r="AG22" i="13"/>
  <c r="C24" i="13"/>
  <c r="BW467" i="10"/>
  <c r="AG24" i="13"/>
  <c r="C33" i="13"/>
  <c r="BW476" i="10"/>
  <c r="AG33" i="13"/>
  <c r="C34" i="13"/>
  <c r="BW477" i="10"/>
  <c r="AG34" i="13"/>
  <c r="C35" i="13"/>
  <c r="BW478" i="10"/>
  <c r="AG35" i="13"/>
  <c r="C36" i="13"/>
  <c r="BW479" i="10"/>
  <c r="AG36" i="13"/>
  <c r="C38" i="13"/>
  <c r="BW481" i="10"/>
  <c r="AG38" i="13"/>
  <c r="C43" i="13"/>
  <c r="BW486" i="10"/>
  <c r="AG43" i="13"/>
  <c r="C46" i="13"/>
  <c r="BW489" i="10"/>
  <c r="AG46" i="13"/>
  <c r="C47" i="13"/>
  <c r="BW490" i="10"/>
  <c r="AG47" i="13"/>
  <c r="C48" i="13"/>
  <c r="BW491" i="10"/>
  <c r="AG48" i="13"/>
  <c r="C50" i="13"/>
  <c r="BW493" i="10"/>
  <c r="AG50" i="13"/>
  <c r="BS505" i="10"/>
  <c r="V62" i="13"/>
  <c r="BC497" i="10"/>
  <c r="F54" i="13"/>
  <c r="BB505" i="10"/>
  <c r="E62" i="13"/>
  <c r="BB514" i="10"/>
  <c r="E71" i="13"/>
  <c r="BS508" i="10"/>
  <c r="BB517" i="10"/>
  <c r="E74" i="13"/>
  <c r="BB508" i="10"/>
  <c r="E65" i="13"/>
  <c r="BA514" i="10"/>
  <c r="D71" i="13"/>
  <c r="BV502" i="10"/>
  <c r="Y59" i="13"/>
  <c r="BS510" i="10"/>
  <c r="V67" i="13"/>
  <c r="BD497" i="10"/>
  <c r="G54" i="13"/>
  <c r="BS502" i="10"/>
  <c r="V59" i="13"/>
  <c r="BB502" i="10"/>
  <c r="E59" i="13"/>
  <c r="BB510" i="10"/>
  <c r="E67" i="13"/>
  <c r="BS497" i="10"/>
  <c r="V54" i="13"/>
  <c r="BC512" i="10"/>
  <c r="F69" i="13"/>
  <c r="BA512" i="10"/>
  <c r="D69" i="13"/>
  <c r="BC505" i="10"/>
  <c r="F62" i="13"/>
  <c r="BA499" i="10"/>
  <c r="D56" i="13"/>
  <c r="BC499" i="10"/>
  <c r="F56" i="13"/>
  <c r="T45" i="13"/>
  <c r="S45" i="13"/>
  <c r="Q45" i="13"/>
  <c r="T65" i="13"/>
  <c r="R65" i="13"/>
  <c r="O67" i="13"/>
  <c r="T80" i="13"/>
  <c r="R80" i="13"/>
  <c r="BO499" i="10"/>
  <c r="R56" i="13"/>
  <c r="P82" i="13"/>
  <c r="S69" i="13"/>
  <c r="R69" i="13"/>
  <c r="BQ514" i="10"/>
  <c r="T71" i="13"/>
  <c r="BF502" i="10"/>
  <c r="I59" i="13"/>
  <c r="BP517" i="10"/>
  <c r="S74" i="13"/>
  <c r="BE517" i="10"/>
  <c r="BM505" i="10"/>
  <c r="P62" i="13"/>
  <c r="BK505" i="10"/>
  <c r="N62" i="13"/>
  <c r="BQ531" i="10"/>
  <c r="T88" i="13"/>
  <c r="BP531" i="10"/>
  <c r="S88" i="13"/>
  <c r="N484" i="10"/>
  <c r="N488" i="10"/>
  <c r="D488" i="10"/>
  <c r="O488" i="10"/>
  <c r="P533" i="10"/>
  <c r="N25" i="12"/>
  <c r="F470" i="10"/>
  <c r="C5" i="13"/>
  <c r="BW448" i="10"/>
  <c r="AG5" i="13"/>
  <c r="C7" i="13"/>
  <c r="BW450" i="10"/>
  <c r="AG7" i="13"/>
  <c r="C9" i="13"/>
  <c r="BW452" i="10"/>
  <c r="AG9" i="13"/>
  <c r="BW454" i="10"/>
  <c r="AG11" i="13"/>
  <c r="C11" i="13"/>
  <c r="BW459" i="10"/>
  <c r="AG16" i="13"/>
  <c r="C16" i="13"/>
  <c r="C19" i="13"/>
  <c r="BW462" i="10"/>
  <c r="AG19" i="13"/>
  <c r="C23" i="13"/>
  <c r="BW466" i="10"/>
  <c r="AG23" i="13"/>
  <c r="BW468" i="10"/>
  <c r="AG25" i="13"/>
  <c r="C25" i="13"/>
  <c r="BW472" i="10"/>
  <c r="AG29" i="13"/>
  <c r="C29" i="13"/>
  <c r="C30" i="13"/>
  <c r="BW473" i="10"/>
  <c r="AG30" i="13"/>
  <c r="C31" i="13"/>
  <c r="BW474" i="10"/>
  <c r="AG31" i="13"/>
  <c r="C32" i="13"/>
  <c r="BW475" i="10"/>
  <c r="AG32" i="13"/>
  <c r="C37" i="13"/>
  <c r="BW480" i="10"/>
  <c r="AG37" i="13"/>
  <c r="C15" i="13"/>
  <c r="BW458" i="10"/>
  <c r="AG15" i="13"/>
  <c r="C40" i="13"/>
  <c r="BW483" i="10"/>
  <c r="AG40" i="13"/>
  <c r="C42" i="13"/>
  <c r="BW485" i="10"/>
  <c r="AG42" i="13"/>
  <c r="C44" i="13"/>
  <c r="BW487" i="10"/>
  <c r="AG44" i="13"/>
  <c r="C49" i="13"/>
  <c r="BW492" i="10"/>
  <c r="AG49" i="13"/>
  <c r="C54" i="13"/>
  <c r="BW497" i="10"/>
  <c r="AG54" i="13"/>
  <c r="M54" i="13"/>
  <c r="Q54" i="13"/>
  <c r="O54" i="13"/>
  <c r="C56" i="13"/>
  <c r="BW499" i="10"/>
  <c r="AG56" i="13"/>
  <c r="BF499" i="10"/>
  <c r="I56" i="13"/>
  <c r="BN499" i="10"/>
  <c r="Q56" i="13"/>
  <c r="BL499" i="10"/>
  <c r="O56" i="13"/>
  <c r="C45" i="13"/>
  <c r="BW488" i="10"/>
  <c r="AG45" i="13"/>
  <c r="I45" i="13"/>
  <c r="O45" i="13"/>
  <c r="M45" i="13"/>
  <c r="P45" i="13"/>
  <c r="C59" i="13"/>
  <c r="BW502" i="10"/>
  <c r="AG59" i="13"/>
  <c r="BE502" i="10"/>
  <c r="H59" i="13"/>
  <c r="BL502" i="10"/>
  <c r="O59" i="13"/>
  <c r="BK502" i="10"/>
  <c r="N59" i="13"/>
  <c r="BP502" i="10"/>
  <c r="S59" i="13"/>
  <c r="BG502" i="10"/>
  <c r="J59" i="13"/>
  <c r="BQ502" i="10"/>
  <c r="T59" i="13"/>
  <c r="C62" i="13"/>
  <c r="BW505" i="10"/>
  <c r="AG62" i="13"/>
  <c r="BL505" i="10"/>
  <c r="O62" i="13"/>
  <c r="BF505" i="10"/>
  <c r="I62" i="13"/>
  <c r="BE505" i="10"/>
  <c r="BN505" i="10"/>
  <c r="Q62" i="13"/>
  <c r="BP505" i="10"/>
  <c r="S62" i="13"/>
  <c r="BQ505" i="10"/>
  <c r="T62" i="13"/>
  <c r="K57" i="13"/>
  <c r="BJ500" i="10"/>
  <c r="M57" i="13"/>
  <c r="U57" i="13"/>
  <c r="BQ500" i="10"/>
  <c r="T57" i="13"/>
  <c r="C65" i="13"/>
  <c r="BW508" i="10"/>
  <c r="AG65" i="13"/>
  <c r="H65" i="13"/>
  <c r="I65" i="13"/>
  <c r="O65" i="13"/>
  <c r="C67" i="13"/>
  <c r="BW510" i="10"/>
  <c r="AG67" i="13"/>
  <c r="H67" i="13"/>
  <c r="T67" i="13"/>
  <c r="R67" i="13"/>
  <c r="Q67" i="13"/>
  <c r="C69" i="13"/>
  <c r="BW512" i="10"/>
  <c r="AG69" i="13"/>
  <c r="T69" i="13"/>
  <c r="I69" i="13"/>
  <c r="Q69" i="13"/>
  <c r="O69" i="13"/>
  <c r="P69" i="13"/>
  <c r="C71" i="13"/>
  <c r="BW514" i="10"/>
  <c r="AG71" i="13"/>
  <c r="BP514" i="10"/>
  <c r="S71" i="13"/>
  <c r="BJ514" i="10"/>
  <c r="M71" i="13"/>
  <c r="BL514" i="10"/>
  <c r="O71" i="13"/>
  <c r="BN514" i="10"/>
  <c r="Q71" i="13"/>
  <c r="BM514" i="10"/>
  <c r="P71" i="13"/>
  <c r="C74" i="13"/>
  <c r="BW517" i="10"/>
  <c r="AG74" i="13"/>
  <c r="BO517" i="10"/>
  <c r="R74" i="13"/>
  <c r="BJ517" i="10"/>
  <c r="M74" i="13"/>
  <c r="BF517" i="10"/>
  <c r="I74" i="13"/>
  <c r="BN517" i="10"/>
  <c r="Q74" i="13"/>
  <c r="BM517" i="10"/>
  <c r="P74" i="13"/>
  <c r="L57" i="13"/>
  <c r="BF500" i="10"/>
  <c r="C78" i="13"/>
  <c r="BW521" i="10"/>
  <c r="AG78" i="13"/>
  <c r="R78" i="13"/>
  <c r="M78" i="13"/>
  <c r="I78" i="13"/>
  <c r="T78" i="13"/>
  <c r="P78" i="13"/>
  <c r="C80" i="13"/>
  <c r="BW523" i="10"/>
  <c r="AG80" i="13"/>
  <c r="Q80" i="13"/>
  <c r="O80" i="13"/>
  <c r="S80" i="13"/>
  <c r="C82" i="13"/>
  <c r="BW525" i="10"/>
  <c r="AG82" i="13"/>
  <c r="I82" i="13"/>
  <c r="O82" i="13"/>
  <c r="J82" i="13"/>
  <c r="S82" i="13"/>
  <c r="C84" i="13"/>
  <c r="BW527" i="10"/>
  <c r="AG84" i="13"/>
  <c r="Q84" i="13"/>
  <c r="I84" i="13"/>
  <c r="R84" i="13"/>
  <c r="M84" i="13"/>
  <c r="C88" i="13"/>
  <c r="BW531" i="10"/>
  <c r="AG88" i="13"/>
  <c r="BK531" i="10"/>
  <c r="N88" i="13"/>
  <c r="BF531" i="10"/>
  <c r="I88" i="13"/>
  <c r="BE531" i="10"/>
  <c r="BM531" i="10"/>
  <c r="P88" i="13"/>
  <c r="BL531" i="10"/>
  <c r="O88" i="13"/>
  <c r="S93" i="13"/>
  <c r="O93" i="13"/>
  <c r="R93" i="13"/>
  <c r="H93" i="13"/>
  <c r="BF538" i="10"/>
  <c r="I95" i="13"/>
  <c r="BE538" i="10"/>
  <c r="BJ538" i="10"/>
  <c r="M95" i="13"/>
  <c r="BN538" i="10"/>
  <c r="BP540" i="10"/>
  <c r="S97" i="13"/>
  <c r="BL540" i="10"/>
  <c r="O97" i="13"/>
  <c r="BJ540" i="10"/>
  <c r="M97" i="13"/>
  <c r="BQ540" i="10"/>
  <c r="T97" i="13"/>
  <c r="C53" i="13"/>
  <c r="BW496" i="10"/>
  <c r="AG53" i="13"/>
  <c r="C55" i="13"/>
  <c r="BW498" i="10"/>
  <c r="AG55" i="13"/>
  <c r="C66" i="13"/>
  <c r="BW509" i="10"/>
  <c r="AG66" i="13"/>
  <c r="C68" i="13"/>
  <c r="BW511" i="10"/>
  <c r="AG68" i="13"/>
  <c r="C72" i="13"/>
  <c r="BW515" i="10"/>
  <c r="AG72" i="13"/>
  <c r="C79" i="13"/>
  <c r="BW522" i="10"/>
  <c r="AG79" i="13"/>
  <c r="C81" i="13"/>
  <c r="BW524" i="10"/>
  <c r="AG81" i="13"/>
  <c r="C83" i="13"/>
  <c r="BW526" i="10"/>
  <c r="AG83" i="13"/>
  <c r="C85" i="13"/>
  <c r="BW528" i="10"/>
  <c r="AG85" i="13"/>
  <c r="C90" i="13"/>
  <c r="BW533" i="10"/>
  <c r="AG90" i="13"/>
  <c r="C92" i="13"/>
  <c r="BW535" i="10"/>
  <c r="AG92" i="13"/>
  <c r="C96" i="13"/>
  <c r="BW539" i="10"/>
  <c r="AG96" i="13"/>
  <c r="BU557" i="10"/>
  <c r="X114" i="13"/>
  <c r="BU549" i="10"/>
  <c r="X106" i="13"/>
  <c r="C105" i="13"/>
  <c r="BW548" i="10"/>
  <c r="AG105" i="13"/>
  <c r="C107" i="13"/>
  <c r="BW550" i="10"/>
  <c r="AG107" i="13"/>
  <c r="C111" i="13"/>
  <c r="BW554" i="10"/>
  <c r="AG111" i="13"/>
  <c r="C113" i="13"/>
  <c r="BW556" i="10"/>
  <c r="AG113" i="13"/>
  <c r="C115" i="13"/>
  <c r="BW558" i="10"/>
  <c r="AG115" i="13"/>
  <c r="BU570" i="10"/>
  <c r="X127" i="13"/>
  <c r="C118" i="13"/>
  <c r="BW561" i="10"/>
  <c r="AG118" i="13"/>
  <c r="C120" i="13"/>
  <c r="BW563" i="10"/>
  <c r="AG120" i="13"/>
  <c r="C122" i="13"/>
  <c r="BW565" i="10"/>
  <c r="AG122" i="13"/>
  <c r="C126" i="13"/>
  <c r="BW569" i="10"/>
  <c r="AG126" i="13"/>
  <c r="C128" i="13"/>
  <c r="BW571" i="10"/>
  <c r="AG128" i="13"/>
  <c r="BV744" i="10"/>
  <c r="Y301" i="13"/>
  <c r="C133" i="13"/>
  <c r="BW576" i="10"/>
  <c r="AG133" i="13"/>
  <c r="BB596" i="10"/>
  <c r="E153" i="13"/>
  <c r="C144" i="13"/>
  <c r="BW587" i="10"/>
  <c r="AG144" i="13"/>
  <c r="C150" i="13"/>
  <c r="BW593" i="10"/>
  <c r="AG150" i="13"/>
  <c r="C152" i="13"/>
  <c r="BW595" i="10"/>
  <c r="AG152" i="13"/>
  <c r="C154" i="13"/>
  <c r="BW597" i="10"/>
  <c r="AG154" i="13"/>
  <c r="C163" i="13"/>
  <c r="BW606" i="10"/>
  <c r="AG163" i="13"/>
  <c r="C165" i="13"/>
  <c r="BW608" i="10"/>
  <c r="AG165" i="13"/>
  <c r="C211" i="13"/>
  <c r="BW654" i="10"/>
  <c r="AG211" i="13"/>
  <c r="C213" i="13"/>
  <c r="BW656" i="10"/>
  <c r="AG213" i="13"/>
  <c r="C215" i="13"/>
  <c r="BW658" i="10"/>
  <c r="AG215" i="13"/>
  <c r="C217" i="13"/>
  <c r="BW660" i="10"/>
  <c r="AG217" i="13"/>
  <c r="C219" i="13"/>
  <c r="BW662" i="10"/>
  <c r="AG219" i="13"/>
  <c r="C221" i="13"/>
  <c r="BW664" i="10"/>
  <c r="AG221" i="13"/>
  <c r="BV665" i="10"/>
  <c r="Y222" i="13"/>
  <c r="C239" i="13"/>
  <c r="BW682" i="10"/>
  <c r="AG239" i="13"/>
  <c r="C241" i="13"/>
  <c r="BW684" i="10"/>
  <c r="AG241" i="13"/>
  <c r="C243" i="13"/>
  <c r="BW686" i="10"/>
  <c r="AG243" i="13"/>
  <c r="C245" i="13"/>
  <c r="BW688" i="10"/>
  <c r="AG245" i="13"/>
  <c r="BA614" i="10"/>
  <c r="D171" i="13"/>
  <c r="C172" i="13"/>
  <c r="BW615" i="10"/>
  <c r="AG172" i="13"/>
  <c r="C174" i="13"/>
  <c r="BW617" i="10"/>
  <c r="AG174" i="13"/>
  <c r="BU620" i="10"/>
  <c r="X177" i="13"/>
  <c r="C179" i="13"/>
  <c r="BW622" i="10"/>
  <c r="AG179" i="13"/>
  <c r="C181" i="13"/>
  <c r="BW624" i="10"/>
  <c r="AG181" i="13"/>
  <c r="C223" i="13"/>
  <c r="BW666" i="10"/>
  <c r="AG223" i="13"/>
  <c r="C231" i="13"/>
  <c r="BW674" i="10"/>
  <c r="AG231" i="13"/>
  <c r="C233" i="13"/>
  <c r="BW676" i="10"/>
  <c r="AG233" i="13"/>
  <c r="C235" i="13"/>
  <c r="BW678" i="10"/>
  <c r="AG235" i="13"/>
  <c r="BU702" i="10"/>
  <c r="X259" i="13"/>
  <c r="C251" i="13"/>
  <c r="BW694" i="10"/>
  <c r="AG251" i="13"/>
  <c r="C257" i="13"/>
  <c r="BW700" i="10"/>
  <c r="AG257" i="13"/>
  <c r="BU706" i="10"/>
  <c r="X263" i="13"/>
  <c r="BM757" i="10"/>
  <c r="P314" i="13"/>
  <c r="BR389" i="10"/>
  <c r="AO105" i="10"/>
  <c r="BM826" i="10"/>
  <c r="P383" i="13"/>
  <c r="BP839" i="10"/>
  <c r="S396" i="13"/>
  <c r="BK516" i="10"/>
  <c r="N73" i="13"/>
  <c r="BC516" i="10"/>
  <c r="F73" i="13"/>
  <c r="BJ516" i="10"/>
  <c r="M73" i="13"/>
  <c r="BQ516" i="10"/>
  <c r="T73" i="13"/>
  <c r="BF530" i="10"/>
  <c r="I87" i="13"/>
  <c r="BJ530" i="10"/>
  <c r="M87" i="13"/>
  <c r="BN530" i="10"/>
  <c r="Q87" i="13"/>
  <c r="BO530" i="10"/>
  <c r="R87" i="13"/>
  <c r="C98" i="13"/>
  <c r="BW541" i="10"/>
  <c r="AG98" i="13"/>
  <c r="BP389" i="10"/>
  <c r="G13" i="12"/>
  <c r="BP777" i="10"/>
  <c r="S334" i="13"/>
  <c r="BK801" i="10"/>
  <c r="Z141" i="10"/>
  <c r="Z201" i="10"/>
  <c r="Z264" i="10"/>
  <c r="BW844" i="10"/>
  <c r="AG401" i="13"/>
  <c r="BW841" i="10"/>
  <c r="AG398" i="13"/>
  <c r="BW838" i="10"/>
  <c r="AG395" i="13"/>
  <c r="BW836" i="10"/>
  <c r="AG393" i="13"/>
  <c r="BW833" i="10"/>
  <c r="AG390" i="13"/>
  <c r="BW832" i="10"/>
  <c r="AG389" i="13"/>
  <c r="BW830" i="10"/>
  <c r="AG387" i="13"/>
  <c r="BW828" i="10"/>
  <c r="AG385" i="13"/>
  <c r="BW825" i="10"/>
  <c r="AG382" i="13"/>
  <c r="BW822" i="10"/>
  <c r="AG379" i="13"/>
  <c r="BW818" i="10"/>
  <c r="AG375" i="13"/>
  <c r="BW815" i="10"/>
  <c r="AG372" i="13"/>
  <c r="BW814" i="10"/>
  <c r="AG371" i="13"/>
  <c r="BW812" i="10"/>
  <c r="AG369" i="13"/>
  <c r="BW810" i="10"/>
  <c r="AG367" i="13"/>
  <c r="BW807" i="10"/>
  <c r="AG364" i="13"/>
  <c r="BW806" i="10"/>
  <c r="AG363" i="13"/>
  <c r="BW804" i="10"/>
  <c r="AG361" i="13"/>
  <c r="BW799" i="10"/>
  <c r="AG356" i="13"/>
  <c r="BW798" i="10"/>
  <c r="AG355" i="13"/>
  <c r="BW796" i="10"/>
  <c r="AG353" i="13"/>
  <c r="BW794" i="10"/>
  <c r="AG351" i="13"/>
  <c r="BW787" i="10"/>
  <c r="AG344" i="13"/>
  <c r="BW786" i="10"/>
  <c r="AG343" i="13"/>
  <c r="BW784" i="10"/>
  <c r="AG341" i="13"/>
  <c r="BW782" i="10"/>
  <c r="AG339" i="13"/>
  <c r="BW779" i="10"/>
  <c r="AG336" i="13"/>
  <c r="BW777" i="10"/>
  <c r="AG334" i="13"/>
  <c r="BW775" i="10"/>
  <c r="AG332" i="13"/>
  <c r="BW773" i="10"/>
  <c r="AG330" i="13"/>
  <c r="BW771" i="10"/>
  <c r="AG328" i="13"/>
  <c r="BW769" i="10"/>
  <c r="AG326" i="13"/>
  <c r="BW768" i="10"/>
  <c r="AG325" i="13"/>
  <c r="BW764" i="10"/>
  <c r="AG321" i="13"/>
  <c r="BW761" i="10"/>
  <c r="AG318" i="13"/>
  <c r="BW760" i="10"/>
  <c r="AG317" i="13"/>
  <c r="BW758" i="10"/>
  <c r="AG315" i="13"/>
  <c r="BW756" i="10"/>
  <c r="AG313" i="13"/>
  <c r="BW747" i="10"/>
  <c r="AG304" i="13"/>
  <c r="BW742" i="10"/>
  <c r="AG299" i="13"/>
  <c r="BW737" i="10"/>
  <c r="AG294" i="13"/>
  <c r="BW732" i="10"/>
  <c r="AG289" i="13"/>
  <c r="BW727" i="10"/>
  <c r="AG284" i="13"/>
  <c r="BW722" i="10"/>
  <c r="AG279" i="13"/>
  <c r="BW717" i="10"/>
  <c r="AG274" i="13"/>
  <c r="BW712" i="10"/>
  <c r="AG269" i="13"/>
  <c r="BW706" i="10"/>
  <c r="AG263" i="13"/>
  <c r="BW704" i="10"/>
  <c r="AG261" i="13"/>
  <c r="BW701" i="10"/>
  <c r="AG258" i="13"/>
  <c r="BW697" i="10"/>
  <c r="AG254" i="13"/>
  <c r="BW693" i="10"/>
  <c r="AG250" i="13"/>
  <c r="BW689" i="10"/>
  <c r="AG246" i="13"/>
  <c r="BW685" i="10"/>
  <c r="AG242" i="13"/>
  <c r="BW681" i="10"/>
  <c r="AG238" i="13"/>
  <c r="BW679" i="10"/>
  <c r="AG236" i="13"/>
  <c r="BW675" i="10"/>
  <c r="AG232" i="13"/>
  <c r="BW671" i="10"/>
  <c r="AG228" i="13"/>
  <c r="BW667" i="10"/>
  <c r="AG224" i="13"/>
  <c r="BW663" i="10"/>
  <c r="AG220" i="13"/>
  <c r="BW659" i="10"/>
  <c r="AG216" i="13"/>
  <c r="BW655" i="10"/>
  <c r="AG212" i="13"/>
  <c r="BW651" i="10"/>
  <c r="AG208" i="13"/>
  <c r="BW647" i="10"/>
  <c r="AG204" i="13"/>
  <c r="BW643" i="10"/>
  <c r="AG200" i="13"/>
  <c r="BW639" i="10"/>
  <c r="AG196" i="13"/>
  <c r="BW635" i="10"/>
  <c r="AG192" i="13"/>
  <c r="BW631" i="10"/>
  <c r="AG188" i="13"/>
  <c r="BW627" i="10"/>
  <c r="AG184" i="13"/>
  <c r="BW625" i="10"/>
  <c r="AG182" i="13"/>
  <c r="BW621" i="10"/>
  <c r="AG178" i="13"/>
  <c r="BW618" i="10"/>
  <c r="AG175" i="13"/>
  <c r="BW614" i="10"/>
  <c r="AG171" i="13"/>
  <c r="BW610" i="10"/>
  <c r="AG167" i="13"/>
  <c r="BW607" i="10"/>
  <c r="AG164" i="13"/>
  <c r="BW604" i="10"/>
  <c r="AG161" i="13"/>
  <c r="BW600" i="10"/>
  <c r="AG157" i="13"/>
  <c r="BW598" i="10"/>
  <c r="AG155" i="13"/>
  <c r="BW594" i="10"/>
  <c r="AG151" i="13"/>
  <c r="BW591" i="10"/>
  <c r="AG148" i="13"/>
  <c r="BW588" i="10"/>
  <c r="AG145" i="13"/>
  <c r="BW584" i="10"/>
  <c r="AG141" i="13"/>
  <c r="BW580" i="10"/>
  <c r="AG137" i="13"/>
  <c r="BW574" i="10"/>
  <c r="AG131" i="13"/>
  <c r="BW572" i="10"/>
  <c r="AG129" i="13"/>
  <c r="BW566" i="10"/>
  <c r="AG123" i="13"/>
  <c r="BW562" i="10"/>
  <c r="AG119" i="13"/>
  <c r="BW555" i="10"/>
  <c r="AG112" i="13"/>
  <c r="BW552" i="10"/>
  <c r="AG109" i="13"/>
  <c r="BW549" i="10"/>
  <c r="AG106" i="13"/>
  <c r="BW542" i="10"/>
  <c r="AG99" i="13"/>
  <c r="BW536" i="10"/>
  <c r="AG93" i="13"/>
  <c r="BW529" i="10"/>
  <c r="AG86" i="13"/>
  <c r="BW516" i="10"/>
  <c r="AG73" i="13"/>
  <c r="BW506" i="10"/>
  <c r="AG63" i="13"/>
  <c r="BW503" i="10"/>
  <c r="AG60" i="13"/>
  <c r="BW471" i="10"/>
  <c r="AG28" i="13"/>
  <c r="C28" i="13"/>
  <c r="C108" i="13"/>
  <c r="BW551" i="10"/>
  <c r="AG108" i="13"/>
  <c r="C116" i="13"/>
  <c r="BW559" i="10"/>
  <c r="AG116" i="13"/>
  <c r="C125" i="13"/>
  <c r="BW568" i="10"/>
  <c r="AG125" i="13"/>
  <c r="C134" i="13"/>
  <c r="BW577" i="10"/>
  <c r="AG134" i="13"/>
  <c r="C136" i="13"/>
  <c r="BW579" i="10"/>
  <c r="AG136" i="13"/>
  <c r="C138" i="13"/>
  <c r="BW581" i="10"/>
  <c r="AG138" i="13"/>
  <c r="C140" i="13"/>
  <c r="BW583" i="10"/>
  <c r="AG140" i="13"/>
  <c r="C142" i="13"/>
  <c r="BW585" i="10"/>
  <c r="AG142" i="13"/>
  <c r="C147" i="13"/>
  <c r="BW590" i="10"/>
  <c r="AG147" i="13"/>
  <c r="C149" i="13"/>
  <c r="BW592" i="10"/>
  <c r="AG149" i="13"/>
  <c r="C158" i="13"/>
  <c r="BW601" i="10"/>
  <c r="AG158" i="13"/>
  <c r="C160" i="13"/>
  <c r="BW603" i="10"/>
  <c r="AG160" i="13"/>
  <c r="C166" i="13"/>
  <c r="BW609" i="10"/>
  <c r="AG166" i="13"/>
  <c r="C168" i="13"/>
  <c r="BW611" i="10"/>
  <c r="AG168" i="13"/>
  <c r="C185" i="13"/>
  <c r="BW628" i="10"/>
  <c r="AG185" i="13"/>
  <c r="C187" i="13"/>
  <c r="BW630" i="10"/>
  <c r="AG187" i="13"/>
  <c r="C189" i="13"/>
  <c r="BW632" i="10"/>
  <c r="AG189" i="13"/>
  <c r="C191" i="13"/>
  <c r="BW634" i="10"/>
  <c r="AG191" i="13"/>
  <c r="C193" i="13"/>
  <c r="BW636" i="10"/>
  <c r="AG193" i="13"/>
  <c r="C195" i="13"/>
  <c r="BW638" i="10"/>
  <c r="AG195" i="13"/>
  <c r="C247" i="13"/>
  <c r="BW690" i="10"/>
  <c r="AG247" i="13"/>
  <c r="C249" i="13"/>
  <c r="BW692" i="10"/>
  <c r="AG249" i="13"/>
  <c r="C170" i="13"/>
  <c r="BW613" i="10"/>
  <c r="AG170" i="13"/>
  <c r="C176" i="13"/>
  <c r="BW619" i="10"/>
  <c r="AG176" i="13"/>
  <c r="C197" i="13"/>
  <c r="BW640" i="10"/>
  <c r="AG197" i="13"/>
  <c r="C199" i="13"/>
  <c r="BW642" i="10"/>
  <c r="AG199" i="13"/>
  <c r="C201" i="13"/>
  <c r="BW644" i="10"/>
  <c r="AG201" i="13"/>
  <c r="C203" i="13"/>
  <c r="BW646" i="10"/>
  <c r="AG203" i="13"/>
  <c r="C205" i="13"/>
  <c r="BW648" i="10"/>
  <c r="AG205" i="13"/>
  <c r="C207" i="13"/>
  <c r="BW650" i="10"/>
  <c r="AG207" i="13"/>
  <c r="C209" i="13"/>
  <c r="BW652" i="10"/>
  <c r="AG209" i="13"/>
  <c r="C225" i="13"/>
  <c r="BW668" i="10"/>
  <c r="AG225" i="13"/>
  <c r="C227" i="13"/>
  <c r="BW670" i="10"/>
  <c r="AG227" i="13"/>
  <c r="C229" i="13"/>
  <c r="BW672" i="10"/>
  <c r="AG229" i="13"/>
  <c r="C253" i="13"/>
  <c r="BW696" i="10"/>
  <c r="AG253" i="13"/>
  <c r="C255" i="13"/>
  <c r="BW698" i="10"/>
  <c r="AG255" i="13"/>
  <c r="C259" i="13"/>
  <c r="BW702" i="10"/>
  <c r="AG259" i="13"/>
  <c r="C61" i="13"/>
  <c r="BW504" i="10"/>
  <c r="AG61" i="13"/>
  <c r="C13" i="13"/>
  <c r="BW456" i="10"/>
  <c r="AG13" i="13"/>
  <c r="B141" i="10"/>
  <c r="B201" i="10"/>
  <c r="B264" i="10"/>
  <c r="BW845" i="10"/>
  <c r="AG402" i="13"/>
  <c r="BW843" i="10"/>
  <c r="AG400" i="13"/>
  <c r="BW839" i="10"/>
  <c r="AG396" i="13"/>
  <c r="BW837" i="10"/>
  <c r="AG394" i="13"/>
  <c r="BW834" i="10"/>
  <c r="AG391" i="13"/>
  <c r="BW831" i="10"/>
  <c r="AG388" i="13"/>
  <c r="BW829" i="10"/>
  <c r="AG386" i="13"/>
  <c r="BW827" i="10"/>
  <c r="AG384" i="13"/>
  <c r="BW826" i="10"/>
  <c r="AG383" i="13"/>
  <c r="BW823" i="10"/>
  <c r="AG380" i="13"/>
  <c r="BW819" i="10"/>
  <c r="AG376" i="13"/>
  <c r="BW817" i="10"/>
  <c r="AG374" i="13"/>
  <c r="BW816" i="10"/>
  <c r="AG373" i="13"/>
  <c r="BW811" i="10"/>
  <c r="AG368" i="13"/>
  <c r="BW809" i="10"/>
  <c r="AG366" i="13"/>
  <c r="BW808" i="10"/>
  <c r="AG365" i="13"/>
  <c r="BW805" i="10"/>
  <c r="AG362" i="13"/>
  <c r="BW803" i="10"/>
  <c r="AG360" i="13"/>
  <c r="BW801" i="10"/>
  <c r="AG358" i="13"/>
  <c r="BW800" i="10"/>
  <c r="AG357" i="13"/>
  <c r="BW797" i="10"/>
  <c r="AG354" i="13"/>
  <c r="BW795" i="10"/>
  <c r="AG352" i="13"/>
  <c r="BW793" i="10"/>
  <c r="AG350" i="13"/>
  <c r="BW791" i="10"/>
  <c r="AG348" i="13"/>
  <c r="BW789" i="10"/>
  <c r="AG346" i="13"/>
  <c r="BW788" i="10"/>
  <c r="AG345" i="13"/>
  <c r="BW785" i="10"/>
  <c r="AG342" i="13"/>
  <c r="BW783" i="10"/>
  <c r="AG340" i="13"/>
  <c r="BW781" i="10"/>
  <c r="AG338" i="13"/>
  <c r="BW780" i="10"/>
  <c r="AG337" i="13"/>
  <c r="BW776" i="10"/>
  <c r="AG333" i="13"/>
  <c r="BW774" i="10"/>
  <c r="AG331" i="13"/>
  <c r="BW772" i="10"/>
  <c r="AG329" i="13"/>
  <c r="BW770" i="10"/>
  <c r="AG327" i="13"/>
  <c r="BW767" i="10"/>
  <c r="AG324" i="13"/>
  <c r="BW765" i="10"/>
  <c r="AG322" i="13"/>
  <c r="BW763" i="10"/>
  <c r="AG320" i="13"/>
  <c r="BW762" i="10"/>
  <c r="AG319" i="13"/>
  <c r="BW759" i="10"/>
  <c r="AG316" i="13"/>
  <c r="BW757" i="10"/>
  <c r="AG314" i="13"/>
  <c r="BW755" i="10"/>
  <c r="AG312" i="13"/>
  <c r="BW748" i="10"/>
  <c r="AG305" i="13"/>
  <c r="BW746" i="10"/>
  <c r="AG303" i="13"/>
  <c r="BW743" i="10"/>
  <c r="AG300" i="13"/>
  <c r="BW741" i="10"/>
  <c r="AG298" i="13"/>
  <c r="BW738" i="10"/>
  <c r="AG295" i="13"/>
  <c r="BW736" i="10"/>
  <c r="AG293" i="13"/>
  <c r="BW733" i="10"/>
  <c r="AG290" i="13"/>
  <c r="BW731" i="10"/>
  <c r="AG288" i="13"/>
  <c r="BW728" i="10"/>
  <c r="AG285" i="13"/>
  <c r="BW726" i="10"/>
  <c r="AG283" i="13"/>
  <c r="BW723" i="10"/>
  <c r="AG280" i="13"/>
  <c r="BW721" i="10"/>
  <c r="AG278" i="13"/>
  <c r="BW718" i="10"/>
  <c r="AG275" i="13"/>
  <c r="BW716" i="10"/>
  <c r="AG273" i="13"/>
  <c r="BW713" i="10"/>
  <c r="AG270" i="13"/>
  <c r="BW711" i="10"/>
  <c r="AG268" i="13"/>
  <c r="BW705" i="10"/>
  <c r="AG262" i="13"/>
  <c r="BW703" i="10"/>
  <c r="AG260" i="13"/>
  <c r="BW699" i="10"/>
  <c r="AG256" i="13"/>
  <c r="BW695" i="10"/>
  <c r="AG252" i="13"/>
  <c r="BW691" i="10"/>
  <c r="AG248" i="13"/>
  <c r="BW687" i="10"/>
  <c r="AG244" i="13"/>
  <c r="BW683" i="10"/>
  <c r="AG240" i="13"/>
  <c r="BW677" i="10"/>
  <c r="AG234" i="13"/>
  <c r="BW673" i="10"/>
  <c r="AG230" i="13"/>
  <c r="BW669" i="10"/>
  <c r="AG226" i="13"/>
  <c r="BW665" i="10"/>
  <c r="AG222" i="13"/>
  <c r="BW661" i="10"/>
  <c r="AG218" i="13"/>
  <c r="BW657" i="10"/>
  <c r="AG214" i="13"/>
  <c r="BW649" i="10"/>
  <c r="AG206" i="13"/>
  <c r="BW645" i="10"/>
  <c r="AG202" i="13"/>
  <c r="BW641" i="10"/>
  <c r="AG198" i="13"/>
  <c r="BW637" i="10"/>
  <c r="AG194" i="13"/>
  <c r="BW633" i="10"/>
  <c r="AG190" i="13"/>
  <c r="BW629" i="10"/>
  <c r="AG186" i="13"/>
  <c r="BW623" i="10"/>
  <c r="AG180" i="13"/>
  <c r="BW620" i="10"/>
  <c r="AG177" i="13"/>
  <c r="BW616" i="10"/>
  <c r="AG173" i="13"/>
  <c r="BW612" i="10"/>
  <c r="AG169" i="13"/>
  <c r="BW605" i="10"/>
  <c r="AG162" i="13"/>
  <c r="BW602" i="10"/>
  <c r="AG159" i="13"/>
  <c r="BW596" i="10"/>
  <c r="AG153" i="13"/>
  <c r="BW589" i="10"/>
  <c r="AG146" i="13"/>
  <c r="BW582" i="10"/>
  <c r="AG139" i="13"/>
  <c r="BW578" i="10"/>
  <c r="AG135" i="13"/>
  <c r="BW575" i="10"/>
  <c r="AG132" i="13"/>
  <c r="BW570" i="10"/>
  <c r="AG127" i="13"/>
  <c r="BW567" i="10"/>
  <c r="AG124" i="13"/>
  <c r="BW564" i="10"/>
  <c r="AG121" i="13"/>
  <c r="BW557" i="10"/>
  <c r="AG114" i="13"/>
  <c r="BW553" i="10"/>
  <c r="AG110" i="13"/>
  <c r="BW543" i="10"/>
  <c r="AG100" i="13"/>
  <c r="BW540" i="10"/>
  <c r="AG97" i="13"/>
  <c r="BW534" i="10"/>
  <c r="AG91" i="13"/>
  <c r="BW530" i="10"/>
  <c r="AG87" i="13"/>
  <c r="BW518" i="10"/>
  <c r="AG75" i="13"/>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O533" i="10"/>
  <c r="I25" i="12"/>
  <c r="O454" i="10"/>
  <c r="BL389" i="10"/>
  <c r="G11" i="12"/>
  <c r="N520" i="10"/>
  <c r="O483" i="10"/>
  <c r="I23" i="12"/>
  <c r="O459" i="10"/>
  <c r="BM513" i="10"/>
  <c r="S57" i="13"/>
  <c r="BL416" i="10"/>
  <c r="BP446" i="10"/>
  <c r="T399" i="13"/>
  <c r="BU842" i="10"/>
  <c r="X399" i="13"/>
  <c r="BM797" i="10"/>
  <c r="P354" i="13"/>
  <c r="N354" i="13"/>
  <c r="N400" i="13"/>
  <c r="BM843" i="10"/>
  <c r="P400" i="13"/>
  <c r="P494" i="10"/>
  <c r="D494" i="10"/>
  <c r="O494" i="10"/>
  <c r="D492" i="10"/>
  <c r="O492" i="10"/>
  <c r="P492" i="10"/>
  <c r="BM764" i="10"/>
  <c r="P321" i="13"/>
  <c r="N321" i="13"/>
  <c r="N333" i="13"/>
  <c r="BM776" i="10"/>
  <c r="P333" i="13"/>
  <c r="BM780" i="10"/>
  <c r="P337" i="13"/>
  <c r="N337" i="13"/>
  <c r="BM760" i="10"/>
  <c r="P317" i="13"/>
  <c r="D538" i="10"/>
  <c r="O538" i="10"/>
  <c r="S397" i="13"/>
  <c r="BW840" i="10"/>
  <c r="AG397" i="13"/>
  <c r="G15" i="12"/>
  <c r="D25" i="12"/>
  <c r="E25" i="12"/>
  <c r="G10" i="12"/>
  <c r="BW537" i="10"/>
  <c r="AG94" i="13"/>
  <c r="BO429" i="10"/>
  <c r="N397" i="13"/>
  <c r="C94" i="13"/>
  <c r="S94" i="13"/>
  <c r="BS537" i="10"/>
  <c r="V94" i="13"/>
  <c r="H44" i="12"/>
  <c r="H43" i="12"/>
  <c r="H42" i="12"/>
  <c r="I53" i="12"/>
  <c r="O470" i="10"/>
  <c r="J22" i="12"/>
  <c r="O520" i="10"/>
  <c r="J24" i="12"/>
  <c r="I54" i="12"/>
  <c r="BM429" i="10"/>
  <c r="O508" i="10"/>
  <c r="I24" i="12"/>
  <c r="BU513" i="10"/>
  <c r="X70" i="13"/>
  <c r="P70" i="13"/>
  <c r="I57" i="12"/>
  <c r="I55" i="12"/>
  <c r="I51" i="12"/>
  <c r="I52" i="12"/>
  <c r="O458" i="10"/>
  <c r="I22" i="12"/>
  <c r="O545" i="10"/>
  <c r="J25" i="12"/>
  <c r="I50" i="12"/>
  <c r="BM416" i="10"/>
  <c r="BN416" i="10"/>
  <c r="BO416" i="10"/>
  <c r="BL429" i="10"/>
  <c r="N545" i="10"/>
  <c r="BV501" i="10"/>
  <c r="Y58" i="13"/>
  <c r="BL538" i="10"/>
  <c r="BW500" i="10"/>
  <c r="AG57" i="13"/>
  <c r="I57" i="13"/>
  <c r="BG500" i="10"/>
  <c r="F520" i="10"/>
  <c r="P520" i="10"/>
  <c r="O24" i="12"/>
  <c r="BU820" i="10"/>
  <c r="X377" i="13"/>
  <c r="F545" i="10"/>
  <c r="BU501" i="10"/>
  <c r="X58" i="13"/>
  <c r="N470" i="10"/>
  <c r="P470" i="10"/>
  <c r="O22" i="12"/>
  <c r="N3" i="13"/>
  <c r="BG446" i="10"/>
  <c r="H3" i="13"/>
  <c r="N483" i="10"/>
  <c r="P483" i="10"/>
  <c r="N23" i="12"/>
  <c r="F508" i="10"/>
  <c r="P508" i="10"/>
  <c r="N24" i="12"/>
  <c r="F458" i="10"/>
  <c r="BM500" i="10"/>
  <c r="P57" i="13"/>
  <c r="R95" i="13"/>
  <c r="BS507" i="10"/>
  <c r="V64" i="13"/>
  <c r="N353" i="13"/>
  <c r="BM796" i="10"/>
  <c r="P353" i="13"/>
  <c r="N363" i="13"/>
  <c r="BM806" i="10"/>
  <c r="P363" i="13"/>
  <c r="N357" i="13"/>
  <c r="BM800" i="10"/>
  <c r="P357" i="13"/>
  <c r="N368" i="13"/>
  <c r="BM811" i="10"/>
  <c r="P368" i="13"/>
  <c r="N393" i="13"/>
  <c r="BM836" i="10"/>
  <c r="P393" i="13"/>
  <c r="N401" i="13"/>
  <c r="BM844" i="10"/>
  <c r="P401" i="13"/>
  <c r="N367" i="13"/>
  <c r="BM810" i="10"/>
  <c r="P367" i="13"/>
  <c r="N372" i="13"/>
  <c r="BM815" i="10"/>
  <c r="P372" i="13"/>
  <c r="N386" i="13"/>
  <c r="BM829" i="10"/>
  <c r="P386" i="13"/>
  <c r="N360" i="13"/>
  <c r="BM803" i="10"/>
  <c r="P360" i="13"/>
  <c r="D486" i="10"/>
  <c r="P486" i="10"/>
  <c r="BM761" i="10"/>
  <c r="P318" i="13"/>
  <c r="BM830" i="10"/>
  <c r="P387" i="13"/>
  <c r="BM821" i="10"/>
  <c r="BM823" i="10"/>
  <c r="P380" i="13"/>
  <c r="P488" i="10"/>
  <c r="BK448" i="10"/>
  <c r="BP448" i="10"/>
  <c r="BG448" i="10"/>
  <c r="P458" i="10"/>
  <c r="N22" i="12"/>
  <c r="J4" i="13"/>
  <c r="Q4" i="13"/>
  <c r="BK447" i="10"/>
  <c r="BP447" i="10"/>
  <c r="Q95" i="13"/>
  <c r="BK538" i="10"/>
  <c r="N95" i="13"/>
  <c r="H95" i="13"/>
  <c r="BG538" i="10"/>
  <c r="J95" i="13"/>
  <c r="G71" i="12"/>
  <c r="G59" i="12"/>
  <c r="N358" i="13"/>
  <c r="BM801" i="10"/>
  <c r="P358" i="13"/>
  <c r="BV500" i="10"/>
  <c r="Y57" i="13"/>
  <c r="D484" i="10"/>
  <c r="O484" i="10"/>
  <c r="P484" i="10"/>
  <c r="BP538" i="10"/>
  <c r="V65" i="13"/>
  <c r="BS519" i="10"/>
  <c r="V76" i="13"/>
  <c r="BV446" i="10"/>
  <c r="Y3" i="13"/>
  <c r="S3" i="13"/>
  <c r="P545" i="10"/>
  <c r="O25" i="12"/>
  <c r="P397" i="13"/>
  <c r="BS544" i="10"/>
  <c r="V101" i="13"/>
  <c r="O486" i="10"/>
  <c r="N495" i="10"/>
  <c r="O495" i="10"/>
  <c r="J23" i="12"/>
  <c r="P378" i="13"/>
  <c r="BU821" i="10"/>
  <c r="X378" i="13"/>
  <c r="BU446" i="10"/>
  <c r="X3" i="13"/>
  <c r="J3" i="13"/>
  <c r="J57" i="13"/>
  <c r="BU500" i="10"/>
  <c r="X57" i="13"/>
  <c r="O95" i="13"/>
  <c r="BM538" i="10"/>
  <c r="N5" i="13"/>
  <c r="BM448" i="10"/>
  <c r="P5" i="13"/>
  <c r="S5" i="13"/>
  <c r="BV448" i="10"/>
  <c r="Y5" i="13"/>
  <c r="J5" i="13"/>
  <c r="BU448" i="10"/>
  <c r="X5" i="13"/>
  <c r="N4" i="13"/>
  <c r="BM447" i="10"/>
  <c r="S4" i="13"/>
  <c r="BV447" i="10"/>
  <c r="Y4" i="13"/>
  <c r="BV538" i="10"/>
  <c r="Y95" i="13"/>
  <c r="S95" i="13"/>
  <c r="F495" i="10"/>
  <c r="P495" i="10"/>
  <c r="O23" i="12"/>
  <c r="P95" i="13"/>
  <c r="BU538" i="10"/>
  <c r="X95" i="13"/>
  <c r="P4" i="13"/>
  <c r="BU447" i="10"/>
  <c r="X4" i="13"/>
</calcChain>
</file>

<file path=xl/sharedStrings.xml><?xml version="1.0" encoding="utf-8"?>
<sst xmlns="http://schemas.openxmlformats.org/spreadsheetml/2006/main" count="1076" uniqueCount="411">
  <si>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</si>
  <si>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</si>
  <si>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</si>
  <si>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</si>
  <si>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</si>
  <si>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</si>
  <si>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</si>
  <si>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</si>
  <si>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</si>
  <si>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</si>
  <si>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</si>
  <si>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</si>
  <si>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</si>
  <si>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</si>
  <si>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</si>
  <si>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</si>
  <si>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</si>
  <si>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</si>
  <si>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</si>
  <si>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</si>
  <si>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</si>
  <si>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</si>
  <si>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</si>
  <si>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</si>
  <si>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</si>
  <si>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</si>
  <si>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</si>
  <si>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</si>
  <si>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</si>
  <si>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</si>
  <si>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</si>
  <si>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</si>
  <si>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</si>
  <si>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</si>
  <si>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</si>
  <si>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</si>
  <si>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</si>
  <si>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</si>
  <si>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</si>
  <si>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</si>
  <si>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</si>
  <si>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</si>
  <si>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</si>
  <si>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</si>
  <si>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</si>
  <si>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</si>
  <si>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</si>
  <si>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</si>
  <si>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</si>
  <si>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</si>
  <si>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</si>
  <si>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</si>
  <si>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</si>
  <si>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</si>
  <si>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</si>
  <si>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</si>
  <si>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</si>
  <si>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</si>
  <si>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</si>
  <si>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</si>
  <si>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</si>
  <si>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</si>
  <si>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</si>
  <si>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</si>
  <si>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</si>
  <si>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</si>
  <si>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</si>
  <si>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</si>
  <si>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</si>
  <si>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</si>
  <si>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</si>
  <si>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</si>
  <si>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</si>
  <si>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</si>
  <si>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</si>
  <si>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</si>
  <si>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</si>
  <si>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</si>
  <si>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</si>
  <si>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</si>
  <si>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</si>
  <si>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</si>
  <si>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</si>
  <si>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</si>
  <si>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</si>
  <si>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</si>
  <si>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</si>
  <si>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</si>
  <si>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</si>
  <si>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</si>
  <si>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</si>
  <si>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</si>
  <si>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</si>
  <si>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</si>
  <si>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</si>
  <si>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</si>
  <si>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</si>
  <si>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</si>
  <si>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</si>
  <si>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</si>
  <si>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</si>
  <si>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</si>
  <si>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</si>
  <si>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</si>
  <si>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</si>
  <si>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</si>
  <si>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</si>
  <si>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</si>
  <si>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</si>
  <si>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</si>
  <si>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</si>
  <si>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</si>
  <si>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</si>
  <si>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</si>
  <si>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</si>
  <si>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</si>
  <si>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</si>
  <si>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</si>
  <si>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</si>
  <si>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</si>
  <si>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</si>
  <si>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</si>
  <si>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</si>
  <si>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</si>
  <si>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</si>
  <si>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</si>
  <si>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</si>
  <si>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</si>
  <si>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</si>
  <si>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</si>
  <si>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</si>
  <si>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</si>
  <si>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</si>
  <si>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</si>
  <si>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</si>
  <si>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</si>
  <si>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</si>
  <si>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</si>
  <si>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</si>
  <si>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</si>
  <si>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</si>
  <si>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</si>
  <si>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</si>
  <si>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</si>
  <si>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</si>
  <si>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</si>
  <si>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</si>
  <si>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</si>
  <si>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</si>
  <si>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</si>
  <si>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</si>
  <si>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</si>
  <si>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</si>
  <si>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</si>
  <si>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</si>
  <si>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</si>
  <si>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</si>
  <si>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</si>
  <si>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</si>
  <si>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</si>
  <si>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</si>
  <si>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</si>
  <si>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</si>
  <si>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</si>
  <si>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</si>
  <si>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</si>
  <si>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</si>
  <si>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</si>
  <si>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</si>
  <si>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</si>
  <si>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</si>
  <si>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</si>
  <si>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</si>
  <si>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</si>
  <si>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</si>
  <si>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</si>
  <si>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</si>
  <si>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</si>
  <si>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</si>
  <si>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</si>
  <si>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</si>
  <si>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</si>
  <si>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</si>
  <si>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</si>
  <si>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</si>
  <si>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</si>
  <si>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</si>
  <si>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</si>
  <si>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</si>
  <si>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</si>
  <si>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</si>
  <si>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</si>
  <si>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</si>
  <si>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</si>
  <si>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</si>
  <si>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</si>
  <si>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</si>
  <si>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</si>
  <si>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</si>
  <si>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</si>
  <si>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</si>
  <si>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</si>
  <si>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</si>
  <si>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</si>
  <si>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</si>
  <si>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</si>
  <si>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</si>
  <si>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</si>
  <si>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</si>
  <si>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</si>
  <si>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</si>
  <si>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</si>
  <si>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</si>
  <si>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</si>
  <si>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</si>
  <si>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</si>
  <si>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</si>
  <si>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</si>
  <si>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</si>
  <si>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</si>
  <si>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</si>
  <si>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</si>
  <si>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</si>
  <si>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</si>
  <si>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</si>
  <si>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</si>
  <si>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</si>
  <si>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</si>
  <si>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</si>
  <si>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</si>
  <si>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</si>
  <si>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</si>
  <si>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</si>
  <si>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</si>
  <si>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</si>
  <si>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</si>
  <si>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</si>
  <si>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</si>
  <si>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</si>
  <si>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</si>
  <si>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</si>
  <si>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</si>
  <si>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</si>
  <si>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</si>
  <si>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</si>
  <si>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</si>
  <si>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</si>
  <si>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</si>
  <si>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</si>
  <si>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</si>
  <si>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</si>
  <si>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</si>
  <si>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</si>
  <si>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</si>
  <si>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</si>
  <si>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</si>
  <si>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</si>
  <si>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</si>
  <si>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</si>
  <si>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</si>
  <si>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</si>
  <si>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</si>
  <si>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</si>
  <si>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</si>
  <si>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</si>
  <si>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</si>
  <si>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</si>
  <si>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</si>
  <si>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</si>
  <si>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</si>
  <si>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</si>
  <si>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</si>
  <si>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</si>
  <si>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</si>
  <si>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</si>
  <si>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</si>
  <si>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</si>
  <si>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</si>
  <si>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</si>
  <si>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</si>
  <si>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</si>
  <si>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</si>
  <si>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</si>
  <si>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</si>
  <si>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</si>
  <si>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</si>
  <si>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</si>
  <si>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</si>
  <si>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</si>
  <si>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</si>
  <si>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</si>
  <si>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</si>
  <si>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</si>
  <si>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</si>
  <si>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</si>
  <si>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</si>
  <si>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</si>
  <si>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</si>
  <si>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</si>
  <si>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</si>
  <si>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</si>
  <si>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</si>
  <si>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</si>
  <si>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</si>
  <si>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</si>
  <si>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</si>
  <si>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</si>
  <si>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</si>
  <si>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</si>
  <si>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</si>
  <si>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420</t>
  </si>
  <si>
    <t>Algebră liniară, geometrie analitică și diferențială</t>
  </si>
  <si>
    <t>Fizica</t>
  </si>
  <si>
    <t>Facultatea Mecanica</t>
  </si>
  <si>
    <t>Ingineria Sudarii</t>
  </si>
  <si>
    <t>STIINTE INGINERESTI</t>
  </si>
  <si>
    <t>Ing. Mecanica, Mecatronica, Ing. Industriala si Management</t>
  </si>
  <si>
    <t>INGINERIE INDUSTRIALA</t>
  </si>
  <si>
    <t>Organe de maşini II</t>
  </si>
  <si>
    <t>Informatica aplicata</t>
  </si>
  <si>
    <t>Desen tehnic si infografică 1</t>
  </si>
  <si>
    <t>Chimie</t>
  </si>
  <si>
    <t>Limbi moderne 1(opțiuni: L.Engleză, L. Germană, L.Franceză)</t>
  </si>
  <si>
    <t>Educaţie fizică I</t>
  </si>
  <si>
    <t>Matematici speciale</t>
  </si>
  <si>
    <t>Programarea calculatoarelor și limbaje de programare</t>
  </si>
  <si>
    <t>Mecanica I</t>
  </si>
  <si>
    <t>Tehnologia materialelor I</t>
  </si>
  <si>
    <t>Desen tehnic si infografica 2</t>
  </si>
  <si>
    <t>Limbi moderne 2 (opțiuni: L.Engleză, L. Germană, L.Franceză)</t>
  </si>
  <si>
    <t>Educaţie fizică II</t>
  </si>
  <si>
    <t>Electrotehnica</t>
  </si>
  <si>
    <t>Tehnologia materialelor II</t>
  </si>
  <si>
    <t>Rezistenţa materialelor I</t>
  </si>
  <si>
    <t>Mecanica II</t>
  </si>
  <si>
    <t>Termotehnica I</t>
  </si>
  <si>
    <t>Metode numerice</t>
  </si>
  <si>
    <t>Mecanisme I</t>
  </si>
  <si>
    <t>Educaţie fizică III</t>
  </si>
  <si>
    <t>Tolerante si control dimensional</t>
  </si>
  <si>
    <t>Rezistenţa materialelor II</t>
  </si>
  <si>
    <t>Vibratii mecanice</t>
  </si>
  <si>
    <t>Termotehnica II</t>
  </si>
  <si>
    <t>Mecanica fluidelor</t>
  </si>
  <si>
    <t>Mecanisme II</t>
  </si>
  <si>
    <t>Educaţie fizică IV</t>
  </si>
  <si>
    <t>Practică de domeniu</t>
  </si>
  <si>
    <t>Economie generală</t>
  </si>
  <si>
    <t>Organe de maşini I</t>
  </si>
  <si>
    <t xml:space="preserve">Mașini hidraulice și pneumatice </t>
  </si>
  <si>
    <t>Disciplina optionala independenta 1</t>
  </si>
  <si>
    <t>Tratamente termice</t>
  </si>
  <si>
    <t>Bazele ingineriei industriale</t>
  </si>
  <si>
    <t>Disciplina optionala independenta 2</t>
  </si>
  <si>
    <t>Disciplina optionala independenta 3</t>
  </si>
  <si>
    <t>Disciplina optionala independenta 5</t>
  </si>
  <si>
    <t>Managementul calității</t>
  </si>
  <si>
    <t>Teoria proceselor de sudare</t>
  </si>
  <si>
    <t>Disciplina optionala independenta 6</t>
  </si>
  <si>
    <t>Practica de specialitate</t>
  </si>
  <si>
    <t>Tehnologia sudării prin topire I</t>
  </si>
  <si>
    <t>Disciplina optionala independenta 7</t>
  </si>
  <si>
    <t>Mecanizarea şi automatizarea proceselor de sudare</t>
  </si>
  <si>
    <t>Inspectia calitatii imbinarilor sudate</t>
  </si>
  <si>
    <t>Materiale şi tratamente pentru structuri sudate</t>
  </si>
  <si>
    <t>Management industrial</t>
  </si>
  <si>
    <t>Tehnologia sudării prin topire II</t>
  </si>
  <si>
    <t>Proiectarea si omologarea structurilor sudate</t>
  </si>
  <si>
    <t>Tehnologia sudarii prin presiune</t>
  </si>
  <si>
    <t>Echipamente pentru sudare</t>
  </si>
  <si>
    <t>Practica elaborare proiect de diploma</t>
  </si>
  <si>
    <t>Examen de diplomă</t>
  </si>
  <si>
    <t>Disciplina optionala independenta 1.1
Prototipare si fabricatie rapida (*)</t>
  </si>
  <si>
    <t>Disciplina optionala independenta 1.2
Tehnici moderne de prelucrare</t>
  </si>
  <si>
    <t>Disciplina optionala independenta 2.1
Tehnologii si utilaje de deformare (*)</t>
  </si>
  <si>
    <t>Disciplina optionala independenta 2.2
Utilaje de fabricație</t>
  </si>
  <si>
    <t>Disciplina optionala independenta 4.1
Alegerea si utilizarea materialelor (*)</t>
  </si>
  <si>
    <t>Disciplina optionala independenta 4.2
Controlul materialelor</t>
  </si>
  <si>
    <t>Disciplina optionala independenta 5.1
Maşini unelte  (*)</t>
  </si>
  <si>
    <t>Disciplina optionala independenta 5.2
Bazele generării suprafețelor pe masini unelte</t>
  </si>
  <si>
    <t>Disciplina optionala independenta 6.1
Servomecanisme, traductori si senzori (*)</t>
  </si>
  <si>
    <t>Disciplina optionala independenta 6.2
Bazele cercetarii experimentale</t>
  </si>
  <si>
    <t xml:space="preserve">Disciplina optionala independenta 7.1
Bazele creatiei tehnice (*)  </t>
  </si>
  <si>
    <t>Disciplina optionala independenta 7.2
Creativitate tehnica si analiza valorii</t>
  </si>
  <si>
    <t>Psihologia educatiei</t>
  </si>
  <si>
    <t>F</t>
  </si>
  <si>
    <t>Pedagogie I</t>
  </si>
  <si>
    <t>Voluntariat</t>
  </si>
  <si>
    <t>Pedagogie II</t>
  </si>
  <si>
    <t>Limbi moderne( Engleză, franceză. Germană)</t>
  </si>
  <si>
    <t>Didactica specializarii</t>
  </si>
  <si>
    <t>Responsabilitate sociala si activism civic</t>
  </si>
  <si>
    <t>Instruire asistata de calculator</t>
  </si>
  <si>
    <t>Practica pedagogica in invatamantul preuniversitar obligatoriu (I)</t>
  </si>
  <si>
    <t>Managementul clasei de elevi</t>
  </si>
  <si>
    <t>Practica pedagogica in invatamantul preuniversitar obligatoriu (II)</t>
  </si>
  <si>
    <t>Antreprenoriat inovativ</t>
  </si>
  <si>
    <t>Conf.univ.dr.ing. Virgil STOICA</t>
  </si>
  <si>
    <t>Misiunea programului de studii de licenta specializarea Ingineria Sudării face parte din misiunea generală a Facultăţii de Mecanică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interconectate, didactice și de cercetare, individuale şi în colaborare, desfășurate de cadrele didactice titulare ale disciplinelor din planul de învăţământ</t>
  </si>
  <si>
    <t>Obiectivele programului de studiu Ingineria Sudării sunt asociate competentelor asociate specializarii IS, asa cum sunt declarate pe site-ul UPT si RNCIS. Conținutul procesului de învățământ:
O1 Oferirea studenților de oportunităţi bine conturate privind pregătirea lor profesională şi ştiinţifică, pe baza experientei și competentelor individuale ale cadrelor didactice implicate în procesul educativ, inclusiv asigurarea continuităţii pregătirii profesionale a studenţilor, cu deschidere spre calificări de nivel superior: master și doctorat, în domeniul specializării,
O2. Formarea de ingineri mecanici specialişti, cu profil profesional multidisciplinar, de înaltă calitate si complex, ancorat în contextul industrial actual si de perspectiva
O3. Formarea capacităţilor intelectuale şi a abilităţilor practice pentru studenți, corelate cu necesitățile pieții muncii, cu cerințele de perspectivă ale angajatorilor dar si cu intentiile de dezvoltare profesionala a studentului, prin învățământ formativ, modular, cu discipline optionale, bazat pe credite transferabile,
O4. Dezvoltarea abilităţiilor antreprenoriale și a spiritului de etică profesională al studenților,
O5. Asigurarea contactului cursanților cu stadiul actual al cunoașterii și dezvoltării domeniului (materiale, tehnologii, tendinte/perspective de evolutie), fara a neglija însă și oferta de activități pentru dezvoltare personala, recreative și competiționale.</t>
  </si>
  <si>
    <t>CT1. Aplicarea valorilor şi eticii profesiei de inginer, si executarea responsabila a sarcinilor profesionale în condiţii de autonomie restrânsă şi asistenţă calificată.
Promovarea raţionamentului logic, convergent şi divergent, a aplicabilităţii practice, a evaluării si autoevaluării in luarea deciziilor.
CT2. Realizarea activităţilor şi exercitarea rolurilor specifice muncii în echipă pe diferite paliere ierarhice; Promovarea spiritului de iniţiativă, dialogului, cooperării, atitudinii pozitive şi respectului faţă de ceilalţi, diversităţii şi multiculturalităţii si îmbunătăţirea continua a propriei activităţi.
CT3. Autoevaluarea obiectivă a nevoii de formare profesională continuă în scopul inserţiei pe piaţa muncii şi al adaptării la dinamica cerinţelor acesteia si pentru dezvoltarea personală şi profesională. Utilizarea eficientă a abilităţilor lingvistice si a cunoştinţelor de tehnologia informaţiei şi a comunicării.</t>
  </si>
  <si>
    <t>C1. Efectuarea de calcule, demonstrații şi aplicații pentru rezolvarea de sarcini specifice ingineriei industriale, pe baza cunoştinţelor din ştiinţele fundamentale;
C2. Asocierea cunoștințelor, principiilor şi metodelor din științele tehnice ale domeniului cu reprezentări grafice pentru rezolvarea de sarcini specifice;
C3. Utilizarea de aplicații software şi a tehnologiilor digitale pentru rezolvarea de sarcini specifice ingineriei industriale în general şi ingineriei sudării in particular
C4. Proiectarea constructivă şi elaborarea tehnologiilor de fabricare a structurilor şi produselor sudate
C5. Proiectarea sistemelor de mecanizare-automatizare a proceselor de sudare şi conexe sudării, alegerea, exploatarea şi mentenanța echipamentelor de sudare şi control;
C6. Organizarea şi gestionarea fabricației, certificarea personalului şi a procedurilor de sudare, controlul şi asigurarea calității produselor sudate.</t>
  </si>
  <si>
    <t>Analist cumparari/consultant furnizori(243301); Asistent standardizare(325707); Consilier inginer mecanic(214433); Formator(242401); Inginer de cercetare in creatia tehnica in constructia de masini(214482); Inginer de cercetare in tehnologia constructiilor de masini(214467); Inginer de cercetare in tehnologie si echipamente neconventionale(214939); Inginer material rulant cale ferata(214404); Inginer mecanic(214401); Inginer mecanic utilaj tehnologic chimic(214413); Inginer mecanic utilaj tehnologic pentru constructii(214417); Inginer mecanic utilaj tehnologic petrolier(214414); Inginer montaj(215302); Inginer nave(214407); Inginer productie(215205); Inginer/ subinginer tehnolog prelucrari mecanice(214444); Instructor sistem de productie(214113); Profesor in invatamantul gimnazial(233002); Programator fabricatie/ lansator fabricatie(214136); Proiectant inginer mecanic(214438); Referent de specialitate inginer mecanic(214436); Secretar institut, facultate(235901); Specialist mentenanta mecanica echipamente industriale(214443)</t>
  </si>
  <si>
    <t>Procedee conexe sudării</t>
  </si>
  <si>
    <t>Disciplina optionala independenta 4</t>
  </si>
  <si>
    <t>Tehnologii de procesare a materialelor polimerice</t>
  </si>
  <si>
    <t>Disciplina optionala independenta 3.1
Etica si integritate academica</t>
  </si>
  <si>
    <t>Disciplina optionala independenta 3.2
Comunicare  (*)</t>
  </si>
  <si>
    <t xml:space="preserve">   </t>
  </si>
  <si>
    <t>Știința materialelor I</t>
  </si>
  <si>
    <t>Ştiinţa materialelor 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</si>
</sst>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4"/>
      <color theme="3"/>
      <name val="Arial"/>
      <family val="2"/>
    </font>
    <font>
      <sz val="14"/>
      <color rgb="FF000080"/>
      <name val="Arial"/>
      <family val="2"/>
    </font>
    <font>
      <sz val="12"/>
      <color indexed="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3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3" fillId="7" borderId="36"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8" fillId="0" borderId="75" xfId="2" applyFont="1" applyFill="1" applyBorder="1" applyAlignment="1" applyProtection="1">
      <alignment horizontal="center" vertical="center"/>
      <protection locked="0"/>
    </xf>
    <xf numFmtId="0" fontId="58" fillId="0" borderId="12" xfId="0" applyFont="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58" fillId="0" borderId="48" xfId="0" applyFont="1" applyBorder="1" applyAlignment="1" applyProtection="1">
      <alignment horizontal="center" vertical="center" wrapText="1"/>
      <protection locked="0"/>
    </xf>
    <xf numFmtId="0" fontId="58" fillId="0" borderId="14" xfId="0" applyFont="1" applyBorder="1" applyAlignment="1" applyProtection="1">
      <alignment horizontal="center" vertical="center" wrapText="1"/>
      <protection locked="0"/>
    </xf>
    <xf numFmtId="0" fontId="58" fillId="0" borderId="47" xfId="0" applyFont="1" applyBorder="1" applyAlignment="1" applyProtection="1">
      <alignment horizontal="center" vertical="center" wrapText="1"/>
      <protection locked="0"/>
    </xf>
    <xf numFmtId="0" fontId="58" fillId="0" borderId="75" xfId="2" applyFont="1" applyBorder="1" applyAlignment="1" applyProtection="1">
      <alignment horizontal="center" vertical="center"/>
      <protection locked="0"/>
    </xf>
    <xf numFmtId="0" fontId="58" fillId="0" borderId="1" xfId="0" applyFont="1" applyBorder="1" applyAlignment="1" applyProtection="1">
      <alignment horizontal="center" vertical="center" wrapText="1"/>
      <protection locked="0"/>
    </xf>
    <xf numFmtId="0" fontId="55" fillId="0" borderId="12" xfId="0" applyFont="1" applyBorder="1" applyAlignment="1" applyProtection="1">
      <alignment horizontal="center" vertical="center" wrapText="1"/>
      <protection locked="0"/>
    </xf>
    <xf numFmtId="0" fontId="66" fillId="0" borderId="12"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protection locked="0"/>
    </xf>
    <xf numFmtId="0" fontId="55" fillId="0" borderId="48"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47" xfId="0" applyFont="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47"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8"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68" fillId="7" borderId="0" xfId="0" applyFont="1" applyFill="1" applyAlignment="1" applyProtection="1">
      <alignment horizontal="left" wrapText="1"/>
      <protection locked="0"/>
    </xf>
    <xf numFmtId="0" fontId="56"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8" fillId="0" borderId="0" xfId="0" applyFont="1" applyFill="1" applyAlignment="1">
      <alignment horizontal="center"/>
    </xf>
    <xf numFmtId="0" fontId="8" fillId="7" borderId="0" xfId="0" applyFont="1" applyFill="1" applyAlignment="1" applyProtection="1">
      <alignment horizontal="left" shrinkToFit="1"/>
      <protection locked="0"/>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46" fillId="0" borderId="51" xfId="0"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wrapText="1"/>
      <protection locked="0"/>
    </xf>
    <xf numFmtId="0" fontId="46" fillId="0" borderId="52" xfId="0" applyFont="1" applyFill="1" applyBorder="1" applyAlignment="1" applyProtection="1">
      <alignment horizontal="center" vertical="center" wrapText="1"/>
      <protection locked="0"/>
    </xf>
    <xf numFmtId="0" fontId="46" fillId="0" borderId="53" xfId="0" applyFont="1" applyFill="1" applyBorder="1" applyAlignment="1" applyProtection="1">
      <alignment horizontal="center" vertical="center" wrapText="1"/>
      <protection locked="0"/>
    </xf>
    <xf numFmtId="0" fontId="46" fillId="0" borderId="23" xfId="0" applyFont="1" applyFill="1" applyBorder="1" applyAlignment="1" applyProtection="1">
      <alignment horizontal="center" vertical="center" wrapText="1"/>
      <protection locked="0"/>
    </xf>
    <xf numFmtId="0" fontId="46" fillId="0" borderId="54" xfId="0" applyFont="1" applyFill="1" applyBorder="1" applyAlignment="1" applyProtection="1">
      <alignment horizontal="center" vertical="center" wrapText="1"/>
      <protection locked="0"/>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5" fillId="0" borderId="0" xfId="0" applyFont="1" applyAlignment="1">
      <alignment horizontal="left" vertical="center" shrinkToFit="1"/>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3" zoomScale="70" zoomScaleNormal="70" zoomScaleSheetLayoutView="70" zoomScalePageLayoutView="70" workbookViewId="0">
      <selection activeCell="J35" sqref="J35:U35"/>
    </sheetView>
  </sheetViews>
  <sheetFormatPr defaultColWidth="9.140625" defaultRowHeight="14.25" x14ac:dyDescent="0.2"/>
  <cols>
    <col min="1" max="1" width="6.42578125" style="49" customWidth="1"/>
    <col min="2" max="2" width="7.140625" style="50" customWidth="1"/>
    <col min="3" max="3" width="6.570312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42578125" style="51" customWidth="1"/>
    <col min="14" max="15" width="5.42578125" style="50" customWidth="1"/>
    <col min="16" max="16" width="4.42578125" style="50" customWidth="1"/>
    <col min="17" max="17" width="5" style="51" customWidth="1"/>
    <col min="18" max="18" width="6.85546875" style="51" customWidth="1"/>
    <col min="19" max="19" width="7.5703125" style="51" hidden="1" customWidth="1"/>
    <col min="20" max="20" width="6.85546875" style="50" customWidth="1"/>
    <col min="21" max="21" width="13.5703125" style="50" customWidth="1"/>
    <col min="22" max="22" width="6.140625" style="51" customWidth="1"/>
    <col min="23" max="23" width="4.5703125" style="51" customWidth="1"/>
    <col min="24" max="24" width="7.570312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425781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56" t="s">
        <v>313</v>
      </c>
      <c r="B4" s="456"/>
      <c r="C4" s="456"/>
      <c r="D4" s="456"/>
      <c r="E4" s="456"/>
      <c r="F4" s="456"/>
      <c r="G4" s="456"/>
      <c r="H4" s="456"/>
      <c r="I4" s="456"/>
      <c r="J4" s="456"/>
      <c r="K4" s="456"/>
      <c r="L4" s="456"/>
      <c r="M4" s="456"/>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75" t="s">
        <v>314</v>
      </c>
      <c r="K25" s="475"/>
      <c r="L25" s="475"/>
      <c r="M25" s="475"/>
      <c r="N25" s="475"/>
      <c r="O25" s="475"/>
      <c r="P25" s="475"/>
      <c r="Q25" s="475"/>
      <c r="R25" s="475"/>
      <c r="S25" s="475"/>
      <c r="T25" s="475"/>
      <c r="U25" s="475"/>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75" t="s">
        <v>315</v>
      </c>
      <c r="K27" s="475"/>
      <c r="L27" s="475"/>
      <c r="M27" s="475"/>
      <c r="N27" s="475"/>
      <c r="O27" s="475"/>
      <c r="P27" s="475"/>
      <c r="Q27" s="475"/>
      <c r="R27" s="475"/>
      <c r="S27" s="475"/>
      <c r="T27" s="475"/>
      <c r="U27" s="475"/>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75" t="s">
        <v>316</v>
      </c>
      <c r="K29" s="475"/>
      <c r="L29" s="475"/>
      <c r="M29" s="475"/>
      <c r="N29" s="475"/>
      <c r="O29" s="475"/>
      <c r="P29" s="475"/>
      <c r="Q29" s="475"/>
      <c r="R29" s="475"/>
      <c r="S29" s="475"/>
      <c r="T29" s="475"/>
      <c r="U29" s="475"/>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75" t="s">
        <v>317</v>
      </c>
      <c r="K31" s="475"/>
      <c r="L31" s="475"/>
      <c r="M31" s="475"/>
      <c r="N31" s="475"/>
      <c r="O31" s="475"/>
      <c r="P31" s="475"/>
      <c r="Q31" s="475"/>
      <c r="R31" s="475"/>
      <c r="S31" s="475"/>
      <c r="T31" s="475"/>
      <c r="U31" s="475"/>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9" t="s">
        <v>92</v>
      </c>
      <c r="K33" s="469"/>
      <c r="L33" s="469"/>
      <c r="M33" s="469"/>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75" t="s">
        <v>175</v>
      </c>
      <c r="K35" s="475"/>
      <c r="L35" s="475"/>
      <c r="M35" s="475"/>
      <c r="N35" s="475"/>
      <c r="O35" s="475"/>
      <c r="P35" s="475"/>
      <c r="Q35" s="475"/>
      <c r="R35" s="475"/>
      <c r="S35" s="475"/>
      <c r="T35" s="475"/>
      <c r="U35" s="475"/>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74" t="s">
        <v>39</v>
      </c>
      <c r="C45" s="474"/>
      <c r="D45" s="474"/>
      <c r="E45" s="474"/>
      <c r="F45" s="474"/>
      <c r="G45" s="474"/>
      <c r="H45" s="474"/>
      <c r="I45" s="474"/>
      <c r="N45" s="474" t="s">
        <v>42</v>
      </c>
      <c r="O45" s="474"/>
      <c r="P45" s="474"/>
      <c r="Q45" s="474"/>
      <c r="R45" s="474"/>
      <c r="S45" s="474"/>
      <c r="T45" s="474"/>
      <c r="U45" s="474"/>
      <c r="V45" s="135"/>
      <c r="W45" s="135"/>
      <c r="X45" s="135"/>
      <c r="Z45" s="135"/>
      <c r="AA45" s="135"/>
      <c r="AB45" s="135"/>
      <c r="AC45" s="15"/>
      <c r="AD45" s="15"/>
      <c r="AE45" s="15"/>
      <c r="AF45" s="15"/>
      <c r="AI45" s="15"/>
      <c r="AJ45" s="15"/>
      <c r="AK45" s="15"/>
    </row>
    <row r="46" spans="1:38" s="59" customFormat="1" ht="15.75" x14ac:dyDescent="0.25">
      <c r="B46" s="471" t="s">
        <v>285</v>
      </c>
      <c r="C46" s="471"/>
      <c r="D46" s="471"/>
      <c r="E46" s="471"/>
      <c r="F46" s="471"/>
      <c r="G46" s="471"/>
      <c r="H46" s="471"/>
      <c r="I46" s="471"/>
      <c r="J46" s="140"/>
      <c r="K46" s="140"/>
      <c r="L46" s="140"/>
      <c r="N46" s="471" t="s">
        <v>397</v>
      </c>
      <c r="O46" s="471"/>
      <c r="P46" s="471"/>
      <c r="Q46" s="471"/>
      <c r="R46" s="471"/>
      <c r="S46" s="471"/>
      <c r="T46" s="471"/>
      <c r="U46" s="471"/>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Mecanica</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62" t="s">
        <v>257</v>
      </c>
      <c r="B57" s="463"/>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151"/>
      <c r="AA57" s="151"/>
      <c r="AB57" s="151"/>
      <c r="AC57" s="151"/>
      <c r="AD57" s="151"/>
      <c r="AE57" s="151"/>
      <c r="AF57" s="151"/>
      <c r="AG57" s="151"/>
      <c r="AH57" s="151"/>
      <c r="AI57" s="151"/>
      <c r="AJ57" s="15"/>
    </row>
    <row r="58" spans="1:36" s="6" customFormat="1" ht="18.75" customHeight="1" x14ac:dyDescent="0.2">
      <c r="A58" s="461" t="s">
        <v>398</v>
      </c>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148"/>
      <c r="AA58" s="148"/>
      <c r="AB58" s="148"/>
      <c r="AC58" s="148"/>
      <c r="AD58" s="148"/>
      <c r="AE58" s="148"/>
      <c r="AF58" s="148"/>
      <c r="AG58" s="148"/>
      <c r="AH58" s="148"/>
      <c r="AI58" s="148"/>
      <c r="AJ58" s="15"/>
    </row>
    <row r="59" spans="1:36" s="6" customFormat="1" ht="42.75" customHeight="1" x14ac:dyDescent="0.2">
      <c r="A59" s="461"/>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148"/>
      <c r="AA59" s="148"/>
      <c r="AB59" s="148"/>
      <c r="AC59" s="148"/>
      <c r="AD59" s="148"/>
      <c r="AE59" s="148"/>
      <c r="AF59" s="148"/>
      <c r="AG59" s="148"/>
      <c r="AH59" s="148"/>
      <c r="AI59" s="148"/>
      <c r="AJ59" s="15"/>
    </row>
    <row r="60" spans="1:36" s="6" customFormat="1" ht="15" x14ac:dyDescent="0.2">
      <c r="A60" s="467"/>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15"/>
    </row>
    <row r="61" spans="1:36" s="6" customFormat="1" ht="15.75" customHeight="1" x14ac:dyDescent="0.25">
      <c r="A61" s="462" t="s">
        <v>258</v>
      </c>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151"/>
      <c r="AA61" s="151"/>
      <c r="AB61" s="151"/>
      <c r="AC61" s="151"/>
      <c r="AD61" s="151"/>
      <c r="AE61" s="151"/>
      <c r="AF61" s="151"/>
      <c r="AG61" s="151"/>
      <c r="AH61" s="151"/>
      <c r="AI61" s="151"/>
      <c r="AJ61" s="15"/>
    </row>
    <row r="62" spans="1:36" s="6" customFormat="1" ht="15" customHeight="1" x14ac:dyDescent="0.2">
      <c r="A62" s="472" t="s">
        <v>399</v>
      </c>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149"/>
      <c r="AA62" s="149"/>
      <c r="AB62" s="149"/>
      <c r="AC62" s="149"/>
      <c r="AD62" s="149"/>
      <c r="AE62" s="149"/>
      <c r="AF62" s="149"/>
      <c r="AG62" s="149"/>
      <c r="AH62" s="149"/>
      <c r="AI62" s="149"/>
      <c r="AJ62" s="15"/>
    </row>
    <row r="63" spans="1:36" s="6" customFormat="1" ht="86.25" customHeight="1" x14ac:dyDescent="0.2">
      <c r="A63" s="472"/>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149"/>
      <c r="AA63" s="149"/>
      <c r="AB63" s="149"/>
      <c r="AC63" s="149"/>
      <c r="AD63" s="149"/>
      <c r="AE63" s="149"/>
      <c r="AF63" s="149"/>
      <c r="AG63" s="149"/>
      <c r="AH63" s="149"/>
      <c r="AI63" s="149"/>
      <c r="AJ63" s="15"/>
    </row>
    <row r="64" spans="1:36" s="6" customFormat="1" ht="45" customHeight="1" x14ac:dyDescent="0.2">
      <c r="A64" s="472"/>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62" t="s">
        <v>293</v>
      </c>
      <c r="B66" s="463"/>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151"/>
      <c r="AA66" s="151"/>
      <c r="AB66" s="151"/>
      <c r="AC66" s="151"/>
      <c r="AD66" s="151"/>
      <c r="AE66" s="151"/>
      <c r="AF66" s="151"/>
      <c r="AG66" s="151"/>
      <c r="AH66" s="151"/>
      <c r="AI66" s="151"/>
      <c r="AJ66" s="88"/>
    </row>
    <row r="67" spans="1:39" s="96" customFormat="1" ht="20.25" customHeight="1" x14ac:dyDescent="0.3">
      <c r="A67" s="462" t="s">
        <v>80</v>
      </c>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149"/>
      <c r="AA67" s="149"/>
      <c r="AB67" s="149"/>
      <c r="AC67" s="149"/>
      <c r="AD67" s="149"/>
      <c r="AE67" s="149"/>
      <c r="AF67" s="149"/>
      <c r="AG67" s="149"/>
      <c r="AH67" s="149"/>
      <c r="AI67" s="149"/>
      <c r="AJ67" s="88"/>
    </row>
    <row r="68" spans="1:39" s="96" customFormat="1" ht="20.25" customHeight="1" x14ac:dyDescent="0.3">
      <c r="A68" s="459" t="s">
        <v>401</v>
      </c>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149"/>
      <c r="AA68" s="149"/>
      <c r="AB68" s="149"/>
      <c r="AC68" s="149"/>
      <c r="AD68" s="149"/>
      <c r="AE68" s="149"/>
      <c r="AF68" s="149"/>
      <c r="AG68" s="149"/>
      <c r="AH68" s="149"/>
      <c r="AI68" s="149"/>
      <c r="AJ68" s="88"/>
    </row>
    <row r="69" spans="1:39" s="96" customFormat="1" ht="48.75" customHeight="1" x14ac:dyDescent="0.3">
      <c r="A69" s="459"/>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149"/>
      <c r="AA69" s="149"/>
      <c r="AB69" s="149"/>
      <c r="AC69" s="149"/>
      <c r="AD69" s="149"/>
      <c r="AE69" s="149"/>
      <c r="AF69" s="149"/>
      <c r="AG69" s="149"/>
      <c r="AH69" s="149"/>
      <c r="AI69" s="149"/>
      <c r="AJ69" s="88"/>
    </row>
    <row r="70" spans="1:39" s="96" customFormat="1" ht="29.25" customHeight="1" x14ac:dyDescent="0.3">
      <c r="A70" s="459"/>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149"/>
      <c r="AA70" s="149"/>
      <c r="AB70" s="149"/>
      <c r="AC70" s="149"/>
      <c r="AD70" s="149"/>
      <c r="AE70" s="149"/>
      <c r="AF70" s="149"/>
      <c r="AG70" s="149"/>
      <c r="AH70" s="149"/>
      <c r="AI70" s="149"/>
      <c r="AJ70" s="88"/>
    </row>
    <row r="71" spans="1:39" s="96" customFormat="1" ht="20.25" hidden="1" customHeight="1" x14ac:dyDescent="0.3">
      <c r="A71" s="459"/>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149"/>
      <c r="AA71" s="149"/>
      <c r="AB71" s="149"/>
      <c r="AC71" s="149"/>
      <c r="AD71" s="149"/>
      <c r="AE71" s="149"/>
      <c r="AF71" s="149"/>
      <c r="AG71" s="149"/>
      <c r="AH71" s="149"/>
      <c r="AI71" s="149"/>
      <c r="AJ71" s="88"/>
    </row>
    <row r="72" spans="1:39" s="96" customFormat="1" ht="21" hidden="1" customHeight="1" x14ac:dyDescent="0.35">
      <c r="A72" s="459"/>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149"/>
      <c r="AA72" s="149"/>
      <c r="AB72" s="149"/>
      <c r="AC72" s="149"/>
      <c r="AD72" s="149"/>
      <c r="AE72" s="149"/>
      <c r="AF72" s="149"/>
      <c r="AG72" s="149"/>
      <c r="AH72" s="149"/>
      <c r="AI72" s="149"/>
      <c r="AJ72" s="88"/>
      <c r="AM72" s="97"/>
    </row>
    <row r="73" spans="1:39" s="96" customFormat="1" ht="20.25" hidden="1" customHeight="1" x14ac:dyDescent="0.3">
      <c r="A73" s="459"/>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151"/>
      <c r="AA73" s="151"/>
      <c r="AB73" s="151"/>
      <c r="AC73" s="151"/>
      <c r="AD73" s="151"/>
      <c r="AE73" s="151"/>
      <c r="AF73" s="151"/>
      <c r="AG73" s="151"/>
      <c r="AH73" s="151"/>
      <c r="AI73" s="151"/>
      <c r="AJ73" s="88"/>
    </row>
    <row r="74" spans="1:39" s="96" customFormat="1" ht="21" hidden="1" customHeight="1" x14ac:dyDescent="0.35">
      <c r="A74" s="459"/>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149"/>
      <c r="AA74" s="149"/>
      <c r="AB74" s="149"/>
      <c r="AC74" s="149"/>
      <c r="AD74" s="149"/>
      <c r="AE74" s="149"/>
      <c r="AF74" s="149"/>
      <c r="AG74" s="149"/>
      <c r="AH74" s="149"/>
      <c r="AI74" s="149"/>
      <c r="AJ74" s="88"/>
      <c r="AM74" s="97"/>
    </row>
    <row r="75" spans="1:39" s="96" customFormat="1" ht="78" hidden="1" customHeight="1" x14ac:dyDescent="0.3">
      <c r="A75" s="459"/>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62" t="s">
        <v>81</v>
      </c>
      <c r="B77" s="463"/>
      <c r="C77" s="463"/>
      <c r="D77" s="463"/>
      <c r="E77" s="463"/>
      <c r="F77" s="463"/>
      <c r="G77" s="463"/>
      <c r="H77" s="463"/>
      <c r="I77" s="463"/>
      <c r="J77" s="463"/>
      <c r="K77" s="463"/>
      <c r="L77" s="463"/>
      <c r="M77" s="463"/>
      <c r="N77" s="463"/>
      <c r="O77" s="463"/>
      <c r="P77" s="463"/>
      <c r="Q77" s="463"/>
      <c r="R77" s="463"/>
      <c r="S77" s="463"/>
      <c r="T77" s="463"/>
      <c r="U77" s="463"/>
      <c r="V77" s="463"/>
      <c r="W77" s="463"/>
      <c r="X77" s="463"/>
      <c r="Y77" s="463"/>
      <c r="Z77" s="149"/>
      <c r="AA77" s="149"/>
      <c r="AB77" s="149"/>
      <c r="AC77" s="149"/>
      <c r="AD77" s="149"/>
      <c r="AE77" s="149"/>
      <c r="AF77" s="149"/>
      <c r="AG77" s="149"/>
      <c r="AH77" s="149"/>
      <c r="AI77" s="149"/>
      <c r="AJ77" s="88"/>
    </row>
    <row r="78" spans="1:39" s="96" customFormat="1" ht="20.25" customHeight="1" x14ac:dyDescent="0.3">
      <c r="A78" s="464" t="s">
        <v>400</v>
      </c>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149"/>
      <c r="AA78" s="149"/>
      <c r="AB78" s="149"/>
      <c r="AC78" s="149"/>
      <c r="AD78" s="149"/>
      <c r="AE78" s="149"/>
      <c r="AF78" s="149"/>
      <c r="AG78" s="149"/>
      <c r="AH78" s="149"/>
      <c r="AI78" s="149"/>
      <c r="AJ78" s="88"/>
    </row>
    <row r="79" spans="1:39" s="96" customFormat="1" ht="17.25" customHeight="1" x14ac:dyDescent="0.3">
      <c r="A79" s="464"/>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149"/>
      <c r="AA79" s="149"/>
      <c r="AB79" s="149"/>
      <c r="AC79" s="149"/>
      <c r="AD79" s="149"/>
      <c r="AE79" s="149"/>
      <c r="AF79" s="149"/>
      <c r="AG79" s="149"/>
      <c r="AH79" s="149"/>
      <c r="AI79" s="149"/>
      <c r="AJ79" s="88"/>
    </row>
    <row r="80" spans="1:39" s="96" customFormat="1" ht="1.5" customHeight="1" x14ac:dyDescent="0.3">
      <c r="A80" s="466"/>
      <c r="B80" s="465"/>
      <c r="C80" s="465"/>
      <c r="D80" s="465"/>
      <c r="E80" s="465"/>
      <c r="F80" s="465"/>
      <c r="G80" s="465"/>
      <c r="H80" s="465"/>
      <c r="I80" s="465"/>
      <c r="J80" s="465"/>
      <c r="K80" s="465"/>
      <c r="L80" s="465"/>
      <c r="M80" s="465"/>
      <c r="N80" s="465"/>
      <c r="O80" s="465"/>
      <c r="P80" s="465"/>
      <c r="Q80" s="465"/>
      <c r="R80" s="465"/>
      <c r="S80" s="465"/>
      <c r="T80" s="465"/>
      <c r="U80" s="465"/>
      <c r="V80" s="465"/>
      <c r="W80" s="465"/>
      <c r="X80" s="465"/>
      <c r="Y80" s="465"/>
      <c r="Z80" s="149"/>
      <c r="AA80" s="149"/>
      <c r="AB80" s="149"/>
      <c r="AC80" s="149"/>
      <c r="AD80" s="149"/>
      <c r="AE80" s="149"/>
      <c r="AF80" s="149"/>
      <c r="AG80" s="149"/>
      <c r="AH80" s="149"/>
      <c r="AI80" s="149"/>
      <c r="AJ80" s="88"/>
    </row>
    <row r="81" spans="1:36" s="59" customFormat="1" ht="15" hidden="1" customHeight="1" x14ac:dyDescent="0.2">
      <c r="A81" s="466"/>
      <c r="B81" s="465"/>
      <c r="C81" s="465"/>
      <c r="D81" s="465"/>
      <c r="E81" s="465"/>
      <c r="F81" s="465"/>
      <c r="G81" s="465"/>
      <c r="H81" s="465"/>
      <c r="I81" s="465"/>
      <c r="J81" s="465"/>
      <c r="K81" s="465"/>
      <c r="L81" s="465"/>
      <c r="M81" s="465"/>
      <c r="N81" s="465"/>
      <c r="O81" s="465"/>
      <c r="P81" s="465"/>
      <c r="Q81" s="465"/>
      <c r="R81" s="465"/>
      <c r="S81" s="465"/>
      <c r="T81" s="465"/>
      <c r="U81" s="465"/>
      <c r="V81" s="465"/>
      <c r="W81" s="465"/>
      <c r="X81" s="465"/>
      <c r="Y81" s="465"/>
      <c r="Z81" s="140"/>
      <c r="AA81" s="140"/>
      <c r="AB81" s="145"/>
      <c r="AC81" s="140"/>
      <c r="AD81" s="145"/>
      <c r="AE81" s="140"/>
      <c r="AF81" s="140"/>
      <c r="AG81" s="140"/>
      <c r="AH81" s="140"/>
      <c r="AI81" s="140"/>
      <c r="AJ81" s="88"/>
    </row>
    <row r="82" spans="1:36" s="59" customFormat="1" ht="60.75" customHeight="1" x14ac:dyDescent="0.2">
      <c r="A82" s="466"/>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62" t="s">
        <v>95</v>
      </c>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144"/>
      <c r="AA84" s="144"/>
      <c r="AB84" s="144"/>
      <c r="AC84" s="144"/>
      <c r="AD84" s="144"/>
      <c r="AE84" s="144"/>
      <c r="AF84" s="144"/>
      <c r="AG84" s="144"/>
      <c r="AH84" s="144"/>
      <c r="AI84" s="144"/>
      <c r="AJ84" s="88"/>
    </row>
    <row r="85" spans="1:36" s="59" customFormat="1" ht="15.75" customHeight="1" x14ac:dyDescent="0.2">
      <c r="A85" s="457" t="s">
        <v>99</v>
      </c>
      <c r="B85" s="458"/>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150"/>
      <c r="AA85" s="150"/>
      <c r="AB85" s="150"/>
      <c r="AC85" s="150"/>
      <c r="AD85" s="150"/>
      <c r="AE85" s="150"/>
      <c r="AF85" s="150"/>
      <c r="AG85" s="150"/>
      <c r="AH85" s="150"/>
      <c r="AI85" s="150"/>
      <c r="AJ85" s="150"/>
    </row>
    <row r="86" spans="1:36" s="59" customFormat="1" ht="15.75" customHeight="1" x14ac:dyDescent="0.25">
      <c r="A86" s="136"/>
      <c r="B86" s="459" t="s">
        <v>402</v>
      </c>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150"/>
      <c r="AA86" s="150"/>
      <c r="AB86" s="150"/>
      <c r="AC86" s="150"/>
      <c r="AD86" s="150"/>
      <c r="AE86" s="150"/>
      <c r="AF86" s="150"/>
      <c r="AG86" s="150"/>
      <c r="AH86" s="150"/>
      <c r="AI86" s="150"/>
      <c r="AJ86" s="150"/>
    </row>
    <row r="87" spans="1:36" s="59" customFormat="1" ht="15.75" customHeight="1" x14ac:dyDescent="0.25">
      <c r="A87" s="136"/>
      <c r="B87" s="461"/>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150"/>
      <c r="AA87" s="150"/>
      <c r="AB87" s="150"/>
      <c r="AC87" s="150"/>
      <c r="AD87" s="150"/>
      <c r="AE87" s="150"/>
      <c r="AF87" s="150"/>
      <c r="AG87" s="150"/>
      <c r="AH87" s="150"/>
      <c r="AI87" s="150"/>
      <c r="AJ87" s="150"/>
    </row>
    <row r="88" spans="1:36" s="59" customFormat="1" ht="12" customHeight="1" x14ac:dyDescent="0.25">
      <c r="A88" s="136"/>
      <c r="B88" s="461"/>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150"/>
      <c r="AA88" s="150"/>
      <c r="AB88" s="150"/>
      <c r="AC88" s="150"/>
      <c r="AD88" s="150"/>
      <c r="AE88" s="150"/>
      <c r="AF88" s="150"/>
      <c r="AG88" s="150"/>
      <c r="AH88" s="150"/>
      <c r="AI88" s="150"/>
      <c r="AJ88" s="150"/>
    </row>
    <row r="89" spans="1:36" s="59" customFormat="1" ht="15.75" hidden="1" customHeight="1" x14ac:dyDescent="0.25">
      <c r="A89" s="136"/>
      <c r="B89" s="461"/>
      <c r="C89" s="460"/>
      <c r="D89" s="460"/>
      <c r="E89" s="460"/>
      <c r="F89" s="460"/>
      <c r="G89" s="460"/>
      <c r="H89" s="460"/>
      <c r="I89" s="460"/>
      <c r="J89" s="460"/>
      <c r="K89" s="460"/>
      <c r="L89" s="460"/>
      <c r="M89" s="460"/>
      <c r="N89" s="460"/>
      <c r="O89" s="460"/>
      <c r="P89" s="460"/>
      <c r="Q89" s="460"/>
      <c r="R89" s="460"/>
      <c r="S89" s="460"/>
      <c r="T89" s="460"/>
      <c r="U89" s="460"/>
      <c r="V89" s="460"/>
      <c r="W89" s="460"/>
      <c r="X89" s="460"/>
      <c r="Y89" s="460"/>
      <c r="Z89" s="71"/>
      <c r="AA89" s="71"/>
      <c r="AB89" s="83"/>
      <c r="AC89" s="71"/>
      <c r="AD89" s="83"/>
      <c r="AE89" s="71"/>
      <c r="AF89" s="71"/>
      <c r="AG89" s="71"/>
      <c r="AH89" s="72"/>
      <c r="AI89" s="72"/>
    </row>
    <row r="90" spans="1:36" s="59" customFormat="1" ht="15.75" hidden="1" customHeight="1" x14ac:dyDescent="0.25">
      <c r="A90" s="136"/>
      <c r="B90" s="461"/>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150"/>
      <c r="AA90" s="150"/>
      <c r="AB90" s="150"/>
      <c r="AC90" s="150"/>
      <c r="AD90" s="150"/>
      <c r="AE90" s="150"/>
      <c r="AF90" s="150"/>
      <c r="AG90" s="150"/>
      <c r="AH90" s="150"/>
      <c r="AI90" s="150"/>
      <c r="AJ90" s="150"/>
    </row>
    <row r="91" spans="1:36" s="59" customFormat="1" ht="55.5" customHeight="1" x14ac:dyDescent="0.25">
      <c r="A91" s="136"/>
      <c r="B91" s="461"/>
      <c r="C91" s="460"/>
      <c r="D91" s="460"/>
      <c r="E91" s="460"/>
      <c r="F91" s="460"/>
      <c r="G91" s="460"/>
      <c r="H91" s="460"/>
      <c r="I91" s="460"/>
      <c r="J91" s="460"/>
      <c r="K91" s="460"/>
      <c r="L91" s="460"/>
      <c r="M91" s="460"/>
      <c r="N91" s="460"/>
      <c r="O91" s="460"/>
      <c r="P91" s="460"/>
      <c r="Q91" s="460"/>
      <c r="R91" s="460"/>
      <c r="S91" s="460"/>
      <c r="T91" s="460"/>
      <c r="U91" s="460"/>
      <c r="V91" s="460"/>
      <c r="W91" s="460"/>
      <c r="X91" s="460"/>
      <c r="Y91" s="46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B46:I46"/>
    <mergeCell ref="B45:I45"/>
    <mergeCell ref="N45:U45"/>
    <mergeCell ref="J25:U25"/>
    <mergeCell ref="J27:U27"/>
    <mergeCell ref="J29:U29"/>
    <mergeCell ref="J31:U31"/>
    <mergeCell ref="J35:U35"/>
    <mergeCell ref="A4:M4"/>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topLeftCell="A61" zoomScale="79" zoomScaleNormal="79" zoomScaleSheetLayoutView="80" zoomScalePageLayoutView="60" workbookViewId="0">
      <selection activeCell="AL337" sqref="AL337:AW338"/>
    </sheetView>
  </sheetViews>
  <sheetFormatPr defaultColWidth="9.140625" defaultRowHeight="21" customHeight="1" x14ac:dyDescent="0.2"/>
  <cols>
    <col min="1" max="1" width="6.570312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5703125" style="49" customWidth="1"/>
    <col min="63" max="63" width="17.5703125" style="49" customWidth="1"/>
    <col min="64" max="64" width="21.42578125" style="49" customWidth="1"/>
    <col min="65" max="65" width="28.42578125" style="49" customWidth="1"/>
    <col min="66" max="66" width="18.42578125" style="49" customWidth="1"/>
    <col min="67" max="67" width="24.5703125" style="49" customWidth="1"/>
    <col min="68" max="68" width="26.85546875" style="49" customWidth="1"/>
    <col min="69" max="69" width="20.425781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Mecanica</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STIINTE INGINERESTI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 Mecanica, Mecatronica, Ing. Industriala si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INDUSTRIALA</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Ingineria Sudarii</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26">
        <v>20</v>
      </c>
      <c r="B12" s="426">
        <v>70</v>
      </c>
      <c r="C12" s="426">
        <v>10</v>
      </c>
      <c r="D12" s="426">
        <v>130</v>
      </c>
      <c r="E12" s="158" t="s">
        <v>52</v>
      </c>
      <c r="F12" s="171" t="s">
        <v>310</v>
      </c>
      <c r="G12" s="172">
        <v>22</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4" t="s">
        <v>71</v>
      </c>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row>
    <row r="16" spans="1:49" s="58" customFormat="1" ht="18.75" thickBot="1" x14ac:dyDescent="0.3">
      <c r="A16" s="585" t="str">
        <f>IF(ISBLANK($G$12),"Pentru seria de studenti 20XX-20YY",CONCATENATE("Pentru seria de studenti 20",$G$12,-20,$G$12+4))</f>
        <v>Pentru seria de studenti 2022-2026</v>
      </c>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row>
    <row r="17" spans="1:49" s="59" customFormat="1" ht="21" customHeight="1" thickTop="1" thickBot="1" x14ac:dyDescent="0.25">
      <c r="B17" s="563" t="str">
        <f>IF(ISBLANK($G$12),"ANUL I",CONCATENATE("ANUL I (20",$G$12,-20,$G$12+1,")"))</f>
        <v>ANUL I (2022-2023)</v>
      </c>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3" t="str">
        <f>IF(ISBLANK($G$12),"ANUL II",CONCATENATE("ANUL II (20",$G$12+1,-20,$G$12+2,")"))</f>
        <v>ANUL II (2023-2024)</v>
      </c>
      <c r="AA17" s="564"/>
      <c r="AB17" s="564"/>
      <c r="AC17" s="564"/>
      <c r="AD17" s="564"/>
      <c r="AE17" s="564"/>
      <c r="AF17" s="564"/>
      <c r="AG17" s="564"/>
      <c r="AH17" s="564"/>
      <c r="AI17" s="564"/>
      <c r="AJ17" s="564"/>
      <c r="AK17" s="564"/>
      <c r="AL17" s="564"/>
      <c r="AM17" s="564"/>
      <c r="AN17" s="564"/>
      <c r="AO17" s="564"/>
      <c r="AP17" s="564"/>
      <c r="AQ17" s="564"/>
      <c r="AR17" s="564"/>
      <c r="AS17" s="564"/>
      <c r="AT17" s="564"/>
      <c r="AU17" s="564"/>
      <c r="AV17" s="564"/>
      <c r="AW17" s="564"/>
    </row>
    <row r="18" spans="1:49" s="59" customFormat="1" ht="21" customHeight="1" thickTop="1" thickBot="1" x14ac:dyDescent="0.25">
      <c r="A18" s="60"/>
      <c r="B18" s="563" t="s">
        <v>1</v>
      </c>
      <c r="C18" s="564"/>
      <c r="D18" s="564"/>
      <c r="E18" s="564"/>
      <c r="F18" s="564"/>
      <c r="G18" s="564"/>
      <c r="H18" s="564"/>
      <c r="I18" s="564"/>
      <c r="J18" s="564"/>
      <c r="K18" s="564"/>
      <c r="L18" s="564"/>
      <c r="M18" s="564"/>
      <c r="N18" s="563" t="s">
        <v>2</v>
      </c>
      <c r="O18" s="564"/>
      <c r="P18" s="564"/>
      <c r="Q18" s="564"/>
      <c r="R18" s="564"/>
      <c r="S18" s="564"/>
      <c r="T18" s="564"/>
      <c r="U18" s="564"/>
      <c r="V18" s="564"/>
      <c r="W18" s="564"/>
      <c r="X18" s="564"/>
      <c r="Y18" s="564"/>
      <c r="Z18" s="563" t="s">
        <v>3</v>
      </c>
      <c r="AA18" s="564"/>
      <c r="AB18" s="564"/>
      <c r="AC18" s="564"/>
      <c r="AD18" s="564"/>
      <c r="AE18" s="564"/>
      <c r="AF18" s="564"/>
      <c r="AG18" s="564"/>
      <c r="AH18" s="564"/>
      <c r="AI18" s="564"/>
      <c r="AJ18" s="564"/>
      <c r="AK18" s="564"/>
      <c r="AL18" s="563" t="s">
        <v>4</v>
      </c>
      <c r="AM18" s="564"/>
      <c r="AN18" s="564"/>
      <c r="AO18" s="564"/>
      <c r="AP18" s="564"/>
      <c r="AQ18" s="564"/>
      <c r="AR18" s="564"/>
      <c r="AS18" s="564"/>
      <c r="AT18" s="564"/>
      <c r="AU18" s="564"/>
      <c r="AV18" s="564"/>
      <c r="AW18" s="564"/>
    </row>
    <row r="19" spans="1:49" s="61" customFormat="1" ht="21" customHeight="1" thickTop="1" x14ac:dyDescent="0.25">
      <c r="A19" s="491" t="s">
        <v>53</v>
      </c>
      <c r="B19" s="578" t="s">
        <v>45</v>
      </c>
      <c r="C19" s="579"/>
      <c r="D19" s="579"/>
      <c r="E19" s="579"/>
      <c r="F19" s="579"/>
      <c r="G19" s="579"/>
      <c r="H19" s="579"/>
      <c r="I19" s="579"/>
      <c r="J19" s="579"/>
      <c r="K19" s="579"/>
      <c r="L19" s="579"/>
      <c r="M19" s="580"/>
      <c r="N19" s="578" t="s">
        <v>324</v>
      </c>
      <c r="O19" s="579"/>
      <c r="P19" s="579"/>
      <c r="Q19" s="579"/>
      <c r="R19" s="579"/>
      <c r="S19" s="579"/>
      <c r="T19" s="579"/>
      <c r="U19" s="579"/>
      <c r="V19" s="579"/>
      <c r="W19" s="579"/>
      <c r="X19" s="579"/>
      <c r="Y19" s="580"/>
      <c r="Z19" s="578" t="s">
        <v>331</v>
      </c>
      <c r="AA19" s="579"/>
      <c r="AB19" s="579"/>
      <c r="AC19" s="579"/>
      <c r="AD19" s="579"/>
      <c r="AE19" s="579"/>
      <c r="AF19" s="579"/>
      <c r="AG19" s="579"/>
      <c r="AH19" s="579"/>
      <c r="AI19" s="579"/>
      <c r="AJ19" s="579"/>
      <c r="AK19" s="580"/>
      <c r="AL19" s="578" t="s">
        <v>339</v>
      </c>
      <c r="AM19" s="579"/>
      <c r="AN19" s="579"/>
      <c r="AO19" s="579"/>
      <c r="AP19" s="579"/>
      <c r="AQ19" s="579"/>
      <c r="AR19" s="579"/>
      <c r="AS19" s="579"/>
      <c r="AT19" s="579"/>
      <c r="AU19" s="579"/>
      <c r="AV19" s="579"/>
      <c r="AW19" s="580"/>
    </row>
    <row r="20" spans="1:49" s="61" customFormat="1" ht="21" customHeight="1" x14ac:dyDescent="0.25">
      <c r="A20" s="492"/>
      <c r="B20" s="581"/>
      <c r="C20" s="582"/>
      <c r="D20" s="582"/>
      <c r="E20" s="582"/>
      <c r="F20" s="582"/>
      <c r="G20" s="582"/>
      <c r="H20" s="582"/>
      <c r="I20" s="582"/>
      <c r="J20" s="582"/>
      <c r="K20" s="582"/>
      <c r="L20" s="582"/>
      <c r="M20" s="583"/>
      <c r="N20" s="581"/>
      <c r="O20" s="582"/>
      <c r="P20" s="582"/>
      <c r="Q20" s="582"/>
      <c r="R20" s="582"/>
      <c r="S20" s="582"/>
      <c r="T20" s="582"/>
      <c r="U20" s="582"/>
      <c r="V20" s="582"/>
      <c r="W20" s="582"/>
      <c r="X20" s="582"/>
      <c r="Y20" s="583"/>
      <c r="Z20" s="581"/>
      <c r="AA20" s="582"/>
      <c r="AB20" s="582"/>
      <c r="AC20" s="582"/>
      <c r="AD20" s="582"/>
      <c r="AE20" s="582"/>
      <c r="AF20" s="582"/>
      <c r="AG20" s="582"/>
      <c r="AH20" s="582"/>
      <c r="AI20" s="582"/>
      <c r="AJ20" s="582"/>
      <c r="AK20" s="583"/>
      <c r="AL20" s="581"/>
      <c r="AM20" s="582"/>
      <c r="AN20" s="582"/>
      <c r="AO20" s="582"/>
      <c r="AP20" s="582"/>
      <c r="AQ20" s="582"/>
      <c r="AR20" s="582"/>
      <c r="AS20" s="582"/>
      <c r="AT20" s="582"/>
      <c r="AU20" s="582"/>
      <c r="AV20" s="582"/>
      <c r="AW20" s="583"/>
    </row>
    <row r="21" spans="1:49" s="61" customFormat="1" ht="21" customHeight="1" thickBot="1" x14ac:dyDescent="0.3">
      <c r="A21" s="493"/>
      <c r="B21" s="575" t="str">
        <f>IF(ISBLANK(B19),"",CONCATENATE($E$12,$F$12,".",$G$12,".","0",RIGHT($B$18,1),".",RIGHT(L21,1),$A19,IF(COUNTIFS(B19,"*op?ional*")=1,"-ij","")))</f>
        <v>L420.22.01.F1</v>
      </c>
      <c r="C21" s="576"/>
      <c r="D21" s="577"/>
      <c r="E21" s="304">
        <v>4</v>
      </c>
      <c r="F21" s="210" t="s">
        <v>5</v>
      </c>
      <c r="G21" s="205">
        <v>28</v>
      </c>
      <c r="H21" s="207">
        <v>28</v>
      </c>
      <c r="I21" s="207">
        <v>0</v>
      </c>
      <c r="J21" s="206">
        <v>0</v>
      </c>
      <c r="K21" s="209">
        <v>0</v>
      </c>
      <c r="L21" s="187" t="s">
        <v>46</v>
      </c>
      <c r="M21" s="187">
        <v>44</v>
      </c>
      <c r="N21" s="575" t="str">
        <f>IF(ISBLANK(N19),"",CONCATENATE($E$12,$F$12,".",$G$12,".","0",RIGHT($N$18,1),".",RIGHT(X21,1),$A19,IF(COUNTIFS(N19,"*op?ional*")=1,"-ij","")))</f>
        <v>L420.22.02.F1</v>
      </c>
      <c r="O21" s="576"/>
      <c r="P21" s="577"/>
      <c r="Q21" s="434">
        <v>4</v>
      </c>
      <c r="R21" s="435" t="s">
        <v>295</v>
      </c>
      <c r="S21" s="436">
        <v>28</v>
      </c>
      <c r="T21" s="437">
        <v>28</v>
      </c>
      <c r="U21" s="437">
        <v>0</v>
      </c>
      <c r="V21" s="438">
        <v>0</v>
      </c>
      <c r="W21" s="435">
        <v>0</v>
      </c>
      <c r="X21" s="435" t="s">
        <v>46</v>
      </c>
      <c r="Y21" s="440">
        <f>Q21*25-(SUM(S21:V21))</f>
        <v>44</v>
      </c>
      <c r="Z21" s="575" t="str">
        <f>IF(ISBLANK(Z19),"",CONCATENATE($E$12,$F$12,".",$G$12,".","0",RIGHT($Z$18,1),".",RIGHT(AJ21,1),$A19,IF(COUNTIFS(Z19,"*op?ional*")=1,"-ij","")))</f>
        <v>L420.22.03.D1</v>
      </c>
      <c r="AA21" s="576"/>
      <c r="AB21" s="577"/>
      <c r="AC21" s="434">
        <v>3</v>
      </c>
      <c r="AD21" s="435" t="s">
        <v>295</v>
      </c>
      <c r="AE21" s="436">
        <v>28</v>
      </c>
      <c r="AF21" s="437">
        <v>0</v>
      </c>
      <c r="AG21" s="437">
        <v>14</v>
      </c>
      <c r="AH21" s="438">
        <v>0</v>
      </c>
      <c r="AI21" s="435">
        <v>0</v>
      </c>
      <c r="AJ21" s="435" t="s">
        <v>54</v>
      </c>
      <c r="AK21" s="440">
        <f>AC21*25-(SUM(AE21:AH21))</f>
        <v>33</v>
      </c>
      <c r="AL21" s="575" t="str">
        <f>IF(ISBLANK(AL19), "",CONCATENATE($E$12,$F$12,".",$G$12,".","0",RIGHT($AL$18,1),".",RIGHT(AV21,1),$A19,IF(COUNTIFS(AL19,"*op?ional*")=1,"-ij","")))</f>
        <v>L420.22.04.D1</v>
      </c>
      <c r="AM21" s="576"/>
      <c r="AN21" s="577"/>
      <c r="AO21" s="434">
        <v>3</v>
      </c>
      <c r="AP21" s="435" t="s">
        <v>295</v>
      </c>
      <c r="AQ21" s="436">
        <v>28</v>
      </c>
      <c r="AR21" s="437">
        <v>0</v>
      </c>
      <c r="AS21" s="437">
        <v>14</v>
      </c>
      <c r="AT21" s="438">
        <v>0</v>
      </c>
      <c r="AU21" s="435">
        <v>0</v>
      </c>
      <c r="AV21" s="435" t="s">
        <v>54</v>
      </c>
      <c r="AW21" s="440">
        <f>AO21*25-(SUM(AQ21:AT21))</f>
        <v>33</v>
      </c>
    </row>
    <row r="22" spans="1:49" s="61" customFormat="1" ht="21" customHeight="1" thickTop="1" x14ac:dyDescent="0.25">
      <c r="A22" s="491" t="s">
        <v>55</v>
      </c>
      <c r="B22" s="578" t="s">
        <v>311</v>
      </c>
      <c r="C22" s="579"/>
      <c r="D22" s="579"/>
      <c r="E22" s="579"/>
      <c r="F22" s="579"/>
      <c r="G22" s="579"/>
      <c r="H22" s="579"/>
      <c r="I22" s="579"/>
      <c r="J22" s="579"/>
      <c r="K22" s="579"/>
      <c r="L22" s="579"/>
      <c r="M22" s="580"/>
      <c r="N22" s="578" t="s">
        <v>325</v>
      </c>
      <c r="O22" s="579"/>
      <c r="P22" s="579"/>
      <c r="Q22" s="579"/>
      <c r="R22" s="579"/>
      <c r="S22" s="579"/>
      <c r="T22" s="579"/>
      <c r="U22" s="579"/>
      <c r="V22" s="579"/>
      <c r="W22" s="579"/>
      <c r="X22" s="579"/>
      <c r="Y22" s="580"/>
      <c r="Z22" s="578" t="s">
        <v>332</v>
      </c>
      <c r="AA22" s="579"/>
      <c r="AB22" s="579"/>
      <c r="AC22" s="579"/>
      <c r="AD22" s="579"/>
      <c r="AE22" s="579"/>
      <c r="AF22" s="579"/>
      <c r="AG22" s="579"/>
      <c r="AH22" s="579"/>
      <c r="AI22" s="579"/>
      <c r="AJ22" s="579"/>
      <c r="AK22" s="580"/>
      <c r="AL22" s="578" t="s">
        <v>405</v>
      </c>
      <c r="AM22" s="579"/>
      <c r="AN22" s="579"/>
      <c r="AO22" s="579"/>
      <c r="AP22" s="579"/>
      <c r="AQ22" s="579"/>
      <c r="AR22" s="579"/>
      <c r="AS22" s="579"/>
      <c r="AT22" s="579"/>
      <c r="AU22" s="579"/>
      <c r="AV22" s="579"/>
      <c r="AW22" s="580"/>
    </row>
    <row r="23" spans="1:49" s="61" customFormat="1" ht="21" customHeight="1" x14ac:dyDescent="0.25">
      <c r="A23" s="492"/>
      <c r="B23" s="581"/>
      <c r="C23" s="582"/>
      <c r="D23" s="582"/>
      <c r="E23" s="582"/>
      <c r="F23" s="582"/>
      <c r="G23" s="582"/>
      <c r="H23" s="582"/>
      <c r="I23" s="582"/>
      <c r="J23" s="582"/>
      <c r="K23" s="582"/>
      <c r="L23" s="582"/>
      <c r="M23" s="583"/>
      <c r="N23" s="581"/>
      <c r="O23" s="582"/>
      <c r="P23" s="582"/>
      <c r="Q23" s="582"/>
      <c r="R23" s="582"/>
      <c r="S23" s="582"/>
      <c r="T23" s="582"/>
      <c r="U23" s="582"/>
      <c r="V23" s="582"/>
      <c r="W23" s="582"/>
      <c r="X23" s="582"/>
      <c r="Y23" s="583"/>
      <c r="Z23" s="581"/>
      <c r="AA23" s="582"/>
      <c r="AB23" s="582"/>
      <c r="AC23" s="582"/>
      <c r="AD23" s="582"/>
      <c r="AE23" s="582"/>
      <c r="AF23" s="582"/>
      <c r="AG23" s="582"/>
      <c r="AH23" s="582"/>
      <c r="AI23" s="582"/>
      <c r="AJ23" s="582"/>
      <c r="AK23" s="583"/>
      <c r="AL23" s="581"/>
      <c r="AM23" s="582"/>
      <c r="AN23" s="582"/>
      <c r="AO23" s="582"/>
      <c r="AP23" s="582"/>
      <c r="AQ23" s="582"/>
      <c r="AR23" s="582"/>
      <c r="AS23" s="582"/>
      <c r="AT23" s="582"/>
      <c r="AU23" s="582"/>
      <c r="AV23" s="582"/>
      <c r="AW23" s="583"/>
    </row>
    <row r="24" spans="1:49" s="61" customFormat="1" ht="21" customHeight="1" thickBot="1" x14ac:dyDescent="0.3">
      <c r="A24" s="493"/>
      <c r="B24" s="575" t="str">
        <f>IF(ISBLANK(B22),"",CONCATENATE($E$12,$F$12,".",$G$12,".","0",RIGHT($B$18,1),".",RIGHT(L24,1),$A22,IF(COUNTIFS(B22,"*op?ional*")=1,"-ij","")))</f>
        <v>L420.22.01.F2</v>
      </c>
      <c r="C24" s="576"/>
      <c r="D24" s="577"/>
      <c r="E24" s="428">
        <v>4</v>
      </c>
      <c r="F24" s="429" t="s">
        <v>5</v>
      </c>
      <c r="G24" s="430">
        <v>28</v>
      </c>
      <c r="H24" s="431">
        <v>28</v>
      </c>
      <c r="I24" s="431">
        <v>0</v>
      </c>
      <c r="J24" s="432">
        <v>0</v>
      </c>
      <c r="K24" s="429">
        <v>0</v>
      </c>
      <c r="L24" s="433" t="s">
        <v>46</v>
      </c>
      <c r="M24" s="427">
        <v>44</v>
      </c>
      <c r="N24" s="575" t="str">
        <f>IF(ISBLANK(N22),"",CONCATENATE($E$12,$F$12,".",$G$12,".","0",RIGHT($N$18,1),".",RIGHT(X24,1),$A22,IF(COUNTIFS(N22,"*op?ional*")=1,"-ij","")))</f>
        <v>L420.22.02.F2</v>
      </c>
      <c r="O24" s="576"/>
      <c r="P24" s="577"/>
      <c r="Q24" s="434">
        <v>4</v>
      </c>
      <c r="R24" s="435" t="s">
        <v>295</v>
      </c>
      <c r="S24" s="436">
        <v>28</v>
      </c>
      <c r="T24" s="437">
        <v>0</v>
      </c>
      <c r="U24" s="437">
        <v>28</v>
      </c>
      <c r="V24" s="438">
        <v>0</v>
      </c>
      <c r="W24" s="435">
        <v>0</v>
      </c>
      <c r="X24" s="435" t="s">
        <v>46</v>
      </c>
      <c r="Y24" s="440">
        <f>Q24*25-(SUM(S24:V24))</f>
        <v>44</v>
      </c>
      <c r="Z24" s="575" t="str">
        <f>IF(ISBLANK(Z22),"",CONCATENATE($E$12,$F$12,".",$G$12,".","0",RIGHT($Z$18,1),".",RIGHT(AJ24,1),$A22,IF(COUNTIFS(Z22,"*op?ional*")=1,"-ij","")))</f>
        <v>L420.22.03.D2</v>
      </c>
      <c r="AA24" s="576"/>
      <c r="AB24" s="577"/>
      <c r="AC24" s="434">
        <v>4</v>
      </c>
      <c r="AD24" s="443" t="s">
        <v>295</v>
      </c>
      <c r="AE24" s="436">
        <v>28</v>
      </c>
      <c r="AF24" s="437">
        <v>0</v>
      </c>
      <c r="AG24" s="437">
        <v>14</v>
      </c>
      <c r="AH24" s="438">
        <v>0</v>
      </c>
      <c r="AI24" s="435">
        <v>0</v>
      </c>
      <c r="AJ24" s="435" t="s">
        <v>54</v>
      </c>
      <c r="AK24" s="440">
        <f>AC24*25-(SUM(AE24:AH24))</f>
        <v>58</v>
      </c>
      <c r="AL24" s="575" t="str">
        <f>IF(ISBLANK(AL22), "",CONCATENATE($E$12,$F$12,".",$G$12,".","0",RIGHT($AL$18,1),".",RIGHT(AV24,1),$A22,IF(COUNTIFS(AL22,"*op?ional*")=1,"-ij","")))</f>
        <v>L420.22.04.S2</v>
      </c>
      <c r="AM24" s="576"/>
      <c r="AN24" s="577"/>
      <c r="AO24" s="434">
        <v>3</v>
      </c>
      <c r="AP24" s="435" t="s">
        <v>295</v>
      </c>
      <c r="AQ24" s="436">
        <v>28</v>
      </c>
      <c r="AR24" s="437">
        <v>0</v>
      </c>
      <c r="AS24" s="437">
        <v>28</v>
      </c>
      <c r="AT24" s="438">
        <v>0</v>
      </c>
      <c r="AU24" s="435">
        <v>0</v>
      </c>
      <c r="AV24" s="429" t="s">
        <v>59</v>
      </c>
      <c r="AW24" s="440">
        <f>AO24*25-(SUM(AQ24:AT24))</f>
        <v>19</v>
      </c>
    </row>
    <row r="25" spans="1:49" s="61" customFormat="1" ht="21" customHeight="1" thickTop="1" x14ac:dyDescent="0.25">
      <c r="A25" s="491" t="s">
        <v>56</v>
      </c>
      <c r="B25" s="578" t="s">
        <v>312</v>
      </c>
      <c r="C25" s="579"/>
      <c r="D25" s="579"/>
      <c r="E25" s="579"/>
      <c r="F25" s="579"/>
      <c r="G25" s="579"/>
      <c r="H25" s="579"/>
      <c r="I25" s="579"/>
      <c r="J25" s="579"/>
      <c r="K25" s="579"/>
      <c r="L25" s="579"/>
      <c r="M25" s="580"/>
      <c r="N25" s="578" t="s">
        <v>410</v>
      </c>
      <c r="O25" s="579"/>
      <c r="P25" s="579"/>
      <c r="Q25" s="579"/>
      <c r="R25" s="579"/>
      <c r="S25" s="579"/>
      <c r="T25" s="579"/>
      <c r="U25" s="579"/>
      <c r="V25" s="579"/>
      <c r="W25" s="579"/>
      <c r="X25" s="579"/>
      <c r="Y25" s="580"/>
      <c r="Z25" s="578" t="s">
        <v>333</v>
      </c>
      <c r="AA25" s="579"/>
      <c r="AB25" s="579"/>
      <c r="AC25" s="579"/>
      <c r="AD25" s="579"/>
      <c r="AE25" s="579"/>
      <c r="AF25" s="579"/>
      <c r="AG25" s="579"/>
      <c r="AH25" s="579"/>
      <c r="AI25" s="579"/>
      <c r="AJ25" s="579"/>
      <c r="AK25" s="580"/>
      <c r="AL25" s="578" t="s">
        <v>340</v>
      </c>
      <c r="AM25" s="579"/>
      <c r="AN25" s="579"/>
      <c r="AO25" s="579"/>
      <c r="AP25" s="579"/>
      <c r="AQ25" s="579"/>
      <c r="AR25" s="579"/>
      <c r="AS25" s="579"/>
      <c r="AT25" s="579"/>
      <c r="AU25" s="579"/>
      <c r="AV25" s="579"/>
      <c r="AW25" s="580"/>
    </row>
    <row r="26" spans="1:49" s="61" customFormat="1" ht="21" customHeight="1" x14ac:dyDescent="0.25">
      <c r="A26" s="492"/>
      <c r="B26" s="581"/>
      <c r="C26" s="582"/>
      <c r="D26" s="582"/>
      <c r="E26" s="582"/>
      <c r="F26" s="582"/>
      <c r="G26" s="582"/>
      <c r="H26" s="582"/>
      <c r="I26" s="582"/>
      <c r="J26" s="582"/>
      <c r="K26" s="582"/>
      <c r="L26" s="582"/>
      <c r="M26" s="583"/>
      <c r="N26" s="581"/>
      <c r="O26" s="582"/>
      <c r="P26" s="582"/>
      <c r="Q26" s="582"/>
      <c r="R26" s="582"/>
      <c r="S26" s="582"/>
      <c r="T26" s="582"/>
      <c r="U26" s="582"/>
      <c r="V26" s="582"/>
      <c r="W26" s="582"/>
      <c r="X26" s="582"/>
      <c r="Y26" s="583"/>
      <c r="Z26" s="581"/>
      <c r="AA26" s="582"/>
      <c r="AB26" s="582"/>
      <c r="AC26" s="582"/>
      <c r="AD26" s="582"/>
      <c r="AE26" s="582"/>
      <c r="AF26" s="582"/>
      <c r="AG26" s="582"/>
      <c r="AH26" s="582"/>
      <c r="AI26" s="582"/>
      <c r="AJ26" s="582"/>
      <c r="AK26" s="583"/>
      <c r="AL26" s="581"/>
      <c r="AM26" s="582"/>
      <c r="AN26" s="582"/>
      <c r="AO26" s="582"/>
      <c r="AP26" s="582"/>
      <c r="AQ26" s="582"/>
      <c r="AR26" s="582"/>
      <c r="AS26" s="582"/>
      <c r="AT26" s="582"/>
      <c r="AU26" s="582"/>
      <c r="AV26" s="582"/>
      <c r="AW26" s="583"/>
    </row>
    <row r="27" spans="1:49" s="61" customFormat="1" ht="21" customHeight="1" thickBot="1" x14ac:dyDescent="0.3">
      <c r="A27" s="493"/>
      <c r="B27" s="575" t="str">
        <f>IF(ISBLANK(B25),"",CONCATENATE($E$12,$F$12,".",$G$12,".","0",RIGHT($B$18,1),".",RIGHT(L27,1),$A25,IF(COUNTIFS(B25,"*op?ional*")=1,"-ij","")))</f>
        <v>L420.22.01.F3</v>
      </c>
      <c r="C27" s="576"/>
      <c r="D27" s="577"/>
      <c r="E27" s="434">
        <v>4</v>
      </c>
      <c r="F27" s="435" t="s">
        <v>295</v>
      </c>
      <c r="G27" s="436">
        <v>28</v>
      </c>
      <c r="H27" s="437">
        <v>14</v>
      </c>
      <c r="I27" s="437">
        <v>14</v>
      </c>
      <c r="J27" s="438">
        <v>0</v>
      </c>
      <c r="K27" s="435">
        <v>0</v>
      </c>
      <c r="L27" s="439" t="s">
        <v>46</v>
      </c>
      <c r="M27" s="440">
        <f>E27*25-(SUM(G27:J27))</f>
        <v>44</v>
      </c>
      <c r="N27" s="575" t="str">
        <f>IF(ISBLANK(N25),"",CONCATENATE($E$12,$F$12,".",$G$12,".","0",RIGHT($N$18,1),".",RIGHT(X27,1),$A25,IF(COUNTIFS(N25,"*op?ional*")=1,"-ij","")))</f>
        <v>L420.22.02.D3</v>
      </c>
      <c r="O27" s="576"/>
      <c r="P27" s="577"/>
      <c r="Q27" s="434">
        <v>4</v>
      </c>
      <c r="R27" s="435" t="s">
        <v>5</v>
      </c>
      <c r="S27" s="436">
        <v>28</v>
      </c>
      <c r="T27" s="437">
        <v>0</v>
      </c>
      <c r="U27" s="437">
        <v>14</v>
      </c>
      <c r="V27" s="438">
        <v>0</v>
      </c>
      <c r="W27" s="435">
        <v>0</v>
      </c>
      <c r="X27" s="435" t="s">
        <v>54</v>
      </c>
      <c r="Y27" s="440">
        <f>Q27*25-(SUM(S27:V27))</f>
        <v>58</v>
      </c>
      <c r="Z27" s="575" t="str">
        <f>IF(ISBLANK(Z25),"",CONCATENATE($E$12,$F$12,".",$G$12,".","0",RIGHT($Z$18,1),".",RIGHT(AJ27,1),$A25,IF(COUNTIFS(Z25,"*op?ional*")=1,"-ij","")))</f>
        <v>L420.22.03.D3</v>
      </c>
      <c r="AA27" s="576"/>
      <c r="AB27" s="577"/>
      <c r="AC27" s="434">
        <v>5</v>
      </c>
      <c r="AD27" s="435" t="s">
        <v>5</v>
      </c>
      <c r="AE27" s="436">
        <v>28</v>
      </c>
      <c r="AF27" s="437">
        <v>28</v>
      </c>
      <c r="AG27" s="437">
        <v>14</v>
      </c>
      <c r="AH27" s="438">
        <v>0</v>
      </c>
      <c r="AI27" s="435">
        <v>0</v>
      </c>
      <c r="AJ27" s="435" t="s">
        <v>54</v>
      </c>
      <c r="AK27" s="440">
        <f>AC27*25-(SUM(AE27:AH27))</f>
        <v>55</v>
      </c>
      <c r="AL27" s="575" t="str">
        <f>IF(ISBLANK(AL25), "",CONCATENATE($E$12,$F$12,".",$G$12,".","0",RIGHT($AL$18,1),".",RIGHT(AV27,1),$A25,IF(COUNTIFS(AL25,"*op?ional*")=1,"-ij","")))</f>
        <v>L420.22.04.D3</v>
      </c>
      <c r="AM27" s="576"/>
      <c r="AN27" s="577"/>
      <c r="AO27" s="434">
        <v>4</v>
      </c>
      <c r="AP27" s="435" t="s">
        <v>5</v>
      </c>
      <c r="AQ27" s="436">
        <v>28</v>
      </c>
      <c r="AR27" s="437">
        <v>28</v>
      </c>
      <c r="AS27" s="437">
        <v>14</v>
      </c>
      <c r="AT27" s="438">
        <v>0</v>
      </c>
      <c r="AU27" s="435">
        <v>0</v>
      </c>
      <c r="AV27" s="435" t="s">
        <v>54</v>
      </c>
      <c r="AW27" s="440">
        <f>AO27*25-(SUM(AQ27:AT27))</f>
        <v>30</v>
      </c>
    </row>
    <row r="28" spans="1:49" s="61" customFormat="1" ht="21" customHeight="1" thickTop="1" x14ac:dyDescent="0.25">
      <c r="A28" s="491" t="s">
        <v>57</v>
      </c>
      <c r="B28" s="578" t="s">
        <v>409</v>
      </c>
      <c r="C28" s="579"/>
      <c r="D28" s="579"/>
      <c r="E28" s="579"/>
      <c r="F28" s="579"/>
      <c r="G28" s="579"/>
      <c r="H28" s="579"/>
      <c r="I28" s="579"/>
      <c r="J28" s="579"/>
      <c r="K28" s="579"/>
      <c r="L28" s="579"/>
      <c r="M28" s="580"/>
      <c r="N28" s="578" t="s">
        <v>326</v>
      </c>
      <c r="O28" s="579"/>
      <c r="P28" s="579"/>
      <c r="Q28" s="579"/>
      <c r="R28" s="579"/>
      <c r="S28" s="579"/>
      <c r="T28" s="579"/>
      <c r="U28" s="579"/>
      <c r="V28" s="579"/>
      <c r="W28" s="579"/>
      <c r="X28" s="579"/>
      <c r="Y28" s="580"/>
      <c r="Z28" s="578" t="s">
        <v>334</v>
      </c>
      <c r="AA28" s="579"/>
      <c r="AB28" s="579"/>
      <c r="AC28" s="579"/>
      <c r="AD28" s="579"/>
      <c r="AE28" s="579"/>
      <c r="AF28" s="579"/>
      <c r="AG28" s="579"/>
      <c r="AH28" s="579"/>
      <c r="AI28" s="579"/>
      <c r="AJ28" s="579"/>
      <c r="AK28" s="580"/>
      <c r="AL28" s="578" t="s">
        <v>341</v>
      </c>
      <c r="AM28" s="579"/>
      <c r="AN28" s="579"/>
      <c r="AO28" s="579"/>
      <c r="AP28" s="579"/>
      <c r="AQ28" s="579"/>
      <c r="AR28" s="579"/>
      <c r="AS28" s="579"/>
      <c r="AT28" s="579"/>
      <c r="AU28" s="579"/>
      <c r="AV28" s="579"/>
      <c r="AW28" s="580"/>
    </row>
    <row r="29" spans="1:49" s="61" customFormat="1" ht="21" customHeight="1" x14ac:dyDescent="0.25">
      <c r="A29" s="492"/>
      <c r="B29" s="581"/>
      <c r="C29" s="582"/>
      <c r="D29" s="582"/>
      <c r="E29" s="582"/>
      <c r="F29" s="582"/>
      <c r="G29" s="582"/>
      <c r="H29" s="582"/>
      <c r="I29" s="582"/>
      <c r="J29" s="582"/>
      <c r="K29" s="582"/>
      <c r="L29" s="582"/>
      <c r="M29" s="583"/>
      <c r="N29" s="581"/>
      <c r="O29" s="582"/>
      <c r="P29" s="582"/>
      <c r="Q29" s="582"/>
      <c r="R29" s="582"/>
      <c r="S29" s="582"/>
      <c r="T29" s="582"/>
      <c r="U29" s="582"/>
      <c r="V29" s="582"/>
      <c r="W29" s="582"/>
      <c r="X29" s="582"/>
      <c r="Y29" s="583"/>
      <c r="Z29" s="581"/>
      <c r="AA29" s="582"/>
      <c r="AB29" s="582"/>
      <c r="AC29" s="582"/>
      <c r="AD29" s="582"/>
      <c r="AE29" s="582"/>
      <c r="AF29" s="582"/>
      <c r="AG29" s="582"/>
      <c r="AH29" s="582"/>
      <c r="AI29" s="582"/>
      <c r="AJ29" s="582"/>
      <c r="AK29" s="583"/>
      <c r="AL29" s="581"/>
      <c r="AM29" s="582"/>
      <c r="AN29" s="582"/>
      <c r="AO29" s="582"/>
      <c r="AP29" s="582"/>
      <c r="AQ29" s="582"/>
      <c r="AR29" s="582"/>
      <c r="AS29" s="582"/>
      <c r="AT29" s="582"/>
      <c r="AU29" s="582"/>
      <c r="AV29" s="582"/>
      <c r="AW29" s="583"/>
    </row>
    <row r="30" spans="1:49" s="61" customFormat="1" ht="21" customHeight="1" thickBot="1" x14ac:dyDescent="0.3">
      <c r="A30" s="493"/>
      <c r="B30" s="575" t="str">
        <f>IF(ISBLANK(B28),"",CONCATENATE($E$12,$F$12,".",$G$12,".","0",RIGHT($B$18,1),".",RIGHT(L30,1),$A28,IF(COUNTIFS(B28,"*op?ional*")=1,"-ij","")))</f>
        <v>L420.22.01.D4</v>
      </c>
      <c r="C30" s="576"/>
      <c r="D30" s="577"/>
      <c r="E30" s="434">
        <v>5</v>
      </c>
      <c r="F30" s="435" t="s">
        <v>5</v>
      </c>
      <c r="G30" s="436">
        <v>28</v>
      </c>
      <c r="H30" s="437">
        <v>0</v>
      </c>
      <c r="I30" s="437">
        <v>28</v>
      </c>
      <c r="J30" s="438">
        <v>0</v>
      </c>
      <c r="K30" s="435">
        <v>0</v>
      </c>
      <c r="L30" s="439" t="s">
        <v>54</v>
      </c>
      <c r="M30" s="440">
        <f>E30*25-(SUM(G30:J30))</f>
        <v>69</v>
      </c>
      <c r="N30" s="575" t="str">
        <f>IF(ISBLANK(N28),"",CONCATENATE($E$12,$F$12,".",$G$12,".","0",RIGHT($N$18,1),".",RIGHT(X30,1),$A28,IF(COUNTIFS(N28,"*op?ional*")=1,"-ij","")))</f>
        <v>L420.22.02.D4</v>
      </c>
      <c r="O30" s="576"/>
      <c r="P30" s="577"/>
      <c r="Q30" s="434">
        <v>4</v>
      </c>
      <c r="R30" s="435" t="s">
        <v>5</v>
      </c>
      <c r="S30" s="436">
        <v>28</v>
      </c>
      <c r="T30" s="437">
        <v>28</v>
      </c>
      <c r="U30" s="437">
        <v>0</v>
      </c>
      <c r="V30" s="438">
        <v>0</v>
      </c>
      <c r="W30" s="435">
        <v>0</v>
      </c>
      <c r="X30" s="435" t="s">
        <v>54</v>
      </c>
      <c r="Y30" s="440">
        <f>Q30*25-(SUM(S30:V30))</f>
        <v>44</v>
      </c>
      <c r="Z30" s="575" t="str">
        <f>IF(ISBLANK(Z28),"",CONCATENATE($E$12,$F$12,".",$G$12,".","0",RIGHT($Z$18,1),".",RIGHT(AJ30,1),$A28,IF(COUNTIFS(Z28,"*op?ional*")=1,"-ij","")))</f>
        <v>L420.22.03.D4</v>
      </c>
      <c r="AA30" s="576"/>
      <c r="AB30" s="577"/>
      <c r="AC30" s="434">
        <v>4</v>
      </c>
      <c r="AD30" s="435" t="s">
        <v>5</v>
      </c>
      <c r="AE30" s="436">
        <v>28</v>
      </c>
      <c r="AF30" s="437">
        <v>14</v>
      </c>
      <c r="AG30" s="437">
        <v>14</v>
      </c>
      <c r="AH30" s="438">
        <v>0</v>
      </c>
      <c r="AI30" s="435">
        <v>0</v>
      </c>
      <c r="AJ30" s="435" t="s">
        <v>54</v>
      </c>
      <c r="AK30" s="440">
        <f>AC30*25-(SUM(AE30:AH30))</f>
        <v>44</v>
      </c>
      <c r="AL30" s="575" t="str">
        <f>IF(ISBLANK(AL28), "",CONCATENATE($E$12,$F$12,".",$G$12,".","0",RIGHT($AL$18,1),".",RIGHT(AV30,1),$A28,IF(COUNTIFS(AL28,"*op?ional*")=1,"-ij","")))</f>
        <v>L420.22.04.D4</v>
      </c>
      <c r="AM30" s="576"/>
      <c r="AN30" s="577"/>
      <c r="AO30" s="434">
        <v>4</v>
      </c>
      <c r="AP30" s="443" t="s">
        <v>5</v>
      </c>
      <c r="AQ30" s="436">
        <v>28</v>
      </c>
      <c r="AR30" s="437">
        <v>14</v>
      </c>
      <c r="AS30" s="437">
        <v>14</v>
      </c>
      <c r="AT30" s="438">
        <v>0</v>
      </c>
      <c r="AU30" s="435">
        <v>0</v>
      </c>
      <c r="AV30" s="435" t="s">
        <v>54</v>
      </c>
      <c r="AW30" s="440">
        <f>AO30*25-(SUM(AQ30:AT30))</f>
        <v>44</v>
      </c>
    </row>
    <row r="31" spans="1:49" s="61" customFormat="1" ht="21" customHeight="1" thickTop="1" x14ac:dyDescent="0.25">
      <c r="A31" s="491" t="s">
        <v>58</v>
      </c>
      <c r="B31" s="578" t="s">
        <v>320</v>
      </c>
      <c r="C31" s="579"/>
      <c r="D31" s="579"/>
      <c r="E31" s="579"/>
      <c r="F31" s="579"/>
      <c r="G31" s="579"/>
      <c r="H31" s="579"/>
      <c r="I31" s="579"/>
      <c r="J31" s="579"/>
      <c r="K31" s="579"/>
      <c r="L31" s="579"/>
      <c r="M31" s="580"/>
      <c r="N31" s="578" t="s">
        <v>327</v>
      </c>
      <c r="O31" s="579"/>
      <c r="P31" s="579"/>
      <c r="Q31" s="579"/>
      <c r="R31" s="579"/>
      <c r="S31" s="579"/>
      <c r="T31" s="579"/>
      <c r="U31" s="579"/>
      <c r="V31" s="579"/>
      <c r="W31" s="579"/>
      <c r="X31" s="579"/>
      <c r="Y31" s="580"/>
      <c r="Z31" s="578" t="s">
        <v>335</v>
      </c>
      <c r="AA31" s="579"/>
      <c r="AB31" s="579"/>
      <c r="AC31" s="579"/>
      <c r="AD31" s="579"/>
      <c r="AE31" s="579"/>
      <c r="AF31" s="579"/>
      <c r="AG31" s="579"/>
      <c r="AH31" s="579"/>
      <c r="AI31" s="579"/>
      <c r="AJ31" s="579"/>
      <c r="AK31" s="580"/>
      <c r="AL31" s="578" t="s">
        <v>342</v>
      </c>
      <c r="AM31" s="579"/>
      <c r="AN31" s="579"/>
      <c r="AO31" s="579"/>
      <c r="AP31" s="579"/>
      <c r="AQ31" s="579"/>
      <c r="AR31" s="579"/>
      <c r="AS31" s="579"/>
      <c r="AT31" s="579"/>
      <c r="AU31" s="579"/>
      <c r="AV31" s="579"/>
      <c r="AW31" s="580"/>
    </row>
    <row r="32" spans="1:49" s="61" customFormat="1" ht="21" customHeight="1" x14ac:dyDescent="0.25">
      <c r="A32" s="492"/>
      <c r="B32" s="581"/>
      <c r="C32" s="582"/>
      <c r="D32" s="582"/>
      <c r="E32" s="582"/>
      <c r="F32" s="582"/>
      <c r="G32" s="582"/>
      <c r="H32" s="582"/>
      <c r="I32" s="582"/>
      <c r="J32" s="582"/>
      <c r="K32" s="582"/>
      <c r="L32" s="582"/>
      <c r="M32" s="583"/>
      <c r="N32" s="581"/>
      <c r="O32" s="582"/>
      <c r="P32" s="582"/>
      <c r="Q32" s="582"/>
      <c r="R32" s="582"/>
      <c r="S32" s="582"/>
      <c r="T32" s="582"/>
      <c r="U32" s="582"/>
      <c r="V32" s="582"/>
      <c r="W32" s="582"/>
      <c r="X32" s="582"/>
      <c r="Y32" s="583"/>
      <c r="Z32" s="581"/>
      <c r="AA32" s="582"/>
      <c r="AB32" s="582"/>
      <c r="AC32" s="582"/>
      <c r="AD32" s="582"/>
      <c r="AE32" s="582"/>
      <c r="AF32" s="582"/>
      <c r="AG32" s="582"/>
      <c r="AH32" s="582"/>
      <c r="AI32" s="582"/>
      <c r="AJ32" s="582"/>
      <c r="AK32" s="583"/>
      <c r="AL32" s="581"/>
      <c r="AM32" s="582"/>
      <c r="AN32" s="582"/>
      <c r="AO32" s="582"/>
      <c r="AP32" s="582"/>
      <c r="AQ32" s="582"/>
      <c r="AR32" s="582"/>
      <c r="AS32" s="582"/>
      <c r="AT32" s="582"/>
      <c r="AU32" s="582"/>
      <c r="AV32" s="582"/>
      <c r="AW32" s="583"/>
    </row>
    <row r="33" spans="1:53" s="61" customFormat="1" ht="21" customHeight="1" thickBot="1" x14ac:dyDescent="0.3">
      <c r="A33" s="493"/>
      <c r="B33" s="575" t="str">
        <f>IF(ISBLANK(B31),"",CONCATENATE($E$12,$F$12,".",$G$12,".","0",RIGHT($B$18,1),".",RIGHT(L33,1),$A31,IF(COUNTIFS(B31,"*op?ional*")=1,"-ij","")))</f>
        <v>L420.22.01.F5</v>
      </c>
      <c r="C33" s="576"/>
      <c r="D33" s="577"/>
      <c r="E33" s="434">
        <v>6</v>
      </c>
      <c r="F33" s="435" t="s">
        <v>5</v>
      </c>
      <c r="G33" s="436">
        <v>42</v>
      </c>
      <c r="H33" s="437">
        <v>0</v>
      </c>
      <c r="I33" s="437">
        <v>42</v>
      </c>
      <c r="J33" s="438">
        <v>0</v>
      </c>
      <c r="K33" s="435">
        <v>0</v>
      </c>
      <c r="L33" s="439" t="s">
        <v>46</v>
      </c>
      <c r="M33" s="440">
        <f>E33*25-(SUM(G33:J33))</f>
        <v>66</v>
      </c>
      <c r="N33" s="575" t="str">
        <f>IF(ISBLANK(N31),"",CONCATENATE($E$12,$F$12,".",$G$12,".","0",RIGHT($N$18,1),".",RIGHT(X33,1),$A31,IF(COUNTIFS(N31,"*op?ional*")=1,"-ij","")))</f>
        <v>L420.22.02.D5</v>
      </c>
      <c r="O33" s="576"/>
      <c r="P33" s="577"/>
      <c r="Q33" s="442">
        <v>4</v>
      </c>
      <c r="R33" s="435" t="s">
        <v>5</v>
      </c>
      <c r="S33" s="436">
        <v>28</v>
      </c>
      <c r="T33" s="437">
        <v>0</v>
      </c>
      <c r="U33" s="437">
        <v>28</v>
      </c>
      <c r="V33" s="438">
        <v>0</v>
      </c>
      <c r="W33" s="435">
        <v>0</v>
      </c>
      <c r="X33" s="435" t="s">
        <v>54</v>
      </c>
      <c r="Y33" s="440">
        <f>Q33*25-(SUM(S33:V33))</f>
        <v>44</v>
      </c>
      <c r="Z33" s="575" t="str">
        <f>IF(ISBLANK(Z31),"",CONCATENATE($E$12,$F$12,".",$G$12,".","0",RIGHT($Z$18,1),".",RIGHT(AJ33,1),$A31,IF(COUNTIFS(Z31,"*op?ional*")=1,"-ij","")))</f>
        <v>L420.22.03.D5</v>
      </c>
      <c r="AA33" s="576"/>
      <c r="AB33" s="577"/>
      <c r="AC33" s="434">
        <v>4</v>
      </c>
      <c r="AD33" s="435" t="s">
        <v>5</v>
      </c>
      <c r="AE33" s="436">
        <v>28</v>
      </c>
      <c r="AF33" s="437">
        <v>14</v>
      </c>
      <c r="AG33" s="437">
        <v>14</v>
      </c>
      <c r="AH33" s="438">
        <v>0</v>
      </c>
      <c r="AI33" s="435">
        <v>0</v>
      </c>
      <c r="AJ33" s="435" t="s">
        <v>54</v>
      </c>
      <c r="AK33" s="440">
        <f>AC33*25-(SUM(AE33:AH33))</f>
        <v>44</v>
      </c>
      <c r="AL33" s="575" t="str">
        <f>IF(ISBLANK(AL31), "",CONCATENATE($E$12,$F$12,".",$G$12,".","0",RIGHT($AL$18,1),".",RIGHT(AV33,1),$A31,IF(COUNTIFS(AL31,"*op?ional*")=1,"-ij","")))</f>
        <v>L420.22.04.D5</v>
      </c>
      <c r="AM33" s="576"/>
      <c r="AN33" s="577"/>
      <c r="AO33" s="434">
        <v>3</v>
      </c>
      <c r="AP33" s="435" t="s">
        <v>5</v>
      </c>
      <c r="AQ33" s="436">
        <v>28</v>
      </c>
      <c r="AR33" s="437">
        <v>0</v>
      </c>
      <c r="AS33" s="437">
        <v>14</v>
      </c>
      <c r="AT33" s="438">
        <v>0</v>
      </c>
      <c r="AU33" s="435">
        <v>0</v>
      </c>
      <c r="AV33" s="435" t="s">
        <v>54</v>
      </c>
      <c r="AW33" s="440">
        <f>AO33*25-(SUM(AQ33:AT33))</f>
        <v>33</v>
      </c>
    </row>
    <row r="34" spans="1:53" s="61" customFormat="1" ht="21" customHeight="1" thickTop="1" x14ac:dyDescent="0.25">
      <c r="A34" s="491" t="s">
        <v>60</v>
      </c>
      <c r="B34" s="578" t="s">
        <v>321</v>
      </c>
      <c r="C34" s="579"/>
      <c r="D34" s="579"/>
      <c r="E34" s="579"/>
      <c r="F34" s="579"/>
      <c r="G34" s="579"/>
      <c r="H34" s="579"/>
      <c r="I34" s="579"/>
      <c r="J34" s="579"/>
      <c r="K34" s="579"/>
      <c r="L34" s="579"/>
      <c r="M34" s="580"/>
      <c r="N34" s="578" t="s">
        <v>328</v>
      </c>
      <c r="O34" s="579"/>
      <c r="P34" s="579"/>
      <c r="Q34" s="579"/>
      <c r="R34" s="579"/>
      <c r="S34" s="579"/>
      <c r="T34" s="579"/>
      <c r="U34" s="579"/>
      <c r="V34" s="579"/>
      <c r="W34" s="579"/>
      <c r="X34" s="579"/>
      <c r="Y34" s="580"/>
      <c r="Z34" s="578" t="s">
        <v>336</v>
      </c>
      <c r="AA34" s="579"/>
      <c r="AB34" s="579"/>
      <c r="AC34" s="579"/>
      <c r="AD34" s="579"/>
      <c r="AE34" s="579"/>
      <c r="AF34" s="579"/>
      <c r="AG34" s="579"/>
      <c r="AH34" s="579"/>
      <c r="AI34" s="579"/>
      <c r="AJ34" s="579"/>
      <c r="AK34" s="580"/>
      <c r="AL34" s="578" t="s">
        <v>343</v>
      </c>
      <c r="AM34" s="579"/>
      <c r="AN34" s="579"/>
      <c r="AO34" s="579"/>
      <c r="AP34" s="579"/>
      <c r="AQ34" s="579"/>
      <c r="AR34" s="579"/>
      <c r="AS34" s="579"/>
      <c r="AT34" s="579"/>
      <c r="AU34" s="579"/>
      <c r="AV34" s="579"/>
      <c r="AW34" s="580"/>
    </row>
    <row r="35" spans="1:53" s="61" customFormat="1" ht="21" customHeight="1" x14ac:dyDescent="0.25">
      <c r="A35" s="492"/>
      <c r="B35" s="581"/>
      <c r="C35" s="582"/>
      <c r="D35" s="582"/>
      <c r="E35" s="582"/>
      <c r="F35" s="582"/>
      <c r="G35" s="582"/>
      <c r="H35" s="582"/>
      <c r="I35" s="582"/>
      <c r="J35" s="582"/>
      <c r="K35" s="582"/>
      <c r="L35" s="582"/>
      <c r="M35" s="583"/>
      <c r="N35" s="581"/>
      <c r="O35" s="582"/>
      <c r="P35" s="582"/>
      <c r="Q35" s="582"/>
      <c r="R35" s="582"/>
      <c r="S35" s="582"/>
      <c r="T35" s="582"/>
      <c r="U35" s="582"/>
      <c r="V35" s="582"/>
      <c r="W35" s="582"/>
      <c r="X35" s="582"/>
      <c r="Y35" s="583"/>
      <c r="Z35" s="581"/>
      <c r="AA35" s="582"/>
      <c r="AB35" s="582"/>
      <c r="AC35" s="582"/>
      <c r="AD35" s="582"/>
      <c r="AE35" s="582"/>
      <c r="AF35" s="582"/>
      <c r="AG35" s="582"/>
      <c r="AH35" s="582"/>
      <c r="AI35" s="582"/>
      <c r="AJ35" s="582"/>
      <c r="AK35" s="583"/>
      <c r="AL35" s="581"/>
      <c r="AM35" s="582"/>
      <c r="AN35" s="582"/>
      <c r="AO35" s="582"/>
      <c r="AP35" s="582"/>
      <c r="AQ35" s="582"/>
      <c r="AR35" s="582"/>
      <c r="AS35" s="582"/>
      <c r="AT35" s="582"/>
      <c r="AU35" s="582"/>
      <c r="AV35" s="582"/>
      <c r="AW35" s="583"/>
    </row>
    <row r="36" spans="1:53" s="61" customFormat="1" ht="21" customHeight="1" thickBot="1" x14ac:dyDescent="0.3">
      <c r="A36" s="493"/>
      <c r="B36" s="575" t="str">
        <f>IF(ISBLANK(B34),"",CONCATENATE($E$12,$F$12,".",$G$12,".","0",RIGHT($B$18,1),".",RIGHT(L36,1),$A34,IF(COUNTIFS(B34,"*op?ional*")=1,"-ij","")))</f>
        <v>L420.22.01.F6</v>
      </c>
      <c r="C36" s="576"/>
      <c r="D36" s="577"/>
      <c r="E36" s="434">
        <v>3</v>
      </c>
      <c r="F36" s="435" t="s">
        <v>295</v>
      </c>
      <c r="G36" s="436">
        <v>28</v>
      </c>
      <c r="H36" s="437">
        <v>0</v>
      </c>
      <c r="I36" s="437">
        <v>14</v>
      </c>
      <c r="J36" s="438">
        <v>0</v>
      </c>
      <c r="K36" s="435">
        <v>0</v>
      </c>
      <c r="L36" s="439" t="s">
        <v>46</v>
      </c>
      <c r="M36" s="440">
        <f>E36*25-(SUM(G36:J36))</f>
        <v>33</v>
      </c>
      <c r="N36" s="575" t="str">
        <f>IF(ISBLANK(N34),"",CONCATENATE($E$12,$F$12,".",$G$12,".","0",RIGHT($N$18,1),".",RIGHT(X36,1),$A34,IF(COUNTIFS(N34,"*op?ional*")=1,"-ij","")))</f>
        <v>L420.22.02.F6</v>
      </c>
      <c r="O36" s="576"/>
      <c r="P36" s="577"/>
      <c r="Q36" s="434">
        <v>6</v>
      </c>
      <c r="R36" s="435" t="s">
        <v>5</v>
      </c>
      <c r="S36" s="436">
        <v>42</v>
      </c>
      <c r="T36" s="437">
        <v>0</v>
      </c>
      <c r="U36" s="437">
        <v>42</v>
      </c>
      <c r="V36" s="438">
        <v>0</v>
      </c>
      <c r="W36" s="435">
        <v>0</v>
      </c>
      <c r="X36" s="435" t="s">
        <v>46</v>
      </c>
      <c r="Y36" s="440">
        <f>Q36*25-(SUM(S36:V36))</f>
        <v>66</v>
      </c>
      <c r="Z36" s="575" t="str">
        <f>IF(ISBLANK(Z34),"",CONCATENATE($E$12,$F$12,".",$G$12,".","0",RIGHT($Z$18,1),".",RIGHT(AJ36,1),$A34,IF(COUNTIFS(Z34,"*op?ional*")=1,"-ij","")))</f>
        <v>L420.22.03.F6</v>
      </c>
      <c r="AA36" s="576"/>
      <c r="AB36" s="577"/>
      <c r="AC36" s="434">
        <v>4</v>
      </c>
      <c r="AD36" s="435" t="s">
        <v>295</v>
      </c>
      <c r="AE36" s="436">
        <v>28</v>
      </c>
      <c r="AF36" s="437">
        <v>0</v>
      </c>
      <c r="AG36" s="437">
        <v>28</v>
      </c>
      <c r="AH36" s="438">
        <v>0</v>
      </c>
      <c r="AI36" s="435">
        <v>0</v>
      </c>
      <c r="AJ36" s="435" t="s">
        <v>46</v>
      </c>
      <c r="AK36" s="440">
        <f>AC36*25-(SUM(AE36:AH36))</f>
        <v>44</v>
      </c>
      <c r="AL36" s="575" t="str">
        <f>IF(ISBLANK(AL34), "",CONCATENATE($E$12,$F$12,".",$G$12,".","0",RIGHT($AL$18,1),".",RIGHT(AV36,1),$A34,IF(COUNTIFS(AL34,"*op?ional*")=1,"-ij","")))</f>
        <v>L420.22.04.D6</v>
      </c>
      <c r="AM36" s="576"/>
      <c r="AN36" s="577"/>
      <c r="AO36" s="434">
        <v>4</v>
      </c>
      <c r="AP36" s="435" t="s">
        <v>5</v>
      </c>
      <c r="AQ36" s="436">
        <v>28</v>
      </c>
      <c r="AR36" s="437">
        <v>14</v>
      </c>
      <c r="AS36" s="437">
        <v>14</v>
      </c>
      <c r="AT36" s="438">
        <v>0</v>
      </c>
      <c r="AU36" s="435">
        <v>0</v>
      </c>
      <c r="AV36" s="435" t="s">
        <v>54</v>
      </c>
      <c r="AW36" s="440">
        <f>AO36*25-(SUM(AQ36:AT36))</f>
        <v>44</v>
      </c>
    </row>
    <row r="37" spans="1:53" s="61" customFormat="1" ht="21" customHeight="1" thickTop="1" x14ac:dyDescent="0.25">
      <c r="A37" s="491" t="s">
        <v>61</v>
      </c>
      <c r="B37" s="578" t="s">
        <v>322</v>
      </c>
      <c r="C37" s="579"/>
      <c r="D37" s="579"/>
      <c r="E37" s="579"/>
      <c r="F37" s="579"/>
      <c r="G37" s="579"/>
      <c r="H37" s="579"/>
      <c r="I37" s="579"/>
      <c r="J37" s="579"/>
      <c r="K37" s="579"/>
      <c r="L37" s="579"/>
      <c r="M37" s="580"/>
      <c r="N37" s="578" t="s">
        <v>329</v>
      </c>
      <c r="O37" s="579"/>
      <c r="P37" s="579"/>
      <c r="Q37" s="579"/>
      <c r="R37" s="579"/>
      <c r="S37" s="579"/>
      <c r="T37" s="579"/>
      <c r="U37" s="579"/>
      <c r="V37" s="579"/>
      <c r="W37" s="579"/>
      <c r="X37" s="579"/>
      <c r="Y37" s="580"/>
      <c r="Z37" s="578" t="s">
        <v>337</v>
      </c>
      <c r="AA37" s="579"/>
      <c r="AB37" s="579"/>
      <c r="AC37" s="579"/>
      <c r="AD37" s="579"/>
      <c r="AE37" s="579"/>
      <c r="AF37" s="579"/>
      <c r="AG37" s="579"/>
      <c r="AH37" s="579"/>
      <c r="AI37" s="579"/>
      <c r="AJ37" s="579"/>
      <c r="AK37" s="580"/>
      <c r="AL37" s="578" t="s">
        <v>344</v>
      </c>
      <c r="AM37" s="579"/>
      <c r="AN37" s="579"/>
      <c r="AO37" s="579"/>
      <c r="AP37" s="579"/>
      <c r="AQ37" s="579"/>
      <c r="AR37" s="579"/>
      <c r="AS37" s="579"/>
      <c r="AT37" s="579"/>
      <c r="AU37" s="579"/>
      <c r="AV37" s="579"/>
      <c r="AW37" s="580"/>
    </row>
    <row r="38" spans="1:53" s="61" customFormat="1" ht="21" customHeight="1" x14ac:dyDescent="0.25">
      <c r="A38" s="492"/>
      <c r="B38" s="581"/>
      <c r="C38" s="582"/>
      <c r="D38" s="582"/>
      <c r="E38" s="582"/>
      <c r="F38" s="582"/>
      <c r="G38" s="582"/>
      <c r="H38" s="582"/>
      <c r="I38" s="582"/>
      <c r="J38" s="582"/>
      <c r="K38" s="582"/>
      <c r="L38" s="582"/>
      <c r="M38" s="583"/>
      <c r="N38" s="581"/>
      <c r="O38" s="582"/>
      <c r="P38" s="582"/>
      <c r="Q38" s="582"/>
      <c r="R38" s="582"/>
      <c r="S38" s="582"/>
      <c r="T38" s="582"/>
      <c r="U38" s="582"/>
      <c r="V38" s="582"/>
      <c r="W38" s="582"/>
      <c r="X38" s="582"/>
      <c r="Y38" s="583"/>
      <c r="Z38" s="581"/>
      <c r="AA38" s="582"/>
      <c r="AB38" s="582"/>
      <c r="AC38" s="582"/>
      <c r="AD38" s="582"/>
      <c r="AE38" s="582"/>
      <c r="AF38" s="582"/>
      <c r="AG38" s="582"/>
      <c r="AH38" s="582"/>
      <c r="AI38" s="582"/>
      <c r="AJ38" s="582"/>
      <c r="AK38" s="583"/>
      <c r="AL38" s="581"/>
      <c r="AM38" s="582"/>
      <c r="AN38" s="582"/>
      <c r="AO38" s="582"/>
      <c r="AP38" s="582"/>
      <c r="AQ38" s="582"/>
      <c r="AR38" s="582"/>
      <c r="AS38" s="582"/>
      <c r="AT38" s="582"/>
      <c r="AU38" s="582"/>
      <c r="AV38" s="582"/>
      <c r="AW38" s="583"/>
    </row>
    <row r="39" spans="1:53" s="61" customFormat="1" ht="21" customHeight="1" thickBot="1" x14ac:dyDescent="0.3">
      <c r="A39" s="493"/>
      <c r="B39" s="575" t="str">
        <f>IF(ISBLANK(B37),"",CONCATENATE($E$12,$F$12,".",$G$12,".","0",RIGHT($B$18,1),".",RIGHT(L39,1),$A37,IF(COUNTIFS(B37,"*op?ional*")=1,"-ij","")))</f>
        <v>L420.22.01.C7</v>
      </c>
      <c r="C39" s="576"/>
      <c r="D39" s="577"/>
      <c r="E39" s="434">
        <v>2</v>
      </c>
      <c r="F39" s="435" t="s">
        <v>295</v>
      </c>
      <c r="G39" s="436">
        <v>0</v>
      </c>
      <c r="H39" s="437">
        <v>28</v>
      </c>
      <c r="I39" s="437">
        <v>0</v>
      </c>
      <c r="J39" s="438">
        <v>0</v>
      </c>
      <c r="K39" s="435">
        <v>0</v>
      </c>
      <c r="L39" s="435" t="s">
        <v>7</v>
      </c>
      <c r="M39" s="440">
        <f>E39*25-(SUM(G39:J39))</f>
        <v>22</v>
      </c>
      <c r="N39" s="575" t="str">
        <f>IF(ISBLANK(N37),"",CONCATENATE($E$12,$F$12,".",$G$12,".","0",RIGHT($N$18,1),".",RIGHT(X39,1),$A37,IF(COUNTIFS(N37,"*op?ional*")=1,"-ij","")))</f>
        <v>L420.22.02.C7</v>
      </c>
      <c r="O39" s="576"/>
      <c r="P39" s="577"/>
      <c r="Q39" s="434">
        <v>2</v>
      </c>
      <c r="R39" s="435" t="s">
        <v>295</v>
      </c>
      <c r="S39" s="436">
        <v>0</v>
      </c>
      <c r="T39" s="437">
        <v>28</v>
      </c>
      <c r="U39" s="437">
        <v>0</v>
      </c>
      <c r="V39" s="438">
        <v>0</v>
      </c>
      <c r="W39" s="435">
        <v>0</v>
      </c>
      <c r="X39" s="435" t="s">
        <v>7</v>
      </c>
      <c r="Y39" s="440">
        <f>Q39*25-(SUM(S39:V39))</f>
        <v>22</v>
      </c>
      <c r="Z39" s="575" t="str">
        <f>IF(ISBLANK(Z37),"",CONCATENATE($E$12,$F$12,".",$G$12,".","0",RIGHT($Z$18,1),".",RIGHT(AJ39,1),$A37,IF(COUNTIFS(Z37,"*op?ional*")=1,"-ij","")))</f>
        <v>L420.22.03.D7</v>
      </c>
      <c r="AA39" s="576"/>
      <c r="AB39" s="577"/>
      <c r="AC39" s="434">
        <v>4</v>
      </c>
      <c r="AD39" s="435" t="s">
        <v>5</v>
      </c>
      <c r="AE39" s="436">
        <v>28</v>
      </c>
      <c r="AF39" s="437">
        <v>0</v>
      </c>
      <c r="AG39" s="437">
        <v>14</v>
      </c>
      <c r="AH39" s="438">
        <v>14</v>
      </c>
      <c r="AI39" s="435">
        <v>0</v>
      </c>
      <c r="AJ39" s="435" t="s">
        <v>54</v>
      </c>
      <c r="AK39" s="440">
        <f>AC39*25-(SUM(AE39:AH39))</f>
        <v>44</v>
      </c>
      <c r="AL39" s="575" t="str">
        <f>IF(ISBLANK(AL37), "",CONCATENATE($E$12,$F$12,".",$G$12,".","0",RIGHT($AL$18,1),".",RIGHT(AV39,1),$A37,IF(COUNTIFS(AL37,"*op?ional*")=1,"-ij","")))</f>
        <v>L420.22.04.D7</v>
      </c>
      <c r="AM39" s="576"/>
      <c r="AN39" s="577"/>
      <c r="AO39" s="434">
        <v>3</v>
      </c>
      <c r="AP39" s="435" t="s">
        <v>295</v>
      </c>
      <c r="AQ39" s="436">
        <v>28</v>
      </c>
      <c r="AR39" s="437">
        <v>0</v>
      </c>
      <c r="AS39" s="437">
        <v>14</v>
      </c>
      <c r="AT39" s="438">
        <v>14</v>
      </c>
      <c r="AU39" s="435">
        <v>0</v>
      </c>
      <c r="AV39" s="435" t="s">
        <v>54</v>
      </c>
      <c r="AW39" s="440">
        <f>AO39*25-(SUM(AQ39:AT39))</f>
        <v>19</v>
      </c>
    </row>
    <row r="40" spans="1:53" s="61" customFormat="1" ht="21" customHeight="1" thickTop="1" x14ac:dyDescent="0.25">
      <c r="A40" s="491" t="s">
        <v>62</v>
      </c>
      <c r="B40" s="578" t="s">
        <v>323</v>
      </c>
      <c r="C40" s="579"/>
      <c r="D40" s="579"/>
      <c r="E40" s="579"/>
      <c r="F40" s="579"/>
      <c r="G40" s="579"/>
      <c r="H40" s="579"/>
      <c r="I40" s="579"/>
      <c r="J40" s="579"/>
      <c r="K40" s="579"/>
      <c r="L40" s="579"/>
      <c r="M40" s="580"/>
      <c r="N40" s="578" t="s">
        <v>330</v>
      </c>
      <c r="O40" s="579"/>
      <c r="P40" s="579"/>
      <c r="Q40" s="579"/>
      <c r="R40" s="579"/>
      <c r="S40" s="579"/>
      <c r="T40" s="579"/>
      <c r="U40" s="579"/>
      <c r="V40" s="579"/>
      <c r="W40" s="579"/>
      <c r="X40" s="579"/>
      <c r="Y40" s="580"/>
      <c r="Z40" s="578" t="s">
        <v>338</v>
      </c>
      <c r="AA40" s="579"/>
      <c r="AB40" s="579"/>
      <c r="AC40" s="579"/>
      <c r="AD40" s="579"/>
      <c r="AE40" s="579"/>
      <c r="AF40" s="579"/>
      <c r="AG40" s="579"/>
      <c r="AH40" s="579"/>
      <c r="AI40" s="579"/>
      <c r="AJ40" s="579"/>
      <c r="AK40" s="580"/>
      <c r="AL40" s="578" t="s">
        <v>345</v>
      </c>
      <c r="AM40" s="579"/>
      <c r="AN40" s="579"/>
      <c r="AO40" s="579"/>
      <c r="AP40" s="579"/>
      <c r="AQ40" s="579"/>
      <c r="AR40" s="579"/>
      <c r="AS40" s="579"/>
      <c r="AT40" s="579"/>
      <c r="AU40" s="579"/>
      <c r="AV40" s="579"/>
      <c r="AW40" s="580"/>
      <c r="BA40" s="61" t="s">
        <v>31</v>
      </c>
    </row>
    <row r="41" spans="1:53" s="61" customFormat="1" ht="21" customHeight="1" x14ac:dyDescent="0.25">
      <c r="A41" s="492"/>
      <c r="B41" s="581"/>
      <c r="C41" s="582"/>
      <c r="D41" s="582"/>
      <c r="E41" s="582"/>
      <c r="F41" s="582"/>
      <c r="G41" s="582"/>
      <c r="H41" s="582"/>
      <c r="I41" s="582"/>
      <c r="J41" s="582"/>
      <c r="K41" s="582"/>
      <c r="L41" s="582"/>
      <c r="M41" s="583"/>
      <c r="N41" s="581"/>
      <c r="O41" s="582"/>
      <c r="P41" s="582"/>
      <c r="Q41" s="582"/>
      <c r="R41" s="582"/>
      <c r="S41" s="582"/>
      <c r="T41" s="582"/>
      <c r="U41" s="582"/>
      <c r="V41" s="582"/>
      <c r="W41" s="582"/>
      <c r="X41" s="582"/>
      <c r="Y41" s="583"/>
      <c r="Z41" s="581"/>
      <c r="AA41" s="582"/>
      <c r="AB41" s="582"/>
      <c r="AC41" s="582"/>
      <c r="AD41" s="582"/>
      <c r="AE41" s="582"/>
      <c r="AF41" s="582"/>
      <c r="AG41" s="582"/>
      <c r="AH41" s="582"/>
      <c r="AI41" s="582"/>
      <c r="AJ41" s="582"/>
      <c r="AK41" s="583"/>
      <c r="AL41" s="581"/>
      <c r="AM41" s="582"/>
      <c r="AN41" s="582"/>
      <c r="AO41" s="582"/>
      <c r="AP41" s="582"/>
      <c r="AQ41" s="582"/>
      <c r="AR41" s="582"/>
      <c r="AS41" s="582"/>
      <c r="AT41" s="582"/>
      <c r="AU41" s="582"/>
      <c r="AV41" s="582"/>
      <c r="AW41" s="583"/>
    </row>
    <row r="42" spans="1:53" s="61" customFormat="1" ht="21" customHeight="1" thickBot="1" x14ac:dyDescent="0.3">
      <c r="A42" s="493"/>
      <c r="B42" s="575" t="str">
        <f>IF(ISBLANK(B40),"",CONCATENATE($E$12,$F$12,".",$G$12,".","0",RIGHT($B$18,1),".",RIGHT(L42,1),$A40,IF(COUNTIFS(B40,"*op?ional*")=1,"-ij","")))</f>
        <v>L420.22.01.C8</v>
      </c>
      <c r="C42" s="576"/>
      <c r="D42" s="577"/>
      <c r="E42" s="441">
        <v>2</v>
      </c>
      <c r="F42" s="435" t="s">
        <v>6</v>
      </c>
      <c r="G42" s="436">
        <v>0</v>
      </c>
      <c r="H42" s="437">
        <v>14</v>
      </c>
      <c r="I42" s="437">
        <v>0</v>
      </c>
      <c r="J42" s="438">
        <v>0</v>
      </c>
      <c r="K42" s="435">
        <v>0</v>
      </c>
      <c r="L42" s="435" t="s">
        <v>7</v>
      </c>
      <c r="M42" s="440">
        <f>E42*25-(SUM(G42:J42))</f>
        <v>36</v>
      </c>
      <c r="N42" s="575" t="str">
        <f>IF(ISBLANK(N40),"",CONCATENATE($E$12,$F$12,".",$G$12,".","0",RIGHT($N$18,1),".",RIGHT(X42,1),$A40,IF(COUNTIFS(N40,"*op?ional*")=1,"-ij","")))</f>
        <v>L420.22.02.C8</v>
      </c>
      <c r="O42" s="576"/>
      <c r="P42" s="577"/>
      <c r="Q42" s="304">
        <v>2</v>
      </c>
      <c r="R42" s="210" t="s">
        <v>6</v>
      </c>
      <c r="S42" s="205">
        <v>0</v>
      </c>
      <c r="T42" s="207">
        <v>14</v>
      </c>
      <c r="U42" s="207">
        <v>0</v>
      </c>
      <c r="V42" s="206">
        <v>0</v>
      </c>
      <c r="W42" s="435">
        <v>0</v>
      </c>
      <c r="X42" s="435" t="s">
        <v>7</v>
      </c>
      <c r="Y42" s="440">
        <f>Q42*25-(SUM(S42:V42))</f>
        <v>36</v>
      </c>
      <c r="Z42" s="575" t="str">
        <f>IF(ISBLANK(Z40),"",CONCATENATE($E$12,$F$12,".",$G$12,".","0",RIGHT($Z$18,1),".",RIGHT(AJ42,1),$A40,IF(COUNTIFS(Z40,"*op?ional*")=1,"-ij","")))</f>
        <v>L420.22.03.C8</v>
      </c>
      <c r="AA42" s="576"/>
      <c r="AB42" s="577"/>
      <c r="AC42" s="434">
        <v>2</v>
      </c>
      <c r="AD42" s="435" t="s">
        <v>6</v>
      </c>
      <c r="AE42" s="436">
        <v>0</v>
      </c>
      <c r="AF42" s="437">
        <v>14</v>
      </c>
      <c r="AG42" s="437">
        <v>0</v>
      </c>
      <c r="AH42" s="438">
        <v>0</v>
      </c>
      <c r="AI42" s="435">
        <v>0</v>
      </c>
      <c r="AJ42" s="435" t="s">
        <v>7</v>
      </c>
      <c r="AK42" s="440">
        <f>AC42*25-(SUM(AE42:AH42))</f>
        <v>36</v>
      </c>
      <c r="AL42" s="575" t="str">
        <f>IF(ISBLANK(AL40), "",CONCATENATE($E$12,$F$12,".",$G$12,".","0",RIGHT($AL$18,1),".",RIGHT(AV42,1),$A40,IF(COUNTIFS(AL40,"*op?ional*")=1,"-ij","")))</f>
        <v>L420.22.04.C8</v>
      </c>
      <c r="AM42" s="576"/>
      <c r="AN42" s="577"/>
      <c r="AO42" s="434">
        <v>2</v>
      </c>
      <c r="AP42" s="435" t="s">
        <v>6</v>
      </c>
      <c r="AQ42" s="436">
        <v>0</v>
      </c>
      <c r="AR42" s="437">
        <v>14</v>
      </c>
      <c r="AS42" s="437">
        <v>0</v>
      </c>
      <c r="AT42" s="438">
        <v>0</v>
      </c>
      <c r="AU42" s="435">
        <v>0</v>
      </c>
      <c r="AV42" s="435" t="s">
        <v>7</v>
      </c>
      <c r="AW42" s="440">
        <f>AO42*25-(SUM(AQ42:AT42))</f>
        <v>36</v>
      </c>
    </row>
    <row r="43" spans="1:53" s="61" customFormat="1" ht="21" customHeight="1" thickTop="1" x14ac:dyDescent="0.25">
      <c r="A43" s="491" t="s">
        <v>63</v>
      </c>
      <c r="B43" s="578"/>
      <c r="C43" s="579"/>
      <c r="D43" s="579"/>
      <c r="E43" s="579"/>
      <c r="F43" s="579"/>
      <c r="G43" s="579"/>
      <c r="H43" s="579"/>
      <c r="I43" s="579"/>
      <c r="J43" s="579"/>
      <c r="K43" s="579"/>
      <c r="L43" s="579"/>
      <c r="M43" s="580"/>
      <c r="N43" s="578"/>
      <c r="O43" s="579"/>
      <c r="P43" s="579"/>
      <c r="Q43" s="579"/>
      <c r="R43" s="579"/>
      <c r="S43" s="579"/>
      <c r="T43" s="579"/>
      <c r="U43" s="579"/>
      <c r="V43" s="579"/>
      <c r="W43" s="579"/>
      <c r="X43" s="579"/>
      <c r="Y43" s="580"/>
      <c r="Z43" s="578"/>
      <c r="AA43" s="579"/>
      <c r="AB43" s="579"/>
      <c r="AC43" s="579"/>
      <c r="AD43" s="579"/>
      <c r="AE43" s="579"/>
      <c r="AF43" s="579"/>
      <c r="AG43" s="579"/>
      <c r="AH43" s="579"/>
      <c r="AI43" s="579"/>
      <c r="AJ43" s="579"/>
      <c r="AK43" s="580"/>
      <c r="AL43" s="578" t="s">
        <v>346</v>
      </c>
      <c r="AM43" s="579"/>
      <c r="AN43" s="579"/>
      <c r="AO43" s="579"/>
      <c r="AP43" s="579"/>
      <c r="AQ43" s="579"/>
      <c r="AR43" s="579"/>
      <c r="AS43" s="579"/>
      <c r="AT43" s="579"/>
      <c r="AU43" s="579"/>
      <c r="AV43" s="579"/>
      <c r="AW43" s="580"/>
    </row>
    <row r="44" spans="1:53" s="61" customFormat="1" ht="21" customHeight="1" x14ac:dyDescent="0.25">
      <c r="A44" s="492"/>
      <c r="B44" s="581"/>
      <c r="C44" s="582"/>
      <c r="D44" s="582"/>
      <c r="E44" s="582"/>
      <c r="F44" s="582"/>
      <c r="G44" s="582"/>
      <c r="H44" s="582"/>
      <c r="I44" s="582"/>
      <c r="J44" s="582"/>
      <c r="K44" s="582"/>
      <c r="L44" s="582"/>
      <c r="M44" s="583"/>
      <c r="N44" s="581"/>
      <c r="O44" s="582"/>
      <c r="P44" s="582"/>
      <c r="Q44" s="582"/>
      <c r="R44" s="582"/>
      <c r="S44" s="582"/>
      <c r="T44" s="582"/>
      <c r="U44" s="582"/>
      <c r="V44" s="582"/>
      <c r="W44" s="582"/>
      <c r="X44" s="582"/>
      <c r="Y44" s="583"/>
      <c r="Z44" s="581"/>
      <c r="AA44" s="582"/>
      <c r="AB44" s="582"/>
      <c r="AC44" s="582"/>
      <c r="AD44" s="582"/>
      <c r="AE44" s="582"/>
      <c r="AF44" s="582"/>
      <c r="AG44" s="582"/>
      <c r="AH44" s="582"/>
      <c r="AI44" s="582"/>
      <c r="AJ44" s="582"/>
      <c r="AK44" s="583"/>
      <c r="AL44" s="581"/>
      <c r="AM44" s="582"/>
      <c r="AN44" s="582"/>
      <c r="AO44" s="582"/>
      <c r="AP44" s="582"/>
      <c r="AQ44" s="582"/>
      <c r="AR44" s="582"/>
      <c r="AS44" s="582"/>
      <c r="AT44" s="582"/>
      <c r="AU44" s="582"/>
      <c r="AV44" s="582"/>
      <c r="AW44" s="583"/>
    </row>
    <row r="45" spans="1:53" s="61" customFormat="1" ht="21" customHeight="1" thickBot="1" x14ac:dyDescent="0.3">
      <c r="A45" s="493"/>
      <c r="B45" s="575" t="str">
        <f>IF(ISBLANK(B43),"",CONCATENATE($E$12,$F$12,".",$G$12,".","0",RIGHT($B$18,1),".",RIGHT(L45,1),$A43,IF(COUNTIFS(B43,"*op?ional*")=1,"-ij","")))</f>
        <v/>
      </c>
      <c r="C45" s="576"/>
      <c r="D45" s="577"/>
      <c r="E45" s="304"/>
      <c r="F45" s="210"/>
      <c r="G45" s="205"/>
      <c r="H45" s="207"/>
      <c r="I45" s="207"/>
      <c r="J45" s="206"/>
      <c r="K45" s="209"/>
      <c r="L45" s="187"/>
      <c r="M45" s="187"/>
      <c r="N45" s="575" t="str">
        <f>IF(ISBLANK(N43),"",CONCATENATE($E$12,$F$12,".",$G$12,".","0",RIGHT($N$18,1),".",RIGHT(X45,1),$A43,IF(COUNTIFS(N43,"*op?ional*")=1,"-ij","")))</f>
        <v/>
      </c>
      <c r="O45" s="576"/>
      <c r="P45" s="577"/>
      <c r="Q45" s="304"/>
      <c r="R45" s="210"/>
      <c r="S45" s="205"/>
      <c r="T45" s="207"/>
      <c r="U45" s="207"/>
      <c r="V45" s="206"/>
      <c r="W45" s="209"/>
      <c r="X45" s="188"/>
      <c r="Y45" s="187"/>
      <c r="Z45" s="575" t="str">
        <f>IF(ISBLANK(Z43),"",CONCATENATE($E$12,$F$12,".",$G$12,".","0",RIGHT($Z$18,1),".",RIGHT(AJ45,1),$A43,IF(COUNTIFS(Z43,"*op?ional*")=1,"-ij","")))</f>
        <v/>
      </c>
      <c r="AA45" s="576"/>
      <c r="AB45" s="577"/>
      <c r="AC45" s="189"/>
      <c r="AD45" s="210"/>
      <c r="AE45" s="190"/>
      <c r="AF45" s="191"/>
      <c r="AG45" s="191"/>
      <c r="AH45" s="192"/>
      <c r="AI45" s="187"/>
      <c r="AJ45" s="188"/>
      <c r="AK45" s="187"/>
      <c r="AL45" s="575" t="str">
        <f>IF(ISBLANK(AL43), "",CONCATENATE($E$12,$F$12,".",$G$12,".","0",RIGHT($AL$18,1),".",RIGHT(AV45,1),$A43,IF(COUNTIFS(AL43,"*op?ional*")=1,"-ij","")))</f>
        <v>L420.22.04.D9</v>
      </c>
      <c r="AM45" s="576"/>
      <c r="AN45" s="577"/>
      <c r="AO45" s="434">
        <v>4</v>
      </c>
      <c r="AP45" s="435" t="s">
        <v>6</v>
      </c>
      <c r="AQ45" s="436">
        <v>0</v>
      </c>
      <c r="AR45" s="437">
        <v>0</v>
      </c>
      <c r="AS45" s="437">
        <v>0</v>
      </c>
      <c r="AT45" s="438">
        <v>0</v>
      </c>
      <c r="AU45" s="435">
        <v>90</v>
      </c>
      <c r="AV45" s="188" t="s">
        <v>54</v>
      </c>
      <c r="AW45" s="187">
        <v>10</v>
      </c>
    </row>
    <row r="46" spans="1:53" s="61" customFormat="1" ht="21" customHeight="1" thickTop="1" x14ac:dyDescent="0.25">
      <c r="A46" s="491" t="s">
        <v>64</v>
      </c>
      <c r="B46" s="578"/>
      <c r="C46" s="579"/>
      <c r="D46" s="579"/>
      <c r="E46" s="579"/>
      <c r="F46" s="579"/>
      <c r="G46" s="579"/>
      <c r="H46" s="579"/>
      <c r="I46" s="579"/>
      <c r="J46" s="579"/>
      <c r="K46" s="579"/>
      <c r="L46" s="579"/>
      <c r="M46" s="580"/>
      <c r="N46" s="578"/>
      <c r="O46" s="579"/>
      <c r="P46" s="579"/>
      <c r="Q46" s="579"/>
      <c r="R46" s="579"/>
      <c r="S46" s="579"/>
      <c r="T46" s="579"/>
      <c r="U46" s="579"/>
      <c r="V46" s="579"/>
      <c r="W46" s="579"/>
      <c r="X46" s="579"/>
      <c r="Y46" s="580"/>
      <c r="Z46" s="578"/>
      <c r="AA46" s="579"/>
      <c r="AB46" s="579"/>
      <c r="AC46" s="579"/>
      <c r="AD46" s="579"/>
      <c r="AE46" s="579"/>
      <c r="AF46" s="579"/>
      <c r="AG46" s="579"/>
      <c r="AH46" s="579"/>
      <c r="AI46" s="579"/>
      <c r="AJ46" s="579"/>
      <c r="AK46" s="580"/>
      <c r="AL46" s="578"/>
      <c r="AM46" s="579"/>
      <c r="AN46" s="579"/>
      <c r="AO46" s="579"/>
      <c r="AP46" s="579"/>
      <c r="AQ46" s="579"/>
      <c r="AR46" s="579"/>
      <c r="AS46" s="579"/>
      <c r="AT46" s="579"/>
      <c r="AU46" s="579"/>
      <c r="AV46" s="579"/>
      <c r="AW46" s="580"/>
    </row>
    <row r="47" spans="1:53" s="61" customFormat="1" ht="21" customHeight="1" x14ac:dyDescent="0.25">
      <c r="A47" s="492"/>
      <c r="B47" s="581"/>
      <c r="C47" s="582"/>
      <c r="D47" s="582"/>
      <c r="E47" s="582"/>
      <c r="F47" s="582"/>
      <c r="G47" s="582"/>
      <c r="H47" s="582"/>
      <c r="I47" s="582"/>
      <c r="J47" s="582"/>
      <c r="K47" s="582"/>
      <c r="L47" s="582"/>
      <c r="M47" s="583"/>
      <c r="N47" s="581"/>
      <c r="O47" s="582"/>
      <c r="P47" s="582"/>
      <c r="Q47" s="582"/>
      <c r="R47" s="582"/>
      <c r="S47" s="582"/>
      <c r="T47" s="582"/>
      <c r="U47" s="582"/>
      <c r="V47" s="582"/>
      <c r="W47" s="582"/>
      <c r="X47" s="582"/>
      <c r="Y47" s="583"/>
      <c r="Z47" s="581"/>
      <c r="AA47" s="582"/>
      <c r="AB47" s="582"/>
      <c r="AC47" s="582"/>
      <c r="AD47" s="582"/>
      <c r="AE47" s="582"/>
      <c r="AF47" s="582"/>
      <c r="AG47" s="582"/>
      <c r="AH47" s="582"/>
      <c r="AI47" s="582"/>
      <c r="AJ47" s="582"/>
      <c r="AK47" s="583"/>
      <c r="AL47" s="581"/>
      <c r="AM47" s="582"/>
      <c r="AN47" s="582"/>
      <c r="AO47" s="582"/>
      <c r="AP47" s="582"/>
      <c r="AQ47" s="582"/>
      <c r="AR47" s="582"/>
      <c r="AS47" s="582"/>
      <c r="AT47" s="582"/>
      <c r="AU47" s="582"/>
      <c r="AV47" s="582"/>
      <c r="AW47" s="583"/>
    </row>
    <row r="48" spans="1:53" s="61" customFormat="1" ht="21" customHeight="1" thickBot="1" x14ac:dyDescent="0.3">
      <c r="A48" s="493"/>
      <c r="B48" s="575" t="str">
        <f>IF(ISBLANK(B46),"",CONCATENATE($E$12,$F$12,".",$G$12,".","0",RIGHT($B$18,1),".",RIGHT(L48,1),$A46,IF(COUNTIFS(B46,"*op?ional*")=1,"-ij","")))</f>
        <v/>
      </c>
      <c r="C48" s="576"/>
      <c r="D48" s="577"/>
      <c r="E48" s="304"/>
      <c r="F48" s="210"/>
      <c r="G48" s="205"/>
      <c r="H48" s="207"/>
      <c r="I48" s="207"/>
      <c r="J48" s="206"/>
      <c r="K48" s="209"/>
      <c r="L48" s="187"/>
      <c r="M48" s="187"/>
      <c r="N48" s="575" t="str">
        <f>IF(ISBLANK(N46),"",CONCATENATE($E$12,$F$12,".",$G$12,".","0",RIGHT($N$18,1),".",RIGHT(X48,1),$A46,IF(COUNTIFS(N46,"*op?ional*")=1,"-ij","")))</f>
        <v/>
      </c>
      <c r="O48" s="576"/>
      <c r="P48" s="577"/>
      <c r="Q48" s="304"/>
      <c r="R48" s="210"/>
      <c r="S48" s="190"/>
      <c r="T48" s="191"/>
      <c r="U48" s="191"/>
      <c r="V48" s="192"/>
      <c r="W48" s="187"/>
      <c r="X48" s="188"/>
      <c r="Y48" s="187"/>
      <c r="Z48" s="575" t="str">
        <f>IF(ISBLANK(Z46),"",CONCATENATE($E$12,$F$12,".",$G$12,".","0",RIGHT($Z$18,1),".",RIGHT(AJ48,1),$A46,IF(COUNTIFS(Z46,"*op?ional*")=1,"-ij","")))</f>
        <v/>
      </c>
      <c r="AA48" s="576"/>
      <c r="AB48" s="577"/>
      <c r="AC48" s="304"/>
      <c r="AD48" s="210"/>
      <c r="AE48" s="205"/>
      <c r="AF48" s="207"/>
      <c r="AG48" s="207"/>
      <c r="AH48" s="206"/>
      <c r="AI48" s="209"/>
      <c r="AJ48" s="188"/>
      <c r="AK48" s="187"/>
      <c r="AL48" s="575" t="str">
        <f>IF(ISBLANK(AL46), "",CONCATENATE($E$12,$F$12,".",$G$12,".","0",RIGHT($AL$18,1),".",RIGHT(AV48,1),$A46,IF(COUNTIFS(AL46,"*op?ional*")=1,"-ij","")))</f>
        <v/>
      </c>
      <c r="AM48" s="576"/>
      <c r="AN48" s="577"/>
      <c r="AO48" s="189"/>
      <c r="AP48" s="210"/>
      <c r="AQ48" s="190"/>
      <c r="AR48" s="191"/>
      <c r="AS48" s="191"/>
      <c r="AT48" s="192"/>
      <c r="AU48" s="187"/>
      <c r="AV48" s="188"/>
      <c r="AW48" s="187"/>
    </row>
    <row r="49" spans="1:63" s="61" customFormat="1" ht="21" customHeight="1" thickTop="1" x14ac:dyDescent="0.25">
      <c r="A49" s="491" t="s">
        <v>65</v>
      </c>
      <c r="B49" s="566"/>
      <c r="C49" s="567"/>
      <c r="D49" s="567"/>
      <c r="E49" s="567"/>
      <c r="F49" s="567"/>
      <c r="G49" s="567"/>
      <c r="H49" s="567"/>
      <c r="I49" s="567"/>
      <c r="J49" s="567"/>
      <c r="K49" s="567"/>
      <c r="L49" s="567"/>
      <c r="M49" s="568"/>
      <c r="N49" s="566"/>
      <c r="O49" s="567"/>
      <c r="P49" s="567"/>
      <c r="Q49" s="567"/>
      <c r="R49" s="567"/>
      <c r="S49" s="567"/>
      <c r="T49" s="567"/>
      <c r="U49" s="567"/>
      <c r="V49" s="567"/>
      <c r="W49" s="567"/>
      <c r="X49" s="567"/>
      <c r="Y49" s="568"/>
      <c r="Z49" s="566"/>
      <c r="AA49" s="567"/>
      <c r="AB49" s="567"/>
      <c r="AC49" s="567"/>
      <c r="AD49" s="567"/>
      <c r="AE49" s="567"/>
      <c r="AF49" s="567"/>
      <c r="AG49" s="567"/>
      <c r="AH49" s="567"/>
      <c r="AI49" s="567"/>
      <c r="AJ49" s="567"/>
      <c r="AK49" s="568"/>
      <c r="AL49" s="566"/>
      <c r="AM49" s="567"/>
      <c r="AN49" s="567"/>
      <c r="AO49" s="567"/>
      <c r="AP49" s="567"/>
      <c r="AQ49" s="567"/>
      <c r="AR49" s="567"/>
      <c r="AS49" s="567"/>
      <c r="AT49" s="567"/>
      <c r="AU49" s="567"/>
      <c r="AV49" s="567"/>
      <c r="AW49" s="568"/>
      <c r="AX49" s="62"/>
      <c r="AY49" s="62"/>
      <c r="AZ49" s="62"/>
      <c r="BA49" s="62"/>
      <c r="BB49" s="62"/>
      <c r="BC49" s="62"/>
      <c r="BD49" s="62"/>
      <c r="BE49" s="62"/>
      <c r="BF49" s="62"/>
      <c r="BG49" s="62"/>
      <c r="BH49" s="62"/>
      <c r="BI49" s="62"/>
      <c r="BJ49" s="62"/>
      <c r="BK49" s="62"/>
    </row>
    <row r="50" spans="1:63" s="61" customFormat="1" ht="21" customHeight="1" x14ac:dyDescent="0.25">
      <c r="A50" s="492"/>
      <c r="B50" s="569"/>
      <c r="C50" s="570"/>
      <c r="D50" s="570"/>
      <c r="E50" s="570"/>
      <c r="F50" s="570"/>
      <c r="G50" s="570"/>
      <c r="H50" s="570"/>
      <c r="I50" s="570"/>
      <c r="J50" s="570"/>
      <c r="K50" s="570"/>
      <c r="L50" s="570"/>
      <c r="M50" s="571"/>
      <c r="N50" s="569"/>
      <c r="O50" s="570"/>
      <c r="P50" s="570"/>
      <c r="Q50" s="570"/>
      <c r="R50" s="570"/>
      <c r="S50" s="570"/>
      <c r="T50" s="570"/>
      <c r="U50" s="570"/>
      <c r="V50" s="570"/>
      <c r="W50" s="570"/>
      <c r="X50" s="570"/>
      <c r="Y50" s="571"/>
      <c r="Z50" s="569"/>
      <c r="AA50" s="570"/>
      <c r="AB50" s="570"/>
      <c r="AC50" s="570"/>
      <c r="AD50" s="570"/>
      <c r="AE50" s="570"/>
      <c r="AF50" s="570"/>
      <c r="AG50" s="570"/>
      <c r="AH50" s="570"/>
      <c r="AI50" s="570"/>
      <c r="AJ50" s="570"/>
      <c r="AK50" s="571"/>
      <c r="AL50" s="569"/>
      <c r="AM50" s="570"/>
      <c r="AN50" s="570"/>
      <c r="AO50" s="570"/>
      <c r="AP50" s="570"/>
      <c r="AQ50" s="570"/>
      <c r="AR50" s="570"/>
      <c r="AS50" s="570"/>
      <c r="AT50" s="570"/>
      <c r="AU50" s="570"/>
      <c r="AV50" s="570"/>
      <c r="AW50" s="571"/>
      <c r="AX50" s="62"/>
      <c r="AY50" s="62"/>
      <c r="AZ50" s="62"/>
      <c r="BA50" s="62"/>
      <c r="BB50" s="62"/>
      <c r="BC50" s="62"/>
      <c r="BD50" s="62"/>
      <c r="BE50" s="62"/>
      <c r="BF50" s="62"/>
      <c r="BG50" s="62"/>
      <c r="BH50" s="62"/>
      <c r="BI50" s="62"/>
      <c r="BJ50" s="62"/>
      <c r="BK50" s="62"/>
    </row>
    <row r="51" spans="1:63" s="61" customFormat="1" ht="21" customHeight="1" thickBot="1" x14ac:dyDescent="0.3">
      <c r="A51" s="493"/>
      <c r="B51" s="572" t="str">
        <f>IF(ISBLANK(B49),"",CONCATENATE($E$12,$F$12,".",$G$12,".","0",RIGHT($B$18,1),".",RIGHT(L51,1),$A$49,"-ij"))</f>
        <v/>
      </c>
      <c r="C51" s="573"/>
      <c r="D51" s="574"/>
      <c r="E51" s="306"/>
      <c r="F51" s="307"/>
      <c r="G51" s="293"/>
      <c r="H51" s="295"/>
      <c r="I51" s="295"/>
      <c r="J51" s="294"/>
      <c r="K51" s="319"/>
      <c r="L51" s="296"/>
      <c r="M51" s="297"/>
      <c r="N51" s="572" t="str">
        <f>IF(ISBLANK(N49),"",CONCATENATE($E$12,$F$12,".",$G$12,".","0",RIGHT($N$18,1),".",RIGHT(X51,1),$A$49,"-ij"))</f>
        <v/>
      </c>
      <c r="O51" s="573"/>
      <c r="P51" s="574"/>
      <c r="Q51" s="306"/>
      <c r="R51" s="307"/>
      <c r="S51" s="293"/>
      <c r="T51" s="295"/>
      <c r="U51" s="295"/>
      <c r="V51" s="294"/>
      <c r="W51" s="319"/>
      <c r="X51" s="297"/>
      <c r="Y51" s="297"/>
      <c r="Z51" s="572" t="str">
        <f>IF(ISBLANK(Z49),"",CONCATENATE($E$12,$F$12,".",$G$12,".","0",RIGHT($Z$18,1),".",RIGHT(AJ51,1),$A$49,"-ij"))</f>
        <v/>
      </c>
      <c r="AA51" s="573"/>
      <c r="AB51" s="574"/>
      <c r="AC51" s="306"/>
      <c r="AD51" s="307"/>
      <c r="AE51" s="293"/>
      <c r="AF51" s="295"/>
      <c r="AG51" s="295"/>
      <c r="AH51" s="294"/>
      <c r="AI51" s="319"/>
      <c r="AJ51" s="296"/>
      <c r="AK51" s="297"/>
      <c r="AL51" s="572" t="str">
        <f>IF(ISBLANK(AL49),"",CONCATENATE($E$12,$F$12,".",$G$12,".","0",RIGHT($AL$18,1),".",RIGHT(AV51,1),$A$49,"-ij"))</f>
        <v/>
      </c>
      <c r="AM51" s="573"/>
      <c r="AN51" s="574"/>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91" t="s">
        <v>8</v>
      </c>
      <c r="B52" s="476" t="s">
        <v>283</v>
      </c>
      <c r="C52" s="477"/>
      <c r="D52" s="477"/>
      <c r="E52" s="479">
        <f>SUM(G21:J21,G24:J24,G27:J27,G30:J30,G33:J33,G36:J36,G39:J39,G42:J42,G45:J45,G48:J48)</f>
        <v>392</v>
      </c>
      <c r="F52" s="480"/>
      <c r="G52" s="586" t="s">
        <v>10</v>
      </c>
      <c r="H52" s="587"/>
      <c r="I52" s="587"/>
      <c r="J52" s="588"/>
      <c r="K52" s="478">
        <f>SUM(M21,M24,M27,M30,M33,M36,M39,M42,M45,M48)</f>
        <v>358</v>
      </c>
      <c r="L52" s="479"/>
      <c r="M52" s="480"/>
      <c r="N52" s="476" t="s">
        <v>9</v>
      </c>
      <c r="O52" s="477"/>
      <c r="P52" s="159"/>
      <c r="Q52" s="479">
        <f>SUM(S21:V21,S24:V24,S27:V27,S30:V30,S33:V33,S36:V36,S39:V39,S42:V42,S45:V45,S48:V48)</f>
        <v>392</v>
      </c>
      <c r="R52" s="480"/>
      <c r="S52" s="586" t="s">
        <v>10</v>
      </c>
      <c r="T52" s="587"/>
      <c r="U52" s="587"/>
      <c r="V52" s="588"/>
      <c r="W52" s="478">
        <f>SUM(Y21,Y24,Y27,Y30,Y33,Y36,Y39,Y42,Y45,Y48)</f>
        <v>358</v>
      </c>
      <c r="X52" s="479"/>
      <c r="Y52" s="480"/>
      <c r="Z52" s="476" t="s">
        <v>9</v>
      </c>
      <c r="AA52" s="477"/>
      <c r="AB52" s="159"/>
      <c r="AC52" s="479">
        <f>SUM(AE21:AH21,AE24:AH24,AE27:AH27,AE30:AH30,AE33:AH33,AE36:AH36,AE39:AH39,AE42:AH42,AE45:AH45,AE48:AH48)</f>
        <v>392</v>
      </c>
      <c r="AD52" s="480"/>
      <c r="AE52" s="586" t="s">
        <v>10</v>
      </c>
      <c r="AF52" s="587"/>
      <c r="AG52" s="587"/>
      <c r="AH52" s="588"/>
      <c r="AI52" s="478">
        <f>SUM(AK21,AK24,AK27,AK30,AK33,AK36,AK39,AK42,AK45,AK48)</f>
        <v>358</v>
      </c>
      <c r="AJ52" s="479"/>
      <c r="AK52" s="480"/>
      <c r="AL52" s="476" t="s">
        <v>9</v>
      </c>
      <c r="AM52" s="477"/>
      <c r="AN52" s="159"/>
      <c r="AO52" s="479">
        <f>SUM(AQ21:AT21,AQ24:AT24,AQ27:AT27,AQ30:AT30,AQ33:AT33,AQ36:AT36,AQ39:AT39,AQ42:AT42,AQ45:AT45,AQ48:AT48)</f>
        <v>392</v>
      </c>
      <c r="AP52" s="480"/>
      <c r="AQ52" s="586" t="s">
        <v>10</v>
      </c>
      <c r="AR52" s="587"/>
      <c r="AS52" s="587"/>
      <c r="AT52" s="588"/>
      <c r="AU52" s="478">
        <f>SUM(AW21,AW24,AW27,AW30,AW33,AW36,AW39,AW42,AW45,AW48)</f>
        <v>268</v>
      </c>
      <c r="AV52" s="479"/>
      <c r="AW52" s="480"/>
    </row>
    <row r="53" spans="1:63" s="161" customFormat="1" ht="21" customHeight="1" thickBot="1" x14ac:dyDescent="0.25">
      <c r="A53" s="592"/>
      <c r="B53" s="481" t="s">
        <v>11</v>
      </c>
      <c r="C53" s="482"/>
      <c r="D53" s="162"/>
      <c r="E53" s="589">
        <f>SUM(E21,E24,E27,E30,E33,E36,E39,E42,E45,E48)</f>
        <v>30</v>
      </c>
      <c r="F53" s="590"/>
      <c r="G53" s="481" t="s">
        <v>12</v>
      </c>
      <c r="H53" s="482"/>
      <c r="I53" s="482"/>
      <c r="J53" s="483"/>
      <c r="K53" s="481" t="str">
        <f>BD381</f>
        <v>4E,3D,1C</v>
      </c>
      <c r="L53" s="482"/>
      <c r="M53" s="483"/>
      <c r="N53" s="481" t="s">
        <v>11</v>
      </c>
      <c r="O53" s="482"/>
      <c r="P53" s="162"/>
      <c r="Q53" s="589">
        <f>SUM(Q21,Q24,Q27,Q30,Q33,Q36,Q39,Q42,Q45,Q48)</f>
        <v>30</v>
      </c>
      <c r="R53" s="590"/>
      <c r="S53" s="481" t="s">
        <v>12</v>
      </c>
      <c r="T53" s="482"/>
      <c r="U53" s="482"/>
      <c r="V53" s="483"/>
      <c r="W53" s="481" t="str">
        <f>BD382</f>
        <v>4E,3D,1C</v>
      </c>
      <c r="X53" s="482"/>
      <c r="Y53" s="483"/>
      <c r="Z53" s="481" t="s">
        <v>11</v>
      </c>
      <c r="AA53" s="482"/>
      <c r="AB53" s="162"/>
      <c r="AC53" s="589">
        <f>SUM(AC21,AC24,AC27,AC30,AC33,AC36,AC39,AC42,AC45,AC48)</f>
        <v>30</v>
      </c>
      <c r="AD53" s="590"/>
      <c r="AE53" s="481" t="s">
        <v>12</v>
      </c>
      <c r="AF53" s="482"/>
      <c r="AG53" s="482"/>
      <c r="AH53" s="483"/>
      <c r="AI53" s="481" t="str">
        <f>BD383</f>
        <v>4E,3D,1C</v>
      </c>
      <c r="AJ53" s="482"/>
      <c r="AK53" s="483"/>
      <c r="AL53" s="481" t="s">
        <v>11</v>
      </c>
      <c r="AM53" s="482"/>
      <c r="AN53" s="162"/>
      <c r="AO53" s="589">
        <f>SUM(AO21,AO24,AO27,AO30,AO33,AO36,AO39,AO42,AO45,AO48)</f>
        <v>30</v>
      </c>
      <c r="AP53" s="590"/>
      <c r="AQ53" s="481" t="s">
        <v>12</v>
      </c>
      <c r="AR53" s="482"/>
      <c r="AS53" s="482"/>
      <c r="AT53" s="483"/>
      <c r="AU53" s="481" t="str">
        <f>BD384</f>
        <v>4E,3D,2C</v>
      </c>
      <c r="AV53" s="482"/>
      <c r="AW53" s="483"/>
    </row>
    <row r="54" spans="1:63" s="161" customFormat="1" ht="21" customHeight="1" thickTop="1" x14ac:dyDescent="0.2">
      <c r="A54" s="591" t="s">
        <v>13</v>
      </c>
      <c r="B54" s="476" t="s">
        <v>283</v>
      </c>
      <c r="C54" s="477"/>
      <c r="D54" s="477"/>
      <c r="E54" s="593">
        <f>SUM(G55:J55)</f>
        <v>28</v>
      </c>
      <c r="F54" s="480"/>
      <c r="G54" s="164"/>
      <c r="H54" s="165"/>
      <c r="I54" s="165"/>
      <c r="J54" s="165"/>
      <c r="K54" s="309"/>
      <c r="L54" s="165"/>
      <c r="M54" s="160"/>
      <c r="N54" s="476" t="s">
        <v>9</v>
      </c>
      <c r="O54" s="477"/>
      <c r="P54" s="163"/>
      <c r="Q54" s="479">
        <f>SUM(S55:V55)</f>
        <v>28</v>
      </c>
      <c r="R54" s="480"/>
      <c r="S54" s="164"/>
      <c r="T54" s="165"/>
      <c r="U54" s="165"/>
      <c r="V54" s="165"/>
      <c r="W54" s="309"/>
      <c r="X54" s="165"/>
      <c r="Y54" s="160"/>
      <c r="Z54" s="476" t="s">
        <v>9</v>
      </c>
      <c r="AA54" s="477"/>
      <c r="AB54" s="163"/>
      <c r="AC54" s="479">
        <f>SUM(AE55:AH55)</f>
        <v>28</v>
      </c>
      <c r="AD54" s="480"/>
      <c r="AE54" s="164"/>
      <c r="AF54" s="165"/>
      <c r="AG54" s="165"/>
      <c r="AH54" s="165"/>
      <c r="AI54" s="309"/>
      <c r="AJ54" s="165"/>
      <c r="AK54" s="160"/>
      <c r="AL54" s="476" t="s">
        <v>9</v>
      </c>
      <c r="AM54" s="477"/>
      <c r="AN54" s="163"/>
      <c r="AO54" s="479">
        <f>SUM(AQ55:AT55)</f>
        <v>28</v>
      </c>
      <c r="AP54" s="480"/>
      <c r="AQ54" s="164"/>
      <c r="AR54" s="165"/>
      <c r="AS54" s="165"/>
      <c r="AT54" s="165"/>
      <c r="AU54" s="309"/>
      <c r="AV54" s="165"/>
      <c r="AW54" s="160"/>
    </row>
    <row r="55" spans="1:63" s="161" customFormat="1" ht="21" customHeight="1" thickBot="1" x14ac:dyDescent="0.25">
      <c r="A55" s="592"/>
      <c r="B55" s="481" t="s">
        <v>14</v>
      </c>
      <c r="C55" s="482"/>
      <c r="D55" s="166"/>
      <c r="E55" s="166"/>
      <c r="F55" s="167"/>
      <c r="G55" s="168">
        <f>(G21+G24+G27+G30+G33+G36+G39+G42+G45+G48)/14</f>
        <v>13</v>
      </c>
      <c r="H55" s="168">
        <f>(H21+H24+H27+H30+H33+H36+H39+H42+H45+H48)/14</f>
        <v>8</v>
      </c>
      <c r="I55" s="168">
        <f>(I21+I24+I27+I30+I33+I36+I39+I42+I45+I48)/14</f>
        <v>7</v>
      </c>
      <c r="J55" s="168">
        <f>(J21+J24+J27+J30+J33+J36+J39+J42+J45+J48)/14</f>
        <v>0</v>
      </c>
      <c r="K55" s="484" t="s">
        <v>15</v>
      </c>
      <c r="L55" s="482"/>
      <c r="M55" s="483"/>
      <c r="N55" s="481" t="s">
        <v>14</v>
      </c>
      <c r="O55" s="482"/>
      <c r="P55" s="166"/>
      <c r="Q55" s="166"/>
      <c r="R55" s="167"/>
      <c r="S55" s="168">
        <f>(S21+S24+S27+S30+S33+S36+S39+S42+S45+S48)/14</f>
        <v>13</v>
      </c>
      <c r="T55" s="168">
        <f>(T21+T24+T27+T30+T33+T36+T39+T42+T45+T48)/14</f>
        <v>7</v>
      </c>
      <c r="U55" s="168">
        <f>(U21+U24+U27+U30+U33+U36+U39+U42+U45+U48)/14</f>
        <v>8</v>
      </c>
      <c r="V55" s="168">
        <f>(V21+V24+V27+V30+V33+V36+V39+V42+V45+V48)/14</f>
        <v>0</v>
      </c>
      <c r="W55" s="484" t="s">
        <v>15</v>
      </c>
      <c r="X55" s="482"/>
      <c r="Y55" s="483"/>
      <c r="Z55" s="481" t="s">
        <v>14</v>
      </c>
      <c r="AA55" s="482"/>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84" t="s">
        <v>15</v>
      </c>
      <c r="AJ55" s="482"/>
      <c r="AK55" s="483"/>
      <c r="AL55" s="481" t="s">
        <v>14</v>
      </c>
      <c r="AM55" s="482"/>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84" t="s">
        <v>15</v>
      </c>
      <c r="AV55" s="482"/>
      <c r="AW55" s="48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89" t="s">
        <v>297</v>
      </c>
      <c r="B57" s="490"/>
      <c r="C57" s="490"/>
      <c r="D57" s="490"/>
      <c r="E57" s="490"/>
      <c r="F57" s="490"/>
      <c r="G57" s="490"/>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610" t="s">
        <v>39</v>
      </c>
      <c r="C59" s="610"/>
      <c r="D59" s="610"/>
      <c r="E59" s="610"/>
      <c r="F59" s="610"/>
      <c r="G59" s="610"/>
      <c r="H59" s="610"/>
      <c r="I59" s="610"/>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610" t="s">
        <v>42</v>
      </c>
      <c r="AO59" s="610"/>
      <c r="AP59" s="610"/>
      <c r="AQ59" s="610"/>
      <c r="AR59" s="610"/>
      <c r="AS59" s="610"/>
      <c r="AT59" s="610"/>
      <c r="AU59" s="610"/>
      <c r="AV59" s="48"/>
      <c r="AW59" s="48"/>
    </row>
    <row r="60" spans="1:63" s="59" customFormat="1" ht="21" customHeight="1" x14ac:dyDescent="0.2">
      <c r="B60" s="551" t="str">
        <f>Coperta!B$46</f>
        <v>Conf.univ.dr.ing. Florin DRĂGAN</v>
      </c>
      <c r="C60" s="551"/>
      <c r="D60" s="551"/>
      <c r="E60" s="551"/>
      <c r="F60" s="551"/>
      <c r="G60" s="551"/>
      <c r="H60" s="551"/>
      <c r="I60" s="551"/>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51" t="str">
        <f>Coperta!N$46</f>
        <v>Conf.univ.dr.ing. Virgil STOICA</v>
      </c>
      <c r="AO60" s="551"/>
      <c r="AP60" s="551"/>
      <c r="AQ60" s="551"/>
      <c r="AR60" s="551"/>
      <c r="AS60" s="551"/>
      <c r="AT60" s="551"/>
      <c r="AU60" s="551"/>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84" t="s">
        <v>75</v>
      </c>
      <c r="B67" s="584"/>
      <c r="C67" s="584"/>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row>
    <row r="68" spans="1:50" s="59" customFormat="1" ht="21" customHeight="1" thickBot="1" x14ac:dyDescent="0.25">
      <c r="A68" s="485" t="str">
        <f>A16</f>
        <v>Pentru seria de studenti 2022-2026</v>
      </c>
      <c r="B68" s="485"/>
      <c r="C68" s="485"/>
      <c r="D68" s="485"/>
      <c r="E68" s="485"/>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row>
    <row r="69" spans="1:50" s="59" customFormat="1" ht="21" customHeight="1" thickTop="1" thickBot="1" x14ac:dyDescent="0.25">
      <c r="B69" s="563" t="str">
        <f>IF(ISBLANK($G$12),"ANUL III",CONCATENATE("ANUL III (20",$G$12+2,-20,$G$12+3,")"))</f>
        <v>ANUL III (2024-2025)</v>
      </c>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3" t="str">
        <f>IF(ISBLANK($G$12),"ANUL IV",CONCATENATE("ANUL IV (20",$G$12+3,-20,$G$12+4,")"))</f>
        <v>ANUL IV (2025-2026)</v>
      </c>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row>
    <row r="70" spans="1:50" s="58" customFormat="1" ht="21" customHeight="1" thickTop="1" thickBot="1" x14ac:dyDescent="0.3">
      <c r="A70" s="60"/>
      <c r="B70" s="563" t="s">
        <v>76</v>
      </c>
      <c r="C70" s="564"/>
      <c r="D70" s="564"/>
      <c r="E70" s="564"/>
      <c r="F70" s="564"/>
      <c r="G70" s="564"/>
      <c r="H70" s="564"/>
      <c r="I70" s="564"/>
      <c r="J70" s="564"/>
      <c r="K70" s="564"/>
      <c r="L70" s="564"/>
      <c r="M70" s="564"/>
      <c r="N70" s="563" t="s">
        <v>77</v>
      </c>
      <c r="O70" s="564"/>
      <c r="P70" s="564"/>
      <c r="Q70" s="564"/>
      <c r="R70" s="564"/>
      <c r="S70" s="564"/>
      <c r="T70" s="564"/>
      <c r="U70" s="564"/>
      <c r="V70" s="564"/>
      <c r="W70" s="564"/>
      <c r="X70" s="564"/>
      <c r="Y70" s="564"/>
      <c r="Z70" s="563" t="s">
        <v>78</v>
      </c>
      <c r="AA70" s="564"/>
      <c r="AB70" s="564"/>
      <c r="AC70" s="564"/>
      <c r="AD70" s="564"/>
      <c r="AE70" s="564"/>
      <c r="AF70" s="564"/>
      <c r="AG70" s="564"/>
      <c r="AH70" s="564"/>
      <c r="AI70" s="564"/>
      <c r="AJ70" s="564"/>
      <c r="AK70" s="564"/>
      <c r="AL70" s="563" t="s">
        <v>79</v>
      </c>
      <c r="AM70" s="564"/>
      <c r="AN70" s="564"/>
      <c r="AO70" s="564"/>
      <c r="AP70" s="564"/>
      <c r="AQ70" s="564"/>
      <c r="AR70" s="564"/>
      <c r="AS70" s="564"/>
      <c r="AT70" s="564"/>
      <c r="AU70" s="564"/>
      <c r="AV70" s="564"/>
      <c r="AW70" s="564"/>
    </row>
    <row r="71" spans="1:50" s="58" customFormat="1" ht="21" customHeight="1" thickTop="1" x14ac:dyDescent="0.25">
      <c r="A71" s="491" t="s">
        <v>53</v>
      </c>
      <c r="B71" s="494" t="s">
        <v>347</v>
      </c>
      <c r="C71" s="495"/>
      <c r="D71" s="495"/>
      <c r="E71" s="495"/>
      <c r="F71" s="495"/>
      <c r="G71" s="495"/>
      <c r="H71" s="495"/>
      <c r="I71" s="495"/>
      <c r="J71" s="495"/>
      <c r="K71" s="495"/>
      <c r="L71" s="495"/>
      <c r="M71" s="496"/>
      <c r="N71" s="494" t="s">
        <v>318</v>
      </c>
      <c r="O71" s="495"/>
      <c r="P71" s="495"/>
      <c r="Q71" s="495"/>
      <c r="R71" s="495"/>
      <c r="S71" s="495"/>
      <c r="T71" s="495"/>
      <c r="U71" s="495"/>
      <c r="V71" s="495"/>
      <c r="W71" s="495"/>
      <c r="X71" s="495"/>
      <c r="Y71" s="496"/>
      <c r="Z71" s="494" t="s">
        <v>360</v>
      </c>
      <c r="AA71" s="495"/>
      <c r="AB71" s="495"/>
      <c r="AC71" s="495"/>
      <c r="AD71" s="495"/>
      <c r="AE71" s="495"/>
      <c r="AF71" s="495"/>
      <c r="AG71" s="495"/>
      <c r="AH71" s="495"/>
      <c r="AI71" s="495"/>
      <c r="AJ71" s="495"/>
      <c r="AK71" s="496"/>
      <c r="AL71" s="494" t="s">
        <v>366</v>
      </c>
      <c r="AM71" s="495"/>
      <c r="AN71" s="495"/>
      <c r="AO71" s="495"/>
      <c r="AP71" s="495"/>
      <c r="AQ71" s="495"/>
      <c r="AR71" s="495"/>
      <c r="AS71" s="495"/>
      <c r="AT71" s="495"/>
      <c r="AU71" s="495"/>
      <c r="AV71" s="495"/>
      <c r="AW71" s="496"/>
    </row>
    <row r="72" spans="1:50" s="75" customFormat="1" ht="21" customHeight="1" x14ac:dyDescent="0.25">
      <c r="A72" s="492"/>
      <c r="B72" s="497"/>
      <c r="C72" s="498"/>
      <c r="D72" s="498"/>
      <c r="E72" s="498"/>
      <c r="F72" s="498"/>
      <c r="G72" s="498"/>
      <c r="H72" s="498"/>
      <c r="I72" s="498"/>
      <c r="J72" s="498"/>
      <c r="K72" s="498"/>
      <c r="L72" s="498"/>
      <c r="M72" s="499"/>
      <c r="N72" s="497"/>
      <c r="O72" s="498"/>
      <c r="P72" s="498"/>
      <c r="Q72" s="498"/>
      <c r="R72" s="498"/>
      <c r="S72" s="498"/>
      <c r="T72" s="498"/>
      <c r="U72" s="498"/>
      <c r="V72" s="498"/>
      <c r="W72" s="498"/>
      <c r="X72" s="498"/>
      <c r="Y72" s="499"/>
      <c r="Z72" s="497"/>
      <c r="AA72" s="498"/>
      <c r="AB72" s="498"/>
      <c r="AC72" s="498"/>
      <c r="AD72" s="498"/>
      <c r="AE72" s="498"/>
      <c r="AF72" s="498"/>
      <c r="AG72" s="498"/>
      <c r="AH72" s="498"/>
      <c r="AI72" s="498"/>
      <c r="AJ72" s="498"/>
      <c r="AK72" s="499"/>
      <c r="AL72" s="497"/>
      <c r="AM72" s="498"/>
      <c r="AN72" s="498"/>
      <c r="AO72" s="498"/>
      <c r="AP72" s="498"/>
      <c r="AQ72" s="498"/>
      <c r="AR72" s="498"/>
      <c r="AS72" s="498"/>
      <c r="AT72" s="498"/>
      <c r="AU72" s="498"/>
      <c r="AV72" s="498"/>
      <c r="AW72" s="499"/>
    </row>
    <row r="73" spans="1:50" s="75" customFormat="1" ht="21" customHeight="1" thickBot="1" x14ac:dyDescent="0.3">
      <c r="A73" s="493"/>
      <c r="B73" s="575" t="str">
        <f>IF(ISBLANK(B71),"",CONCATENATE($E$12,$F$12,".",$G$12,".","0",RIGHT($B$70,1),".",RIGHT(L73,1),$A71,IF(COUNTIFS(B71,"*op?ional*")=1,"-ij","")))</f>
        <v>L420.22.05.C1</v>
      </c>
      <c r="C73" s="576"/>
      <c r="D73" s="577"/>
      <c r="E73" s="434">
        <v>3</v>
      </c>
      <c r="F73" s="435" t="s">
        <v>295</v>
      </c>
      <c r="G73" s="436">
        <v>28</v>
      </c>
      <c r="H73" s="437">
        <v>14</v>
      </c>
      <c r="I73" s="437">
        <v>0</v>
      </c>
      <c r="J73" s="438">
        <v>0</v>
      </c>
      <c r="K73" s="435">
        <v>0</v>
      </c>
      <c r="L73" s="435" t="s">
        <v>7</v>
      </c>
      <c r="M73" s="440">
        <f>E73*25-(SUM(G73:J73))</f>
        <v>33</v>
      </c>
      <c r="N73" s="575" t="str">
        <f>IF(ISBLANK(N71),"",CONCATENATE($E$12,$F$12,".",$G$12,".","0",RIGHT($N$70,1),".",RIGHT(X73,1),$A71,IF(COUNTIFS(N71,"*op?ional*")=1,"-ij","")))</f>
        <v>L420.22.06.D1</v>
      </c>
      <c r="O73" s="576"/>
      <c r="P73" s="577"/>
      <c r="Q73" s="434">
        <v>4</v>
      </c>
      <c r="R73" s="435" t="s">
        <v>5</v>
      </c>
      <c r="S73" s="436">
        <v>28</v>
      </c>
      <c r="T73" s="437">
        <v>0</v>
      </c>
      <c r="U73" s="437">
        <v>14</v>
      </c>
      <c r="V73" s="438">
        <v>14</v>
      </c>
      <c r="W73" s="435">
        <v>0</v>
      </c>
      <c r="X73" s="435" t="s">
        <v>54</v>
      </c>
      <c r="Y73" s="440">
        <f>Q73*25-(SUM(S73:V73))</f>
        <v>44</v>
      </c>
      <c r="Z73" s="575" t="str">
        <f>IF(ISBLANK(Z71),"",CONCATENATE($E$12,$F$12,".",$G$12,".","0",RIGHT($Z$70,1),".",RIGHT(AJ73,1),$A71,IF(COUNTIFS(Z71,"*op?ional*")=1,"-ij","")))</f>
        <v>L420.22.07.S1</v>
      </c>
      <c r="AA73" s="576"/>
      <c r="AB73" s="577"/>
      <c r="AC73" s="434">
        <v>4</v>
      </c>
      <c r="AD73" s="435" t="s">
        <v>5</v>
      </c>
      <c r="AE73" s="436">
        <v>28</v>
      </c>
      <c r="AF73" s="437">
        <v>0</v>
      </c>
      <c r="AG73" s="437">
        <v>28</v>
      </c>
      <c r="AH73" s="438">
        <v>0</v>
      </c>
      <c r="AI73" s="435">
        <v>0</v>
      </c>
      <c r="AJ73" s="444" t="s">
        <v>59</v>
      </c>
      <c r="AK73" s="440">
        <f>AC73*25-(SUM(AE73:AH73))</f>
        <v>44</v>
      </c>
      <c r="AL73" s="575" t="str">
        <f>IF(ISBLANK(AL71), "",CONCATENATE($E$12,$F$12,".",$G$12,".","0",RIGHT($AL$70,1),".",RIGHT(AV73,1),$A71,IF(COUNTIFS(AL71,"*op?ional*")=1,"-ij","")))</f>
        <v>L420.22.08.S1</v>
      </c>
      <c r="AM73" s="576"/>
      <c r="AN73" s="577"/>
      <c r="AO73" s="434">
        <v>4</v>
      </c>
      <c r="AP73" s="435" t="s">
        <v>5</v>
      </c>
      <c r="AQ73" s="436">
        <v>35</v>
      </c>
      <c r="AR73" s="437">
        <v>0</v>
      </c>
      <c r="AS73" s="437">
        <v>28</v>
      </c>
      <c r="AT73" s="438">
        <v>0</v>
      </c>
      <c r="AU73" s="435">
        <v>0</v>
      </c>
      <c r="AV73" s="444" t="s">
        <v>59</v>
      </c>
      <c r="AW73" s="440">
        <f>AO73*25-(SUM(AQ73:AT73))</f>
        <v>37</v>
      </c>
      <c r="AX73" s="75" t="s">
        <v>31</v>
      </c>
    </row>
    <row r="74" spans="1:50" s="75" customFormat="1" ht="21" customHeight="1" thickTop="1" x14ac:dyDescent="0.25">
      <c r="A74" s="491" t="s">
        <v>55</v>
      </c>
      <c r="B74" s="494" t="s">
        <v>348</v>
      </c>
      <c r="C74" s="495"/>
      <c r="D74" s="495"/>
      <c r="E74" s="495"/>
      <c r="F74" s="495"/>
      <c r="G74" s="495"/>
      <c r="H74" s="495"/>
      <c r="I74" s="495"/>
      <c r="J74" s="495"/>
      <c r="K74" s="495"/>
      <c r="L74" s="495"/>
      <c r="M74" s="496"/>
      <c r="N74" s="494" t="s">
        <v>319</v>
      </c>
      <c r="O74" s="495"/>
      <c r="P74" s="495"/>
      <c r="Q74" s="495"/>
      <c r="R74" s="495"/>
      <c r="S74" s="495"/>
      <c r="T74" s="495"/>
      <c r="U74" s="495"/>
      <c r="V74" s="495"/>
      <c r="W74" s="495"/>
      <c r="X74" s="495"/>
      <c r="Y74" s="496"/>
      <c r="Z74" s="494" t="s">
        <v>361</v>
      </c>
      <c r="AA74" s="495"/>
      <c r="AB74" s="495"/>
      <c r="AC74" s="495"/>
      <c r="AD74" s="495"/>
      <c r="AE74" s="495"/>
      <c r="AF74" s="495"/>
      <c r="AG74" s="495"/>
      <c r="AH74" s="495"/>
      <c r="AI74" s="495"/>
      <c r="AJ74" s="495"/>
      <c r="AK74" s="496"/>
      <c r="AL74" s="494" t="s">
        <v>367</v>
      </c>
      <c r="AM74" s="495"/>
      <c r="AN74" s="495"/>
      <c r="AO74" s="495"/>
      <c r="AP74" s="495"/>
      <c r="AQ74" s="495"/>
      <c r="AR74" s="495"/>
      <c r="AS74" s="495"/>
      <c r="AT74" s="495"/>
      <c r="AU74" s="495"/>
      <c r="AV74" s="495"/>
      <c r="AW74" s="496"/>
    </row>
    <row r="75" spans="1:50" s="75" customFormat="1" ht="21" customHeight="1" x14ac:dyDescent="0.25">
      <c r="A75" s="492"/>
      <c r="B75" s="497"/>
      <c r="C75" s="498"/>
      <c r="D75" s="498"/>
      <c r="E75" s="498"/>
      <c r="F75" s="498"/>
      <c r="G75" s="498"/>
      <c r="H75" s="498"/>
      <c r="I75" s="498"/>
      <c r="J75" s="498"/>
      <c r="K75" s="498"/>
      <c r="L75" s="498"/>
      <c r="M75" s="499"/>
      <c r="N75" s="497"/>
      <c r="O75" s="498"/>
      <c r="P75" s="498"/>
      <c r="Q75" s="498"/>
      <c r="R75" s="498"/>
      <c r="S75" s="498"/>
      <c r="T75" s="498"/>
      <c r="U75" s="498"/>
      <c r="V75" s="498"/>
      <c r="W75" s="498"/>
      <c r="X75" s="498"/>
      <c r="Y75" s="499"/>
      <c r="Z75" s="497"/>
      <c r="AA75" s="498"/>
      <c r="AB75" s="498"/>
      <c r="AC75" s="498"/>
      <c r="AD75" s="498"/>
      <c r="AE75" s="498"/>
      <c r="AF75" s="498"/>
      <c r="AG75" s="498"/>
      <c r="AH75" s="498"/>
      <c r="AI75" s="498"/>
      <c r="AJ75" s="498"/>
      <c r="AK75" s="499"/>
      <c r="AL75" s="497"/>
      <c r="AM75" s="498"/>
      <c r="AN75" s="498"/>
      <c r="AO75" s="498"/>
      <c r="AP75" s="498"/>
      <c r="AQ75" s="498"/>
      <c r="AR75" s="498"/>
      <c r="AS75" s="498"/>
      <c r="AT75" s="498"/>
      <c r="AU75" s="498"/>
      <c r="AV75" s="498"/>
      <c r="AW75" s="499"/>
    </row>
    <row r="76" spans="1:50" s="75" customFormat="1" ht="21" customHeight="1" thickBot="1" x14ac:dyDescent="0.3">
      <c r="A76" s="493"/>
      <c r="B76" s="575" t="str">
        <f>IF(ISBLANK(B74),"",CONCATENATE($E$12,$F$12,".",$G$12,".","0",RIGHT($B$70,1),".",RIGHT(L76,1),$A74,IF(COUNTIFS(B74,"*op?ional*")=1,"-ij","")))</f>
        <v>L420.22.05.D2</v>
      </c>
      <c r="C76" s="576"/>
      <c r="D76" s="577"/>
      <c r="E76" s="434">
        <v>3</v>
      </c>
      <c r="F76" s="435" t="s">
        <v>295</v>
      </c>
      <c r="G76" s="436">
        <v>28</v>
      </c>
      <c r="H76" s="437">
        <v>0</v>
      </c>
      <c r="I76" s="437">
        <v>14</v>
      </c>
      <c r="J76" s="438">
        <v>0</v>
      </c>
      <c r="K76" s="435">
        <v>0</v>
      </c>
      <c r="L76" s="435" t="s">
        <v>54</v>
      </c>
      <c r="M76" s="440">
        <f>E76*25-(SUM(G76:J76))</f>
        <v>33</v>
      </c>
      <c r="N76" s="575" t="str">
        <f>IF(ISBLANK(N74),"",CONCATENATE($E$12,$F$12,".",$G$12,".","0",RIGHT($N$70,1),".",RIGHT(X76,1),$A74,IF(COUNTIFS(N74,"*op?ional*")=1,"-ij","")))</f>
        <v>L420.22.06.F2</v>
      </c>
      <c r="O76" s="576"/>
      <c r="P76" s="577"/>
      <c r="Q76" s="434">
        <v>3</v>
      </c>
      <c r="R76" s="435" t="s">
        <v>295</v>
      </c>
      <c r="S76" s="436">
        <v>28</v>
      </c>
      <c r="T76" s="437">
        <v>0</v>
      </c>
      <c r="U76" s="437">
        <v>28</v>
      </c>
      <c r="V76" s="438">
        <v>0</v>
      </c>
      <c r="W76" s="435">
        <v>0</v>
      </c>
      <c r="X76" s="435" t="s">
        <v>46</v>
      </c>
      <c r="Y76" s="440">
        <f>Q76*25-(SUM(S76:V76))</f>
        <v>19</v>
      </c>
      <c r="Z76" s="575" t="str">
        <f>IF(ISBLANK(Z74),"",CONCATENATE($E$12,$F$12,".",$G$12,".","0",RIGHT($Z$70,1),".",RIGHT(AJ76,1),$A74,IF(COUNTIFS(Z74,"*op?ional*")=1,"-ij","")))</f>
        <v>L420.22.07.S2-ij</v>
      </c>
      <c r="AA76" s="576"/>
      <c r="AB76" s="577"/>
      <c r="AC76" s="434">
        <v>3</v>
      </c>
      <c r="AD76" s="435" t="s">
        <v>295</v>
      </c>
      <c r="AE76" s="446">
        <v>28</v>
      </c>
      <c r="AF76" s="437">
        <v>0</v>
      </c>
      <c r="AG76" s="437">
        <v>0</v>
      </c>
      <c r="AH76" s="438">
        <v>14</v>
      </c>
      <c r="AI76" s="435">
        <v>0</v>
      </c>
      <c r="AJ76" s="444" t="s">
        <v>59</v>
      </c>
      <c r="AK76" s="440">
        <f>AC76*25-(SUM(AE76:AH76))</f>
        <v>33</v>
      </c>
      <c r="AL76" s="575" t="str">
        <f>IF(ISBLANK(AL74), "",CONCATENATE($E$12,$F$12,".",$G$12,".","0",RIGHT($AL$70,1),".",RIGHT(AV76,1),$A74,IF(COUNTIFS(AL74,"*op?ional*")=1,"-ij","")))</f>
        <v>L420.22.08.S2</v>
      </c>
      <c r="AM76" s="576"/>
      <c r="AN76" s="577"/>
      <c r="AO76" s="434">
        <v>4</v>
      </c>
      <c r="AP76" s="435" t="s">
        <v>5</v>
      </c>
      <c r="AQ76" s="436">
        <v>28</v>
      </c>
      <c r="AR76" s="437">
        <v>28</v>
      </c>
      <c r="AS76" s="437">
        <v>0</v>
      </c>
      <c r="AT76" s="438">
        <v>0</v>
      </c>
      <c r="AU76" s="435">
        <v>0</v>
      </c>
      <c r="AV76" s="444" t="s">
        <v>59</v>
      </c>
      <c r="AW76" s="440">
        <f>AO76*25-(SUM(AQ76:AT76))</f>
        <v>44</v>
      </c>
    </row>
    <row r="77" spans="1:50" s="75" customFormat="1" ht="21" customHeight="1" thickTop="1" x14ac:dyDescent="0.25">
      <c r="A77" s="491" t="s">
        <v>56</v>
      </c>
      <c r="B77" s="494" t="s">
        <v>357</v>
      </c>
      <c r="C77" s="495"/>
      <c r="D77" s="495"/>
      <c r="E77" s="495"/>
      <c r="F77" s="495"/>
      <c r="G77" s="495"/>
      <c r="H77" s="495"/>
      <c r="I77" s="495"/>
      <c r="J77" s="495"/>
      <c r="K77" s="495"/>
      <c r="L77" s="495"/>
      <c r="M77" s="496"/>
      <c r="N77" s="494" t="s">
        <v>404</v>
      </c>
      <c r="O77" s="495"/>
      <c r="P77" s="495"/>
      <c r="Q77" s="495"/>
      <c r="R77" s="495"/>
      <c r="S77" s="495"/>
      <c r="T77" s="495"/>
      <c r="U77" s="495"/>
      <c r="V77" s="495"/>
      <c r="W77" s="495"/>
      <c r="X77" s="495"/>
      <c r="Y77" s="496"/>
      <c r="Z77" s="494" t="s">
        <v>362</v>
      </c>
      <c r="AA77" s="495"/>
      <c r="AB77" s="495"/>
      <c r="AC77" s="495"/>
      <c r="AD77" s="495"/>
      <c r="AE77" s="495"/>
      <c r="AF77" s="495"/>
      <c r="AG77" s="495"/>
      <c r="AH77" s="495"/>
      <c r="AI77" s="495"/>
      <c r="AJ77" s="495"/>
      <c r="AK77" s="496"/>
      <c r="AL77" s="494" t="s">
        <v>368</v>
      </c>
      <c r="AM77" s="495"/>
      <c r="AN77" s="495"/>
      <c r="AO77" s="495"/>
      <c r="AP77" s="495"/>
      <c r="AQ77" s="495"/>
      <c r="AR77" s="495"/>
      <c r="AS77" s="495"/>
      <c r="AT77" s="495"/>
      <c r="AU77" s="495"/>
      <c r="AV77" s="495"/>
      <c r="AW77" s="496"/>
    </row>
    <row r="78" spans="1:50" s="75" customFormat="1" ht="21" customHeight="1" x14ac:dyDescent="0.25">
      <c r="A78" s="492"/>
      <c r="B78" s="497"/>
      <c r="C78" s="498"/>
      <c r="D78" s="498"/>
      <c r="E78" s="498"/>
      <c r="F78" s="498"/>
      <c r="G78" s="498"/>
      <c r="H78" s="498"/>
      <c r="I78" s="498"/>
      <c r="J78" s="498"/>
      <c r="K78" s="498"/>
      <c r="L78" s="498"/>
      <c r="M78" s="499"/>
      <c r="N78" s="497"/>
      <c r="O78" s="498"/>
      <c r="P78" s="498"/>
      <c r="Q78" s="498"/>
      <c r="R78" s="498"/>
      <c r="S78" s="498"/>
      <c r="T78" s="498"/>
      <c r="U78" s="498"/>
      <c r="V78" s="498"/>
      <c r="W78" s="498"/>
      <c r="X78" s="498"/>
      <c r="Y78" s="499"/>
      <c r="Z78" s="497"/>
      <c r="AA78" s="498"/>
      <c r="AB78" s="498"/>
      <c r="AC78" s="498"/>
      <c r="AD78" s="498"/>
      <c r="AE78" s="498"/>
      <c r="AF78" s="498"/>
      <c r="AG78" s="498"/>
      <c r="AH78" s="498"/>
      <c r="AI78" s="498"/>
      <c r="AJ78" s="498"/>
      <c r="AK78" s="499"/>
      <c r="AL78" s="497"/>
      <c r="AM78" s="498"/>
      <c r="AN78" s="498"/>
      <c r="AO78" s="498"/>
      <c r="AP78" s="498"/>
      <c r="AQ78" s="498"/>
      <c r="AR78" s="498"/>
      <c r="AS78" s="498"/>
      <c r="AT78" s="498"/>
      <c r="AU78" s="498"/>
      <c r="AV78" s="498"/>
      <c r="AW78" s="499"/>
    </row>
    <row r="79" spans="1:50" s="75" customFormat="1" ht="21" customHeight="1" thickBot="1" x14ac:dyDescent="0.3">
      <c r="A79" s="493"/>
      <c r="B79" s="575" t="str">
        <f>IF(ISBLANK(B77),"",CONCATENATE($E$12,$F$12,".",$G$12,".","0",RIGHT($B$70,1),".",RIGHT(L79,1),$A77,IF(COUNTIFS(B77,"*op?ional*")=1,"-ij","")))</f>
        <v>L420.22.05.S3</v>
      </c>
      <c r="C79" s="576"/>
      <c r="D79" s="577"/>
      <c r="E79" s="434">
        <v>4</v>
      </c>
      <c r="F79" s="435" t="s">
        <v>5</v>
      </c>
      <c r="G79" s="436">
        <v>28</v>
      </c>
      <c r="H79" s="437">
        <v>0</v>
      </c>
      <c r="I79" s="437">
        <v>28</v>
      </c>
      <c r="J79" s="438">
        <v>0</v>
      </c>
      <c r="K79" s="435">
        <v>0</v>
      </c>
      <c r="L79" s="435" t="s">
        <v>59</v>
      </c>
      <c r="M79" s="440" t="s">
        <v>31</v>
      </c>
      <c r="N79" s="575" t="str">
        <f>IF(ISBLANK(N77),"",CONCATENATE($E$12,$F$12,".",$G$12,".","0",RIGHT($N$70,1),".",RIGHT(X79,1),$A77,IF(COUNTIFS(N77,"*op?ional*")=1,"-ij","")))</f>
        <v>L420.22.06.S3-ij</v>
      </c>
      <c r="O79" s="576"/>
      <c r="P79" s="577"/>
      <c r="Q79" s="434">
        <v>4</v>
      </c>
      <c r="R79" s="435" t="s">
        <v>295</v>
      </c>
      <c r="S79" s="436">
        <v>28</v>
      </c>
      <c r="T79" s="437">
        <v>0</v>
      </c>
      <c r="U79" s="437">
        <v>0</v>
      </c>
      <c r="V79" s="438">
        <v>28</v>
      </c>
      <c r="W79" s="435">
        <v>0</v>
      </c>
      <c r="X79" s="444" t="s">
        <v>59</v>
      </c>
      <c r="Y79" s="440">
        <f>Q79*25-(SUM(S79:V79))</f>
        <v>44</v>
      </c>
      <c r="Z79" s="575" t="str">
        <f>IF(ISBLANK(Z77),"",CONCATENATE($E$12,$F$12,".",$G$12,".","0",RIGHT($Z$70,1),".",RIGHT(AJ79,1),$A77,IF(COUNTIFS(Z77,"*op?ional*")=1,"-ij","")))</f>
        <v>L420.22.07.S3</v>
      </c>
      <c r="AA79" s="576"/>
      <c r="AB79" s="577"/>
      <c r="AC79" s="434">
        <v>4</v>
      </c>
      <c r="AD79" s="435" t="s">
        <v>5</v>
      </c>
      <c r="AE79" s="436">
        <v>28</v>
      </c>
      <c r="AF79" s="437">
        <v>0</v>
      </c>
      <c r="AG79" s="437">
        <v>14</v>
      </c>
      <c r="AH79" s="438">
        <v>0</v>
      </c>
      <c r="AI79" s="435">
        <v>0</v>
      </c>
      <c r="AJ79" s="444" t="s">
        <v>59</v>
      </c>
      <c r="AK79" s="440">
        <f>AC79*25-(SUM(AE79:AH79))</f>
        <v>58</v>
      </c>
      <c r="AL79" s="575" t="str">
        <f>IF(ISBLANK(AL77), "",CONCATENATE($E$12,$F$12,".",$G$12,".","0",RIGHT($AL$70,1),".",RIGHT(AV79,1),$A77,IF(COUNTIFS(AL77,"*op?ional*")=1,"-ij","")))</f>
        <v>L420.22.08.S3</v>
      </c>
      <c r="AM79" s="576"/>
      <c r="AN79" s="577"/>
      <c r="AO79" s="434">
        <v>6</v>
      </c>
      <c r="AP79" s="435" t="s">
        <v>5</v>
      </c>
      <c r="AQ79" s="436">
        <v>35</v>
      </c>
      <c r="AR79" s="437">
        <v>0</v>
      </c>
      <c r="AS79" s="437">
        <v>28</v>
      </c>
      <c r="AT79" s="438">
        <v>0</v>
      </c>
      <c r="AU79" s="435">
        <v>0</v>
      </c>
      <c r="AV79" s="444" t="s">
        <v>59</v>
      </c>
      <c r="AW79" s="440">
        <f>AO79*25-(SUM(AQ79:AT79))</f>
        <v>87</v>
      </c>
    </row>
    <row r="80" spans="1:50" s="75" customFormat="1" ht="21" customHeight="1" thickTop="1" x14ac:dyDescent="0.25">
      <c r="A80" s="491" t="s">
        <v>57</v>
      </c>
      <c r="B80" s="494" t="s">
        <v>350</v>
      </c>
      <c r="C80" s="495"/>
      <c r="D80" s="495"/>
      <c r="E80" s="495"/>
      <c r="F80" s="495"/>
      <c r="G80" s="495"/>
      <c r="H80" s="495"/>
      <c r="I80" s="495"/>
      <c r="J80" s="495"/>
      <c r="K80" s="495"/>
      <c r="L80" s="495"/>
      <c r="M80" s="496"/>
      <c r="N80" s="494" t="s">
        <v>355</v>
      </c>
      <c r="O80" s="495"/>
      <c r="P80" s="495"/>
      <c r="Q80" s="495"/>
      <c r="R80" s="495"/>
      <c r="S80" s="495"/>
      <c r="T80" s="495"/>
      <c r="U80" s="495"/>
      <c r="V80" s="495"/>
      <c r="W80" s="495"/>
      <c r="X80" s="495"/>
      <c r="Y80" s="496"/>
      <c r="Z80" s="494" t="s">
        <v>369</v>
      </c>
      <c r="AA80" s="495"/>
      <c r="AB80" s="495"/>
      <c r="AC80" s="495"/>
      <c r="AD80" s="495"/>
      <c r="AE80" s="495"/>
      <c r="AF80" s="495"/>
      <c r="AG80" s="495"/>
      <c r="AH80" s="495"/>
      <c r="AI80" s="495"/>
      <c r="AJ80" s="495"/>
      <c r="AK80" s="496"/>
      <c r="AL80" s="494" t="s">
        <v>363</v>
      </c>
      <c r="AM80" s="495"/>
      <c r="AN80" s="495"/>
      <c r="AO80" s="495"/>
      <c r="AP80" s="495"/>
      <c r="AQ80" s="495"/>
      <c r="AR80" s="495"/>
      <c r="AS80" s="495"/>
      <c r="AT80" s="495"/>
      <c r="AU80" s="495"/>
      <c r="AV80" s="495"/>
      <c r="AW80" s="496"/>
    </row>
    <row r="81" spans="1:49" s="75" customFormat="1" ht="21" customHeight="1" x14ac:dyDescent="0.25">
      <c r="A81" s="492"/>
      <c r="B81" s="497"/>
      <c r="C81" s="498"/>
      <c r="D81" s="498"/>
      <c r="E81" s="498"/>
      <c r="F81" s="498"/>
      <c r="G81" s="498"/>
      <c r="H81" s="498"/>
      <c r="I81" s="498"/>
      <c r="J81" s="498"/>
      <c r="K81" s="498"/>
      <c r="L81" s="498"/>
      <c r="M81" s="499"/>
      <c r="N81" s="497"/>
      <c r="O81" s="498"/>
      <c r="P81" s="498"/>
      <c r="Q81" s="498"/>
      <c r="R81" s="498"/>
      <c r="S81" s="498"/>
      <c r="T81" s="498"/>
      <c r="U81" s="498"/>
      <c r="V81" s="498"/>
      <c r="W81" s="498"/>
      <c r="X81" s="498"/>
      <c r="Y81" s="499"/>
      <c r="Z81" s="497"/>
      <c r="AA81" s="498"/>
      <c r="AB81" s="498"/>
      <c r="AC81" s="498"/>
      <c r="AD81" s="498"/>
      <c r="AE81" s="498"/>
      <c r="AF81" s="498"/>
      <c r="AG81" s="498"/>
      <c r="AH81" s="498"/>
      <c r="AI81" s="498"/>
      <c r="AJ81" s="498"/>
      <c r="AK81" s="499"/>
      <c r="AL81" s="497"/>
      <c r="AM81" s="498"/>
      <c r="AN81" s="498"/>
      <c r="AO81" s="498"/>
      <c r="AP81" s="498"/>
      <c r="AQ81" s="498"/>
      <c r="AR81" s="498"/>
      <c r="AS81" s="498"/>
      <c r="AT81" s="498"/>
      <c r="AU81" s="498"/>
      <c r="AV81" s="498"/>
      <c r="AW81" s="499"/>
    </row>
    <row r="82" spans="1:49" s="75" customFormat="1" ht="21" customHeight="1" thickBot="1" x14ac:dyDescent="0.3">
      <c r="A82" s="493"/>
      <c r="B82" s="575" t="str">
        <f>IF(ISBLANK(B80),"",CONCATENATE($E$12,$F$12,".",$G$12,".","0",RIGHT($B$70,1),".",RIGHT(L82,1),$A80,IF(COUNTIFS(B80,"*op?ional*")=1,"-ij","")))</f>
        <v>L420.22.05.S4-ij</v>
      </c>
      <c r="C82" s="576"/>
      <c r="D82" s="577"/>
      <c r="E82" s="442">
        <v>4</v>
      </c>
      <c r="F82" s="435" t="s">
        <v>295</v>
      </c>
      <c r="G82" s="436">
        <v>28</v>
      </c>
      <c r="H82" s="437">
        <v>0</v>
      </c>
      <c r="I82" s="437">
        <v>28</v>
      </c>
      <c r="J82" s="438">
        <v>0</v>
      </c>
      <c r="K82" s="435">
        <v>0</v>
      </c>
      <c r="L82" s="435" t="s">
        <v>59</v>
      </c>
      <c r="M82" s="440">
        <f>E82*25-(SUM(G82:J82))</f>
        <v>44</v>
      </c>
      <c r="N82" s="575" t="str">
        <f>IF(ISBLANK(N80),"",CONCATENATE($E$12,$F$12,".",$G$12,".","0",RIGHT($N$70,1),".",RIGHT(X82,1),$A80,IF(COUNTIFS(N80,"*op?ional*")=1,"-ij","")))</f>
        <v>L420.22.06.D4-ij</v>
      </c>
      <c r="O82" s="576"/>
      <c r="P82" s="577"/>
      <c r="Q82" s="434">
        <v>4</v>
      </c>
      <c r="R82" s="435" t="s">
        <v>5</v>
      </c>
      <c r="S82" s="436">
        <v>28</v>
      </c>
      <c r="T82" s="437">
        <v>0</v>
      </c>
      <c r="U82" s="437">
        <v>28</v>
      </c>
      <c r="V82" s="438">
        <v>0</v>
      </c>
      <c r="W82" s="435">
        <v>0</v>
      </c>
      <c r="X82" s="444" t="s">
        <v>54</v>
      </c>
      <c r="Y82" s="440">
        <f>Q82*25-(SUM(S82:V82))</f>
        <v>44</v>
      </c>
      <c r="Z82" s="575" t="str">
        <f>IF(ISBLANK(Z80),"",CONCATENATE($E$12,$F$12,".",$G$12,".","0",RIGHT($Z$70,1),".",RIGHT(AJ82,1),$A80,IF(COUNTIFS(Z80,"*op?ional*")=1,"-ij","")))</f>
        <v>L420.22.07.S4</v>
      </c>
      <c r="AA82" s="576"/>
      <c r="AB82" s="577"/>
      <c r="AC82" s="434">
        <v>5</v>
      </c>
      <c r="AD82" s="435" t="s">
        <v>5</v>
      </c>
      <c r="AE82" s="436">
        <v>35</v>
      </c>
      <c r="AF82" s="437">
        <v>0</v>
      </c>
      <c r="AG82" s="447">
        <v>14</v>
      </c>
      <c r="AH82" s="448">
        <v>0</v>
      </c>
      <c r="AI82" s="435">
        <v>0</v>
      </c>
      <c r="AJ82" s="444" t="s">
        <v>59</v>
      </c>
      <c r="AK82" s="440">
        <f>AC82*25-(SUM(AE82:AH82))</f>
        <v>76</v>
      </c>
      <c r="AL82" s="575" t="str">
        <f>IF(ISBLANK(AL80), "",CONCATENATE($E$12,$F$12,".",$G$12,".","0",RIGHT($AL$70,1),".",RIGHT(AV82,1),$A80,IF(COUNTIFS(AL80,"*op?ional*")=1,"-ij","")))</f>
        <v>L420.22.08.S4</v>
      </c>
      <c r="AM82" s="576"/>
      <c r="AN82" s="577"/>
      <c r="AO82" s="434">
        <v>6</v>
      </c>
      <c r="AP82" s="435" t="s">
        <v>5</v>
      </c>
      <c r="AQ82" s="436">
        <v>35</v>
      </c>
      <c r="AR82" s="437">
        <v>0</v>
      </c>
      <c r="AS82" s="437">
        <v>28</v>
      </c>
      <c r="AT82" s="438">
        <v>0</v>
      </c>
      <c r="AU82" s="435">
        <v>0</v>
      </c>
      <c r="AV82" s="444" t="s">
        <v>59</v>
      </c>
      <c r="AW82" s="440">
        <f>AO82*25-(SUM(AQ82:AT82))</f>
        <v>87</v>
      </c>
    </row>
    <row r="83" spans="1:49" s="75" customFormat="1" ht="21" customHeight="1" thickTop="1" x14ac:dyDescent="0.25">
      <c r="A83" s="491" t="s">
        <v>58</v>
      </c>
      <c r="B83" s="494" t="s">
        <v>351</v>
      </c>
      <c r="C83" s="495"/>
      <c r="D83" s="495"/>
      <c r="E83" s="495"/>
      <c r="F83" s="495"/>
      <c r="G83" s="495"/>
      <c r="H83" s="495"/>
      <c r="I83" s="495"/>
      <c r="J83" s="495"/>
      <c r="K83" s="495"/>
      <c r="L83" s="495"/>
      <c r="M83" s="496"/>
      <c r="N83" s="494" t="s">
        <v>356</v>
      </c>
      <c r="O83" s="495"/>
      <c r="P83" s="495"/>
      <c r="Q83" s="495"/>
      <c r="R83" s="495"/>
      <c r="S83" s="495"/>
      <c r="T83" s="495"/>
      <c r="U83" s="495"/>
      <c r="V83" s="495"/>
      <c r="W83" s="495"/>
      <c r="X83" s="495"/>
      <c r="Y83" s="496"/>
      <c r="Z83" s="494" t="s">
        <v>364</v>
      </c>
      <c r="AA83" s="495"/>
      <c r="AB83" s="495"/>
      <c r="AC83" s="495"/>
      <c r="AD83" s="495"/>
      <c r="AE83" s="495"/>
      <c r="AF83" s="495"/>
      <c r="AG83" s="495"/>
      <c r="AH83" s="495"/>
      <c r="AI83" s="495"/>
      <c r="AJ83" s="495"/>
      <c r="AK83" s="496"/>
      <c r="AL83" s="494" t="s">
        <v>367</v>
      </c>
      <c r="AM83" s="495"/>
      <c r="AN83" s="495"/>
      <c r="AO83" s="495"/>
      <c r="AP83" s="495"/>
      <c r="AQ83" s="495"/>
      <c r="AR83" s="495"/>
      <c r="AS83" s="495"/>
      <c r="AT83" s="495"/>
      <c r="AU83" s="495"/>
      <c r="AV83" s="495"/>
      <c r="AW83" s="496"/>
    </row>
    <row r="84" spans="1:49" s="75" customFormat="1" ht="21" customHeight="1" x14ac:dyDescent="0.25">
      <c r="A84" s="492"/>
      <c r="B84" s="497"/>
      <c r="C84" s="498"/>
      <c r="D84" s="498"/>
      <c r="E84" s="498"/>
      <c r="F84" s="498"/>
      <c r="G84" s="498"/>
      <c r="H84" s="498"/>
      <c r="I84" s="498"/>
      <c r="J84" s="498"/>
      <c r="K84" s="498"/>
      <c r="L84" s="498"/>
      <c r="M84" s="499"/>
      <c r="N84" s="497"/>
      <c r="O84" s="498"/>
      <c r="P84" s="498"/>
      <c r="Q84" s="498"/>
      <c r="R84" s="498"/>
      <c r="S84" s="498"/>
      <c r="T84" s="498"/>
      <c r="U84" s="498"/>
      <c r="V84" s="498"/>
      <c r="W84" s="498"/>
      <c r="X84" s="498"/>
      <c r="Y84" s="499"/>
      <c r="Z84" s="497"/>
      <c r="AA84" s="498"/>
      <c r="AB84" s="498"/>
      <c r="AC84" s="498"/>
      <c r="AD84" s="498"/>
      <c r="AE84" s="498"/>
      <c r="AF84" s="498"/>
      <c r="AG84" s="498"/>
      <c r="AH84" s="498"/>
      <c r="AI84" s="498"/>
      <c r="AJ84" s="498"/>
      <c r="AK84" s="499"/>
      <c r="AL84" s="497"/>
      <c r="AM84" s="498"/>
      <c r="AN84" s="498"/>
      <c r="AO84" s="498"/>
      <c r="AP84" s="498"/>
      <c r="AQ84" s="498"/>
      <c r="AR84" s="498"/>
      <c r="AS84" s="498"/>
      <c r="AT84" s="498"/>
      <c r="AU84" s="498"/>
      <c r="AV84" s="498"/>
      <c r="AW84" s="499"/>
    </row>
    <row r="85" spans="1:49" s="75" customFormat="1" ht="21" customHeight="1" thickBot="1" x14ac:dyDescent="0.3">
      <c r="A85" s="493"/>
      <c r="B85" s="575" t="str">
        <f>IF(ISBLANK(B83),"",CONCATENATE($E$12,$F$12,".",$G$12,".","0",RIGHT($B$70,1),".",RIGHT(L85,1),$A83,IF(COUNTIFS(B83,"*op?ional*")=1,"-ij","")))</f>
        <v>L420.22.05.D5</v>
      </c>
      <c r="C85" s="576"/>
      <c r="D85" s="577"/>
      <c r="E85" s="434">
        <v>4</v>
      </c>
      <c r="F85" s="435" t="s">
        <v>5</v>
      </c>
      <c r="G85" s="436">
        <v>28</v>
      </c>
      <c r="H85" s="437">
        <v>0</v>
      </c>
      <c r="I85" s="437">
        <v>14</v>
      </c>
      <c r="J85" s="438">
        <v>14</v>
      </c>
      <c r="K85" s="435">
        <v>0</v>
      </c>
      <c r="L85" s="444" t="s">
        <v>54</v>
      </c>
      <c r="M85" s="440">
        <f>E85*25-(SUM(G85:J85))</f>
        <v>44</v>
      </c>
      <c r="N85" s="575" t="str">
        <f>IF(ISBLANK(N83),"",CONCATENATE($E$12,$F$12,".",$G$12,".","0",RIGHT($N$70,1),".",RIGHT(X85,1),$A83,IF(COUNTIFS(N83,"*op?ional*")=1,"-ij","")))</f>
        <v>L420.22.06.D5</v>
      </c>
      <c r="O85" s="576"/>
      <c r="P85" s="577"/>
      <c r="Q85" s="434">
        <v>3</v>
      </c>
      <c r="R85" s="435" t="s">
        <v>295</v>
      </c>
      <c r="S85" s="436">
        <v>28</v>
      </c>
      <c r="T85" s="437">
        <v>0</v>
      </c>
      <c r="U85" s="437">
        <v>28</v>
      </c>
      <c r="V85" s="438">
        <v>0</v>
      </c>
      <c r="W85" s="435">
        <v>0</v>
      </c>
      <c r="X85" s="444" t="s">
        <v>54</v>
      </c>
      <c r="Y85" s="440">
        <f>Q85*25-(SUM(S85:V85))</f>
        <v>19</v>
      </c>
      <c r="Z85" s="575" t="str">
        <f>IF(ISBLANK(Z83),"",CONCATENATE($E$12,$F$12,".",$G$12,".","0",RIGHT($Z$70,1),".",RIGHT(AJ85,1),$A83,IF(COUNTIFS(Z83,"*op?ional*")=1,"-ij","")))</f>
        <v>L420.22.07.S5</v>
      </c>
      <c r="AA85" s="576"/>
      <c r="AB85" s="577"/>
      <c r="AC85" s="434">
        <v>4</v>
      </c>
      <c r="AD85" s="435" t="s">
        <v>5</v>
      </c>
      <c r="AE85" s="436">
        <v>35</v>
      </c>
      <c r="AF85" s="437">
        <v>0</v>
      </c>
      <c r="AG85" s="437">
        <v>14</v>
      </c>
      <c r="AH85" s="438">
        <v>0</v>
      </c>
      <c r="AI85" s="435">
        <v>0</v>
      </c>
      <c r="AJ85" s="444" t="s">
        <v>59</v>
      </c>
      <c r="AK85" s="440">
        <f>AC85*25-(SUM(AE85:AH85))</f>
        <v>51</v>
      </c>
      <c r="AL85" s="575" t="str">
        <f>IF(ISBLANK(AL83), "",CONCATENATE($E$12,$F$12,".",$G$12,".","0",RIGHT($AL$70,1),".",RIGHT(AV85,1),$A83,IF(COUNTIFS(AL83,"*op?ional*")=1,"-ij","")))</f>
        <v>L420.22.08.S5</v>
      </c>
      <c r="AM85" s="576"/>
      <c r="AN85" s="577"/>
      <c r="AO85" s="304">
        <v>2</v>
      </c>
      <c r="AP85" s="210" t="s">
        <v>295</v>
      </c>
      <c r="AQ85" s="190">
        <v>0</v>
      </c>
      <c r="AR85" s="191">
        <v>0</v>
      </c>
      <c r="AS85" s="191">
        <v>0</v>
      </c>
      <c r="AT85" s="192">
        <v>28</v>
      </c>
      <c r="AU85" s="187">
        <v>0</v>
      </c>
      <c r="AV85" s="188" t="s">
        <v>59</v>
      </c>
      <c r="AW85" s="187">
        <v>22</v>
      </c>
    </row>
    <row r="86" spans="1:49" s="75" customFormat="1" ht="21" customHeight="1" thickTop="1" x14ac:dyDescent="0.25">
      <c r="A86" s="491" t="s">
        <v>60</v>
      </c>
      <c r="B86" s="494" t="s">
        <v>352</v>
      </c>
      <c r="C86" s="495"/>
      <c r="D86" s="495"/>
      <c r="E86" s="495"/>
      <c r="F86" s="495"/>
      <c r="G86" s="495"/>
      <c r="H86" s="495"/>
      <c r="I86" s="495"/>
      <c r="J86" s="495"/>
      <c r="K86" s="495"/>
      <c r="L86" s="495"/>
      <c r="M86" s="496"/>
      <c r="N86" s="494" t="s">
        <v>349</v>
      </c>
      <c r="O86" s="495"/>
      <c r="P86" s="495"/>
      <c r="Q86" s="495"/>
      <c r="R86" s="495"/>
      <c r="S86" s="495"/>
      <c r="T86" s="495"/>
      <c r="U86" s="495"/>
      <c r="V86" s="495"/>
      <c r="W86" s="495"/>
      <c r="X86" s="495"/>
      <c r="Y86" s="496"/>
      <c r="Z86" s="494" t="s">
        <v>403</v>
      </c>
      <c r="AA86" s="495"/>
      <c r="AB86" s="495"/>
      <c r="AC86" s="495"/>
      <c r="AD86" s="495"/>
      <c r="AE86" s="495"/>
      <c r="AF86" s="495"/>
      <c r="AG86" s="495"/>
      <c r="AH86" s="495"/>
      <c r="AI86" s="495"/>
      <c r="AJ86" s="495"/>
      <c r="AK86" s="496"/>
      <c r="AL86" s="494" t="s">
        <v>370</v>
      </c>
      <c r="AM86" s="495"/>
      <c r="AN86" s="495"/>
      <c r="AO86" s="495"/>
      <c r="AP86" s="495"/>
      <c r="AQ86" s="495"/>
      <c r="AR86" s="495"/>
      <c r="AS86" s="495"/>
      <c r="AT86" s="495"/>
      <c r="AU86" s="495"/>
      <c r="AV86" s="495"/>
      <c r="AW86" s="496"/>
    </row>
    <row r="87" spans="1:49" s="75" customFormat="1" ht="21" customHeight="1" x14ac:dyDescent="0.25">
      <c r="A87" s="492"/>
      <c r="B87" s="497"/>
      <c r="C87" s="498"/>
      <c r="D87" s="498"/>
      <c r="E87" s="498"/>
      <c r="F87" s="498"/>
      <c r="G87" s="498"/>
      <c r="H87" s="498"/>
      <c r="I87" s="498"/>
      <c r="J87" s="498"/>
      <c r="K87" s="498"/>
      <c r="L87" s="498"/>
      <c r="M87" s="499"/>
      <c r="N87" s="497"/>
      <c r="O87" s="498"/>
      <c r="P87" s="498"/>
      <c r="Q87" s="498"/>
      <c r="R87" s="498"/>
      <c r="S87" s="498"/>
      <c r="T87" s="498"/>
      <c r="U87" s="498"/>
      <c r="V87" s="498"/>
      <c r="W87" s="498"/>
      <c r="X87" s="498"/>
      <c r="Y87" s="499"/>
      <c r="Z87" s="497"/>
      <c r="AA87" s="498"/>
      <c r="AB87" s="498"/>
      <c r="AC87" s="498"/>
      <c r="AD87" s="498"/>
      <c r="AE87" s="498"/>
      <c r="AF87" s="498"/>
      <c r="AG87" s="498"/>
      <c r="AH87" s="498"/>
      <c r="AI87" s="498"/>
      <c r="AJ87" s="498"/>
      <c r="AK87" s="499"/>
      <c r="AL87" s="497"/>
      <c r="AM87" s="498"/>
      <c r="AN87" s="498"/>
      <c r="AO87" s="498"/>
      <c r="AP87" s="498"/>
      <c r="AQ87" s="498"/>
      <c r="AR87" s="498"/>
      <c r="AS87" s="498"/>
      <c r="AT87" s="498"/>
      <c r="AU87" s="498"/>
      <c r="AV87" s="498"/>
      <c r="AW87" s="499"/>
    </row>
    <row r="88" spans="1:49" s="75" customFormat="1" ht="21" customHeight="1" thickBot="1" x14ac:dyDescent="0.3">
      <c r="A88" s="493"/>
      <c r="B88" s="575" t="str">
        <f>IF(ISBLANK(B86),"",CONCATENATE($E$12,$F$12,".",$G$12,".","0",RIGHT($B$70,1),".",RIGHT(L88,1),$A86,IF(COUNTIFS(B86,"*op?ional*")=1,"-ij","")))</f>
        <v>L420.22.05.D6</v>
      </c>
      <c r="C88" s="576"/>
      <c r="D88" s="577"/>
      <c r="E88" s="442">
        <v>5</v>
      </c>
      <c r="F88" s="435" t="s">
        <v>5</v>
      </c>
      <c r="G88" s="436">
        <v>28</v>
      </c>
      <c r="H88" s="437">
        <v>0</v>
      </c>
      <c r="I88" s="437">
        <v>14</v>
      </c>
      <c r="J88" s="438">
        <v>14</v>
      </c>
      <c r="K88" s="435">
        <v>0</v>
      </c>
      <c r="L88" s="449" t="s">
        <v>54</v>
      </c>
      <c r="M88" s="440">
        <f>E88*25-(SUM(G88:J88))</f>
        <v>69</v>
      </c>
      <c r="N88" s="575" t="str">
        <f>IF(ISBLANK(N86),"",CONCATENATE($E$12,$F$12,".",$G$12,".","0",RIGHT($N$70,1),".",RIGHT(X88,1),$A86,IF(COUNTIFS(N86,"*op?ional*")=1,"-ij","")))</f>
        <v>L420.22.06.D6</v>
      </c>
      <c r="O88" s="576"/>
      <c r="P88" s="577"/>
      <c r="Q88" s="434">
        <v>4</v>
      </c>
      <c r="R88" s="435" t="s">
        <v>5</v>
      </c>
      <c r="S88" s="436">
        <v>28</v>
      </c>
      <c r="T88" s="437">
        <v>0</v>
      </c>
      <c r="U88" s="437">
        <v>28</v>
      </c>
      <c r="V88" s="438">
        <v>0</v>
      </c>
      <c r="W88" s="435">
        <v>0</v>
      </c>
      <c r="X88" s="444" t="s">
        <v>54</v>
      </c>
      <c r="Y88" s="440">
        <f>Q88*25-(SUM(S88:V88))</f>
        <v>44</v>
      </c>
      <c r="Z88" s="575" t="str">
        <f>IF(ISBLANK(Z86),"",CONCATENATE($E$12,$F$12,".",$G$12,".","0",RIGHT($Z$70,1),".",RIGHT(AJ88,1),$A86,IF(COUNTIFS(Z86,"*op?ional*")=1,"-ij","")))</f>
        <v>L420.22.07.S6</v>
      </c>
      <c r="AA88" s="576"/>
      <c r="AB88" s="577"/>
      <c r="AC88" s="434">
        <v>4</v>
      </c>
      <c r="AD88" s="435" t="s">
        <v>295</v>
      </c>
      <c r="AE88" s="436">
        <v>28</v>
      </c>
      <c r="AF88" s="437">
        <v>0</v>
      </c>
      <c r="AG88" s="437">
        <v>14</v>
      </c>
      <c r="AH88" s="438">
        <v>0</v>
      </c>
      <c r="AI88" s="435">
        <v>0</v>
      </c>
      <c r="AJ88" s="444" t="s">
        <v>59</v>
      </c>
      <c r="AK88" s="440">
        <f>AC88*25-(SUM(AE88:AH88))</f>
        <v>58</v>
      </c>
      <c r="AL88" s="575" t="str">
        <f>IF(ISBLANK(AL86), "",CONCATENATE($E$12,$F$12,".",$G$12,".","0",RIGHT($AL$70,1),".",RIGHT(AV88,1),$A86,IF(COUNTIFS(AL86,"*op?ional*")=1,"-ij","")))</f>
        <v>L420.22.08.S6</v>
      </c>
      <c r="AM88" s="576"/>
      <c r="AN88" s="577"/>
      <c r="AO88" s="304">
        <v>4</v>
      </c>
      <c r="AP88" s="210" t="s">
        <v>6</v>
      </c>
      <c r="AQ88" s="205"/>
      <c r="AR88" s="207"/>
      <c r="AS88" s="207"/>
      <c r="AT88" s="206">
        <v>35</v>
      </c>
      <c r="AU88" s="209">
        <v>60</v>
      </c>
      <c r="AV88" s="187" t="s">
        <v>59</v>
      </c>
      <c r="AW88" s="440">
        <v>5</v>
      </c>
    </row>
    <row r="89" spans="1:49" s="75" customFormat="1" ht="21" customHeight="1" thickTop="1" x14ac:dyDescent="0.25">
      <c r="A89" s="491" t="s">
        <v>61</v>
      </c>
      <c r="B89" s="494" t="s">
        <v>353</v>
      </c>
      <c r="C89" s="495"/>
      <c r="D89" s="495"/>
      <c r="E89" s="495"/>
      <c r="F89" s="495"/>
      <c r="G89" s="495"/>
      <c r="H89" s="495"/>
      <c r="I89" s="495"/>
      <c r="J89" s="495"/>
      <c r="K89" s="495"/>
      <c r="L89" s="495"/>
      <c r="M89" s="496"/>
      <c r="N89" s="494" t="s">
        <v>358</v>
      </c>
      <c r="O89" s="495"/>
      <c r="P89" s="495"/>
      <c r="Q89" s="495"/>
      <c r="R89" s="495"/>
      <c r="S89" s="495"/>
      <c r="T89" s="495"/>
      <c r="U89" s="495"/>
      <c r="V89" s="495"/>
      <c r="W89" s="495"/>
      <c r="X89" s="495"/>
      <c r="Y89" s="496"/>
      <c r="Z89" s="494" t="s">
        <v>365</v>
      </c>
      <c r="AA89" s="495"/>
      <c r="AB89" s="495"/>
      <c r="AC89" s="495"/>
      <c r="AD89" s="495"/>
      <c r="AE89" s="495"/>
      <c r="AF89" s="495"/>
      <c r="AG89" s="495"/>
      <c r="AH89" s="495"/>
      <c r="AI89" s="495"/>
      <c r="AJ89" s="495"/>
      <c r="AK89" s="496"/>
      <c r="AL89" s="494" t="s">
        <v>296</v>
      </c>
      <c r="AM89" s="495"/>
      <c r="AN89" s="495"/>
      <c r="AO89" s="495"/>
      <c r="AP89" s="495"/>
      <c r="AQ89" s="495"/>
      <c r="AR89" s="495"/>
      <c r="AS89" s="495"/>
      <c r="AT89" s="495"/>
      <c r="AU89" s="495"/>
      <c r="AV89" s="495"/>
      <c r="AW89" s="496"/>
    </row>
    <row r="90" spans="1:49" s="75" customFormat="1" ht="21" customHeight="1" x14ac:dyDescent="0.25">
      <c r="A90" s="492"/>
      <c r="B90" s="497"/>
      <c r="C90" s="498"/>
      <c r="D90" s="498"/>
      <c r="E90" s="498"/>
      <c r="F90" s="498"/>
      <c r="G90" s="498"/>
      <c r="H90" s="498"/>
      <c r="I90" s="498"/>
      <c r="J90" s="498"/>
      <c r="K90" s="498"/>
      <c r="L90" s="498"/>
      <c r="M90" s="499"/>
      <c r="N90" s="497"/>
      <c r="O90" s="498"/>
      <c r="P90" s="498"/>
      <c r="Q90" s="498"/>
      <c r="R90" s="498"/>
      <c r="S90" s="498"/>
      <c r="T90" s="498"/>
      <c r="U90" s="498"/>
      <c r="V90" s="498"/>
      <c r="W90" s="498"/>
      <c r="X90" s="498"/>
      <c r="Y90" s="499"/>
      <c r="Z90" s="497"/>
      <c r="AA90" s="498"/>
      <c r="AB90" s="498"/>
      <c r="AC90" s="498"/>
      <c r="AD90" s="498"/>
      <c r="AE90" s="498"/>
      <c r="AF90" s="498"/>
      <c r="AG90" s="498"/>
      <c r="AH90" s="498"/>
      <c r="AI90" s="498"/>
      <c r="AJ90" s="498"/>
      <c r="AK90" s="499"/>
      <c r="AL90" s="497"/>
      <c r="AM90" s="498"/>
      <c r="AN90" s="498"/>
      <c r="AO90" s="498"/>
      <c r="AP90" s="498"/>
      <c r="AQ90" s="498"/>
      <c r="AR90" s="498"/>
      <c r="AS90" s="498"/>
      <c r="AT90" s="498"/>
      <c r="AU90" s="498"/>
      <c r="AV90" s="498"/>
      <c r="AW90" s="499"/>
    </row>
    <row r="91" spans="1:49" s="76" customFormat="1" ht="21" customHeight="1" thickBot="1" x14ac:dyDescent="0.3">
      <c r="A91" s="493"/>
      <c r="B91" s="575" t="str">
        <f>IF(ISBLANK(B89),"",CONCATENATE($E$12,$F$12,".",$G$12,".","0",RIGHT($B$70,1),".",RIGHT(L91,1),$A89,IF(COUNTIFS(B89,"*op?ional*")=1,"-ij","")))</f>
        <v>L420.22.05.S7-ij</v>
      </c>
      <c r="C91" s="576"/>
      <c r="D91" s="577"/>
      <c r="E91" s="442">
        <v>5</v>
      </c>
      <c r="F91" s="435" t="s">
        <v>5</v>
      </c>
      <c r="G91" s="436">
        <v>28</v>
      </c>
      <c r="H91" s="437">
        <v>0</v>
      </c>
      <c r="I91" s="437">
        <v>14</v>
      </c>
      <c r="J91" s="438">
        <v>14</v>
      </c>
      <c r="K91" s="435">
        <v>0</v>
      </c>
      <c r="L91" s="444" t="s">
        <v>59</v>
      </c>
      <c r="M91" s="440">
        <f>E91*25-(SUM(G91:J91))</f>
        <v>69</v>
      </c>
      <c r="N91" s="575" t="str">
        <f>IF(ISBLANK(N89),"",CONCATENATE($E$12,$F$12,".",$G$12,".","0",RIGHT($N$70,1),".",RIGHT(X91,1),$A89,IF(COUNTIFS(N89,"*op?ional*")=1,"-ij","")))</f>
        <v>L420.22.06.S7-ij</v>
      </c>
      <c r="O91" s="576"/>
      <c r="P91" s="577"/>
      <c r="Q91" s="304">
        <v>4</v>
      </c>
      <c r="R91" s="210" t="s">
        <v>5</v>
      </c>
      <c r="S91" s="205">
        <v>28</v>
      </c>
      <c r="T91" s="207">
        <v>0</v>
      </c>
      <c r="U91" s="207">
        <v>28</v>
      </c>
      <c r="V91" s="445">
        <v>0</v>
      </c>
      <c r="W91" s="209">
        <v>0</v>
      </c>
      <c r="X91" s="209" t="s">
        <v>59</v>
      </c>
      <c r="Y91" s="440">
        <f>Q91*25-(SUM(S91:V91))</f>
        <v>44</v>
      </c>
      <c r="Z91" s="575" t="str">
        <f>IF(ISBLANK(Z89),"",CONCATENATE($E$12,$F$12,".",$G$12,".","0",RIGHT($Z$70,1),".",RIGHT(AJ91,1),$A89,IF(COUNTIFS(Z89,"*op?ional*")=1,"-ij","")))</f>
        <v>L420.22.07.S7</v>
      </c>
      <c r="AA91" s="576"/>
      <c r="AB91" s="577"/>
      <c r="AC91" s="434">
        <v>4</v>
      </c>
      <c r="AD91" s="435" t="s">
        <v>295</v>
      </c>
      <c r="AE91" s="436">
        <v>28</v>
      </c>
      <c r="AF91" s="437">
        <v>28</v>
      </c>
      <c r="AG91" s="437">
        <v>0</v>
      </c>
      <c r="AH91" s="438">
        <v>0</v>
      </c>
      <c r="AI91" s="435">
        <v>0</v>
      </c>
      <c r="AJ91" s="444" t="s">
        <v>59</v>
      </c>
      <c r="AK91" s="440">
        <f>AC91*25-(SUM(AE91:AH91))</f>
        <v>44</v>
      </c>
      <c r="AL91" s="575" t="str">
        <f>IF(ISBLANK(AL89), "",CONCATENATE($E$12,$F$12,".",$G$12,".","0",RIGHT($AL$70,1),".",RIGHT(AV91,1),$A89,IF(COUNTIFS(AL89,"*op?ional*")=1,"-ij","")))</f>
        <v>L420.22.08.S7</v>
      </c>
      <c r="AM91" s="576"/>
      <c r="AN91" s="577"/>
      <c r="AO91" s="434">
        <v>4</v>
      </c>
      <c r="AP91" s="435" t="s">
        <v>295</v>
      </c>
      <c r="AQ91" s="436">
        <v>0</v>
      </c>
      <c r="AR91" s="437">
        <v>0</v>
      </c>
      <c r="AS91" s="437">
        <v>0</v>
      </c>
      <c r="AT91" s="438">
        <v>56</v>
      </c>
      <c r="AU91" s="435">
        <v>0</v>
      </c>
      <c r="AV91" s="444" t="s">
        <v>59</v>
      </c>
      <c r="AW91" s="440">
        <v>44</v>
      </c>
    </row>
    <row r="92" spans="1:49" s="76" customFormat="1" ht="21" customHeight="1" thickTop="1" x14ac:dyDescent="0.25">
      <c r="A92" s="491" t="s">
        <v>62</v>
      </c>
      <c r="B92" s="494" t="s">
        <v>354</v>
      </c>
      <c r="C92" s="495"/>
      <c r="D92" s="495"/>
      <c r="E92" s="495"/>
      <c r="F92" s="495"/>
      <c r="G92" s="495"/>
      <c r="H92" s="495"/>
      <c r="I92" s="495"/>
      <c r="J92" s="495"/>
      <c r="K92" s="495"/>
      <c r="L92" s="495"/>
      <c r="M92" s="496"/>
      <c r="N92" s="494" t="s">
        <v>359</v>
      </c>
      <c r="O92" s="495"/>
      <c r="P92" s="495"/>
      <c r="Q92" s="495"/>
      <c r="R92" s="495"/>
      <c r="S92" s="495"/>
      <c r="T92" s="495"/>
      <c r="U92" s="495"/>
      <c r="V92" s="495"/>
      <c r="W92" s="495"/>
      <c r="X92" s="495"/>
      <c r="Y92" s="496"/>
      <c r="Z92" s="494" t="s">
        <v>360</v>
      </c>
      <c r="AA92" s="495"/>
      <c r="AB92" s="495"/>
      <c r="AC92" s="495"/>
      <c r="AD92" s="495"/>
      <c r="AE92" s="495"/>
      <c r="AF92" s="495"/>
      <c r="AG92" s="495"/>
      <c r="AH92" s="495"/>
      <c r="AI92" s="495"/>
      <c r="AJ92" s="495"/>
      <c r="AK92" s="496"/>
      <c r="AL92" s="494" t="s">
        <v>371</v>
      </c>
      <c r="AM92" s="495"/>
      <c r="AN92" s="495"/>
      <c r="AO92" s="495"/>
      <c r="AP92" s="495"/>
      <c r="AQ92" s="495"/>
      <c r="AR92" s="495"/>
      <c r="AS92" s="495"/>
      <c r="AT92" s="495"/>
      <c r="AU92" s="495"/>
      <c r="AV92" s="495"/>
      <c r="AW92" s="496"/>
    </row>
    <row r="93" spans="1:49" s="75" customFormat="1" ht="21" customHeight="1" x14ac:dyDescent="0.25">
      <c r="A93" s="492"/>
      <c r="B93" s="497"/>
      <c r="C93" s="498"/>
      <c r="D93" s="498"/>
      <c r="E93" s="498"/>
      <c r="F93" s="498"/>
      <c r="G93" s="498"/>
      <c r="H93" s="498"/>
      <c r="I93" s="498"/>
      <c r="J93" s="498"/>
      <c r="K93" s="498"/>
      <c r="L93" s="498"/>
      <c r="M93" s="499"/>
      <c r="N93" s="497"/>
      <c r="O93" s="498"/>
      <c r="P93" s="498"/>
      <c r="Q93" s="498"/>
      <c r="R93" s="498"/>
      <c r="S93" s="498"/>
      <c r="T93" s="498"/>
      <c r="U93" s="498"/>
      <c r="V93" s="498"/>
      <c r="W93" s="498"/>
      <c r="X93" s="498"/>
      <c r="Y93" s="499"/>
      <c r="Z93" s="497"/>
      <c r="AA93" s="498"/>
      <c r="AB93" s="498"/>
      <c r="AC93" s="498"/>
      <c r="AD93" s="498"/>
      <c r="AE93" s="498"/>
      <c r="AF93" s="498"/>
      <c r="AG93" s="498"/>
      <c r="AH93" s="498"/>
      <c r="AI93" s="498"/>
      <c r="AJ93" s="498"/>
      <c r="AK93" s="499"/>
      <c r="AL93" s="497"/>
      <c r="AM93" s="498"/>
      <c r="AN93" s="498"/>
      <c r="AO93" s="498"/>
      <c r="AP93" s="498"/>
      <c r="AQ93" s="498"/>
      <c r="AR93" s="498"/>
      <c r="AS93" s="498"/>
      <c r="AT93" s="498"/>
      <c r="AU93" s="498"/>
      <c r="AV93" s="498"/>
      <c r="AW93" s="499"/>
    </row>
    <row r="94" spans="1:49" s="75" customFormat="1" ht="21" customHeight="1" thickBot="1" x14ac:dyDescent="0.3">
      <c r="A94" s="493"/>
      <c r="B94" s="575" t="str">
        <f>IF(ISBLANK(B92),"",CONCATENATE($E$12,$F$12,".",$G$12,".","0",RIGHT($B$70,1),".",RIGHT(L94,1),$A92,IF(COUNTIFS(B92,"*op?ional*")=1,"-ij","")))</f>
        <v>L420.22.05.C8-ij</v>
      </c>
      <c r="C94" s="576"/>
      <c r="D94" s="577"/>
      <c r="E94" s="434">
        <v>2</v>
      </c>
      <c r="F94" s="435" t="s">
        <v>295</v>
      </c>
      <c r="G94" s="436">
        <v>0</v>
      </c>
      <c r="H94" s="437">
        <v>14</v>
      </c>
      <c r="I94" s="437">
        <v>0</v>
      </c>
      <c r="J94" s="438">
        <v>0</v>
      </c>
      <c r="K94" s="435">
        <v>0</v>
      </c>
      <c r="L94" s="444" t="s">
        <v>7</v>
      </c>
      <c r="M94" s="440">
        <f>E94*25-(SUM(G94:J94))</f>
        <v>36</v>
      </c>
      <c r="N94" s="575" t="str">
        <f>IF(ISBLANK(N92),"",CONCATENATE($E$12,$F$12,".",$G$12,".","0",RIGHT($N$70,1),".",RIGHT(X94,1),$A92,IF(COUNTIFS(N92,"*op?ional*")=1,"-ij","")))</f>
        <v>L420.22.06.S8</v>
      </c>
      <c r="O94" s="576"/>
      <c r="P94" s="577"/>
      <c r="Q94" s="304">
        <v>4</v>
      </c>
      <c r="R94" s="210" t="s">
        <v>6</v>
      </c>
      <c r="S94" s="205">
        <v>0</v>
      </c>
      <c r="T94" s="207">
        <v>0</v>
      </c>
      <c r="U94" s="207">
        <v>0</v>
      </c>
      <c r="V94" s="206">
        <v>0</v>
      </c>
      <c r="W94" s="209">
        <v>90</v>
      </c>
      <c r="X94" s="209" t="s">
        <v>59</v>
      </c>
      <c r="Y94" s="210">
        <v>10</v>
      </c>
      <c r="Z94" s="575" t="str">
        <f>IF(ISBLANK(Z92),"",CONCATENATE($E$12,$F$12,".",$G$12,".","0",RIGHT($Z$70,1),".",RIGHT(AJ94,1),$A92,IF(COUNTIFS(Z92,"*op?ional*")=1,"-ij","")))</f>
        <v>L420.22.07.S8</v>
      </c>
      <c r="AA94" s="576"/>
      <c r="AB94" s="577"/>
      <c r="AC94" s="305">
        <v>2</v>
      </c>
      <c r="AD94" s="210" t="s">
        <v>295</v>
      </c>
      <c r="AE94" s="208">
        <v>0</v>
      </c>
      <c r="AF94" s="208">
        <v>0</v>
      </c>
      <c r="AG94" s="208">
        <v>0</v>
      </c>
      <c r="AH94" s="206">
        <v>28</v>
      </c>
      <c r="AI94" s="209">
        <v>0</v>
      </c>
      <c r="AJ94" s="209" t="s">
        <v>59</v>
      </c>
      <c r="AK94" s="208">
        <v>22</v>
      </c>
      <c r="AL94" s="575" t="str">
        <f>IF(ISBLANK(AL92), "",CONCATENATE($E$12,$F$12,".",$G$12,".","0",RIGHT($AL$70,1),".",RIGHT(AV94,1),$A92,IF(COUNTIFS(AL92,"*op?ional*")=1,"-ij","")))</f>
        <v>L420.22.08.8</v>
      </c>
      <c r="AM94" s="576"/>
      <c r="AN94" s="577"/>
      <c r="AO94" s="304">
        <v>10</v>
      </c>
      <c r="AP94" s="210" t="s">
        <v>5</v>
      </c>
      <c r="AQ94" s="190"/>
      <c r="AR94" s="191"/>
      <c r="AS94" s="191"/>
      <c r="AT94" s="192"/>
      <c r="AU94" s="187"/>
      <c r="AV94" s="188"/>
      <c r="AW94" s="187"/>
    </row>
    <row r="95" spans="1:49" s="75" customFormat="1" ht="21" customHeight="1" thickTop="1" x14ac:dyDescent="0.25">
      <c r="A95" s="491" t="s">
        <v>63</v>
      </c>
      <c r="B95" s="494"/>
      <c r="C95" s="495"/>
      <c r="D95" s="495"/>
      <c r="E95" s="495"/>
      <c r="F95" s="495"/>
      <c r="G95" s="495"/>
      <c r="H95" s="495"/>
      <c r="I95" s="495"/>
      <c r="J95" s="495"/>
      <c r="K95" s="495"/>
      <c r="L95" s="495"/>
      <c r="M95" s="496"/>
      <c r="N95" s="494"/>
      <c r="O95" s="495"/>
      <c r="P95" s="495"/>
      <c r="Q95" s="495"/>
      <c r="R95" s="495"/>
      <c r="S95" s="495"/>
      <c r="T95" s="495"/>
      <c r="U95" s="495"/>
      <c r="V95" s="495"/>
      <c r="W95" s="495"/>
      <c r="X95" s="495"/>
      <c r="Y95" s="496"/>
      <c r="Z95" s="494"/>
      <c r="AA95" s="495"/>
      <c r="AB95" s="495"/>
      <c r="AC95" s="495"/>
      <c r="AD95" s="495"/>
      <c r="AE95" s="495"/>
      <c r="AF95" s="495"/>
      <c r="AG95" s="495"/>
      <c r="AH95" s="495"/>
      <c r="AI95" s="495"/>
      <c r="AJ95" s="495"/>
      <c r="AK95" s="496"/>
      <c r="AL95" s="494"/>
      <c r="AM95" s="495"/>
      <c r="AN95" s="495"/>
      <c r="AO95" s="495"/>
      <c r="AP95" s="495"/>
      <c r="AQ95" s="495"/>
      <c r="AR95" s="495"/>
      <c r="AS95" s="495"/>
      <c r="AT95" s="495"/>
      <c r="AU95" s="495"/>
      <c r="AV95" s="495"/>
      <c r="AW95" s="496"/>
    </row>
    <row r="96" spans="1:49" s="75" customFormat="1" ht="21" customHeight="1" x14ac:dyDescent="0.25">
      <c r="A96" s="492"/>
      <c r="B96" s="497"/>
      <c r="C96" s="498"/>
      <c r="D96" s="498"/>
      <c r="E96" s="498"/>
      <c r="F96" s="498"/>
      <c r="G96" s="498"/>
      <c r="H96" s="498"/>
      <c r="I96" s="498"/>
      <c r="J96" s="498"/>
      <c r="K96" s="498"/>
      <c r="L96" s="498"/>
      <c r="M96" s="499"/>
      <c r="N96" s="497"/>
      <c r="O96" s="498"/>
      <c r="P96" s="498"/>
      <c r="Q96" s="498"/>
      <c r="R96" s="498"/>
      <c r="S96" s="498"/>
      <c r="T96" s="498"/>
      <c r="U96" s="498"/>
      <c r="V96" s="498"/>
      <c r="W96" s="498"/>
      <c r="X96" s="498"/>
      <c r="Y96" s="499"/>
      <c r="Z96" s="497"/>
      <c r="AA96" s="498"/>
      <c r="AB96" s="498"/>
      <c r="AC96" s="498"/>
      <c r="AD96" s="498"/>
      <c r="AE96" s="498"/>
      <c r="AF96" s="498"/>
      <c r="AG96" s="498"/>
      <c r="AH96" s="498"/>
      <c r="AI96" s="498"/>
      <c r="AJ96" s="498"/>
      <c r="AK96" s="499"/>
      <c r="AL96" s="497"/>
      <c r="AM96" s="498"/>
      <c r="AN96" s="498"/>
      <c r="AO96" s="498"/>
      <c r="AP96" s="498"/>
      <c r="AQ96" s="498"/>
      <c r="AR96" s="498"/>
      <c r="AS96" s="498"/>
      <c r="AT96" s="498"/>
      <c r="AU96" s="498"/>
      <c r="AV96" s="498"/>
      <c r="AW96" s="499"/>
    </row>
    <row r="97" spans="1:49" s="75" customFormat="1" ht="21" customHeight="1" thickBot="1" x14ac:dyDescent="0.3">
      <c r="A97" s="493"/>
      <c r="B97" s="575" t="str">
        <f>IF(ISBLANK(B95),"",CONCATENATE($E$12,$F$12,".",$G$12,".","0",RIGHT($B$70,1),".",RIGHT(L97,1),$A95,IF(COUNTIFS(B95,"*op?ional*")=1,"-ij","")))</f>
        <v/>
      </c>
      <c r="C97" s="576"/>
      <c r="D97" s="577"/>
      <c r="E97" s="304"/>
      <c r="F97" s="210"/>
      <c r="G97" s="205"/>
      <c r="H97" s="207"/>
      <c r="I97" s="207"/>
      <c r="J97" s="206"/>
      <c r="K97" s="209"/>
      <c r="L97" s="209"/>
      <c r="M97" s="210"/>
      <c r="N97" s="575" t="str">
        <f>IF(ISBLANK(N95),"",CONCATENATE($E$12,$F$12,".",$G$12,".","0",RIGHT($N$70,1),".",RIGHT(X97,1),$A95,IF(COUNTIFS(N95,"*op?ional*")=1,"-ij","")))</f>
        <v/>
      </c>
      <c r="O97" s="576"/>
      <c r="P97" s="577"/>
      <c r="Q97" s="304"/>
      <c r="R97" s="210"/>
      <c r="S97" s="205"/>
      <c r="T97" s="207"/>
      <c r="U97" s="207"/>
      <c r="V97" s="206"/>
      <c r="W97" s="209"/>
      <c r="X97" s="209"/>
      <c r="Y97" s="210"/>
      <c r="Z97" s="575" t="str">
        <f>IF(ISBLANK(Z95),"",CONCATENATE($E$12,$F$12,".",$G$12,".","0",RIGHT($Z$70,1),".",RIGHT(AJ97,1),$A95,IF(COUNTIFS(Z95,"*op?ional*")=1,"-ij","")))</f>
        <v/>
      </c>
      <c r="AA97" s="576"/>
      <c r="AB97" s="577"/>
      <c r="AC97" s="189"/>
      <c r="AD97" s="188"/>
      <c r="AE97" s="190"/>
      <c r="AF97" s="191"/>
      <c r="AG97" s="191"/>
      <c r="AH97" s="192"/>
      <c r="AI97" s="187"/>
      <c r="AJ97" s="188"/>
      <c r="AK97" s="187"/>
      <c r="AL97" s="575" t="str">
        <f>IF(ISBLANK(AL95), "",CONCATENATE($E$12,$F$12,".",$G$12,".","0",RIGHT($AL$70,1),".",RIGHT(AV97,1),$A95,IF(COUNTIFS(AL95,"*op?ional*")=1,"-ij","")))</f>
        <v/>
      </c>
      <c r="AM97" s="576"/>
      <c r="AN97" s="577"/>
      <c r="AO97" s="304"/>
      <c r="AP97" s="210"/>
      <c r="AQ97" s="190"/>
      <c r="AR97" s="191"/>
      <c r="AS97" s="191"/>
      <c r="AT97" s="192"/>
      <c r="AU97" s="187"/>
      <c r="AV97" s="188"/>
      <c r="AW97" s="187"/>
    </row>
    <row r="98" spans="1:49" s="75" customFormat="1" ht="21" customHeight="1" thickTop="1" x14ac:dyDescent="0.25">
      <c r="A98" s="491" t="s">
        <v>64</v>
      </c>
      <c r="B98" s="494"/>
      <c r="C98" s="495"/>
      <c r="D98" s="495"/>
      <c r="E98" s="495"/>
      <c r="F98" s="495"/>
      <c r="G98" s="495"/>
      <c r="H98" s="495"/>
      <c r="I98" s="495"/>
      <c r="J98" s="495"/>
      <c r="K98" s="495"/>
      <c r="L98" s="495"/>
      <c r="M98" s="496"/>
      <c r="N98" s="494"/>
      <c r="O98" s="495"/>
      <c r="P98" s="495"/>
      <c r="Q98" s="495"/>
      <c r="R98" s="495"/>
      <c r="S98" s="495"/>
      <c r="T98" s="495"/>
      <c r="U98" s="495"/>
      <c r="V98" s="495"/>
      <c r="W98" s="495"/>
      <c r="X98" s="495"/>
      <c r="Y98" s="496"/>
      <c r="Z98" s="494"/>
      <c r="AA98" s="495"/>
      <c r="AB98" s="495"/>
      <c r="AC98" s="495"/>
      <c r="AD98" s="495"/>
      <c r="AE98" s="495"/>
      <c r="AF98" s="495"/>
      <c r="AG98" s="495"/>
      <c r="AH98" s="495"/>
      <c r="AI98" s="495"/>
      <c r="AJ98" s="495"/>
      <c r="AK98" s="496"/>
      <c r="AL98" s="494"/>
      <c r="AM98" s="495"/>
      <c r="AN98" s="495"/>
      <c r="AO98" s="495"/>
      <c r="AP98" s="495"/>
      <c r="AQ98" s="495"/>
      <c r="AR98" s="495"/>
      <c r="AS98" s="495"/>
      <c r="AT98" s="495"/>
      <c r="AU98" s="495"/>
      <c r="AV98" s="495"/>
      <c r="AW98" s="496"/>
    </row>
    <row r="99" spans="1:49" s="75" customFormat="1" ht="21" customHeight="1" x14ac:dyDescent="0.25">
      <c r="A99" s="492"/>
      <c r="B99" s="497"/>
      <c r="C99" s="498"/>
      <c r="D99" s="498"/>
      <c r="E99" s="498"/>
      <c r="F99" s="498"/>
      <c r="G99" s="498"/>
      <c r="H99" s="498"/>
      <c r="I99" s="498"/>
      <c r="J99" s="498"/>
      <c r="K99" s="498"/>
      <c r="L99" s="498"/>
      <c r="M99" s="499"/>
      <c r="N99" s="497"/>
      <c r="O99" s="498"/>
      <c r="P99" s="498"/>
      <c r="Q99" s="498"/>
      <c r="R99" s="498"/>
      <c r="S99" s="498"/>
      <c r="T99" s="498"/>
      <c r="U99" s="498"/>
      <c r="V99" s="498"/>
      <c r="W99" s="498"/>
      <c r="X99" s="498"/>
      <c r="Y99" s="499"/>
      <c r="Z99" s="497"/>
      <c r="AA99" s="498"/>
      <c r="AB99" s="498"/>
      <c r="AC99" s="498"/>
      <c r="AD99" s="498"/>
      <c r="AE99" s="498"/>
      <c r="AF99" s="498"/>
      <c r="AG99" s="498"/>
      <c r="AH99" s="498"/>
      <c r="AI99" s="498"/>
      <c r="AJ99" s="498"/>
      <c r="AK99" s="499"/>
      <c r="AL99" s="497"/>
      <c r="AM99" s="498"/>
      <c r="AN99" s="498"/>
      <c r="AO99" s="498"/>
      <c r="AP99" s="498"/>
      <c r="AQ99" s="498"/>
      <c r="AR99" s="498"/>
      <c r="AS99" s="498"/>
      <c r="AT99" s="498"/>
      <c r="AU99" s="498"/>
      <c r="AV99" s="498"/>
      <c r="AW99" s="499"/>
    </row>
    <row r="100" spans="1:49" s="77" customFormat="1" ht="21" customHeight="1" thickBot="1" x14ac:dyDescent="0.25">
      <c r="A100" s="493"/>
      <c r="B100" s="575" t="str">
        <f>IF(ISBLANK(B98),"",CONCATENATE($E$12,$F$12,".",$G$12,".","0",RIGHT($B$70,1),".",RIGHT(L100,1),$A98,IF(COUNTIFS(B98,"*op?ional*")=1,"-ij","")))</f>
        <v/>
      </c>
      <c r="C100" s="576"/>
      <c r="D100" s="577"/>
      <c r="E100" s="304"/>
      <c r="F100" s="210"/>
      <c r="G100" s="205"/>
      <c r="H100" s="207"/>
      <c r="I100" s="207"/>
      <c r="J100" s="206"/>
      <c r="K100" s="209"/>
      <c r="L100" s="209"/>
      <c r="M100" s="210"/>
      <c r="N100" s="575" t="str">
        <f>IF(ISBLANK(N98),"",CONCATENATE($E$12,$F$12,".",$G$12,".","0",RIGHT($N$70,1),".",RIGHT(X100,1),$A98,IF(COUNTIFS(N98,"*op?ional*")=1,"-ij","")))</f>
        <v/>
      </c>
      <c r="O100" s="576"/>
      <c r="P100" s="577"/>
      <c r="Q100" s="304"/>
      <c r="R100" s="210"/>
      <c r="S100" s="205"/>
      <c r="T100" s="207"/>
      <c r="U100" s="207"/>
      <c r="V100" s="206"/>
      <c r="W100" s="209"/>
      <c r="X100" s="209"/>
      <c r="Y100" s="210"/>
      <c r="Z100" s="575" t="str">
        <f>IF(ISBLANK(Z98),"",CONCATENATE($E$12,$F$12,".",$G$12,".","0",RIGHT($Z$70,1),".",RIGHT(AJ100,1),$A98,IF(COUNTIFS(Z98,"*op?ional*")=1,"-ij","")))</f>
        <v/>
      </c>
      <c r="AA100" s="576"/>
      <c r="AB100" s="577"/>
      <c r="AC100" s="189"/>
      <c r="AD100" s="188"/>
      <c r="AE100" s="190"/>
      <c r="AF100" s="191"/>
      <c r="AG100" s="191"/>
      <c r="AH100" s="192"/>
      <c r="AI100" s="187"/>
      <c r="AJ100" s="188"/>
      <c r="AK100" s="187"/>
      <c r="AL100" s="575" t="str">
        <f>IF(ISBLANK(AL98), "",CONCATENATE($E$12,$F$12,".",$G$12,".","0",RIGHT($AL$70,1),".",RIGHT(AV100,1),$A98,IF(COUNTIFS(AL98,"*op?ional*")=1,"-ij","")))</f>
        <v/>
      </c>
      <c r="AM100" s="576"/>
      <c r="AN100" s="577"/>
      <c r="AO100" s="304"/>
      <c r="AP100" s="210"/>
      <c r="AQ100" s="190"/>
      <c r="AR100" s="191"/>
      <c r="AS100" s="191"/>
      <c r="AT100" s="192"/>
      <c r="AU100" s="187"/>
      <c r="AV100" s="188"/>
      <c r="AW100" s="187"/>
    </row>
    <row r="101" spans="1:49" s="77" customFormat="1" ht="21" customHeight="1" thickTop="1" x14ac:dyDescent="0.2">
      <c r="A101" s="491" t="s">
        <v>65</v>
      </c>
      <c r="B101" s="566"/>
      <c r="C101" s="567"/>
      <c r="D101" s="567"/>
      <c r="E101" s="567"/>
      <c r="F101" s="567"/>
      <c r="G101" s="567"/>
      <c r="H101" s="567"/>
      <c r="I101" s="567"/>
      <c r="J101" s="567"/>
      <c r="K101" s="567"/>
      <c r="L101" s="567"/>
      <c r="M101" s="568"/>
      <c r="N101" s="566"/>
      <c r="O101" s="567"/>
      <c r="P101" s="567"/>
      <c r="Q101" s="567"/>
      <c r="R101" s="567"/>
      <c r="S101" s="567"/>
      <c r="T101" s="567"/>
      <c r="U101" s="567"/>
      <c r="V101" s="567"/>
      <c r="W101" s="567"/>
      <c r="X101" s="567"/>
      <c r="Y101" s="568"/>
      <c r="Z101" s="566"/>
      <c r="AA101" s="567"/>
      <c r="AB101" s="567"/>
      <c r="AC101" s="567"/>
      <c r="AD101" s="567"/>
      <c r="AE101" s="567"/>
      <c r="AF101" s="567"/>
      <c r="AG101" s="567"/>
      <c r="AH101" s="567"/>
      <c r="AI101" s="567"/>
      <c r="AJ101" s="567"/>
      <c r="AK101" s="568"/>
      <c r="AL101" s="566"/>
      <c r="AM101" s="567"/>
      <c r="AN101" s="567"/>
      <c r="AO101" s="567"/>
      <c r="AP101" s="567"/>
      <c r="AQ101" s="567"/>
      <c r="AR101" s="567"/>
      <c r="AS101" s="567"/>
      <c r="AT101" s="567"/>
      <c r="AU101" s="567"/>
      <c r="AV101" s="567"/>
      <c r="AW101" s="568"/>
    </row>
    <row r="102" spans="1:49" s="75" customFormat="1" ht="21" customHeight="1" x14ac:dyDescent="0.25">
      <c r="A102" s="492"/>
      <c r="B102" s="569"/>
      <c r="C102" s="570"/>
      <c r="D102" s="570"/>
      <c r="E102" s="570"/>
      <c r="F102" s="570"/>
      <c r="G102" s="570"/>
      <c r="H102" s="570"/>
      <c r="I102" s="570"/>
      <c r="J102" s="570"/>
      <c r="K102" s="570"/>
      <c r="L102" s="570"/>
      <c r="M102" s="571"/>
      <c r="N102" s="569"/>
      <c r="O102" s="570"/>
      <c r="P102" s="570"/>
      <c r="Q102" s="570"/>
      <c r="R102" s="570"/>
      <c r="S102" s="570"/>
      <c r="T102" s="570"/>
      <c r="U102" s="570"/>
      <c r="V102" s="570"/>
      <c r="W102" s="570"/>
      <c r="X102" s="570"/>
      <c r="Y102" s="571"/>
      <c r="Z102" s="569"/>
      <c r="AA102" s="570"/>
      <c r="AB102" s="570"/>
      <c r="AC102" s="570"/>
      <c r="AD102" s="570"/>
      <c r="AE102" s="570"/>
      <c r="AF102" s="570"/>
      <c r="AG102" s="570"/>
      <c r="AH102" s="570"/>
      <c r="AI102" s="570"/>
      <c r="AJ102" s="570"/>
      <c r="AK102" s="571"/>
      <c r="AL102" s="569"/>
      <c r="AM102" s="570"/>
      <c r="AN102" s="570"/>
      <c r="AO102" s="570"/>
      <c r="AP102" s="570"/>
      <c r="AQ102" s="570"/>
      <c r="AR102" s="570"/>
      <c r="AS102" s="570"/>
      <c r="AT102" s="570"/>
      <c r="AU102" s="570"/>
      <c r="AV102" s="570"/>
      <c r="AW102" s="571"/>
    </row>
    <row r="103" spans="1:49" s="78" customFormat="1" ht="21" customHeight="1" thickBot="1" x14ac:dyDescent="0.25">
      <c r="A103" s="493"/>
      <c r="B103" s="572" t="str">
        <f>IF(ISBLANK(B101),"",CONCATENATE($E$12,$F$12,".",$G$12,".","0",RIGHT($B$70,1),".",RIGHT(L103,1),$A$101,"-ij"))</f>
        <v/>
      </c>
      <c r="C103" s="573"/>
      <c r="D103" s="574"/>
      <c r="E103" s="298"/>
      <c r="F103" s="296"/>
      <c r="G103" s="299"/>
      <c r="H103" s="300"/>
      <c r="I103" s="300"/>
      <c r="J103" s="301"/>
      <c r="K103" s="297"/>
      <c r="L103" s="297"/>
      <c r="M103" s="297"/>
      <c r="N103" s="572" t="str">
        <f>IF(ISBLANK(N101),"",CONCATENATE($E$12,$F$12,".",$G$12,".","0",RIGHT($N$70,1),".",RIGHT(X103,1),$A$101,"-ij"))</f>
        <v/>
      </c>
      <c r="O103" s="573"/>
      <c r="P103" s="574"/>
      <c r="Q103" s="298"/>
      <c r="R103" s="296"/>
      <c r="S103" s="299"/>
      <c r="T103" s="300"/>
      <c r="U103" s="300"/>
      <c r="V103" s="301"/>
      <c r="W103" s="297"/>
      <c r="X103" s="296"/>
      <c r="Y103" s="297"/>
      <c r="Z103" s="572" t="str">
        <f>IF(ISBLANK(Z101),"",CONCATENATE($E$12,$F$12,".",$G$12,".","0",RIGHT($Z$70,1),".",RIGHT(AJ103,1),$A$101,"-ij"))</f>
        <v/>
      </c>
      <c r="AA103" s="573"/>
      <c r="AB103" s="574"/>
      <c r="AC103" s="298"/>
      <c r="AD103" s="296"/>
      <c r="AE103" s="299"/>
      <c r="AF103" s="300"/>
      <c r="AG103" s="300"/>
      <c r="AH103" s="301"/>
      <c r="AI103" s="297"/>
      <c r="AJ103" s="296"/>
      <c r="AK103" s="297"/>
      <c r="AL103" s="572" t="str">
        <f>IF(ISBLANK(AL101),"",CONCATENATE($E$12,$F$12,".",$G$12,".","0",RIGHT($AL$70,1),".",RIGHT(AV103,1),$A$101,"-ij"))</f>
        <v/>
      </c>
      <c r="AM103" s="573"/>
      <c r="AN103" s="574"/>
      <c r="AO103" s="298"/>
      <c r="AP103" s="296"/>
      <c r="AQ103" s="299"/>
      <c r="AR103" s="300"/>
      <c r="AS103" s="300"/>
      <c r="AT103" s="301"/>
      <c r="AU103" s="297"/>
      <c r="AV103" s="296"/>
      <c r="AW103" s="297"/>
    </row>
    <row r="104" spans="1:49" s="78" customFormat="1" ht="21" customHeight="1" thickTop="1" x14ac:dyDescent="0.2">
      <c r="A104" s="526" t="s">
        <v>8</v>
      </c>
      <c r="B104" s="514" t="s">
        <v>9</v>
      </c>
      <c r="C104" s="515"/>
      <c r="D104" s="63"/>
      <c r="E104" s="523">
        <f>SUM(G73:J73,G76:J76,G79:J79,G82:J82,G85:J85,G88:J88,G91:J91,G94:J94,G97:J97,G100:J100)</f>
        <v>378</v>
      </c>
      <c r="F104" s="524"/>
      <c r="G104" s="531" t="s">
        <v>10</v>
      </c>
      <c r="H104" s="532"/>
      <c r="I104" s="532"/>
      <c r="J104" s="533"/>
      <c r="K104" s="552">
        <f>SUM(M73,M76,M79,M82,M85,M88,M91,M94,M97,M100)</f>
        <v>328</v>
      </c>
      <c r="L104" s="523"/>
      <c r="M104" s="524"/>
      <c r="N104" s="514" t="s">
        <v>9</v>
      </c>
      <c r="O104" s="515"/>
      <c r="P104" s="63"/>
      <c r="Q104" s="523">
        <f>SUM(S73:V73,S76:V76,S79:V79,S82:V82,S85:V85,S88:V88,S91:V91,S94:V94,S97:V97,S100:V100)</f>
        <v>392</v>
      </c>
      <c r="R104" s="524"/>
      <c r="S104" s="531" t="s">
        <v>10</v>
      </c>
      <c r="T104" s="532"/>
      <c r="U104" s="532"/>
      <c r="V104" s="533"/>
      <c r="W104" s="552">
        <f>SUM(Y73,Y76,Y79,Y82,Y85,Y88,Y91,Y94,Y97,Y100)</f>
        <v>268</v>
      </c>
      <c r="X104" s="523"/>
      <c r="Y104" s="524"/>
      <c r="Z104" s="514" t="s">
        <v>9</v>
      </c>
      <c r="AA104" s="515"/>
      <c r="AB104" s="63"/>
      <c r="AC104" s="523">
        <f>SUM(AE73:AH73,AE76:AH76,AE79:AH79,AE82:AH82,AE85:AH85,AE88:AH88,AE91:AH91,AE94:AH94,AE97:AH97,AE100:AH100)</f>
        <v>364</v>
      </c>
      <c r="AD104" s="524"/>
      <c r="AE104" s="531" t="s">
        <v>10</v>
      </c>
      <c r="AF104" s="532"/>
      <c r="AG104" s="532"/>
      <c r="AH104" s="533"/>
      <c r="AI104" s="552">
        <f>SUM(AK73,AK76,AK79,AK82,AK85,AK88,AK91,AK94,AK97,AK100)</f>
        <v>386</v>
      </c>
      <c r="AJ104" s="523"/>
      <c r="AK104" s="524"/>
      <c r="AL104" s="514" t="s">
        <v>9</v>
      </c>
      <c r="AM104" s="515"/>
      <c r="AN104" s="63"/>
      <c r="AO104" s="553">
        <f>SUM(AQ73:AT73,AQ76:AT76,AQ79:AT79,AQ82:AT82,AQ85:AT85,AQ88:AT88,AQ91:AT91,AQ94:AT94,AQ97:AT97,AQ100:AT100)</f>
        <v>364</v>
      </c>
      <c r="AP104" s="524"/>
      <c r="AQ104" s="531" t="s">
        <v>10</v>
      </c>
      <c r="AR104" s="532"/>
      <c r="AS104" s="532"/>
      <c r="AT104" s="533"/>
      <c r="AU104" s="552">
        <f>SUM(AW73,AW76,AW79,AW82,AW85,AW88,AW91,AW94,AW97,AW100)</f>
        <v>326</v>
      </c>
      <c r="AV104" s="523"/>
      <c r="AW104" s="524"/>
    </row>
    <row r="105" spans="1:49" s="78" customFormat="1" ht="21" customHeight="1" thickBot="1" x14ac:dyDescent="0.25">
      <c r="A105" s="527"/>
      <c r="B105" s="518" t="s">
        <v>11</v>
      </c>
      <c r="C105" s="519"/>
      <c r="D105" s="66"/>
      <c r="E105" s="549">
        <f>SUM(E73,E76,E79,E82,E85,E88,E91,E94,E97,E100)</f>
        <v>30</v>
      </c>
      <c r="F105" s="550"/>
      <c r="G105" s="518" t="s">
        <v>12</v>
      </c>
      <c r="H105" s="519"/>
      <c r="I105" s="519"/>
      <c r="J105" s="530"/>
      <c r="K105" s="518" t="str">
        <f>BD385</f>
        <v>4E,4D,0C</v>
      </c>
      <c r="L105" s="519"/>
      <c r="M105" s="530"/>
      <c r="N105" s="518" t="s">
        <v>11</v>
      </c>
      <c r="O105" s="519"/>
      <c r="P105" s="66"/>
      <c r="Q105" s="549">
        <f>SUM(Q73,Q76,Q79,Q82,Q85,Q88,Q91,Q94,Q97,Q100)</f>
        <v>30</v>
      </c>
      <c r="R105" s="550"/>
      <c r="S105" s="518" t="s">
        <v>12</v>
      </c>
      <c r="T105" s="519"/>
      <c r="U105" s="519"/>
      <c r="V105" s="530"/>
      <c r="W105" s="518" t="str">
        <f>BD386</f>
        <v>4E,3D,1C</v>
      </c>
      <c r="X105" s="519"/>
      <c r="Y105" s="530"/>
      <c r="Z105" s="518" t="s">
        <v>11</v>
      </c>
      <c r="AA105" s="519"/>
      <c r="AB105" s="66"/>
      <c r="AC105" s="549">
        <f>SUM(AC73,AC76,AC79,AC82,AC85,AC88,AC91,AC94,AC97,AC100)</f>
        <v>30</v>
      </c>
      <c r="AD105" s="550"/>
      <c r="AE105" s="518" t="s">
        <v>12</v>
      </c>
      <c r="AF105" s="519"/>
      <c r="AG105" s="519"/>
      <c r="AH105" s="530"/>
      <c r="AI105" s="518" t="str">
        <f>BD387</f>
        <v>4E,4D,0C</v>
      </c>
      <c r="AJ105" s="519"/>
      <c r="AK105" s="530"/>
      <c r="AL105" s="518" t="s">
        <v>11</v>
      </c>
      <c r="AM105" s="519"/>
      <c r="AN105" s="66"/>
      <c r="AO105" s="549" t="str">
        <f>CONCATENATE((SUM(AO73,AO76,AO79,AO82,AO85,AO88,AO91,AO94,AO97,AO100)-PLANURI!BR389), "+",BR389,"**")</f>
        <v>30+10**</v>
      </c>
      <c r="AP105" s="550"/>
      <c r="AQ105" s="518" t="s">
        <v>12</v>
      </c>
      <c r="AR105" s="519"/>
      <c r="AS105" s="519"/>
      <c r="AT105" s="530"/>
      <c r="AU105" s="518" t="str">
        <f>BD388</f>
        <v>5E,2D,1C</v>
      </c>
      <c r="AV105" s="519"/>
      <c r="AW105" s="530"/>
    </row>
    <row r="106" spans="1:49" s="78" customFormat="1" ht="21" customHeight="1" thickTop="1" x14ac:dyDescent="0.2">
      <c r="A106" s="526" t="s">
        <v>13</v>
      </c>
      <c r="B106" s="514" t="s">
        <v>9</v>
      </c>
      <c r="C106" s="515"/>
      <c r="D106" s="67"/>
      <c r="E106" s="523">
        <f>SUM(G107:J107)</f>
        <v>27</v>
      </c>
      <c r="F106" s="524"/>
      <c r="G106" s="68"/>
      <c r="H106" s="64"/>
      <c r="I106" s="64"/>
      <c r="J106" s="64"/>
      <c r="K106" s="312"/>
      <c r="L106" s="64"/>
      <c r="M106" s="73"/>
      <c r="N106" s="514" t="s">
        <v>9</v>
      </c>
      <c r="O106" s="515"/>
      <c r="P106" s="67"/>
      <c r="Q106" s="553">
        <f>SUM(S107:V107)</f>
        <v>28</v>
      </c>
      <c r="R106" s="554"/>
      <c r="S106" s="68"/>
      <c r="T106" s="64"/>
      <c r="U106" s="64"/>
      <c r="V106" s="64"/>
      <c r="W106" s="312"/>
      <c r="X106" s="64"/>
      <c r="Y106" s="73"/>
      <c r="Z106" s="514" t="s">
        <v>9</v>
      </c>
      <c r="AA106" s="515"/>
      <c r="AB106" s="67"/>
      <c r="AC106" s="523">
        <f>SUM(AE107:AH107)</f>
        <v>26</v>
      </c>
      <c r="AD106" s="524"/>
      <c r="AE106" s="68"/>
      <c r="AF106" s="64"/>
      <c r="AG106" s="64"/>
      <c r="AH106" s="64"/>
      <c r="AI106" s="312"/>
      <c r="AJ106" s="64"/>
      <c r="AK106" s="73"/>
      <c r="AL106" s="514" t="s">
        <v>9</v>
      </c>
      <c r="AM106" s="515"/>
      <c r="AN106" s="67"/>
      <c r="AO106" s="553">
        <f>SUM(AQ107:AT107)</f>
        <v>26</v>
      </c>
      <c r="AP106" s="554"/>
      <c r="AQ106" s="68"/>
      <c r="AR106" s="64"/>
      <c r="AS106" s="64"/>
      <c r="AT106" s="64"/>
      <c r="AU106" s="312"/>
      <c r="AV106" s="64"/>
      <c r="AW106" s="73"/>
    </row>
    <row r="107" spans="1:49" s="78" customFormat="1" ht="21" customHeight="1" thickBot="1" x14ac:dyDescent="0.25">
      <c r="A107" s="527"/>
      <c r="B107" s="518" t="s">
        <v>14</v>
      </c>
      <c r="C107" s="519"/>
      <c r="D107" s="65"/>
      <c r="E107" s="65"/>
      <c r="F107" s="69"/>
      <c r="G107" s="70">
        <f>(G70+G73+G76+G79+G82+G85+G88+G91+G94+G97+G100)/14</f>
        <v>14</v>
      </c>
      <c r="H107" s="70">
        <f>(H70+H73+H76+H79+H82+H85+H88+H91+H94+H97+H100)/14</f>
        <v>2</v>
      </c>
      <c r="I107" s="70">
        <f>(I70+I73+I76+I79+I82+I85+I88+I91+I94+I97+I100)/14</f>
        <v>8</v>
      </c>
      <c r="J107" s="70">
        <f>(J70+J73+J76+J79+J82+J85+J88+J91+J94+J97+J100)/14</f>
        <v>3</v>
      </c>
      <c r="K107" s="611" t="s">
        <v>15</v>
      </c>
      <c r="L107" s="519"/>
      <c r="M107" s="530"/>
      <c r="N107" s="518" t="s">
        <v>14</v>
      </c>
      <c r="O107" s="519"/>
      <c r="P107" s="65"/>
      <c r="Q107" s="65"/>
      <c r="R107" s="69"/>
      <c r="S107" s="70">
        <f>(S70+S73+S76+S79+S82+S85+S88+S91+S94+S97+S100)/14</f>
        <v>14</v>
      </c>
      <c r="T107" s="70">
        <f>(T70+T73+T76+T79+T82+T85+T88+T91+T94+T97+T100)/14</f>
        <v>0</v>
      </c>
      <c r="U107" s="70">
        <f>(U70+U73+U76+U79+U82+U85+U88+U91+U94+U97+U100)/14</f>
        <v>11</v>
      </c>
      <c r="V107" s="70">
        <f>(V70+V73+V76+V79+V82+V85+V88+V91+V94+V97+V100)/14</f>
        <v>3</v>
      </c>
      <c r="W107" s="611" t="s">
        <v>15</v>
      </c>
      <c r="X107" s="519"/>
      <c r="Y107" s="530"/>
      <c r="Z107" s="518" t="s">
        <v>14</v>
      </c>
      <c r="AA107" s="519"/>
      <c r="AB107" s="65"/>
      <c r="AC107" s="65"/>
      <c r="AD107" s="69"/>
      <c r="AE107" s="70">
        <f>(AE70+AE73+AE76+AE79+AE82+AE85+AE88+AE91+AE94+AE97+AE100)/14</f>
        <v>15</v>
      </c>
      <c r="AF107" s="70">
        <f>(AF70+AF73+AF76+AF79+AF82+AF85+AF88+AF91+AF94+AF97+AF100)/14</f>
        <v>2</v>
      </c>
      <c r="AG107" s="70">
        <f>(AG70+AG73+AG76+AG79+AG82+AG85+AG88+AG91+AG94+AG97+AG100)/14</f>
        <v>6</v>
      </c>
      <c r="AH107" s="70">
        <f>(AH70+AH73+AH76+AH79+AH82+AH85+AH88+AH91+AH94+AH97+AH100)/14</f>
        <v>3</v>
      </c>
      <c r="AI107" s="611" t="s">
        <v>15</v>
      </c>
      <c r="AJ107" s="519"/>
      <c r="AK107" s="530"/>
      <c r="AL107" s="518" t="s">
        <v>14</v>
      </c>
      <c r="AM107" s="519"/>
      <c r="AN107" s="65"/>
      <c r="AO107" s="65"/>
      <c r="AP107" s="69"/>
      <c r="AQ107" s="70">
        <f>(AQ70+AQ73+AQ76+AQ79+AQ82+AQ85+AQ88+AQ91+AQ94+AQ97+AQ100)/14</f>
        <v>9.5</v>
      </c>
      <c r="AR107" s="70">
        <f>(AR70+AR73+AR76+AR79+AR82+AR85+AR88+AR91+AR94+AR97+AR100)/14</f>
        <v>2</v>
      </c>
      <c r="AS107" s="70">
        <f>(AS70+AS73+AS76+AS79+AS82+AS85+AS88+AS91+AS94+AS97+AS100)/14</f>
        <v>6</v>
      </c>
      <c r="AT107" s="70">
        <f>(AT70+AT73+AT76+AT79+AT82+AT85+AT88+AT91+AT94+AT97+AT100)/14</f>
        <v>8.5</v>
      </c>
      <c r="AU107" s="611" t="s">
        <v>15</v>
      </c>
      <c r="AV107" s="519"/>
      <c r="AW107" s="530"/>
    </row>
    <row r="108" spans="1:49" s="78" customFormat="1" ht="15"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4"/>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89" t="s">
        <v>297</v>
      </c>
      <c r="B110" s="490"/>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row>
    <row r="111" spans="1:49" s="6" customFormat="1" ht="15" thickBot="1" x14ac:dyDescent="0.25">
      <c r="A111" s="100"/>
      <c r="B111" s="101"/>
      <c r="C111" s="101"/>
      <c r="D111" s="101"/>
      <c r="E111" s="101"/>
      <c r="F111" s="101"/>
      <c r="G111" s="101"/>
      <c r="H111" s="101"/>
      <c r="I111" s="101"/>
      <c r="J111" s="101"/>
      <c r="K111" s="101"/>
      <c r="L111" s="102"/>
      <c r="M111" s="102"/>
      <c r="N111" s="101"/>
      <c r="O111" s="384"/>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5"/>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537" t="s">
        <v>18</v>
      </c>
      <c r="O113" s="538"/>
      <c r="P113" s="538"/>
      <c r="Q113" s="538"/>
      <c r="R113" s="538"/>
      <c r="S113" s="538"/>
      <c r="T113" s="538"/>
      <c r="U113" s="538"/>
      <c r="V113" s="538"/>
      <c r="W113" s="538"/>
      <c r="X113" s="538"/>
      <c r="Y113" s="539"/>
      <c r="Z113" s="10"/>
      <c r="AA113" s="320" t="s">
        <v>281</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555" t="s">
        <v>21</v>
      </c>
      <c r="O114" s="556"/>
      <c r="P114" s="557"/>
      <c r="Q114" s="35" t="s">
        <v>22</v>
      </c>
      <c r="R114" s="36" t="s">
        <v>23</v>
      </c>
      <c r="S114" s="37" t="s">
        <v>24</v>
      </c>
      <c r="T114" s="38" t="s">
        <v>25</v>
      </c>
      <c r="U114" s="38" t="s">
        <v>26</v>
      </c>
      <c r="V114" s="361" t="s">
        <v>27</v>
      </c>
      <c r="W114" s="36" t="s">
        <v>280</v>
      </c>
      <c r="X114" s="13" t="s">
        <v>28</v>
      </c>
      <c r="Y114" s="12" t="s">
        <v>29</v>
      </c>
      <c r="Z114" s="10"/>
      <c r="AA114" s="558" t="s">
        <v>30</v>
      </c>
      <c r="AB114" s="558"/>
      <c r="AC114" s="558"/>
      <c r="AD114" s="558"/>
      <c r="AE114" s="558"/>
      <c r="AF114" s="558"/>
      <c r="AG114" s="558"/>
      <c r="AH114" s="558"/>
      <c r="AI114" s="558"/>
      <c r="AJ114" s="558"/>
      <c r="AK114" s="559"/>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6"/>
      <c r="P115" s="9"/>
      <c r="Q115" s="9"/>
      <c r="R115" s="9"/>
      <c r="S115" s="9"/>
      <c r="T115" s="9"/>
      <c r="U115" s="9"/>
      <c r="V115" s="9"/>
      <c r="W115" s="9"/>
      <c r="X115" s="40"/>
      <c r="Y115" s="40"/>
      <c r="Z115" s="10"/>
      <c r="AA115" s="9"/>
      <c r="AB115" s="9" t="s">
        <v>259</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6"/>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6"/>
      <c r="P117" s="9"/>
      <c r="Q117" s="9"/>
      <c r="R117" s="9"/>
      <c r="S117" s="9"/>
      <c r="T117" s="39"/>
      <c r="U117" s="39"/>
      <c r="V117" s="39"/>
      <c r="W117" s="315"/>
      <c r="X117" s="34"/>
      <c r="Y117" s="34"/>
      <c r="Z117" s="9"/>
      <c r="AA117" s="9"/>
      <c r="AB117" s="9"/>
      <c r="AC117" s="9" t="s">
        <v>36</v>
      </c>
      <c r="AD117" s="9"/>
      <c r="AE117" s="9"/>
      <c r="AF117" s="9"/>
      <c r="AG117" s="39"/>
      <c r="AH117" s="39"/>
      <c r="AI117" s="315"/>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534" t="s">
        <v>37</v>
      </c>
      <c r="O118" s="534"/>
      <c r="P118" s="534"/>
      <c r="Q118" s="534"/>
      <c r="R118" s="534"/>
      <c r="S118" s="534"/>
      <c r="T118" s="534"/>
      <c r="U118" s="534"/>
      <c r="V118" s="534"/>
      <c r="W118" s="534"/>
      <c r="X118" s="534"/>
      <c r="Y118" s="534"/>
      <c r="Z118" s="9"/>
      <c r="AA118" s="39"/>
      <c r="AB118" s="39"/>
      <c r="AC118" s="9" t="s">
        <v>38</v>
      </c>
      <c r="AD118" s="39"/>
      <c r="AE118" s="39"/>
      <c r="AF118" s="39"/>
      <c r="AG118" s="39"/>
      <c r="AH118" s="39"/>
      <c r="AI118" s="315"/>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558" t="s">
        <v>40</v>
      </c>
      <c r="O119" s="558"/>
      <c r="P119" s="558"/>
      <c r="Q119" s="558"/>
      <c r="R119" s="558"/>
      <c r="S119" s="558"/>
      <c r="T119" s="558"/>
      <c r="U119" s="558"/>
      <c r="V119" s="558"/>
      <c r="W119" s="558"/>
      <c r="X119" s="558"/>
      <c r="Y119" s="558"/>
      <c r="Z119" s="9"/>
      <c r="AA119" s="9"/>
      <c r="AB119" s="9"/>
      <c r="AC119" s="9" t="s">
        <v>41</v>
      </c>
      <c r="AD119" s="9"/>
      <c r="AE119" s="9"/>
      <c r="AF119" s="9"/>
      <c r="AG119" s="39"/>
      <c r="AH119" s="39"/>
      <c r="AI119" s="315"/>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558" t="s">
        <v>70</v>
      </c>
      <c r="O120" s="558"/>
      <c r="P120" s="558"/>
      <c r="Q120" s="558"/>
      <c r="R120" s="558"/>
      <c r="S120" s="558"/>
      <c r="T120" s="558"/>
      <c r="U120" s="558"/>
      <c r="V120" s="558"/>
      <c r="W120" s="558"/>
      <c r="X120" s="558"/>
      <c r="Y120" s="558"/>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282</v>
      </c>
      <c r="O121" s="387"/>
      <c r="P121" s="10"/>
      <c r="Q121" s="10"/>
      <c r="R121" s="10"/>
      <c r="S121" s="10"/>
      <c r="T121" s="10"/>
      <c r="U121" s="10"/>
      <c r="V121" s="9" t="s">
        <v>17</v>
      </c>
      <c r="W121" s="10"/>
      <c r="X121" s="22"/>
      <c r="Y121" s="22"/>
      <c r="Z121" s="535" t="s">
        <v>44</v>
      </c>
      <c r="AA121" s="535"/>
      <c r="AB121" s="535"/>
      <c r="AC121" s="535"/>
      <c r="AD121" s="535"/>
      <c r="AE121" s="535"/>
      <c r="AF121" s="535"/>
      <c r="AG121" s="535"/>
      <c r="AH121" s="535"/>
      <c r="AI121" s="535"/>
      <c r="AJ121" s="535"/>
      <c r="AK121" s="536"/>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534" t="s">
        <v>19</v>
      </c>
      <c r="O122" s="534"/>
      <c r="P122" s="534"/>
      <c r="Q122" s="534"/>
      <c r="R122" s="534"/>
      <c r="S122" s="534"/>
      <c r="T122" s="10"/>
      <c r="U122" s="10"/>
      <c r="V122" s="9" t="s">
        <v>20</v>
      </c>
      <c r="W122" s="10"/>
      <c r="X122" s="22"/>
      <c r="Y122" s="22"/>
      <c r="Z122" s="563" t="str">
        <f>B19</f>
        <v>Analiza matematica</v>
      </c>
      <c r="AA122" s="564"/>
      <c r="AB122" s="564"/>
      <c r="AC122" s="564"/>
      <c r="AD122" s="564"/>
      <c r="AE122" s="564"/>
      <c r="AF122" s="564"/>
      <c r="AG122" s="564"/>
      <c r="AH122" s="564"/>
      <c r="AI122" s="564"/>
      <c r="AJ122" s="564"/>
      <c r="AK122" s="565"/>
      <c r="AL122" s="4"/>
      <c r="AM122" s="21"/>
      <c r="AN122" s="21"/>
      <c r="AO122" s="21"/>
      <c r="AP122" s="21"/>
      <c r="AQ122" s="21"/>
      <c r="AR122" s="21"/>
      <c r="AS122" s="21"/>
      <c r="AT122" s="21"/>
      <c r="AU122" s="21"/>
      <c r="AV122" s="5"/>
      <c r="AW122" s="5"/>
    </row>
    <row r="123" spans="1:49" s="78" customFormat="1" ht="21" customHeight="1" thickTop="1" thickBot="1" x14ac:dyDescent="0.3">
      <c r="A123" s="6"/>
      <c r="B123" s="610" t="s">
        <v>39</v>
      </c>
      <c r="C123" s="610"/>
      <c r="D123" s="610"/>
      <c r="E123" s="610"/>
      <c r="F123" s="610"/>
      <c r="G123" s="610"/>
      <c r="H123" s="610"/>
      <c r="I123" s="610"/>
      <c r="J123" s="7"/>
      <c r="K123" s="7"/>
      <c r="L123" s="8"/>
      <c r="M123" s="47"/>
      <c r="N123" s="52"/>
      <c r="O123" s="388"/>
      <c r="P123" s="53"/>
      <c r="Q123" s="53"/>
      <c r="R123" s="53"/>
      <c r="S123" s="53"/>
      <c r="T123" s="53"/>
      <c r="U123" s="53"/>
      <c r="V123" s="53"/>
      <c r="W123" s="53"/>
      <c r="X123" s="54"/>
      <c r="Y123" s="54"/>
      <c r="Z123" s="560" t="s">
        <v>21</v>
      </c>
      <c r="AA123" s="561"/>
      <c r="AB123" s="562"/>
      <c r="AC123" s="55">
        <f>E21</f>
        <v>4</v>
      </c>
      <c r="AD123" s="55" t="str">
        <f t="shared" ref="AD123:AK123" si="0">F21</f>
        <v>E</v>
      </c>
      <c r="AE123" s="55">
        <f t="shared" si="0"/>
        <v>28</v>
      </c>
      <c r="AF123" s="55">
        <f t="shared" si="0"/>
        <v>28</v>
      </c>
      <c r="AG123" s="55">
        <f t="shared" si="0"/>
        <v>0</v>
      </c>
      <c r="AH123" s="55">
        <f t="shared" si="0"/>
        <v>0</v>
      </c>
      <c r="AI123" s="314">
        <f t="shared" si="0"/>
        <v>0</v>
      </c>
      <c r="AJ123" s="56" t="str">
        <f t="shared" si="0"/>
        <v>DF</v>
      </c>
      <c r="AK123" s="57">
        <f t="shared" si="0"/>
        <v>44</v>
      </c>
      <c r="AL123" s="4"/>
      <c r="AM123" s="4"/>
      <c r="AN123" s="610" t="s">
        <v>42</v>
      </c>
      <c r="AO123" s="610"/>
      <c r="AP123" s="610"/>
      <c r="AQ123" s="610"/>
      <c r="AR123" s="610"/>
      <c r="AS123" s="610"/>
      <c r="AT123" s="610"/>
      <c r="AU123" s="610"/>
      <c r="AV123" s="5"/>
      <c r="AW123" s="5"/>
    </row>
    <row r="124" spans="1:49" s="59" customFormat="1" ht="21" customHeight="1" x14ac:dyDescent="0.2">
      <c r="B124" s="551" t="str">
        <f>Coperta!B$46</f>
        <v>Conf.univ.dr.ing. Florin DRĂGAN</v>
      </c>
      <c r="C124" s="551"/>
      <c r="D124" s="551"/>
      <c r="E124" s="551"/>
      <c r="F124" s="551"/>
      <c r="G124" s="551"/>
      <c r="H124" s="551"/>
      <c r="I124" s="551"/>
      <c r="J124" s="94"/>
      <c r="K124" s="94"/>
      <c r="L124" s="48"/>
      <c r="M124" s="48"/>
      <c r="N124" s="92"/>
      <c r="O124" s="380"/>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551" t="str">
        <f>Coperta!N$46</f>
        <v>Conf.univ.dr.ing. Virgil STOICA</v>
      </c>
      <c r="AO124" s="551"/>
      <c r="AP124" s="551"/>
      <c r="AQ124" s="551"/>
      <c r="AR124" s="551"/>
      <c r="AS124" s="551"/>
      <c r="AT124" s="551"/>
      <c r="AU124" s="551"/>
      <c r="AV124" s="48"/>
      <c r="AW124" s="48"/>
    </row>
    <row r="125" spans="1:49" s="59" customFormat="1" ht="21" customHeight="1" x14ac:dyDescent="0.2">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1"/>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47</v>
      </c>
      <c r="B130" s="2"/>
      <c r="C130" s="2"/>
      <c r="D130" s="2"/>
      <c r="E130" s="2"/>
      <c r="F130" s="2"/>
      <c r="G130" s="2"/>
      <c r="H130" s="2"/>
      <c r="I130" s="2"/>
      <c r="J130" s="2"/>
      <c r="K130" s="2"/>
      <c r="L130" s="3"/>
      <c r="M130" s="3"/>
      <c r="N130" s="2"/>
      <c r="O130" s="377"/>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Facultatea Mecanica</v>
      </c>
      <c r="B131" s="4"/>
      <c r="C131" s="4"/>
      <c r="D131" s="4"/>
      <c r="E131" s="4"/>
      <c r="F131" s="4"/>
      <c r="G131" s="4"/>
      <c r="H131" s="4"/>
      <c r="I131" s="4"/>
      <c r="J131" s="4"/>
      <c r="K131" s="4"/>
      <c r="L131" s="5"/>
      <c r="M131" s="5"/>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74</v>
      </c>
      <c r="B133" s="4"/>
      <c r="C133" s="7"/>
      <c r="D133" s="7"/>
      <c r="E133" s="7"/>
      <c r="F133" s="7"/>
      <c r="G133" s="7"/>
      <c r="H133" s="155" t="str">
        <f>Coperta!J$27</f>
        <v>STIINTE INGINERESTI</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55" t="str">
        <f>Coperta!J$29</f>
        <v>Ing. Mecanica, Mecatronica, Ing. Industriala si Management</v>
      </c>
      <c r="I134" s="7"/>
      <c r="J134" s="7"/>
      <c r="K134" s="7"/>
      <c r="L134" s="8"/>
      <c r="M134" s="8"/>
      <c r="N134" s="4"/>
      <c r="O134" s="378"/>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73</v>
      </c>
      <c r="B135" s="4"/>
      <c r="C135" s="7"/>
      <c r="D135" s="7"/>
      <c r="E135" s="7"/>
      <c r="F135" s="7"/>
      <c r="G135" s="7"/>
      <c r="H135" s="155" t="str">
        <f>Coperta!J$31</f>
        <v>INGINERIE INDUSTRIALA</v>
      </c>
      <c r="I135" s="7"/>
      <c r="J135" s="7"/>
      <c r="K135" s="7"/>
      <c r="L135" s="8"/>
      <c r="M135" s="8"/>
      <c r="N135" s="4"/>
      <c r="O135" s="378"/>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91</v>
      </c>
      <c r="B136" s="4"/>
      <c r="C136" s="7"/>
      <c r="D136" s="7"/>
      <c r="E136" s="7"/>
      <c r="F136" s="7"/>
      <c r="G136" s="7"/>
      <c r="H136" s="155" t="str">
        <f>Coperta!J$25</f>
        <v>Ingineria Sudarii</v>
      </c>
      <c r="I136" s="155"/>
      <c r="J136" s="155"/>
      <c r="K136" s="155"/>
      <c r="L136" s="157"/>
      <c r="M136" s="157"/>
      <c r="N136" s="156"/>
      <c r="O136" s="379"/>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2"/>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485" t="s">
        <v>82</v>
      </c>
      <c r="B139" s="485"/>
      <c r="C139" s="485"/>
      <c r="D139" s="485"/>
      <c r="E139" s="485"/>
      <c r="F139" s="485"/>
      <c r="G139" s="485"/>
      <c r="H139" s="485"/>
      <c r="I139" s="485"/>
      <c r="J139" s="485"/>
      <c r="K139" s="485"/>
      <c r="L139" s="485"/>
      <c r="M139" s="485"/>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5"/>
      <c r="AM139" s="485"/>
      <c r="AN139" s="485"/>
      <c r="AO139" s="485"/>
      <c r="AP139" s="485"/>
      <c r="AQ139" s="485"/>
      <c r="AR139" s="485"/>
      <c r="AS139" s="485"/>
      <c r="AT139" s="485"/>
      <c r="AU139" s="485"/>
      <c r="AV139" s="485"/>
      <c r="AW139" s="485"/>
    </row>
    <row r="140" spans="1:49" s="78" customFormat="1" ht="21" customHeight="1" thickBot="1" x14ac:dyDescent="0.25">
      <c r="A140" s="485" t="str">
        <f>A16</f>
        <v>Pentru seria de studenti 2022-2026</v>
      </c>
      <c r="B140" s="485"/>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5"/>
      <c r="AJ140" s="485"/>
      <c r="AK140" s="485"/>
      <c r="AL140" s="485"/>
      <c r="AM140" s="485"/>
      <c r="AN140" s="485"/>
      <c r="AO140" s="485"/>
      <c r="AP140" s="485"/>
      <c r="AQ140" s="485"/>
      <c r="AR140" s="485"/>
      <c r="AS140" s="485"/>
      <c r="AT140" s="485"/>
      <c r="AU140" s="485"/>
      <c r="AV140" s="485"/>
      <c r="AW140" s="485"/>
    </row>
    <row r="141" spans="1:49" s="78" customFormat="1" ht="21" customHeight="1" thickTop="1" thickBot="1" x14ac:dyDescent="0.25">
      <c r="B141" s="563" t="str">
        <f>B17</f>
        <v>ANUL I (2022-2023)</v>
      </c>
      <c r="C141" s="564"/>
      <c r="D141" s="564"/>
      <c r="E141" s="564"/>
      <c r="F141" s="564"/>
      <c r="G141" s="564"/>
      <c r="H141" s="564"/>
      <c r="I141" s="564"/>
      <c r="J141" s="564"/>
      <c r="K141" s="564"/>
      <c r="L141" s="564"/>
      <c r="M141" s="564"/>
      <c r="N141" s="564"/>
      <c r="O141" s="564"/>
      <c r="P141" s="564"/>
      <c r="Q141" s="564"/>
      <c r="R141" s="564"/>
      <c r="S141" s="564"/>
      <c r="T141" s="564"/>
      <c r="U141" s="564"/>
      <c r="V141" s="564"/>
      <c r="W141" s="564"/>
      <c r="X141" s="564"/>
      <c r="Y141" s="564"/>
      <c r="Z141" s="603" t="str">
        <f>Z17</f>
        <v>ANUL II (2023-2024)</v>
      </c>
      <c r="AA141" s="604"/>
      <c r="AB141" s="604"/>
      <c r="AC141" s="604"/>
      <c r="AD141" s="604"/>
      <c r="AE141" s="604"/>
      <c r="AF141" s="604"/>
      <c r="AG141" s="604"/>
      <c r="AH141" s="604"/>
      <c r="AI141" s="604"/>
      <c r="AJ141" s="604"/>
      <c r="AK141" s="604"/>
      <c r="AL141" s="604"/>
      <c r="AM141" s="604"/>
      <c r="AN141" s="604"/>
      <c r="AO141" s="604"/>
      <c r="AP141" s="604"/>
      <c r="AQ141" s="604"/>
      <c r="AR141" s="604"/>
      <c r="AS141" s="604"/>
      <c r="AT141" s="604"/>
      <c r="AU141" s="604"/>
      <c r="AV141" s="604"/>
      <c r="AW141" s="604"/>
    </row>
    <row r="142" spans="1:49" s="75" customFormat="1" ht="21" customHeight="1" thickTop="1" thickBot="1" x14ac:dyDescent="0.3">
      <c r="A142" s="60"/>
      <c r="B142" s="563" t="s">
        <v>1</v>
      </c>
      <c r="C142" s="564"/>
      <c r="D142" s="564"/>
      <c r="E142" s="564"/>
      <c r="F142" s="564"/>
      <c r="G142" s="564"/>
      <c r="H142" s="564"/>
      <c r="I142" s="564"/>
      <c r="J142" s="564"/>
      <c r="K142" s="564"/>
      <c r="L142" s="564"/>
      <c r="M142" s="564"/>
      <c r="N142" s="564" t="s">
        <v>2</v>
      </c>
      <c r="O142" s="564"/>
      <c r="P142" s="564"/>
      <c r="Q142" s="564"/>
      <c r="R142" s="564"/>
      <c r="S142" s="564"/>
      <c r="T142" s="564"/>
      <c r="U142" s="564"/>
      <c r="V142" s="564"/>
      <c r="W142" s="564"/>
      <c r="X142" s="564"/>
      <c r="Y142" s="564"/>
      <c r="Z142" s="563" t="s">
        <v>3</v>
      </c>
      <c r="AA142" s="564"/>
      <c r="AB142" s="564"/>
      <c r="AC142" s="564"/>
      <c r="AD142" s="564"/>
      <c r="AE142" s="564"/>
      <c r="AF142" s="564"/>
      <c r="AG142" s="564"/>
      <c r="AH142" s="564"/>
      <c r="AI142" s="564"/>
      <c r="AJ142" s="564"/>
      <c r="AK142" s="564"/>
      <c r="AL142" s="564" t="s">
        <v>4</v>
      </c>
      <c r="AM142" s="564"/>
      <c r="AN142" s="564"/>
      <c r="AO142" s="564"/>
      <c r="AP142" s="564"/>
      <c r="AQ142" s="564"/>
      <c r="AR142" s="564"/>
      <c r="AS142" s="564"/>
      <c r="AT142" s="564"/>
      <c r="AU142" s="564"/>
      <c r="AV142" s="564"/>
      <c r="AW142" s="564"/>
    </row>
    <row r="143" spans="1:49" s="75" customFormat="1" ht="21" customHeight="1" thickTop="1" x14ac:dyDescent="0.25">
      <c r="A143" s="491" t="s">
        <v>66</v>
      </c>
      <c r="B143" s="494"/>
      <c r="C143" s="495"/>
      <c r="D143" s="495"/>
      <c r="E143" s="495"/>
      <c r="F143" s="495"/>
      <c r="G143" s="495"/>
      <c r="H143" s="495"/>
      <c r="I143" s="495"/>
      <c r="J143" s="495"/>
      <c r="K143" s="495"/>
      <c r="L143" s="495"/>
      <c r="M143" s="496"/>
      <c r="N143" s="494"/>
      <c r="O143" s="495"/>
      <c r="P143" s="495"/>
      <c r="Q143" s="495"/>
      <c r="R143" s="495"/>
      <c r="S143" s="495"/>
      <c r="T143" s="495"/>
      <c r="U143" s="495"/>
      <c r="V143" s="495"/>
      <c r="W143" s="495"/>
      <c r="X143" s="495"/>
      <c r="Y143" s="496"/>
      <c r="Z143" s="494"/>
      <c r="AA143" s="495"/>
      <c r="AB143" s="495"/>
      <c r="AC143" s="495"/>
      <c r="AD143" s="495"/>
      <c r="AE143" s="495"/>
      <c r="AF143" s="495"/>
      <c r="AG143" s="495"/>
      <c r="AH143" s="495"/>
      <c r="AI143" s="495"/>
      <c r="AJ143" s="495"/>
      <c r="AK143" s="496"/>
      <c r="AL143" s="494"/>
      <c r="AM143" s="495"/>
      <c r="AN143" s="495"/>
      <c r="AO143" s="495"/>
      <c r="AP143" s="495"/>
      <c r="AQ143" s="495"/>
      <c r="AR143" s="495"/>
      <c r="AS143" s="495"/>
      <c r="AT143" s="495"/>
      <c r="AU143" s="495"/>
      <c r="AV143" s="495"/>
      <c r="AW143" s="496"/>
    </row>
    <row r="144" spans="1:49" s="75" customFormat="1" ht="21" customHeight="1" x14ac:dyDescent="0.25">
      <c r="A144" s="492"/>
      <c r="B144" s="497"/>
      <c r="C144" s="498"/>
      <c r="D144" s="498"/>
      <c r="E144" s="498"/>
      <c r="F144" s="498"/>
      <c r="G144" s="498"/>
      <c r="H144" s="498"/>
      <c r="I144" s="498"/>
      <c r="J144" s="498"/>
      <c r="K144" s="498"/>
      <c r="L144" s="498"/>
      <c r="M144" s="499"/>
      <c r="N144" s="497"/>
      <c r="O144" s="498"/>
      <c r="P144" s="498"/>
      <c r="Q144" s="498"/>
      <c r="R144" s="498"/>
      <c r="S144" s="498"/>
      <c r="T144" s="498"/>
      <c r="U144" s="498"/>
      <c r="V144" s="498"/>
      <c r="W144" s="498"/>
      <c r="X144" s="498"/>
      <c r="Y144" s="499"/>
      <c r="Z144" s="497"/>
      <c r="AA144" s="498"/>
      <c r="AB144" s="498"/>
      <c r="AC144" s="498"/>
      <c r="AD144" s="498"/>
      <c r="AE144" s="498"/>
      <c r="AF144" s="498"/>
      <c r="AG144" s="498"/>
      <c r="AH144" s="498"/>
      <c r="AI144" s="498"/>
      <c r="AJ144" s="498"/>
      <c r="AK144" s="499"/>
      <c r="AL144" s="497"/>
      <c r="AM144" s="498"/>
      <c r="AN144" s="498"/>
      <c r="AO144" s="498"/>
      <c r="AP144" s="498"/>
      <c r="AQ144" s="498"/>
      <c r="AR144" s="498"/>
      <c r="AS144" s="498"/>
      <c r="AT144" s="498"/>
      <c r="AU144" s="498"/>
      <c r="AV144" s="498"/>
      <c r="AW144" s="499"/>
    </row>
    <row r="145" spans="1:49" s="75" customFormat="1" ht="21" customHeight="1" thickBot="1" x14ac:dyDescent="0.3">
      <c r="A145" s="493"/>
      <c r="B145" s="500" t="str">
        <f>IF(ISBLANK(B143),"",CONCATENATE(LEFT(INDEX(B$19:B$49,MATCH(LEFT(B143,11)&amp;"*",B$19:B$49,0)+2),FIND("-",INDEX(B$19:B$49,MATCH(LEFT(B143,11)&amp;"*",B$19:B$49,0)+2))),$A143))</f>
        <v/>
      </c>
      <c r="C145" s="501"/>
      <c r="D145" s="502"/>
      <c r="E145" s="308"/>
      <c r="F145" s="203"/>
      <c r="G145" s="199"/>
      <c r="H145" s="201"/>
      <c r="I145" s="201"/>
      <c r="J145" s="200"/>
      <c r="K145" s="202"/>
      <c r="L145" s="202"/>
      <c r="M145" s="203"/>
      <c r="N145" s="500" t="str">
        <f>IF(ISBLANK(N143),"",CONCATENATE(LEFT(INDEX(N$19:N$49,MATCH(LEFT(N143,11)&amp;"*",N$19:N$49,0)+2),FIND("-",INDEX(N$19:N$49,MATCH(LEFT(N143,11)&amp;"*",N$19:N$49,0)+2))),$A143))</f>
        <v/>
      </c>
      <c r="O145" s="501"/>
      <c r="P145" s="502"/>
      <c r="Q145" s="308"/>
      <c r="R145" s="203"/>
      <c r="S145" s="199"/>
      <c r="T145" s="201"/>
      <c r="U145" s="201"/>
      <c r="V145" s="200"/>
      <c r="W145" s="202"/>
      <c r="X145" s="202"/>
      <c r="Y145" s="203"/>
      <c r="Z145" s="500" t="str">
        <f>IF(ISBLANK(Z143),"",CONCATENATE(LEFT(INDEX(Z$19:Z$49,MATCH(LEFT(Z143,11)&amp;"*",Z$19:Z$49,0)+2),FIND("-",INDEX(Z$19:Z$49,MATCH(LEFT(Z143,11)&amp;"*",Z$19:Z$49,0)+2))),$A143))</f>
        <v/>
      </c>
      <c r="AA145" s="501"/>
      <c r="AB145" s="502"/>
      <c r="AC145" s="308"/>
      <c r="AD145" s="203"/>
      <c r="AE145" s="199"/>
      <c r="AF145" s="201"/>
      <c r="AG145" s="201"/>
      <c r="AH145" s="200"/>
      <c r="AI145" s="202"/>
      <c r="AJ145" s="202"/>
      <c r="AK145" s="203"/>
      <c r="AL145" s="500" t="str">
        <f>IF(ISBLANK(AL143),"",CONCATENATE(LEFT(INDEX(AL$19:AL$49,MATCH(LEFT(AL143,11)&amp;"*",AL$19:AL$49,0)+2),FIND("-",INDEX(AL$19:AL$49,MATCH(LEFT(AL143,11)&amp;"*",AL$19:AL$49,0)+2))),$A143))</f>
        <v/>
      </c>
      <c r="AM145" s="501"/>
      <c r="AN145" s="502"/>
      <c r="AO145" s="304"/>
      <c r="AP145" s="210"/>
      <c r="AQ145" s="205"/>
      <c r="AR145" s="207"/>
      <c r="AS145" s="207"/>
      <c r="AT145" s="206"/>
      <c r="AU145" s="209"/>
      <c r="AV145" s="187"/>
      <c r="AW145" s="187"/>
    </row>
    <row r="146" spans="1:49" s="75" customFormat="1" ht="21" customHeight="1" thickTop="1" x14ac:dyDescent="0.25">
      <c r="A146" s="491" t="s">
        <v>67</v>
      </c>
      <c r="B146" s="494"/>
      <c r="C146" s="495"/>
      <c r="D146" s="495"/>
      <c r="E146" s="495"/>
      <c r="F146" s="495"/>
      <c r="G146" s="495"/>
      <c r="H146" s="495"/>
      <c r="I146" s="495"/>
      <c r="J146" s="495"/>
      <c r="K146" s="495"/>
      <c r="L146" s="495"/>
      <c r="M146" s="496"/>
      <c r="N146" s="494"/>
      <c r="O146" s="495"/>
      <c r="P146" s="495"/>
      <c r="Q146" s="495"/>
      <c r="R146" s="495"/>
      <c r="S146" s="495"/>
      <c r="T146" s="495"/>
      <c r="U146" s="495"/>
      <c r="V146" s="495"/>
      <c r="W146" s="495"/>
      <c r="X146" s="495"/>
      <c r="Y146" s="496"/>
      <c r="Z146" s="494"/>
      <c r="AA146" s="495"/>
      <c r="AB146" s="495"/>
      <c r="AC146" s="495"/>
      <c r="AD146" s="495"/>
      <c r="AE146" s="495"/>
      <c r="AF146" s="495"/>
      <c r="AG146" s="495"/>
      <c r="AH146" s="495"/>
      <c r="AI146" s="495"/>
      <c r="AJ146" s="495"/>
      <c r="AK146" s="496"/>
      <c r="AL146" s="494"/>
      <c r="AM146" s="495"/>
      <c r="AN146" s="495"/>
      <c r="AO146" s="495"/>
      <c r="AP146" s="495"/>
      <c r="AQ146" s="495"/>
      <c r="AR146" s="495"/>
      <c r="AS146" s="495"/>
      <c r="AT146" s="495"/>
      <c r="AU146" s="495"/>
      <c r="AV146" s="495"/>
      <c r="AW146" s="496"/>
    </row>
    <row r="147" spans="1:49" s="75" customFormat="1" ht="21" customHeight="1" x14ac:dyDescent="0.25">
      <c r="A147" s="492"/>
      <c r="B147" s="497"/>
      <c r="C147" s="498"/>
      <c r="D147" s="498"/>
      <c r="E147" s="498"/>
      <c r="F147" s="498"/>
      <c r="G147" s="498"/>
      <c r="H147" s="498"/>
      <c r="I147" s="498"/>
      <c r="J147" s="498"/>
      <c r="K147" s="498"/>
      <c r="L147" s="498"/>
      <c r="M147" s="499"/>
      <c r="N147" s="497"/>
      <c r="O147" s="498"/>
      <c r="P147" s="498"/>
      <c r="Q147" s="498"/>
      <c r="R147" s="498"/>
      <c r="S147" s="498"/>
      <c r="T147" s="498"/>
      <c r="U147" s="498"/>
      <c r="V147" s="498"/>
      <c r="W147" s="498"/>
      <c r="X147" s="498"/>
      <c r="Y147" s="499"/>
      <c r="Z147" s="497"/>
      <c r="AA147" s="498"/>
      <c r="AB147" s="498"/>
      <c r="AC147" s="498"/>
      <c r="AD147" s="498"/>
      <c r="AE147" s="498"/>
      <c r="AF147" s="498"/>
      <c r="AG147" s="498"/>
      <c r="AH147" s="498"/>
      <c r="AI147" s="498"/>
      <c r="AJ147" s="498"/>
      <c r="AK147" s="499"/>
      <c r="AL147" s="497"/>
      <c r="AM147" s="498"/>
      <c r="AN147" s="498"/>
      <c r="AO147" s="498"/>
      <c r="AP147" s="498"/>
      <c r="AQ147" s="498"/>
      <c r="AR147" s="498"/>
      <c r="AS147" s="498"/>
      <c r="AT147" s="498"/>
      <c r="AU147" s="498"/>
      <c r="AV147" s="498"/>
      <c r="AW147" s="499"/>
    </row>
    <row r="148" spans="1:49" s="75" customFormat="1" ht="21" customHeight="1" thickBot="1" x14ac:dyDescent="0.3">
      <c r="A148" s="493"/>
      <c r="B148" s="500" t="str">
        <f>IF(ISBLANK(B146),"",CONCATENATE(LEFT(INDEX(B$19:B$49,MATCH(LEFT(B146,11)&amp;"*",B$19:B$49,0)+2),FIND("-",INDEX(B$19:B$49,MATCH(LEFT(B146,11)&amp;"*",B$19:B$49,0)+2))),$A146))</f>
        <v/>
      </c>
      <c r="C148" s="501"/>
      <c r="D148" s="502"/>
      <c r="E148" s="308"/>
      <c r="F148" s="203"/>
      <c r="G148" s="199"/>
      <c r="H148" s="201"/>
      <c r="I148" s="201"/>
      <c r="J148" s="200"/>
      <c r="K148" s="202"/>
      <c r="L148" s="202"/>
      <c r="M148" s="203"/>
      <c r="N148" s="500" t="str">
        <f>IF(ISBLANK(N146),"",CONCATENATE(LEFT(INDEX(N$19:N$49,MATCH(LEFT(N146,11)&amp;"*",N$19:N$49,0)+2),FIND("-",INDEX(N$19:N$49,MATCH(LEFT(N146,11)&amp;"*",N$19:N$49,0)+2))),$A146))</f>
        <v/>
      </c>
      <c r="O148" s="501"/>
      <c r="P148" s="502"/>
      <c r="Q148" s="308"/>
      <c r="R148" s="203"/>
      <c r="S148" s="199"/>
      <c r="T148" s="201"/>
      <c r="U148" s="201"/>
      <c r="V148" s="200"/>
      <c r="W148" s="202"/>
      <c r="X148" s="202"/>
      <c r="Y148" s="203"/>
      <c r="Z148" s="500" t="str">
        <f>IF(ISBLANK(Z146),"",CONCATENATE(LEFT(INDEX(Z$19:Z$49,MATCH(LEFT(Z146,11)&amp;"*",Z$19:Z$49,0)+2),FIND("-",INDEX(Z$19:Z$49,MATCH(LEFT(Z146,11)&amp;"*",Z$19:Z$49,0)+2))),$A146))</f>
        <v/>
      </c>
      <c r="AA148" s="501"/>
      <c r="AB148" s="502"/>
      <c r="AC148" s="308"/>
      <c r="AD148" s="203"/>
      <c r="AE148" s="199"/>
      <c r="AF148" s="201"/>
      <c r="AG148" s="201"/>
      <c r="AH148" s="200"/>
      <c r="AI148" s="202"/>
      <c r="AJ148" s="202"/>
      <c r="AK148" s="203"/>
      <c r="AL148" s="500" t="str">
        <f>IF(ISBLANK(AL146),"",CONCATENATE(LEFT(INDEX(AL$19:AL$49,MATCH(LEFT(AL146,11)&amp;"*",AL$19:AL$49,0)+2),FIND("-",INDEX(AL$19:AL$49,MATCH(LEFT(AL146,11)&amp;"*",AL$19:AL$49,0)+2))),$A146))</f>
        <v/>
      </c>
      <c r="AM148" s="501"/>
      <c r="AN148" s="502"/>
      <c r="AO148" s="304"/>
      <c r="AP148" s="210"/>
      <c r="AQ148" s="205"/>
      <c r="AR148" s="207"/>
      <c r="AS148" s="207"/>
      <c r="AT148" s="206"/>
      <c r="AU148" s="209"/>
      <c r="AV148" s="187"/>
      <c r="AW148" s="187"/>
    </row>
    <row r="149" spans="1:49" s="75" customFormat="1" ht="21" customHeight="1" thickTop="1" x14ac:dyDescent="0.25">
      <c r="A149" s="491" t="s">
        <v>68</v>
      </c>
      <c r="B149" s="494"/>
      <c r="C149" s="495"/>
      <c r="D149" s="495"/>
      <c r="E149" s="495"/>
      <c r="F149" s="495"/>
      <c r="G149" s="495"/>
      <c r="H149" s="495"/>
      <c r="I149" s="495"/>
      <c r="J149" s="495"/>
      <c r="K149" s="495"/>
      <c r="L149" s="495"/>
      <c r="M149" s="496"/>
      <c r="N149" s="494"/>
      <c r="O149" s="495"/>
      <c r="P149" s="495"/>
      <c r="Q149" s="495"/>
      <c r="R149" s="495"/>
      <c r="S149" s="495"/>
      <c r="T149" s="495"/>
      <c r="U149" s="495"/>
      <c r="V149" s="495"/>
      <c r="W149" s="495"/>
      <c r="X149" s="495"/>
      <c r="Y149" s="496"/>
      <c r="Z149" s="494"/>
      <c r="AA149" s="495"/>
      <c r="AB149" s="495"/>
      <c r="AC149" s="495"/>
      <c r="AD149" s="495"/>
      <c r="AE149" s="495"/>
      <c r="AF149" s="495"/>
      <c r="AG149" s="495"/>
      <c r="AH149" s="495"/>
      <c r="AI149" s="495"/>
      <c r="AJ149" s="495"/>
      <c r="AK149" s="496"/>
      <c r="AL149" s="494"/>
      <c r="AM149" s="495"/>
      <c r="AN149" s="495"/>
      <c r="AO149" s="495"/>
      <c r="AP149" s="495"/>
      <c r="AQ149" s="495"/>
      <c r="AR149" s="495"/>
      <c r="AS149" s="495"/>
      <c r="AT149" s="495"/>
      <c r="AU149" s="495"/>
      <c r="AV149" s="495"/>
      <c r="AW149" s="496"/>
    </row>
    <row r="150" spans="1:49" s="75" customFormat="1" ht="21" customHeight="1" x14ac:dyDescent="0.25">
      <c r="A150" s="492"/>
      <c r="B150" s="497"/>
      <c r="C150" s="498"/>
      <c r="D150" s="498"/>
      <c r="E150" s="498"/>
      <c r="F150" s="498"/>
      <c r="G150" s="498"/>
      <c r="H150" s="498"/>
      <c r="I150" s="498"/>
      <c r="J150" s="498"/>
      <c r="K150" s="498"/>
      <c r="L150" s="498"/>
      <c r="M150" s="499"/>
      <c r="N150" s="497"/>
      <c r="O150" s="498"/>
      <c r="P150" s="498"/>
      <c r="Q150" s="498"/>
      <c r="R150" s="498"/>
      <c r="S150" s="498"/>
      <c r="T150" s="498"/>
      <c r="U150" s="498"/>
      <c r="V150" s="498"/>
      <c r="W150" s="498"/>
      <c r="X150" s="498"/>
      <c r="Y150" s="499"/>
      <c r="Z150" s="497"/>
      <c r="AA150" s="498"/>
      <c r="AB150" s="498"/>
      <c r="AC150" s="498"/>
      <c r="AD150" s="498"/>
      <c r="AE150" s="498"/>
      <c r="AF150" s="498"/>
      <c r="AG150" s="498"/>
      <c r="AH150" s="498"/>
      <c r="AI150" s="498"/>
      <c r="AJ150" s="498"/>
      <c r="AK150" s="499"/>
      <c r="AL150" s="497"/>
      <c r="AM150" s="498"/>
      <c r="AN150" s="498"/>
      <c r="AO150" s="498"/>
      <c r="AP150" s="498"/>
      <c r="AQ150" s="498"/>
      <c r="AR150" s="498"/>
      <c r="AS150" s="498"/>
      <c r="AT150" s="498"/>
      <c r="AU150" s="498"/>
      <c r="AV150" s="498"/>
      <c r="AW150" s="499"/>
    </row>
    <row r="151" spans="1:49" s="75" customFormat="1" ht="21" customHeight="1" thickBot="1" x14ac:dyDescent="0.3">
      <c r="A151" s="493"/>
      <c r="B151" s="500" t="str">
        <f>IF(ISBLANK(B149),"",CONCATENATE(LEFT(INDEX(B$19:B$49,MATCH(LEFT(B149,11)&amp;"*",B$19:B$49,0)+2),FIND("-",INDEX(B$19:B$49,MATCH(LEFT(B149,11)&amp;"*",B$19:B$49,0)+2))),$A149))</f>
        <v/>
      </c>
      <c r="C151" s="501"/>
      <c r="D151" s="502"/>
      <c r="E151" s="308"/>
      <c r="F151" s="203"/>
      <c r="G151" s="199"/>
      <c r="H151" s="201"/>
      <c r="I151" s="201"/>
      <c r="J151" s="200"/>
      <c r="K151" s="202"/>
      <c r="L151" s="202"/>
      <c r="M151" s="203"/>
      <c r="N151" s="500" t="str">
        <f>IF(ISBLANK(N149),"",CONCATENATE(LEFT(INDEX(N$19:N$49,MATCH(LEFT(N149,11)&amp;"*",N$19:N$49,0)+2),FIND("-",INDEX(N$19:N$49,MATCH(LEFT(N149,11)&amp;"*",N$19:N$49,0)+2))),$A149))</f>
        <v/>
      </c>
      <c r="O151" s="501"/>
      <c r="P151" s="502"/>
      <c r="Q151" s="308"/>
      <c r="R151" s="203"/>
      <c r="S151" s="199"/>
      <c r="T151" s="201"/>
      <c r="U151" s="201"/>
      <c r="V151" s="200"/>
      <c r="W151" s="202"/>
      <c r="X151" s="202"/>
      <c r="Y151" s="203"/>
      <c r="Z151" s="500" t="str">
        <f>IF(ISBLANK(Z149),"",CONCATENATE(LEFT(INDEX(Z$19:Z$49,MATCH(LEFT(Z149,11)&amp;"*",Z$19:Z$49,0)+2),FIND("-",INDEX(Z$19:Z$49,MATCH(LEFT(Z149,11)&amp;"*",Z$19:Z$49,0)+2))),$A149))</f>
        <v/>
      </c>
      <c r="AA151" s="501"/>
      <c r="AB151" s="502"/>
      <c r="AC151" s="308"/>
      <c r="AD151" s="203"/>
      <c r="AE151" s="199"/>
      <c r="AF151" s="201"/>
      <c r="AG151" s="201"/>
      <c r="AH151" s="200"/>
      <c r="AI151" s="202"/>
      <c r="AJ151" s="202"/>
      <c r="AK151" s="203"/>
      <c r="AL151" s="500" t="str">
        <f>IF(ISBLANK(AL149),"",CONCATENATE(LEFT(INDEX(AL$19:AL$49,MATCH(LEFT(AL149,11)&amp;"*",AL$19:AL$49,0)+2),FIND("-",INDEX(AL$19:AL$49,MATCH(LEFT(AL149,11)&amp;"*",AL$19:AL$49,0)+2))),$A149))</f>
        <v/>
      </c>
      <c r="AM151" s="501"/>
      <c r="AN151" s="502"/>
      <c r="AO151" s="308"/>
      <c r="AP151" s="203"/>
      <c r="AQ151" s="199"/>
      <c r="AR151" s="201"/>
      <c r="AS151" s="201"/>
      <c r="AT151" s="200"/>
      <c r="AU151" s="202"/>
      <c r="AV151" s="202"/>
      <c r="AW151" s="203"/>
    </row>
    <row r="152" spans="1:49" s="75" customFormat="1" ht="21" customHeight="1" thickTop="1" x14ac:dyDescent="0.25">
      <c r="A152" s="491" t="s">
        <v>69</v>
      </c>
      <c r="B152" s="494"/>
      <c r="C152" s="495"/>
      <c r="D152" s="495"/>
      <c r="E152" s="495"/>
      <c r="F152" s="495"/>
      <c r="G152" s="495"/>
      <c r="H152" s="495"/>
      <c r="I152" s="495"/>
      <c r="J152" s="495"/>
      <c r="K152" s="495"/>
      <c r="L152" s="495"/>
      <c r="M152" s="496"/>
      <c r="N152" s="494"/>
      <c r="O152" s="495"/>
      <c r="P152" s="495"/>
      <c r="Q152" s="495"/>
      <c r="R152" s="495"/>
      <c r="S152" s="495"/>
      <c r="T152" s="495"/>
      <c r="U152" s="495"/>
      <c r="V152" s="495"/>
      <c r="W152" s="495"/>
      <c r="X152" s="495"/>
      <c r="Y152" s="496"/>
      <c r="Z152" s="494"/>
      <c r="AA152" s="495"/>
      <c r="AB152" s="495"/>
      <c r="AC152" s="495"/>
      <c r="AD152" s="495"/>
      <c r="AE152" s="495"/>
      <c r="AF152" s="495"/>
      <c r="AG152" s="495"/>
      <c r="AH152" s="495"/>
      <c r="AI152" s="495"/>
      <c r="AJ152" s="495"/>
      <c r="AK152" s="496"/>
      <c r="AL152" s="494"/>
      <c r="AM152" s="495"/>
      <c r="AN152" s="495"/>
      <c r="AO152" s="495"/>
      <c r="AP152" s="495"/>
      <c r="AQ152" s="495"/>
      <c r="AR152" s="495"/>
      <c r="AS152" s="495"/>
      <c r="AT152" s="495"/>
      <c r="AU152" s="495"/>
      <c r="AV152" s="495"/>
      <c r="AW152" s="496"/>
    </row>
    <row r="153" spans="1:49" s="75" customFormat="1" ht="21" customHeight="1" x14ac:dyDescent="0.25">
      <c r="A153" s="492"/>
      <c r="B153" s="497"/>
      <c r="C153" s="498"/>
      <c r="D153" s="498"/>
      <c r="E153" s="498"/>
      <c r="F153" s="498"/>
      <c r="G153" s="498"/>
      <c r="H153" s="498"/>
      <c r="I153" s="498"/>
      <c r="J153" s="498"/>
      <c r="K153" s="498"/>
      <c r="L153" s="498"/>
      <c r="M153" s="499"/>
      <c r="N153" s="497"/>
      <c r="O153" s="498"/>
      <c r="P153" s="498"/>
      <c r="Q153" s="498"/>
      <c r="R153" s="498"/>
      <c r="S153" s="498"/>
      <c r="T153" s="498"/>
      <c r="U153" s="498"/>
      <c r="V153" s="498"/>
      <c r="W153" s="498"/>
      <c r="X153" s="498"/>
      <c r="Y153" s="499"/>
      <c r="Z153" s="497"/>
      <c r="AA153" s="498"/>
      <c r="AB153" s="498"/>
      <c r="AC153" s="498"/>
      <c r="AD153" s="498"/>
      <c r="AE153" s="498"/>
      <c r="AF153" s="498"/>
      <c r="AG153" s="498"/>
      <c r="AH153" s="498"/>
      <c r="AI153" s="498"/>
      <c r="AJ153" s="498"/>
      <c r="AK153" s="499"/>
      <c r="AL153" s="497"/>
      <c r="AM153" s="498"/>
      <c r="AN153" s="498"/>
      <c r="AO153" s="498"/>
      <c r="AP153" s="498"/>
      <c r="AQ153" s="498"/>
      <c r="AR153" s="498"/>
      <c r="AS153" s="498"/>
      <c r="AT153" s="498"/>
      <c r="AU153" s="498"/>
      <c r="AV153" s="498"/>
      <c r="AW153" s="499"/>
    </row>
    <row r="154" spans="1:49" s="75" customFormat="1" ht="21" customHeight="1" thickBot="1" x14ac:dyDescent="0.3">
      <c r="A154" s="493"/>
      <c r="B154" s="500" t="str">
        <f>IF(ISBLANK(B152),"",CONCATENATE(LEFT(INDEX(B$19:B$49,MATCH(LEFT(B152,11)&amp;"*",B$19:B$49,0)+2),FIND("-",INDEX(B$19:B$49,MATCH(LEFT(B152,11)&amp;"*",B$19:B$49,0)+2))),$A152))</f>
        <v/>
      </c>
      <c r="C154" s="501"/>
      <c r="D154" s="502"/>
      <c r="E154" s="308"/>
      <c r="F154" s="203"/>
      <c r="G154" s="199"/>
      <c r="H154" s="201"/>
      <c r="I154" s="201"/>
      <c r="J154" s="200"/>
      <c r="K154" s="202"/>
      <c r="L154" s="202"/>
      <c r="M154" s="203"/>
      <c r="N154" s="500" t="str">
        <f>IF(ISBLANK(N152),"",CONCATENATE(LEFT(INDEX(N$19:N$49,MATCH(LEFT(N152,11)&amp;"*",N$19:N$49,0)+2),FIND("-",INDEX(N$19:N$49,MATCH(LEFT(N152,11)&amp;"*",N$19:N$49,0)+2))),$A152))</f>
        <v/>
      </c>
      <c r="O154" s="501"/>
      <c r="P154" s="502"/>
      <c r="Q154" s="308"/>
      <c r="R154" s="203"/>
      <c r="S154" s="199"/>
      <c r="T154" s="201"/>
      <c r="U154" s="201"/>
      <c r="V154" s="200"/>
      <c r="W154" s="202"/>
      <c r="X154" s="202"/>
      <c r="Y154" s="203"/>
      <c r="Z154" s="500" t="str">
        <f>IF(ISBLANK(Z152),"",CONCATENATE(LEFT(INDEX(Z$19:Z$49,MATCH(LEFT(Z152,11)&amp;"*",Z$19:Z$49,0)+2),FIND("-",INDEX(Z$19:Z$49,MATCH(LEFT(Z152,11)&amp;"*",Z$19:Z$49,0)+2))),$A152))</f>
        <v/>
      </c>
      <c r="AA154" s="501"/>
      <c r="AB154" s="502"/>
      <c r="AC154" s="308"/>
      <c r="AD154" s="203"/>
      <c r="AE154" s="199"/>
      <c r="AF154" s="201"/>
      <c r="AG154" s="201"/>
      <c r="AH154" s="200"/>
      <c r="AI154" s="202"/>
      <c r="AJ154" s="202"/>
      <c r="AK154" s="203"/>
      <c r="AL154" s="500" t="str">
        <f>IF(ISBLANK(AL152),"",CONCATENATE(LEFT(INDEX(AL$19:AL$49,MATCH(LEFT(AL152,11)&amp;"*",AL$19:AL$49,0)+2),FIND("-",INDEX(AL$19:AL$49,MATCH(LEFT(AL152,11)&amp;"*",AL$19:AL$49,0)+2))),$A152))</f>
        <v/>
      </c>
      <c r="AM154" s="501"/>
      <c r="AN154" s="502"/>
      <c r="AO154" s="308"/>
      <c r="AP154" s="203"/>
      <c r="AQ154" s="199"/>
      <c r="AR154" s="201"/>
      <c r="AS154" s="201"/>
      <c r="AT154" s="200"/>
      <c r="AU154" s="202"/>
      <c r="AV154" s="202"/>
      <c r="AW154" s="203"/>
    </row>
    <row r="155" spans="1:49" s="75" customFormat="1" ht="21" customHeight="1" thickTop="1" x14ac:dyDescent="0.25">
      <c r="A155" s="491" t="s">
        <v>83</v>
      </c>
      <c r="B155" s="494"/>
      <c r="C155" s="495"/>
      <c r="D155" s="495"/>
      <c r="E155" s="495"/>
      <c r="F155" s="495"/>
      <c r="G155" s="495"/>
      <c r="H155" s="495"/>
      <c r="I155" s="495"/>
      <c r="J155" s="495"/>
      <c r="K155" s="495"/>
      <c r="L155" s="495"/>
      <c r="M155" s="496"/>
      <c r="N155" s="494"/>
      <c r="O155" s="495"/>
      <c r="P155" s="495"/>
      <c r="Q155" s="495"/>
      <c r="R155" s="495"/>
      <c r="S155" s="495"/>
      <c r="T155" s="495"/>
      <c r="U155" s="495"/>
      <c r="V155" s="495"/>
      <c r="W155" s="495"/>
      <c r="X155" s="495"/>
      <c r="Y155" s="496"/>
      <c r="Z155" s="494"/>
      <c r="AA155" s="495"/>
      <c r="AB155" s="495"/>
      <c r="AC155" s="495"/>
      <c r="AD155" s="495"/>
      <c r="AE155" s="495"/>
      <c r="AF155" s="495"/>
      <c r="AG155" s="495"/>
      <c r="AH155" s="495"/>
      <c r="AI155" s="495"/>
      <c r="AJ155" s="495"/>
      <c r="AK155" s="496"/>
      <c r="AL155" s="494"/>
      <c r="AM155" s="495"/>
      <c r="AN155" s="495"/>
      <c r="AO155" s="495"/>
      <c r="AP155" s="495"/>
      <c r="AQ155" s="495"/>
      <c r="AR155" s="495"/>
      <c r="AS155" s="495"/>
      <c r="AT155" s="495"/>
      <c r="AU155" s="495"/>
      <c r="AV155" s="495"/>
      <c r="AW155" s="496"/>
    </row>
    <row r="156" spans="1:49" s="75" customFormat="1" ht="21" customHeight="1" x14ac:dyDescent="0.25">
      <c r="A156" s="492"/>
      <c r="B156" s="497"/>
      <c r="C156" s="498"/>
      <c r="D156" s="498"/>
      <c r="E156" s="498"/>
      <c r="F156" s="498"/>
      <c r="G156" s="498"/>
      <c r="H156" s="498"/>
      <c r="I156" s="498"/>
      <c r="J156" s="498"/>
      <c r="K156" s="498"/>
      <c r="L156" s="498"/>
      <c r="M156" s="499"/>
      <c r="N156" s="497"/>
      <c r="O156" s="498"/>
      <c r="P156" s="498"/>
      <c r="Q156" s="498"/>
      <c r="R156" s="498"/>
      <c r="S156" s="498"/>
      <c r="T156" s="498"/>
      <c r="U156" s="498"/>
      <c r="V156" s="498"/>
      <c r="W156" s="498"/>
      <c r="X156" s="498"/>
      <c r="Y156" s="499"/>
      <c r="Z156" s="497"/>
      <c r="AA156" s="498"/>
      <c r="AB156" s="498"/>
      <c r="AC156" s="498"/>
      <c r="AD156" s="498"/>
      <c r="AE156" s="498"/>
      <c r="AF156" s="498"/>
      <c r="AG156" s="498"/>
      <c r="AH156" s="498"/>
      <c r="AI156" s="498"/>
      <c r="AJ156" s="498"/>
      <c r="AK156" s="499"/>
      <c r="AL156" s="497"/>
      <c r="AM156" s="498"/>
      <c r="AN156" s="498"/>
      <c r="AO156" s="498"/>
      <c r="AP156" s="498"/>
      <c r="AQ156" s="498"/>
      <c r="AR156" s="498"/>
      <c r="AS156" s="498"/>
      <c r="AT156" s="498"/>
      <c r="AU156" s="498"/>
      <c r="AV156" s="498"/>
      <c r="AW156" s="499"/>
    </row>
    <row r="157" spans="1:49" s="75" customFormat="1" ht="21" customHeight="1" thickBot="1" x14ac:dyDescent="0.3">
      <c r="A157" s="493"/>
      <c r="B157" s="500" t="str">
        <f>IF(ISBLANK(B155),"",CONCATENATE(LEFT(INDEX(B$19:B$49,MATCH(LEFT(B155,11)&amp;"*",B$19:B$49,0)+2),FIND("-",INDEX(B$19:B$49,MATCH(LEFT(B155,11)&amp;"*",B$19:B$49,0)+2))),$A155))</f>
        <v/>
      </c>
      <c r="C157" s="501"/>
      <c r="D157" s="502"/>
      <c r="E157" s="193"/>
      <c r="F157" s="203"/>
      <c r="G157" s="195"/>
      <c r="H157" s="196"/>
      <c r="I157" s="196"/>
      <c r="J157" s="197"/>
      <c r="K157" s="198"/>
      <c r="L157" s="198"/>
      <c r="M157" s="198"/>
      <c r="N157" s="500" t="str">
        <f>IF(ISBLANK(N155),"",CONCATENATE(LEFT(INDEX(N$19:N$49,MATCH(LEFT(N155,11)&amp;"*",N$19:N$49,0)+2),FIND("-",INDEX(N$19:N$49,MATCH(LEFT(N155,11)&amp;"*",N$19:N$49,0)+2))),$A155))</f>
        <v/>
      </c>
      <c r="O157" s="501"/>
      <c r="P157" s="502"/>
      <c r="Q157" s="193"/>
      <c r="R157" s="203"/>
      <c r="S157" s="195"/>
      <c r="T157" s="196"/>
      <c r="U157" s="196"/>
      <c r="V157" s="197"/>
      <c r="W157" s="198"/>
      <c r="X157" s="194"/>
      <c r="Y157" s="198"/>
      <c r="Z157" s="500" t="str">
        <f>IF(ISBLANK(Z155),"",CONCATENATE(LEFT(INDEX(Z$19:Z$49,MATCH(LEFT(Z155,11)&amp;"*",Z$19:Z$49,0)+2),FIND("-",INDEX(Z$19:Z$49,MATCH(LEFT(Z155,11)&amp;"*",Z$19:Z$49,0)+2))),$A155))</f>
        <v/>
      </c>
      <c r="AA157" s="501"/>
      <c r="AB157" s="502"/>
      <c r="AC157" s="308"/>
      <c r="AD157" s="203"/>
      <c r="AE157" s="199"/>
      <c r="AF157" s="201"/>
      <c r="AG157" s="201"/>
      <c r="AH157" s="200"/>
      <c r="AI157" s="202"/>
      <c r="AJ157" s="202"/>
      <c r="AK157" s="203"/>
      <c r="AL157" s="500" t="str">
        <f>IF(ISBLANK(AL155),"",CONCATENATE(LEFT(INDEX(AL$19:AL$49,MATCH(LEFT(AL155,11)&amp;"*",AL$19:AL$49,0)+2),FIND("-",INDEX(AL$19:AL$49,MATCH(LEFT(AL155,11)&amp;"*",AL$19:AL$49,0)+2))),$A155))</f>
        <v/>
      </c>
      <c r="AM157" s="501"/>
      <c r="AN157" s="502"/>
      <c r="AO157" s="308"/>
      <c r="AP157" s="203"/>
      <c r="AQ157" s="204"/>
      <c r="AR157" s="201"/>
      <c r="AS157" s="201"/>
      <c r="AT157" s="200"/>
      <c r="AU157" s="202"/>
      <c r="AV157" s="202"/>
      <c r="AW157" s="203"/>
    </row>
    <row r="158" spans="1:49" s="75" customFormat="1" ht="21" customHeight="1" thickTop="1" x14ac:dyDescent="0.25">
      <c r="A158" s="491" t="s">
        <v>84</v>
      </c>
      <c r="B158" s="494"/>
      <c r="C158" s="495"/>
      <c r="D158" s="495"/>
      <c r="E158" s="495"/>
      <c r="F158" s="495"/>
      <c r="G158" s="495"/>
      <c r="H158" s="495"/>
      <c r="I158" s="495"/>
      <c r="J158" s="495"/>
      <c r="K158" s="495"/>
      <c r="L158" s="495"/>
      <c r="M158" s="496"/>
      <c r="N158" s="494"/>
      <c r="O158" s="495"/>
      <c r="P158" s="495"/>
      <c r="Q158" s="495"/>
      <c r="R158" s="495"/>
      <c r="S158" s="495"/>
      <c r="T158" s="495"/>
      <c r="U158" s="495"/>
      <c r="V158" s="495"/>
      <c r="W158" s="495"/>
      <c r="X158" s="495"/>
      <c r="Y158" s="496"/>
      <c r="Z158" s="494"/>
      <c r="AA158" s="495"/>
      <c r="AB158" s="495"/>
      <c r="AC158" s="495"/>
      <c r="AD158" s="495"/>
      <c r="AE158" s="495"/>
      <c r="AF158" s="495"/>
      <c r="AG158" s="495"/>
      <c r="AH158" s="495"/>
      <c r="AI158" s="495"/>
      <c r="AJ158" s="495"/>
      <c r="AK158" s="496"/>
      <c r="AL158" s="494"/>
      <c r="AM158" s="495"/>
      <c r="AN158" s="495"/>
      <c r="AO158" s="495"/>
      <c r="AP158" s="495"/>
      <c r="AQ158" s="495"/>
      <c r="AR158" s="495"/>
      <c r="AS158" s="495"/>
      <c r="AT158" s="495"/>
      <c r="AU158" s="495"/>
      <c r="AV158" s="495"/>
      <c r="AW158" s="496"/>
    </row>
    <row r="159" spans="1:49" s="75" customFormat="1" ht="21" customHeight="1" x14ac:dyDescent="0.25">
      <c r="A159" s="492"/>
      <c r="B159" s="497"/>
      <c r="C159" s="498"/>
      <c r="D159" s="498"/>
      <c r="E159" s="498"/>
      <c r="F159" s="498"/>
      <c r="G159" s="498"/>
      <c r="H159" s="498"/>
      <c r="I159" s="498"/>
      <c r="J159" s="498"/>
      <c r="K159" s="498"/>
      <c r="L159" s="498"/>
      <c r="M159" s="499"/>
      <c r="N159" s="497"/>
      <c r="O159" s="498"/>
      <c r="P159" s="498"/>
      <c r="Q159" s="498"/>
      <c r="R159" s="498"/>
      <c r="S159" s="498"/>
      <c r="T159" s="498"/>
      <c r="U159" s="498"/>
      <c r="V159" s="498"/>
      <c r="W159" s="498"/>
      <c r="X159" s="498"/>
      <c r="Y159" s="499"/>
      <c r="Z159" s="497"/>
      <c r="AA159" s="498"/>
      <c r="AB159" s="498"/>
      <c r="AC159" s="498"/>
      <c r="AD159" s="498"/>
      <c r="AE159" s="498"/>
      <c r="AF159" s="498"/>
      <c r="AG159" s="498"/>
      <c r="AH159" s="498"/>
      <c r="AI159" s="498"/>
      <c r="AJ159" s="498"/>
      <c r="AK159" s="499"/>
      <c r="AL159" s="497"/>
      <c r="AM159" s="498"/>
      <c r="AN159" s="498"/>
      <c r="AO159" s="498"/>
      <c r="AP159" s="498"/>
      <c r="AQ159" s="498"/>
      <c r="AR159" s="498"/>
      <c r="AS159" s="498"/>
      <c r="AT159" s="498"/>
      <c r="AU159" s="498"/>
      <c r="AV159" s="498"/>
      <c r="AW159" s="499"/>
    </row>
    <row r="160" spans="1:49" s="75" customFormat="1" ht="21" customHeight="1" thickBot="1" x14ac:dyDescent="0.3">
      <c r="A160" s="493"/>
      <c r="B160" s="500" t="str">
        <f>IF(ISBLANK(B158),"",CONCATENATE(LEFT(INDEX(B$19:B$49,MATCH(LEFT(B158,11)&amp;"*",B$19:B$49,0)+2),FIND("-",INDEX(B$19:B$49,MATCH(LEFT(B158,11)&amp;"*",B$19:B$49,0)+2))),$A158))</f>
        <v/>
      </c>
      <c r="C160" s="501"/>
      <c r="D160" s="502"/>
      <c r="E160" s="193"/>
      <c r="F160" s="203"/>
      <c r="G160" s="195"/>
      <c r="H160" s="196"/>
      <c r="I160" s="196"/>
      <c r="J160" s="197"/>
      <c r="K160" s="198"/>
      <c r="L160" s="198"/>
      <c r="M160" s="198"/>
      <c r="N160" s="500" t="str">
        <f>IF(ISBLANK(N158),"",CONCATENATE(LEFT(INDEX(N$19:N$49,MATCH(LEFT(N158,11)&amp;"*",N$19:N$49,0)+2),FIND("-",INDEX(N$19:N$49,MATCH(LEFT(N158,11)&amp;"*",N$19:N$49,0)+2))),$A158))</f>
        <v/>
      </c>
      <c r="O160" s="501"/>
      <c r="P160" s="502"/>
      <c r="Q160" s="193"/>
      <c r="R160" s="203"/>
      <c r="S160" s="195"/>
      <c r="T160" s="196"/>
      <c r="U160" s="196"/>
      <c r="V160" s="197"/>
      <c r="W160" s="198"/>
      <c r="X160" s="194"/>
      <c r="Y160" s="198"/>
      <c r="Z160" s="500" t="str">
        <f>IF(ISBLANK(Z158),"",CONCATENATE(LEFT(INDEX(Z$19:Z$49,MATCH(LEFT(Z158,11)&amp;"*",Z$19:Z$49,0)+2),FIND("-",INDEX(Z$19:Z$49,MATCH(LEFT(Z158,11)&amp;"*",Z$19:Z$49,0)+2))),$A158))</f>
        <v/>
      </c>
      <c r="AA160" s="501"/>
      <c r="AB160" s="502"/>
      <c r="AC160" s="308"/>
      <c r="AD160" s="203"/>
      <c r="AE160" s="199"/>
      <c r="AF160" s="201"/>
      <c r="AG160" s="201"/>
      <c r="AH160" s="200"/>
      <c r="AI160" s="202"/>
      <c r="AJ160" s="202"/>
      <c r="AK160" s="203"/>
      <c r="AL160" s="500" t="str">
        <f>IF(ISBLANK(AL158),"",CONCATENATE(LEFT(INDEX(AL$19:AL$49,MATCH(LEFT(AL158,11)&amp;"*",AL$19:AL$49,0)+2),FIND("-",INDEX(AL$19:AL$49,MATCH(LEFT(AL158,11)&amp;"*",AL$19:AL$49,0)+2))),$A158))</f>
        <v/>
      </c>
      <c r="AM160" s="501"/>
      <c r="AN160" s="502"/>
      <c r="AO160" s="308"/>
      <c r="AP160" s="203"/>
      <c r="AQ160" s="204"/>
      <c r="AR160" s="201"/>
      <c r="AS160" s="201"/>
      <c r="AT160" s="200"/>
      <c r="AU160" s="202"/>
      <c r="AV160" s="202"/>
      <c r="AW160" s="203"/>
    </row>
    <row r="161" spans="1:49" s="75" customFormat="1" ht="21" customHeight="1" thickTop="1" x14ac:dyDescent="0.25">
      <c r="A161" s="491" t="s">
        <v>85</v>
      </c>
      <c r="B161" s="494"/>
      <c r="C161" s="495"/>
      <c r="D161" s="495"/>
      <c r="E161" s="495"/>
      <c r="F161" s="495"/>
      <c r="G161" s="495"/>
      <c r="H161" s="495"/>
      <c r="I161" s="495"/>
      <c r="J161" s="495"/>
      <c r="K161" s="495"/>
      <c r="L161" s="495"/>
      <c r="M161" s="496"/>
      <c r="N161" s="494"/>
      <c r="O161" s="495"/>
      <c r="P161" s="495"/>
      <c r="Q161" s="495"/>
      <c r="R161" s="495"/>
      <c r="S161" s="495"/>
      <c r="T161" s="495"/>
      <c r="U161" s="495"/>
      <c r="V161" s="495"/>
      <c r="W161" s="495"/>
      <c r="X161" s="495"/>
      <c r="Y161" s="496"/>
      <c r="Z161" s="494"/>
      <c r="AA161" s="495"/>
      <c r="AB161" s="495"/>
      <c r="AC161" s="495"/>
      <c r="AD161" s="495"/>
      <c r="AE161" s="495"/>
      <c r="AF161" s="495"/>
      <c r="AG161" s="495"/>
      <c r="AH161" s="495"/>
      <c r="AI161" s="495"/>
      <c r="AJ161" s="495"/>
      <c r="AK161" s="496"/>
      <c r="AL161" s="494"/>
      <c r="AM161" s="495"/>
      <c r="AN161" s="495"/>
      <c r="AO161" s="495"/>
      <c r="AP161" s="495"/>
      <c r="AQ161" s="495"/>
      <c r="AR161" s="495"/>
      <c r="AS161" s="495"/>
      <c r="AT161" s="495"/>
      <c r="AU161" s="495"/>
      <c r="AV161" s="495"/>
      <c r="AW161" s="496"/>
    </row>
    <row r="162" spans="1:49" s="75" customFormat="1" ht="21" customHeight="1" x14ac:dyDescent="0.25">
      <c r="A162" s="492"/>
      <c r="B162" s="497"/>
      <c r="C162" s="498"/>
      <c r="D162" s="498"/>
      <c r="E162" s="498"/>
      <c r="F162" s="498"/>
      <c r="G162" s="498"/>
      <c r="H162" s="498"/>
      <c r="I162" s="498"/>
      <c r="J162" s="498"/>
      <c r="K162" s="498"/>
      <c r="L162" s="498"/>
      <c r="M162" s="499"/>
      <c r="N162" s="497"/>
      <c r="O162" s="498"/>
      <c r="P162" s="498"/>
      <c r="Q162" s="498"/>
      <c r="R162" s="498"/>
      <c r="S162" s="498"/>
      <c r="T162" s="498"/>
      <c r="U162" s="498"/>
      <c r="V162" s="498"/>
      <c r="W162" s="498"/>
      <c r="X162" s="498"/>
      <c r="Y162" s="499"/>
      <c r="Z162" s="497"/>
      <c r="AA162" s="498"/>
      <c r="AB162" s="498"/>
      <c r="AC162" s="498"/>
      <c r="AD162" s="498"/>
      <c r="AE162" s="498"/>
      <c r="AF162" s="498"/>
      <c r="AG162" s="498"/>
      <c r="AH162" s="498"/>
      <c r="AI162" s="498"/>
      <c r="AJ162" s="498"/>
      <c r="AK162" s="499"/>
      <c r="AL162" s="497"/>
      <c r="AM162" s="498"/>
      <c r="AN162" s="498"/>
      <c r="AO162" s="498"/>
      <c r="AP162" s="498"/>
      <c r="AQ162" s="498"/>
      <c r="AR162" s="498"/>
      <c r="AS162" s="498"/>
      <c r="AT162" s="498"/>
      <c r="AU162" s="498"/>
      <c r="AV162" s="498"/>
      <c r="AW162" s="499"/>
    </row>
    <row r="163" spans="1:49" s="75" customFormat="1" ht="21" customHeight="1" thickBot="1" x14ac:dyDescent="0.3">
      <c r="A163" s="493"/>
      <c r="B163" s="500" t="str">
        <f>IF(ISBLANK(B161),"",CONCATENATE(LEFT(INDEX(B$19:B$49,MATCH(LEFT(B161,11)&amp;"*",B$19:B$49,0)+2),FIND("-",INDEX(B$19:B$49,MATCH(LEFT(B161,11)&amp;"*",B$19:B$49,0)+2))),$A161))</f>
        <v/>
      </c>
      <c r="C163" s="501"/>
      <c r="D163" s="502"/>
      <c r="E163" s="193"/>
      <c r="F163" s="203"/>
      <c r="G163" s="195"/>
      <c r="H163" s="196"/>
      <c r="I163" s="196"/>
      <c r="J163" s="197"/>
      <c r="K163" s="198"/>
      <c r="L163" s="198"/>
      <c r="M163" s="198"/>
      <c r="N163" s="500" t="str">
        <f>IF(ISBLANK(N161),"",CONCATENATE(LEFT(INDEX(N$19:N$49,MATCH(LEFT(N161,11)&amp;"*",N$19:N$49,0)+2),FIND("-",INDEX(N$19:N$49,MATCH(LEFT(N161,11)&amp;"*",N$19:N$49,0)+2))),$A161))</f>
        <v/>
      </c>
      <c r="O163" s="501"/>
      <c r="P163" s="502"/>
      <c r="Q163" s="193"/>
      <c r="R163" s="203"/>
      <c r="S163" s="195"/>
      <c r="T163" s="196"/>
      <c r="U163" s="196"/>
      <c r="V163" s="197"/>
      <c r="W163" s="198"/>
      <c r="X163" s="194"/>
      <c r="Y163" s="198"/>
      <c r="Z163" s="500" t="str">
        <f>IF(ISBLANK(Z161),"",CONCATENATE(LEFT(INDEX(Z$19:Z$49,MATCH(LEFT(Z161,11)&amp;"*",Z$19:Z$49,0)+2),FIND("-",INDEX(Z$19:Z$49,MATCH(LEFT(Z161,11)&amp;"*",Z$19:Z$49,0)+2))),$A161))</f>
        <v/>
      </c>
      <c r="AA163" s="501"/>
      <c r="AB163" s="502"/>
      <c r="AC163" s="308"/>
      <c r="AD163" s="203"/>
      <c r="AE163" s="199"/>
      <c r="AF163" s="201"/>
      <c r="AG163" s="201"/>
      <c r="AH163" s="200"/>
      <c r="AI163" s="202"/>
      <c r="AJ163" s="202"/>
      <c r="AK163" s="203"/>
      <c r="AL163" s="500" t="str">
        <f>IF(ISBLANK(AL161),"",CONCATENATE(LEFT(INDEX(AL$19:AL$49,MATCH(LEFT(AL161,11)&amp;"*",AL$19:AL$49,0)+2),FIND("-",INDEX(AL$19:AL$49,MATCH(LEFT(AL161,11)&amp;"*",AL$19:AL$49,0)+2))),$A161))</f>
        <v/>
      </c>
      <c r="AM163" s="501"/>
      <c r="AN163" s="502"/>
      <c r="AO163" s="308"/>
      <c r="AP163" s="203"/>
      <c r="AQ163" s="204"/>
      <c r="AR163" s="201"/>
      <c r="AS163" s="201"/>
      <c r="AT163" s="200"/>
      <c r="AU163" s="202"/>
      <c r="AV163" s="202"/>
      <c r="AW163" s="203"/>
    </row>
    <row r="164" spans="1:49" s="75" customFormat="1" ht="21" customHeight="1" thickTop="1" x14ac:dyDescent="0.25">
      <c r="A164" s="491" t="s">
        <v>86</v>
      </c>
      <c r="B164" s="494"/>
      <c r="C164" s="495"/>
      <c r="D164" s="495"/>
      <c r="E164" s="495"/>
      <c r="F164" s="495"/>
      <c r="G164" s="495"/>
      <c r="H164" s="495"/>
      <c r="I164" s="495"/>
      <c r="J164" s="495"/>
      <c r="K164" s="495"/>
      <c r="L164" s="495"/>
      <c r="M164" s="496"/>
      <c r="N164" s="494"/>
      <c r="O164" s="495"/>
      <c r="P164" s="495"/>
      <c r="Q164" s="495"/>
      <c r="R164" s="495"/>
      <c r="S164" s="495"/>
      <c r="T164" s="495"/>
      <c r="U164" s="495"/>
      <c r="V164" s="495"/>
      <c r="W164" s="495"/>
      <c r="X164" s="495"/>
      <c r="Y164" s="496"/>
      <c r="Z164" s="494"/>
      <c r="AA164" s="495"/>
      <c r="AB164" s="495"/>
      <c r="AC164" s="495"/>
      <c r="AD164" s="495"/>
      <c r="AE164" s="495"/>
      <c r="AF164" s="495"/>
      <c r="AG164" s="495"/>
      <c r="AH164" s="495"/>
      <c r="AI164" s="495"/>
      <c r="AJ164" s="495"/>
      <c r="AK164" s="496"/>
      <c r="AL164" s="494"/>
      <c r="AM164" s="495"/>
      <c r="AN164" s="495"/>
      <c r="AO164" s="495"/>
      <c r="AP164" s="495"/>
      <c r="AQ164" s="495"/>
      <c r="AR164" s="495"/>
      <c r="AS164" s="495"/>
      <c r="AT164" s="495"/>
      <c r="AU164" s="495"/>
      <c r="AV164" s="495"/>
      <c r="AW164" s="496"/>
    </row>
    <row r="165" spans="1:49" s="75" customFormat="1" ht="21" customHeight="1" x14ac:dyDescent="0.25">
      <c r="A165" s="492"/>
      <c r="B165" s="497"/>
      <c r="C165" s="498"/>
      <c r="D165" s="498"/>
      <c r="E165" s="498"/>
      <c r="F165" s="498"/>
      <c r="G165" s="498"/>
      <c r="H165" s="498"/>
      <c r="I165" s="498"/>
      <c r="J165" s="498"/>
      <c r="K165" s="498"/>
      <c r="L165" s="498"/>
      <c r="M165" s="499"/>
      <c r="N165" s="497"/>
      <c r="O165" s="498"/>
      <c r="P165" s="498"/>
      <c r="Q165" s="498"/>
      <c r="R165" s="498"/>
      <c r="S165" s="498"/>
      <c r="T165" s="498"/>
      <c r="U165" s="498"/>
      <c r="V165" s="498"/>
      <c r="W165" s="498"/>
      <c r="X165" s="498"/>
      <c r="Y165" s="499"/>
      <c r="Z165" s="497"/>
      <c r="AA165" s="498"/>
      <c r="AB165" s="498"/>
      <c r="AC165" s="498"/>
      <c r="AD165" s="498"/>
      <c r="AE165" s="498"/>
      <c r="AF165" s="498"/>
      <c r="AG165" s="498"/>
      <c r="AH165" s="498"/>
      <c r="AI165" s="498"/>
      <c r="AJ165" s="498"/>
      <c r="AK165" s="499"/>
      <c r="AL165" s="497"/>
      <c r="AM165" s="498"/>
      <c r="AN165" s="498"/>
      <c r="AO165" s="498"/>
      <c r="AP165" s="498"/>
      <c r="AQ165" s="498"/>
      <c r="AR165" s="498"/>
      <c r="AS165" s="498"/>
      <c r="AT165" s="498"/>
      <c r="AU165" s="498"/>
      <c r="AV165" s="498"/>
      <c r="AW165" s="499"/>
    </row>
    <row r="166" spans="1:49" s="75" customFormat="1" ht="21" customHeight="1" thickBot="1" x14ac:dyDescent="0.3">
      <c r="A166" s="493"/>
      <c r="B166" s="500" t="str">
        <f>IF(ISBLANK(B164),"",CONCATENATE(LEFT(INDEX(B$19:B$49,MATCH(LEFT(B164,11)&amp;"*",B$19:B$49,0)+2),FIND("-",INDEX(B$19:B$49,MATCH(LEFT(B164,11)&amp;"*",B$19:B$49,0)+2))),$A164))</f>
        <v/>
      </c>
      <c r="C166" s="501"/>
      <c r="D166" s="502"/>
      <c r="E166" s="193"/>
      <c r="F166" s="203"/>
      <c r="G166" s="195"/>
      <c r="H166" s="196"/>
      <c r="I166" s="196"/>
      <c r="J166" s="197"/>
      <c r="K166" s="198"/>
      <c r="L166" s="198"/>
      <c r="M166" s="198"/>
      <c r="N166" s="500" t="str">
        <f>IF(ISBLANK(N164),"",CONCATENATE(LEFT(INDEX(N$19:N$49,MATCH(LEFT(N164,11)&amp;"*",N$19:N$49,0)+2),FIND("-",INDEX(N$19:N$49,MATCH(LEFT(N164,11)&amp;"*",N$19:N$49,0)+2))),$A164))</f>
        <v/>
      </c>
      <c r="O166" s="501"/>
      <c r="P166" s="502"/>
      <c r="Q166" s="193"/>
      <c r="R166" s="203"/>
      <c r="S166" s="195"/>
      <c r="T166" s="196"/>
      <c r="U166" s="196"/>
      <c r="V166" s="197"/>
      <c r="W166" s="198"/>
      <c r="X166" s="194"/>
      <c r="Y166" s="198"/>
      <c r="Z166" s="500" t="str">
        <f>IF(ISBLANK(Z164),"",CONCATENATE(LEFT(INDEX(Z$19:Z$49,MATCH(LEFT(Z164,11)&amp;"*",Z$19:Z$49,0)+2),FIND("-",INDEX(Z$19:Z$49,MATCH(LEFT(Z164,11)&amp;"*",Z$19:Z$49,0)+2))),$A164))</f>
        <v/>
      </c>
      <c r="AA166" s="501"/>
      <c r="AB166" s="502"/>
      <c r="AC166" s="308"/>
      <c r="AD166" s="203"/>
      <c r="AE166" s="199"/>
      <c r="AF166" s="201"/>
      <c r="AG166" s="201"/>
      <c r="AH166" s="200"/>
      <c r="AI166" s="202"/>
      <c r="AJ166" s="202"/>
      <c r="AK166" s="203"/>
      <c r="AL166" s="500" t="str">
        <f>IF(ISBLANK(AL164),"",CONCATENATE(LEFT(INDEX(AL$19:AL$49,MATCH(LEFT(AL164,11)&amp;"*",AL$19:AL$49,0)+2),FIND("-",INDEX(AL$19:AL$49,MATCH(LEFT(AL164,11)&amp;"*",AL$19:AL$49,0)+2))),$A164))</f>
        <v/>
      </c>
      <c r="AM166" s="501"/>
      <c r="AN166" s="502"/>
      <c r="AO166" s="308"/>
      <c r="AP166" s="203"/>
      <c r="AQ166" s="204"/>
      <c r="AR166" s="201"/>
      <c r="AS166" s="201"/>
      <c r="AT166" s="200"/>
      <c r="AU166" s="202"/>
      <c r="AV166" s="202"/>
      <c r="AW166" s="203"/>
    </row>
    <row r="167" spans="1:49" s="75" customFormat="1" ht="21" customHeight="1" thickTop="1" x14ac:dyDescent="0.25">
      <c r="A167" s="491" t="s">
        <v>87</v>
      </c>
      <c r="B167" s="494"/>
      <c r="C167" s="495"/>
      <c r="D167" s="495"/>
      <c r="E167" s="495"/>
      <c r="F167" s="495"/>
      <c r="G167" s="495"/>
      <c r="H167" s="495"/>
      <c r="I167" s="495"/>
      <c r="J167" s="495"/>
      <c r="K167" s="495"/>
      <c r="L167" s="495"/>
      <c r="M167" s="496"/>
      <c r="N167" s="494"/>
      <c r="O167" s="495"/>
      <c r="P167" s="495"/>
      <c r="Q167" s="495"/>
      <c r="R167" s="495"/>
      <c r="S167" s="495"/>
      <c r="T167" s="495"/>
      <c r="U167" s="495"/>
      <c r="V167" s="495"/>
      <c r="W167" s="495"/>
      <c r="X167" s="495"/>
      <c r="Y167" s="496"/>
      <c r="Z167" s="494"/>
      <c r="AA167" s="495"/>
      <c r="AB167" s="495"/>
      <c r="AC167" s="495"/>
      <c r="AD167" s="495"/>
      <c r="AE167" s="495"/>
      <c r="AF167" s="495"/>
      <c r="AG167" s="495"/>
      <c r="AH167" s="495"/>
      <c r="AI167" s="495"/>
      <c r="AJ167" s="495"/>
      <c r="AK167" s="496"/>
      <c r="AL167" s="494"/>
      <c r="AM167" s="495"/>
      <c r="AN167" s="495"/>
      <c r="AO167" s="495"/>
      <c r="AP167" s="495"/>
      <c r="AQ167" s="495"/>
      <c r="AR167" s="495"/>
      <c r="AS167" s="495"/>
      <c r="AT167" s="495"/>
      <c r="AU167" s="495"/>
      <c r="AV167" s="495"/>
      <c r="AW167" s="496"/>
    </row>
    <row r="168" spans="1:49" s="75" customFormat="1" ht="21" customHeight="1" x14ac:dyDescent="0.25">
      <c r="A168" s="492"/>
      <c r="B168" s="497"/>
      <c r="C168" s="498"/>
      <c r="D168" s="498"/>
      <c r="E168" s="498"/>
      <c r="F168" s="498"/>
      <c r="G168" s="498"/>
      <c r="H168" s="498"/>
      <c r="I168" s="498"/>
      <c r="J168" s="498"/>
      <c r="K168" s="498"/>
      <c r="L168" s="498"/>
      <c r="M168" s="499"/>
      <c r="N168" s="497"/>
      <c r="O168" s="498"/>
      <c r="P168" s="498"/>
      <c r="Q168" s="498"/>
      <c r="R168" s="498"/>
      <c r="S168" s="498"/>
      <c r="T168" s="498"/>
      <c r="U168" s="498"/>
      <c r="V168" s="498"/>
      <c r="W168" s="498"/>
      <c r="X168" s="498"/>
      <c r="Y168" s="499"/>
      <c r="Z168" s="497"/>
      <c r="AA168" s="498"/>
      <c r="AB168" s="498"/>
      <c r="AC168" s="498"/>
      <c r="AD168" s="498"/>
      <c r="AE168" s="498"/>
      <c r="AF168" s="498"/>
      <c r="AG168" s="498"/>
      <c r="AH168" s="498"/>
      <c r="AI168" s="498"/>
      <c r="AJ168" s="498"/>
      <c r="AK168" s="499"/>
      <c r="AL168" s="497"/>
      <c r="AM168" s="498"/>
      <c r="AN168" s="498"/>
      <c r="AO168" s="498"/>
      <c r="AP168" s="498"/>
      <c r="AQ168" s="498"/>
      <c r="AR168" s="498"/>
      <c r="AS168" s="498"/>
      <c r="AT168" s="498"/>
      <c r="AU168" s="498"/>
      <c r="AV168" s="498"/>
      <c r="AW168" s="499"/>
    </row>
    <row r="169" spans="1:49" s="75" customFormat="1" ht="21" customHeight="1" thickBot="1" x14ac:dyDescent="0.3">
      <c r="A169" s="493"/>
      <c r="B169" s="500" t="str">
        <f>IF(ISBLANK(B167),"",CONCATENATE(LEFT(INDEX(B$19:B$49,MATCH(LEFT(B167,11)&amp;"*",B$19:B$49,0)+2),FIND("-",INDEX(B$19:B$49,MATCH(LEFT(B167,11)&amp;"*",B$19:B$49,0)+2))),$A167))</f>
        <v/>
      </c>
      <c r="C169" s="501"/>
      <c r="D169" s="502"/>
      <c r="E169" s="193"/>
      <c r="F169" s="203"/>
      <c r="G169" s="195"/>
      <c r="H169" s="196"/>
      <c r="I169" s="196"/>
      <c r="J169" s="197"/>
      <c r="K169" s="198"/>
      <c r="L169" s="198"/>
      <c r="M169" s="198"/>
      <c r="N169" s="500" t="str">
        <f>IF(ISBLANK(N167),"",CONCATENATE(LEFT(INDEX(N$19:N$49,MATCH(LEFT(N167,11)&amp;"*",N$19:N$49,0)+2),FIND("-",INDEX(N$19:N$49,MATCH(LEFT(N167,11)&amp;"*",N$19:N$49,0)+2))),$A167))</f>
        <v/>
      </c>
      <c r="O169" s="501"/>
      <c r="P169" s="502"/>
      <c r="Q169" s="193"/>
      <c r="R169" s="203"/>
      <c r="S169" s="195"/>
      <c r="T169" s="196"/>
      <c r="U169" s="196"/>
      <c r="V169" s="197"/>
      <c r="W169" s="198"/>
      <c r="X169" s="194"/>
      <c r="Y169" s="198"/>
      <c r="Z169" s="500" t="str">
        <f>IF(ISBLANK(Z167),"",CONCATENATE(LEFT(INDEX(Z$19:Z$49,MATCH(LEFT(Z167,11)&amp;"*",Z$19:Z$49,0)+2),FIND("-",INDEX(Z$19:Z$49,MATCH(LEFT(Z167,11)&amp;"*",Z$19:Z$49,0)+2))),$A167))</f>
        <v/>
      </c>
      <c r="AA169" s="501"/>
      <c r="AB169" s="502"/>
      <c r="AC169" s="308"/>
      <c r="AD169" s="203"/>
      <c r="AE169" s="199"/>
      <c r="AF169" s="201"/>
      <c r="AG169" s="201"/>
      <c r="AH169" s="200"/>
      <c r="AI169" s="202"/>
      <c r="AJ169" s="202"/>
      <c r="AK169" s="213"/>
      <c r="AL169" s="500" t="str">
        <f>IF(ISBLANK(AL167),"",CONCATENATE(LEFT(INDEX(AL$19:AL$49,MATCH(LEFT(AL167,11)&amp;"*",AL$19:AL$49,0)+2),FIND("-",INDEX(AL$19:AL$49,MATCH(LEFT(AL167,11)&amp;"*",AL$19:AL$49,0)+2))),$A167))</f>
        <v/>
      </c>
      <c r="AM169" s="501"/>
      <c r="AN169" s="502"/>
      <c r="AO169" s="193"/>
      <c r="AP169" s="203"/>
      <c r="AQ169" s="195"/>
      <c r="AR169" s="196"/>
      <c r="AS169" s="196"/>
      <c r="AT169" s="197"/>
      <c r="AU169" s="198"/>
      <c r="AV169" s="194"/>
      <c r="AW169" s="198"/>
    </row>
    <row r="170" spans="1:49" s="75" customFormat="1" ht="21" customHeight="1" thickTop="1" x14ac:dyDescent="0.25">
      <c r="A170" s="491" t="s">
        <v>64</v>
      </c>
      <c r="B170" s="494"/>
      <c r="C170" s="495"/>
      <c r="D170" s="495"/>
      <c r="E170" s="495"/>
      <c r="F170" s="495"/>
      <c r="G170" s="495"/>
      <c r="H170" s="495"/>
      <c r="I170" s="495"/>
      <c r="J170" s="495"/>
      <c r="K170" s="495"/>
      <c r="L170" s="495"/>
      <c r="M170" s="496"/>
      <c r="N170" s="494"/>
      <c r="O170" s="495"/>
      <c r="P170" s="495"/>
      <c r="Q170" s="495"/>
      <c r="R170" s="495"/>
      <c r="S170" s="495"/>
      <c r="T170" s="495"/>
      <c r="U170" s="495"/>
      <c r="V170" s="495"/>
      <c r="W170" s="495"/>
      <c r="X170" s="495"/>
      <c r="Y170" s="496"/>
      <c r="Z170" s="494"/>
      <c r="AA170" s="495"/>
      <c r="AB170" s="495"/>
      <c r="AC170" s="495"/>
      <c r="AD170" s="495"/>
      <c r="AE170" s="495"/>
      <c r="AF170" s="495"/>
      <c r="AG170" s="495"/>
      <c r="AH170" s="495"/>
      <c r="AI170" s="495"/>
      <c r="AJ170" s="495"/>
      <c r="AK170" s="496"/>
      <c r="AL170" s="494"/>
      <c r="AM170" s="495"/>
      <c r="AN170" s="495"/>
      <c r="AO170" s="495"/>
      <c r="AP170" s="495"/>
      <c r="AQ170" s="495"/>
      <c r="AR170" s="495"/>
      <c r="AS170" s="495"/>
      <c r="AT170" s="495"/>
      <c r="AU170" s="495"/>
      <c r="AV170" s="495"/>
      <c r="AW170" s="496"/>
    </row>
    <row r="171" spans="1:49" s="75" customFormat="1" ht="21" customHeight="1" x14ac:dyDescent="0.25">
      <c r="A171" s="492"/>
      <c r="B171" s="497"/>
      <c r="C171" s="498"/>
      <c r="D171" s="498"/>
      <c r="E171" s="498"/>
      <c r="F171" s="498"/>
      <c r="G171" s="498"/>
      <c r="H171" s="498"/>
      <c r="I171" s="498"/>
      <c r="J171" s="498"/>
      <c r="K171" s="498"/>
      <c r="L171" s="498"/>
      <c r="M171" s="499"/>
      <c r="N171" s="497"/>
      <c r="O171" s="498"/>
      <c r="P171" s="498"/>
      <c r="Q171" s="498"/>
      <c r="R171" s="498"/>
      <c r="S171" s="498"/>
      <c r="T171" s="498"/>
      <c r="U171" s="498"/>
      <c r="V171" s="498"/>
      <c r="W171" s="498"/>
      <c r="X171" s="498"/>
      <c r="Y171" s="499"/>
      <c r="Z171" s="497"/>
      <c r="AA171" s="498"/>
      <c r="AB171" s="498"/>
      <c r="AC171" s="498"/>
      <c r="AD171" s="498"/>
      <c r="AE171" s="498"/>
      <c r="AF171" s="498"/>
      <c r="AG171" s="498"/>
      <c r="AH171" s="498"/>
      <c r="AI171" s="498"/>
      <c r="AJ171" s="498"/>
      <c r="AK171" s="499"/>
      <c r="AL171" s="497"/>
      <c r="AM171" s="498"/>
      <c r="AN171" s="498"/>
      <c r="AO171" s="498"/>
      <c r="AP171" s="498"/>
      <c r="AQ171" s="498"/>
      <c r="AR171" s="498"/>
      <c r="AS171" s="498"/>
      <c r="AT171" s="498"/>
      <c r="AU171" s="498"/>
      <c r="AV171" s="498"/>
      <c r="AW171" s="499"/>
    </row>
    <row r="172" spans="1:49" s="75" customFormat="1" ht="21" customHeight="1" thickBot="1" x14ac:dyDescent="0.3">
      <c r="A172" s="493"/>
      <c r="B172" s="500" t="str">
        <f>IF(ISBLANK(B170),"",CONCATENATE(LEFT(INDEX(B$19:B$49,MATCH(LEFT(B170,11)&amp;"*",B$19:B$49,0)+2),FIND("-",INDEX(B$19:B$49,MATCH(LEFT(B170,11)&amp;"*",B$19:B$49,0)+2))),$A170))</f>
        <v/>
      </c>
      <c r="C172" s="501"/>
      <c r="D172" s="502"/>
      <c r="E172" s="193"/>
      <c r="F172" s="203"/>
      <c r="G172" s="195"/>
      <c r="H172" s="196"/>
      <c r="I172" s="196"/>
      <c r="J172" s="197"/>
      <c r="K172" s="198"/>
      <c r="L172" s="198"/>
      <c r="M172" s="198"/>
      <c r="N172" s="500" t="str">
        <f>IF(ISBLANK(N170),"",CONCATENATE(LEFT(INDEX(N$19:N$49,MATCH(LEFT(N170,11)&amp;"*",N$19:N$49,0)+2),FIND("-",INDEX(N$19:N$49,MATCH(LEFT(N170,11)&amp;"*",N$19:N$49,0)+2))),$A170))</f>
        <v/>
      </c>
      <c r="O172" s="501"/>
      <c r="P172" s="502"/>
      <c r="Q172" s="193"/>
      <c r="R172" s="203"/>
      <c r="S172" s="195"/>
      <c r="T172" s="196"/>
      <c r="U172" s="196"/>
      <c r="V172" s="197"/>
      <c r="W172" s="198"/>
      <c r="X172" s="194"/>
      <c r="Y172" s="198"/>
      <c r="Z172" s="500" t="str">
        <f>IF(ISBLANK(Z170),"",CONCATENATE(LEFT(INDEX(Z$19:Z$49,MATCH(LEFT(Z170,11)&amp;"*",Z$19:Z$49,0)+2),FIND("-",INDEX(Z$19:Z$49,MATCH(LEFT(Z170,11)&amp;"*",Z$19:Z$49,0)+2))),$A170))</f>
        <v/>
      </c>
      <c r="AA172" s="501"/>
      <c r="AB172" s="502"/>
      <c r="AC172" s="308"/>
      <c r="AD172" s="203"/>
      <c r="AE172" s="199"/>
      <c r="AF172" s="201"/>
      <c r="AG172" s="201"/>
      <c r="AH172" s="200"/>
      <c r="AI172" s="202"/>
      <c r="AJ172" s="202"/>
      <c r="AK172" s="213"/>
      <c r="AL172" s="500" t="str">
        <f>IF(ISBLANK(AL170),"",CONCATENATE(LEFT(INDEX(AL$19:AL$49,MATCH(LEFT(AL170,11)&amp;"*",AL$19:AL$49,0)+2),FIND("-",INDEX(AL$19:AL$49,MATCH(LEFT(AL170,11)&amp;"*",AL$19:AL$49,0)+2))),$A170))</f>
        <v/>
      </c>
      <c r="AM172" s="501"/>
      <c r="AN172" s="502"/>
      <c r="AO172" s="193"/>
      <c r="AP172" s="203"/>
      <c r="AQ172" s="195"/>
      <c r="AR172" s="196"/>
      <c r="AS172" s="196"/>
      <c r="AT172" s="197"/>
      <c r="AU172" s="198"/>
      <c r="AV172" s="194"/>
      <c r="AW172" s="198"/>
    </row>
    <row r="173" spans="1:49" s="75" customFormat="1" ht="21" customHeight="1" thickTop="1" x14ac:dyDescent="0.25">
      <c r="A173" s="491" t="s">
        <v>65</v>
      </c>
      <c r="B173" s="494"/>
      <c r="C173" s="495"/>
      <c r="D173" s="495"/>
      <c r="E173" s="495"/>
      <c r="F173" s="495"/>
      <c r="G173" s="495"/>
      <c r="H173" s="495"/>
      <c r="I173" s="495"/>
      <c r="J173" s="495"/>
      <c r="K173" s="495"/>
      <c r="L173" s="495"/>
      <c r="M173" s="496"/>
      <c r="N173" s="494"/>
      <c r="O173" s="495"/>
      <c r="P173" s="495"/>
      <c r="Q173" s="495"/>
      <c r="R173" s="495"/>
      <c r="S173" s="495"/>
      <c r="T173" s="495"/>
      <c r="U173" s="495"/>
      <c r="V173" s="495"/>
      <c r="W173" s="495"/>
      <c r="X173" s="495"/>
      <c r="Y173" s="496"/>
      <c r="Z173" s="494"/>
      <c r="AA173" s="495"/>
      <c r="AB173" s="495"/>
      <c r="AC173" s="495"/>
      <c r="AD173" s="495"/>
      <c r="AE173" s="495"/>
      <c r="AF173" s="495"/>
      <c r="AG173" s="495"/>
      <c r="AH173" s="495"/>
      <c r="AI173" s="495"/>
      <c r="AJ173" s="495"/>
      <c r="AK173" s="496"/>
      <c r="AL173" s="494"/>
      <c r="AM173" s="495"/>
      <c r="AN173" s="495"/>
      <c r="AO173" s="495"/>
      <c r="AP173" s="495"/>
      <c r="AQ173" s="495"/>
      <c r="AR173" s="495"/>
      <c r="AS173" s="495"/>
      <c r="AT173" s="495"/>
      <c r="AU173" s="495"/>
      <c r="AV173" s="495"/>
      <c r="AW173" s="496"/>
    </row>
    <row r="174" spans="1:49" s="75" customFormat="1" ht="21" customHeight="1" x14ac:dyDescent="0.25">
      <c r="A174" s="492"/>
      <c r="B174" s="497"/>
      <c r="C174" s="498"/>
      <c r="D174" s="498"/>
      <c r="E174" s="498"/>
      <c r="F174" s="498"/>
      <c r="G174" s="498"/>
      <c r="H174" s="498"/>
      <c r="I174" s="498"/>
      <c r="J174" s="498"/>
      <c r="K174" s="498"/>
      <c r="L174" s="498"/>
      <c r="M174" s="499"/>
      <c r="N174" s="497"/>
      <c r="O174" s="498"/>
      <c r="P174" s="498"/>
      <c r="Q174" s="498"/>
      <c r="R174" s="498"/>
      <c r="S174" s="498"/>
      <c r="T174" s="498"/>
      <c r="U174" s="498"/>
      <c r="V174" s="498"/>
      <c r="W174" s="498"/>
      <c r="X174" s="498"/>
      <c r="Y174" s="499"/>
      <c r="Z174" s="497"/>
      <c r="AA174" s="498"/>
      <c r="AB174" s="498"/>
      <c r="AC174" s="498"/>
      <c r="AD174" s="498"/>
      <c r="AE174" s="498"/>
      <c r="AF174" s="498"/>
      <c r="AG174" s="498"/>
      <c r="AH174" s="498"/>
      <c r="AI174" s="498"/>
      <c r="AJ174" s="498"/>
      <c r="AK174" s="499"/>
      <c r="AL174" s="497"/>
      <c r="AM174" s="498"/>
      <c r="AN174" s="498"/>
      <c r="AO174" s="498"/>
      <c r="AP174" s="498"/>
      <c r="AQ174" s="498"/>
      <c r="AR174" s="498"/>
      <c r="AS174" s="498"/>
      <c r="AT174" s="498"/>
      <c r="AU174" s="498"/>
      <c r="AV174" s="498"/>
      <c r="AW174" s="499"/>
    </row>
    <row r="175" spans="1:49" s="75" customFormat="1" ht="21" customHeight="1" thickBot="1" x14ac:dyDescent="0.3">
      <c r="A175" s="493"/>
      <c r="B175" s="500" t="str">
        <f>IF(ISBLANK(B173),"",CONCATENATE(LEFT(INDEX(B$19:B$49,MATCH(LEFT(B173,11)&amp;"*",B$19:B$49,0)+2),FIND("-",INDEX(B$19:B$49,MATCH(LEFT(B173,11)&amp;"*",B$19:B$49,0)+2))),$A173))</f>
        <v/>
      </c>
      <c r="C175" s="501"/>
      <c r="D175" s="502"/>
      <c r="E175" s="193"/>
      <c r="F175" s="203"/>
      <c r="G175" s="195"/>
      <c r="H175" s="196"/>
      <c r="I175" s="196"/>
      <c r="J175" s="197"/>
      <c r="K175" s="198"/>
      <c r="L175" s="198"/>
      <c r="M175" s="198"/>
      <c r="N175" s="500" t="str">
        <f>IF(ISBLANK(N173),"",CONCATENATE(LEFT(INDEX(N$19:N$49,MATCH(LEFT(N173,11)&amp;"*",N$19:N$49,0)+2),FIND("-",INDEX(N$19:N$49,MATCH(LEFT(N173,11)&amp;"*",N$19:N$49,0)+2))),$A173))</f>
        <v/>
      </c>
      <c r="O175" s="501"/>
      <c r="P175" s="502"/>
      <c r="Q175" s="193"/>
      <c r="R175" s="203"/>
      <c r="S175" s="195"/>
      <c r="T175" s="196"/>
      <c r="U175" s="196"/>
      <c r="V175" s="197"/>
      <c r="W175" s="198"/>
      <c r="X175" s="194"/>
      <c r="Y175" s="198"/>
      <c r="Z175" s="500" t="str">
        <f>IF(ISBLANK(Z173),"",CONCATENATE(LEFT(INDEX(Z$19:Z$49,MATCH(LEFT(Z173,11)&amp;"*",Z$19:Z$49,0)+2),FIND("-",INDEX(Z$19:Z$49,MATCH(LEFT(Z173,11)&amp;"*",Z$19:Z$49,0)+2))),$A173))</f>
        <v/>
      </c>
      <c r="AA175" s="501"/>
      <c r="AB175" s="502"/>
      <c r="AC175" s="308"/>
      <c r="AD175" s="203"/>
      <c r="AE175" s="199"/>
      <c r="AF175" s="201"/>
      <c r="AG175" s="201"/>
      <c r="AH175" s="200"/>
      <c r="AI175" s="202"/>
      <c r="AJ175" s="202"/>
      <c r="AK175" s="214"/>
      <c r="AL175" s="500" t="str">
        <f>IF(ISBLANK(AL173),"",CONCATENATE(LEFT(INDEX(AL$19:AL$49,MATCH(LEFT(AL173,11)&amp;"*",AL$19:AL$49,0)+2),FIND("-",INDEX(AL$19:AL$49,MATCH(LEFT(AL173,11)&amp;"*",AL$19:AL$49,0)+2))),$A173))</f>
        <v/>
      </c>
      <c r="AM175" s="501"/>
      <c r="AN175" s="502"/>
      <c r="AO175" s="193"/>
      <c r="AP175" s="203"/>
      <c r="AQ175" s="195"/>
      <c r="AR175" s="196"/>
      <c r="AS175" s="196"/>
      <c r="AT175" s="197"/>
      <c r="AU175" s="198"/>
      <c r="AV175" s="194"/>
      <c r="AW175" s="198"/>
    </row>
    <row r="176" spans="1:49" s="75" customFormat="1" ht="21" customHeight="1" thickTop="1" x14ac:dyDescent="0.25">
      <c r="A176" s="491" t="s">
        <v>88</v>
      </c>
      <c r="B176" s="494"/>
      <c r="C176" s="495"/>
      <c r="D176" s="495"/>
      <c r="E176" s="495"/>
      <c r="F176" s="495"/>
      <c r="G176" s="495"/>
      <c r="H176" s="495"/>
      <c r="I176" s="495"/>
      <c r="J176" s="495"/>
      <c r="K176" s="495"/>
      <c r="L176" s="495"/>
      <c r="M176" s="496"/>
      <c r="N176" s="494"/>
      <c r="O176" s="495"/>
      <c r="P176" s="495"/>
      <c r="Q176" s="495"/>
      <c r="R176" s="495"/>
      <c r="S176" s="495"/>
      <c r="T176" s="495"/>
      <c r="U176" s="495"/>
      <c r="V176" s="495"/>
      <c r="W176" s="495"/>
      <c r="X176" s="495"/>
      <c r="Y176" s="496"/>
      <c r="Z176" s="494"/>
      <c r="AA176" s="495"/>
      <c r="AB176" s="495"/>
      <c r="AC176" s="495"/>
      <c r="AD176" s="495"/>
      <c r="AE176" s="495"/>
      <c r="AF176" s="495"/>
      <c r="AG176" s="495"/>
      <c r="AH176" s="495"/>
      <c r="AI176" s="495"/>
      <c r="AJ176" s="495"/>
      <c r="AK176" s="496"/>
      <c r="AL176" s="494"/>
      <c r="AM176" s="495"/>
      <c r="AN176" s="495"/>
      <c r="AO176" s="495"/>
      <c r="AP176" s="495"/>
      <c r="AQ176" s="495"/>
      <c r="AR176" s="495"/>
      <c r="AS176" s="495"/>
      <c r="AT176" s="495"/>
      <c r="AU176" s="495"/>
      <c r="AV176" s="495"/>
      <c r="AW176" s="496"/>
    </row>
    <row r="177" spans="1:49" s="75" customFormat="1" ht="21" customHeight="1" x14ac:dyDescent="0.25">
      <c r="A177" s="492"/>
      <c r="B177" s="497"/>
      <c r="C177" s="498"/>
      <c r="D177" s="498"/>
      <c r="E177" s="498"/>
      <c r="F177" s="498"/>
      <c r="G177" s="498"/>
      <c r="H177" s="498"/>
      <c r="I177" s="498"/>
      <c r="J177" s="498"/>
      <c r="K177" s="498"/>
      <c r="L177" s="498"/>
      <c r="M177" s="499"/>
      <c r="N177" s="497"/>
      <c r="O177" s="498"/>
      <c r="P177" s="498"/>
      <c r="Q177" s="498"/>
      <c r="R177" s="498"/>
      <c r="S177" s="498"/>
      <c r="T177" s="498"/>
      <c r="U177" s="498"/>
      <c r="V177" s="498"/>
      <c r="W177" s="498"/>
      <c r="X177" s="498"/>
      <c r="Y177" s="499"/>
      <c r="Z177" s="497"/>
      <c r="AA177" s="498"/>
      <c r="AB177" s="498"/>
      <c r="AC177" s="498"/>
      <c r="AD177" s="498"/>
      <c r="AE177" s="498"/>
      <c r="AF177" s="498"/>
      <c r="AG177" s="498"/>
      <c r="AH177" s="498"/>
      <c r="AI177" s="498"/>
      <c r="AJ177" s="498"/>
      <c r="AK177" s="499"/>
      <c r="AL177" s="497"/>
      <c r="AM177" s="498"/>
      <c r="AN177" s="498"/>
      <c r="AO177" s="498"/>
      <c r="AP177" s="498"/>
      <c r="AQ177" s="498"/>
      <c r="AR177" s="498"/>
      <c r="AS177" s="498"/>
      <c r="AT177" s="498"/>
      <c r="AU177" s="498"/>
      <c r="AV177" s="498"/>
      <c r="AW177" s="499"/>
    </row>
    <row r="178" spans="1:49" s="78" customFormat="1" ht="21" customHeight="1" thickBot="1" x14ac:dyDescent="0.25">
      <c r="A178" s="493"/>
      <c r="B178" s="500" t="str">
        <f>IF(ISBLANK(B176),"",CONCATENATE(LEFT(INDEX(B$19:B$49,MATCH(LEFT(B176,11)&amp;"*",B$19:B$49,0)+2),FIND("-",INDEX(B$19:B$49,MATCH(LEFT(B176,11)&amp;"*",B$19:B$49,0)+2))),$A176))</f>
        <v/>
      </c>
      <c r="C178" s="501"/>
      <c r="D178" s="502"/>
      <c r="E178" s="193"/>
      <c r="F178" s="203"/>
      <c r="G178" s="195"/>
      <c r="H178" s="196"/>
      <c r="I178" s="196"/>
      <c r="J178" s="197"/>
      <c r="K178" s="198"/>
      <c r="L178" s="198"/>
      <c r="M178" s="198"/>
      <c r="N178" s="500" t="str">
        <f>IF(ISBLANK(N176),"",CONCATENATE(LEFT(INDEX(N$19:N$49,MATCH(LEFT(N176,11)&amp;"*",N$19:N$49,0)+2),FIND("-",INDEX(N$19:N$49,MATCH(LEFT(N176,11)&amp;"*",N$19:N$49,0)+2))),$A176))</f>
        <v/>
      </c>
      <c r="O178" s="501"/>
      <c r="P178" s="502"/>
      <c r="Q178" s="193"/>
      <c r="R178" s="203"/>
      <c r="S178" s="195"/>
      <c r="T178" s="196"/>
      <c r="U178" s="196"/>
      <c r="V178" s="197"/>
      <c r="W178" s="198"/>
      <c r="X178" s="194"/>
      <c r="Y178" s="198"/>
      <c r="Z178" s="500" t="str">
        <f>IF(ISBLANK(Z176),"",CONCATENATE(LEFT(INDEX(Z$19:Z$49,MATCH(LEFT(Z176,11)&amp;"*",Z$19:Z$49,0)+2),FIND("-",INDEX(Z$19:Z$49,MATCH(LEFT(Z176,11)&amp;"*",Z$19:Z$49,0)+2))),$A176))</f>
        <v/>
      </c>
      <c r="AA178" s="501"/>
      <c r="AB178" s="502"/>
      <c r="AC178" s="308"/>
      <c r="AD178" s="203"/>
      <c r="AE178" s="199"/>
      <c r="AF178" s="201"/>
      <c r="AG178" s="201"/>
      <c r="AH178" s="200"/>
      <c r="AI178" s="202"/>
      <c r="AJ178" s="202"/>
      <c r="AK178" s="214"/>
      <c r="AL178" s="500" t="str">
        <f>IF(ISBLANK(AL176),"",CONCATENATE(LEFT(INDEX(AL$19:AL$49,MATCH(LEFT(AL176,11)&amp;"*",AL$19:AL$49,0)+2),FIND("-",INDEX(AL$19:AL$49,MATCH(LEFT(AL176,11)&amp;"*",AL$19:AL$49,0)+2))),$A176))</f>
        <v/>
      </c>
      <c r="AM178" s="501"/>
      <c r="AN178" s="502"/>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89"/>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486" t="s">
        <v>89</v>
      </c>
      <c r="I180" s="487"/>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87"/>
      <c r="AH180" s="487"/>
      <c r="AI180" s="487"/>
      <c r="AJ180" s="487"/>
      <c r="AK180" s="487"/>
      <c r="AL180" s="487"/>
      <c r="AM180" s="487"/>
      <c r="AN180" s="487"/>
      <c r="AO180" s="487"/>
      <c r="AP180" s="487"/>
      <c r="AQ180" s="487"/>
      <c r="AR180" s="488"/>
      <c r="AS180" s="84"/>
      <c r="AT180" s="84"/>
      <c r="AU180" s="84"/>
      <c r="AV180" s="82"/>
      <c r="AW180" s="82"/>
    </row>
    <row r="181" spans="1:49" s="59" customFormat="1" ht="15" customHeight="1" x14ac:dyDescent="0.2">
      <c r="A181" s="78"/>
      <c r="B181" s="87"/>
      <c r="C181" s="87"/>
      <c r="D181" s="87"/>
      <c r="E181" s="87"/>
      <c r="F181" s="87"/>
      <c r="G181" s="87"/>
      <c r="H181" s="316"/>
      <c r="I181" s="316"/>
      <c r="J181" s="316"/>
      <c r="K181" s="316"/>
      <c r="L181" s="316"/>
      <c r="M181" s="316"/>
      <c r="N181" s="316"/>
      <c r="O181" s="390"/>
      <c r="P181" s="316"/>
      <c r="Q181" s="316"/>
      <c r="R181" s="316"/>
      <c r="S181" s="316"/>
      <c r="T181" s="316"/>
      <c r="U181" s="316"/>
      <c r="V181" s="316"/>
      <c r="W181" s="316"/>
      <c r="X181" s="316"/>
      <c r="Y181" s="316"/>
      <c r="Z181" s="316"/>
      <c r="AA181" s="316"/>
      <c r="AB181" s="316"/>
      <c r="AC181" s="316"/>
      <c r="AD181" s="317"/>
      <c r="AE181" s="317"/>
      <c r="AF181" s="317"/>
      <c r="AG181" s="317"/>
      <c r="AH181" s="317"/>
      <c r="AI181" s="317"/>
      <c r="AJ181" s="317"/>
      <c r="AK181" s="317"/>
      <c r="AL181" s="317"/>
      <c r="AM181" s="317"/>
      <c r="AN181" s="101"/>
      <c r="AO181" s="101"/>
      <c r="AP181" s="101"/>
      <c r="AQ181" s="101"/>
      <c r="AR181" s="101"/>
      <c r="AS181" s="84"/>
      <c r="AT181" s="84"/>
      <c r="AU181" s="84"/>
      <c r="AV181" s="82"/>
      <c r="AW181" s="82"/>
    </row>
    <row r="182" spans="1:49" s="59" customFormat="1" ht="15" customHeight="1" x14ac:dyDescent="0.25">
      <c r="A182" s="489" t="s">
        <v>290</v>
      </c>
      <c r="B182" s="490"/>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0"/>
      <c r="AL182" s="490"/>
      <c r="AM182" s="490"/>
      <c r="AN182" s="490"/>
      <c r="AO182" s="490"/>
      <c r="AP182" s="490"/>
      <c r="AQ182" s="490"/>
      <c r="AR182" s="490"/>
      <c r="AS182" s="490"/>
      <c r="AT182" s="490"/>
      <c r="AU182" s="490"/>
      <c r="AV182" s="490"/>
      <c r="AW182" s="490"/>
    </row>
    <row r="183" spans="1:49" s="59" customFormat="1" ht="21" customHeight="1" x14ac:dyDescent="0.2">
      <c r="O183" s="391"/>
      <c r="AT183" s="71"/>
      <c r="AU183" s="71"/>
      <c r="AV183" s="72"/>
      <c r="AW183" s="72"/>
    </row>
    <row r="184" spans="1:49" s="59" customFormat="1" ht="21" customHeight="1" x14ac:dyDescent="0.25">
      <c r="B184" s="610" t="s">
        <v>39</v>
      </c>
      <c r="C184" s="610"/>
      <c r="D184" s="610"/>
      <c r="E184" s="610"/>
      <c r="F184" s="610"/>
      <c r="G184" s="610"/>
      <c r="H184" s="610"/>
      <c r="I184" s="610"/>
      <c r="J184" s="94"/>
      <c r="K184" s="94"/>
      <c r="L184" s="48"/>
      <c r="M184" s="48"/>
      <c r="N184" s="92"/>
      <c r="O184" s="380"/>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610" t="s">
        <v>42</v>
      </c>
      <c r="AO184" s="610"/>
      <c r="AP184" s="610"/>
      <c r="AQ184" s="610"/>
      <c r="AR184" s="610"/>
      <c r="AS184" s="610"/>
      <c r="AT184" s="610"/>
      <c r="AU184" s="610"/>
      <c r="AV184" s="48"/>
      <c r="AW184" s="48"/>
    </row>
    <row r="185" spans="1:49" s="59" customFormat="1" ht="21" customHeight="1" x14ac:dyDescent="0.2">
      <c r="B185" s="551" t="str">
        <f>Coperta!B$46</f>
        <v>Conf.univ.dr.ing. Florin DRĂGAN</v>
      </c>
      <c r="C185" s="551"/>
      <c r="D185" s="551"/>
      <c r="E185" s="551"/>
      <c r="F185" s="551"/>
      <c r="G185" s="551"/>
      <c r="H185" s="551"/>
      <c r="I185" s="551"/>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551" t="str">
        <f>Coperta!N$46</f>
        <v>Conf.univ.dr.ing. Virgil STOICA</v>
      </c>
      <c r="AO185" s="551"/>
      <c r="AP185" s="551"/>
      <c r="AQ185" s="551"/>
      <c r="AR185" s="551"/>
      <c r="AS185" s="551"/>
      <c r="AT185" s="551"/>
      <c r="AU185" s="551"/>
      <c r="AV185" s="72"/>
      <c r="AW185" s="72"/>
    </row>
    <row r="186" spans="1:49" s="59" customFormat="1" ht="21" customHeight="1" x14ac:dyDescent="0.2">
      <c r="B186" s="417"/>
      <c r="C186" s="417"/>
      <c r="D186" s="417"/>
      <c r="E186" s="417"/>
      <c r="F186" s="417"/>
      <c r="G186" s="417"/>
      <c r="H186" s="417"/>
      <c r="I186" s="417"/>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7"/>
      <c r="AO186" s="417"/>
      <c r="AP186" s="417"/>
      <c r="AQ186" s="417"/>
      <c r="AR186" s="417"/>
      <c r="AS186" s="417"/>
      <c r="AT186" s="417"/>
      <c r="AU186" s="417"/>
      <c r="AV186" s="72"/>
      <c r="AW186" s="72"/>
    </row>
    <row r="187" spans="1:49" s="59" customFormat="1" ht="14.25" x14ac:dyDescent="0.2">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1"/>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47</v>
      </c>
      <c r="B190" s="2"/>
      <c r="C190" s="2"/>
      <c r="D190" s="2"/>
      <c r="E190" s="2"/>
      <c r="F190" s="2"/>
      <c r="G190" s="2"/>
      <c r="H190" s="2"/>
      <c r="I190" s="2"/>
      <c r="J190" s="2"/>
      <c r="K190" s="2"/>
      <c r="L190" s="3"/>
      <c r="M190" s="3"/>
      <c r="N190" s="2"/>
      <c r="O190" s="377"/>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Facultatea Mecanica</v>
      </c>
      <c r="B191" s="4"/>
      <c r="C191" s="4"/>
      <c r="D191" s="4"/>
      <c r="E191" s="4"/>
      <c r="F191" s="4"/>
      <c r="G191" s="4"/>
      <c r="H191" s="4"/>
      <c r="I191" s="4"/>
      <c r="J191" s="4"/>
      <c r="K191" s="4"/>
      <c r="L191" s="5"/>
      <c r="M191" s="5"/>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74</v>
      </c>
      <c r="B193" s="4"/>
      <c r="C193" s="7"/>
      <c r="D193" s="7"/>
      <c r="E193" s="7"/>
      <c r="F193" s="7"/>
      <c r="G193" s="7"/>
      <c r="H193" s="155" t="str">
        <f>Coperta!J$27</f>
        <v>STIINTE INGINERESTI</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72</v>
      </c>
      <c r="B194" s="4"/>
      <c r="C194" s="7"/>
      <c r="D194" s="7"/>
      <c r="E194" s="7"/>
      <c r="F194" s="7"/>
      <c r="G194" s="7"/>
      <c r="H194" s="155" t="str">
        <f>Coperta!J$29</f>
        <v>Ing. Mecanica, Mecatronica, Ing. Industriala si Management</v>
      </c>
      <c r="I194" s="7"/>
      <c r="J194" s="7"/>
      <c r="K194" s="7"/>
      <c r="L194" s="8"/>
      <c r="M194" s="8"/>
      <c r="N194" s="4"/>
      <c r="O194" s="378"/>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73</v>
      </c>
      <c r="B195" s="4"/>
      <c r="C195" s="7"/>
      <c r="D195" s="7"/>
      <c r="E195" s="7"/>
      <c r="F195" s="7"/>
      <c r="G195" s="7"/>
      <c r="H195" s="155" t="str">
        <f>Coperta!J$31</f>
        <v>INGINERIE INDUSTRIALA</v>
      </c>
      <c r="I195" s="7"/>
      <c r="J195" s="7"/>
      <c r="K195" s="7"/>
      <c r="L195" s="8"/>
      <c r="M195" s="8"/>
      <c r="N195" s="4"/>
      <c r="O195" s="378"/>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91</v>
      </c>
      <c r="B196" s="4"/>
      <c r="C196" s="7"/>
      <c r="D196" s="7"/>
      <c r="E196" s="7"/>
      <c r="F196" s="7"/>
      <c r="G196" s="7"/>
      <c r="H196" s="155" t="str">
        <f>Coperta!J$25</f>
        <v>Ingineria Sudarii</v>
      </c>
      <c r="I196" s="155"/>
      <c r="J196" s="84"/>
      <c r="K196" s="84"/>
      <c r="L196" s="82"/>
      <c r="M196" s="82"/>
      <c r="N196" s="84"/>
      <c r="O196" s="382"/>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2"/>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485" t="s">
        <v>82</v>
      </c>
      <c r="B199" s="485"/>
      <c r="C199" s="485"/>
      <c r="D199" s="485"/>
      <c r="E199" s="485"/>
      <c r="F199" s="485"/>
      <c r="G199" s="485"/>
      <c r="H199" s="485"/>
      <c r="I199" s="485"/>
      <c r="J199" s="485"/>
      <c r="K199" s="485"/>
      <c r="L199" s="485"/>
      <c r="M199" s="485"/>
      <c r="N199" s="485"/>
      <c r="O199" s="485"/>
      <c r="P199" s="485"/>
      <c r="Q199" s="485"/>
      <c r="R199" s="485"/>
      <c r="S199" s="485"/>
      <c r="T199" s="485"/>
      <c r="U199" s="485"/>
      <c r="V199" s="485"/>
      <c r="W199" s="485"/>
      <c r="X199" s="485"/>
      <c r="Y199" s="485"/>
      <c r="Z199" s="485"/>
      <c r="AA199" s="485"/>
      <c r="AB199" s="485"/>
      <c r="AC199" s="485"/>
      <c r="AD199" s="485"/>
      <c r="AE199" s="485"/>
      <c r="AF199" s="485"/>
      <c r="AG199" s="485"/>
      <c r="AH199" s="485"/>
      <c r="AI199" s="485"/>
      <c r="AJ199" s="485"/>
      <c r="AK199" s="485"/>
      <c r="AL199" s="485"/>
      <c r="AM199" s="485"/>
      <c r="AN199" s="485"/>
      <c r="AO199" s="485"/>
      <c r="AP199" s="485"/>
      <c r="AQ199" s="485"/>
      <c r="AR199" s="485"/>
      <c r="AS199" s="485"/>
      <c r="AT199" s="485"/>
      <c r="AU199" s="485"/>
      <c r="AV199" s="485"/>
      <c r="AW199" s="485"/>
    </row>
    <row r="200" spans="1:49" s="78" customFormat="1" ht="21" customHeight="1" thickBot="1" x14ac:dyDescent="0.25">
      <c r="A200" s="485" t="str">
        <f>A16</f>
        <v>Pentru seria de studenti 2022-2026</v>
      </c>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5"/>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row>
    <row r="201" spans="1:49" s="78" customFormat="1" ht="21" customHeight="1" thickTop="1" thickBot="1" x14ac:dyDescent="0.25">
      <c r="B201" s="563" t="str">
        <f>B69</f>
        <v>ANUL III (2024-2025)</v>
      </c>
      <c r="C201" s="564"/>
      <c r="D201" s="564"/>
      <c r="E201" s="564"/>
      <c r="F201" s="564"/>
      <c r="G201" s="564"/>
      <c r="H201" s="564"/>
      <c r="I201" s="564"/>
      <c r="J201" s="564"/>
      <c r="K201" s="564"/>
      <c r="L201" s="564"/>
      <c r="M201" s="564"/>
      <c r="N201" s="564"/>
      <c r="O201" s="564"/>
      <c r="P201" s="564"/>
      <c r="Q201" s="564"/>
      <c r="R201" s="564"/>
      <c r="S201" s="564"/>
      <c r="T201" s="564"/>
      <c r="U201" s="564"/>
      <c r="V201" s="564"/>
      <c r="W201" s="564"/>
      <c r="X201" s="564"/>
      <c r="Y201" s="564"/>
      <c r="Z201" s="603" t="str">
        <f>Z69</f>
        <v>ANUL IV (2025-2026)</v>
      </c>
      <c r="AA201" s="604"/>
      <c r="AB201" s="604"/>
      <c r="AC201" s="604"/>
      <c r="AD201" s="604"/>
      <c r="AE201" s="604"/>
      <c r="AF201" s="604"/>
      <c r="AG201" s="604"/>
      <c r="AH201" s="604"/>
      <c r="AI201" s="604"/>
      <c r="AJ201" s="604"/>
      <c r="AK201" s="604"/>
      <c r="AL201" s="604"/>
      <c r="AM201" s="604"/>
      <c r="AN201" s="604"/>
      <c r="AO201" s="604"/>
      <c r="AP201" s="604"/>
      <c r="AQ201" s="604"/>
      <c r="AR201" s="604"/>
      <c r="AS201" s="604"/>
      <c r="AT201" s="604"/>
      <c r="AU201" s="604"/>
      <c r="AV201" s="604"/>
      <c r="AW201" s="604"/>
    </row>
    <row r="202" spans="1:49" s="75" customFormat="1" ht="21" customHeight="1" thickTop="1" thickBot="1" x14ac:dyDescent="0.3">
      <c r="A202" s="60"/>
      <c r="B202" s="563" t="s">
        <v>76</v>
      </c>
      <c r="C202" s="564"/>
      <c r="D202" s="564"/>
      <c r="E202" s="564"/>
      <c r="F202" s="564"/>
      <c r="G202" s="564"/>
      <c r="H202" s="564"/>
      <c r="I202" s="564"/>
      <c r="J202" s="564"/>
      <c r="K202" s="564"/>
      <c r="L202" s="564"/>
      <c r="M202" s="564"/>
      <c r="N202" s="563" t="s">
        <v>77</v>
      </c>
      <c r="O202" s="564"/>
      <c r="P202" s="564"/>
      <c r="Q202" s="564"/>
      <c r="R202" s="564"/>
      <c r="S202" s="564"/>
      <c r="T202" s="564"/>
      <c r="U202" s="564"/>
      <c r="V202" s="564"/>
      <c r="W202" s="564"/>
      <c r="X202" s="564"/>
      <c r="Y202" s="564"/>
      <c r="Z202" s="563" t="s">
        <v>78</v>
      </c>
      <c r="AA202" s="564"/>
      <c r="AB202" s="564"/>
      <c r="AC202" s="564"/>
      <c r="AD202" s="564"/>
      <c r="AE202" s="564"/>
      <c r="AF202" s="564"/>
      <c r="AG202" s="564"/>
      <c r="AH202" s="564"/>
      <c r="AI202" s="564"/>
      <c r="AJ202" s="564"/>
      <c r="AK202" s="564"/>
      <c r="AL202" s="564" t="s">
        <v>79</v>
      </c>
      <c r="AM202" s="564"/>
      <c r="AN202" s="564"/>
      <c r="AO202" s="564"/>
      <c r="AP202" s="564"/>
      <c r="AQ202" s="564"/>
      <c r="AR202" s="564"/>
      <c r="AS202" s="564"/>
      <c r="AT202" s="564"/>
      <c r="AU202" s="564"/>
      <c r="AV202" s="564"/>
      <c r="AW202" s="564"/>
    </row>
    <row r="203" spans="1:49" s="75" customFormat="1" ht="21" customHeight="1" thickTop="1" x14ac:dyDescent="0.25">
      <c r="A203" s="491" t="s">
        <v>66</v>
      </c>
      <c r="B203" s="594" t="s">
        <v>372</v>
      </c>
      <c r="C203" s="595"/>
      <c r="D203" s="595"/>
      <c r="E203" s="595"/>
      <c r="F203" s="595"/>
      <c r="G203" s="595"/>
      <c r="H203" s="595"/>
      <c r="I203" s="595"/>
      <c r="J203" s="595"/>
      <c r="K203" s="595"/>
      <c r="L203" s="595"/>
      <c r="M203" s="596"/>
      <c r="N203" s="494" t="s">
        <v>376</v>
      </c>
      <c r="O203" s="495"/>
      <c r="P203" s="495"/>
      <c r="Q203" s="495"/>
      <c r="R203" s="495"/>
      <c r="S203" s="495"/>
      <c r="T203" s="495"/>
      <c r="U203" s="495"/>
      <c r="V203" s="495"/>
      <c r="W203" s="495"/>
      <c r="X203" s="495"/>
      <c r="Y203" s="496"/>
      <c r="Z203" s="494" t="s">
        <v>382</v>
      </c>
      <c r="AA203" s="495"/>
      <c r="AB203" s="495"/>
      <c r="AC203" s="495"/>
      <c r="AD203" s="495"/>
      <c r="AE203" s="495"/>
      <c r="AF203" s="495"/>
      <c r="AG203" s="495"/>
      <c r="AH203" s="495"/>
      <c r="AI203" s="495"/>
      <c r="AJ203" s="495"/>
      <c r="AK203" s="496"/>
      <c r="AL203" s="494"/>
      <c r="AM203" s="495"/>
      <c r="AN203" s="495"/>
      <c r="AO203" s="495"/>
      <c r="AP203" s="495"/>
      <c r="AQ203" s="495"/>
      <c r="AR203" s="495"/>
      <c r="AS203" s="495"/>
      <c r="AT203" s="495"/>
      <c r="AU203" s="495"/>
      <c r="AV203" s="495"/>
      <c r="AW203" s="496"/>
    </row>
    <row r="204" spans="1:49" s="75" customFormat="1" ht="21" customHeight="1" x14ac:dyDescent="0.25">
      <c r="A204" s="492"/>
      <c r="B204" s="597"/>
      <c r="C204" s="598"/>
      <c r="D204" s="598"/>
      <c r="E204" s="598"/>
      <c r="F204" s="598"/>
      <c r="G204" s="598"/>
      <c r="H204" s="598"/>
      <c r="I204" s="598"/>
      <c r="J204" s="598"/>
      <c r="K204" s="598"/>
      <c r="L204" s="598"/>
      <c r="M204" s="599"/>
      <c r="N204" s="497"/>
      <c r="O204" s="498"/>
      <c r="P204" s="498"/>
      <c r="Q204" s="498"/>
      <c r="R204" s="498"/>
      <c r="S204" s="498"/>
      <c r="T204" s="498"/>
      <c r="U204" s="498"/>
      <c r="V204" s="498"/>
      <c r="W204" s="498"/>
      <c r="X204" s="498"/>
      <c r="Y204" s="499"/>
      <c r="Z204" s="497"/>
      <c r="AA204" s="498"/>
      <c r="AB204" s="498"/>
      <c r="AC204" s="498"/>
      <c r="AD204" s="498"/>
      <c r="AE204" s="498"/>
      <c r="AF204" s="498"/>
      <c r="AG204" s="498"/>
      <c r="AH204" s="498"/>
      <c r="AI204" s="498"/>
      <c r="AJ204" s="498"/>
      <c r="AK204" s="499"/>
      <c r="AL204" s="497"/>
      <c r="AM204" s="498"/>
      <c r="AN204" s="498"/>
      <c r="AO204" s="498"/>
      <c r="AP204" s="498"/>
      <c r="AQ204" s="498"/>
      <c r="AR204" s="498"/>
      <c r="AS204" s="498"/>
      <c r="AT204" s="498"/>
      <c r="AU204" s="498"/>
      <c r="AV204" s="498"/>
      <c r="AW204" s="499"/>
    </row>
    <row r="205" spans="1:49" s="75" customFormat="1" ht="21" customHeight="1" thickBot="1" x14ac:dyDescent="0.3">
      <c r="A205" s="493"/>
      <c r="B205" s="500" t="str">
        <f>IF(ISBLANK(B203),"",CONCATENATE(LEFT(INDEX(B$71:B$102,MATCH(LEFT(B203,11)&amp;"*",B$71:B$102,0)+2),FIND("-",INDEX(B$71:B$102,MATCH(LEFT(B203,11)&amp;"*",B$71:B$102,0)+2))),$A203))</f>
        <v>L420.22.05.S4-01</v>
      </c>
      <c r="C205" s="501"/>
      <c r="D205" s="502"/>
      <c r="E205" s="442">
        <v>4</v>
      </c>
      <c r="F205" s="435" t="s">
        <v>295</v>
      </c>
      <c r="G205" s="436">
        <v>28</v>
      </c>
      <c r="H205" s="437">
        <v>0</v>
      </c>
      <c r="I205" s="437">
        <v>28</v>
      </c>
      <c r="J205" s="438">
        <v>0</v>
      </c>
      <c r="K205" s="435">
        <v>0</v>
      </c>
      <c r="L205" s="435" t="s">
        <v>59</v>
      </c>
      <c r="M205" s="440">
        <f>E205*25-(SUM(G205:J205))</f>
        <v>44</v>
      </c>
      <c r="N205" s="500" t="str">
        <f>IF(ISBLANK(N203),"",CONCATENATE(LEFT(INDEX(N$71:N$102,MATCH(LEFT(N203,11)&amp;"*",N$71:N$102,0)+2),FIND("-",INDEX(N$71:N$102,MATCH(LEFT(N203,11)&amp;"*",N$71:N$102,0)+2))),$A203))</f>
        <v>L420.22.06.S3-01</v>
      </c>
      <c r="O205" s="501"/>
      <c r="P205" s="502"/>
      <c r="Q205" s="434">
        <v>4</v>
      </c>
      <c r="R205" s="435" t="s">
        <v>295</v>
      </c>
      <c r="S205" s="436">
        <v>28</v>
      </c>
      <c r="T205" s="437">
        <v>0</v>
      </c>
      <c r="U205" s="437">
        <v>0</v>
      </c>
      <c r="V205" s="438">
        <v>28</v>
      </c>
      <c r="W205" s="435">
        <v>0</v>
      </c>
      <c r="X205" s="444" t="s">
        <v>59</v>
      </c>
      <c r="Y205" s="440">
        <f>Q205*25-(SUM(S205:V205))</f>
        <v>44</v>
      </c>
      <c r="Z205" s="500" t="str">
        <f>IF(ISBLANK(Z203),"",CONCATENATE(LEFT(INDEX(Z$71:Z$102,MATCH(LEFT(Z203,11)&amp;"*",Z$71:Z$102,0)+2),FIND("-",INDEX(Z$71:Z$102,MATCH(LEFT(Z203,11)&amp;"*",Z$71:Z$102,0)+2))),$A203))</f>
        <v>L420.22.07.S2-01</v>
      </c>
      <c r="AA205" s="501"/>
      <c r="AB205" s="502"/>
      <c r="AC205" s="434">
        <v>3</v>
      </c>
      <c r="AD205" s="435" t="s">
        <v>295</v>
      </c>
      <c r="AE205" s="446">
        <v>28</v>
      </c>
      <c r="AF205" s="437">
        <v>0</v>
      </c>
      <c r="AG205" s="437">
        <v>0</v>
      </c>
      <c r="AH205" s="438">
        <v>14</v>
      </c>
      <c r="AI205" s="435">
        <v>0</v>
      </c>
      <c r="AJ205" s="444" t="s">
        <v>59</v>
      </c>
      <c r="AK205" s="440">
        <f>AC205*25-(SUM(AE205:AH205))</f>
        <v>33</v>
      </c>
      <c r="AL205" s="500" t="str">
        <f>IF(ISBLANK(AL203),"",CONCATENATE(LEFT(INDEX(AL$71:AL$102,MATCH(LEFT(AL203,11)&amp;"*",AL$71:AL$102,0)+2),FIND("-",INDEX(AL$71:AL$102,MATCH(LEFT(AL203,11)&amp;"*",AL$71:AL$102,0)+2))),$A203))</f>
        <v/>
      </c>
      <c r="AM205" s="501"/>
      <c r="AN205" s="502"/>
      <c r="AO205" s="304"/>
      <c r="AP205" s="210"/>
      <c r="AQ205" s="205"/>
      <c r="AR205" s="207"/>
      <c r="AS205" s="207"/>
      <c r="AT205" s="206"/>
      <c r="AU205" s="209"/>
      <c r="AV205" s="187"/>
      <c r="AW205" s="187"/>
    </row>
    <row r="206" spans="1:49" s="75" customFormat="1" ht="21" customHeight="1" thickTop="1" x14ac:dyDescent="0.25">
      <c r="A206" s="491" t="s">
        <v>67</v>
      </c>
      <c r="B206" s="506" t="s">
        <v>373</v>
      </c>
      <c r="C206" s="507"/>
      <c r="D206" s="507"/>
      <c r="E206" s="507"/>
      <c r="F206" s="507"/>
      <c r="G206" s="507"/>
      <c r="H206" s="507"/>
      <c r="I206" s="507"/>
      <c r="J206" s="507"/>
      <c r="K206" s="507"/>
      <c r="L206" s="507"/>
      <c r="M206" s="508"/>
      <c r="N206" s="494" t="s">
        <v>377</v>
      </c>
      <c r="O206" s="495"/>
      <c r="P206" s="495"/>
      <c r="Q206" s="495"/>
      <c r="R206" s="495"/>
      <c r="S206" s="495"/>
      <c r="T206" s="495"/>
      <c r="U206" s="495"/>
      <c r="V206" s="495"/>
      <c r="W206" s="495"/>
      <c r="X206" s="495"/>
      <c r="Y206" s="496"/>
      <c r="Z206" s="494" t="s">
        <v>383</v>
      </c>
      <c r="AA206" s="495"/>
      <c r="AB206" s="495"/>
      <c r="AC206" s="495"/>
      <c r="AD206" s="495"/>
      <c r="AE206" s="495"/>
      <c r="AF206" s="495"/>
      <c r="AG206" s="495"/>
      <c r="AH206" s="495"/>
      <c r="AI206" s="495"/>
      <c r="AJ206" s="495"/>
      <c r="AK206" s="496"/>
      <c r="AL206" s="494"/>
      <c r="AM206" s="495"/>
      <c r="AN206" s="495"/>
      <c r="AO206" s="495"/>
      <c r="AP206" s="495"/>
      <c r="AQ206" s="495"/>
      <c r="AR206" s="495"/>
      <c r="AS206" s="495"/>
      <c r="AT206" s="495"/>
      <c r="AU206" s="495"/>
      <c r="AV206" s="495"/>
      <c r="AW206" s="496"/>
    </row>
    <row r="207" spans="1:49" s="75" customFormat="1" ht="21" customHeight="1" x14ac:dyDescent="0.25">
      <c r="A207" s="492"/>
      <c r="B207" s="509"/>
      <c r="C207" s="510"/>
      <c r="D207" s="510"/>
      <c r="E207" s="510"/>
      <c r="F207" s="510"/>
      <c r="G207" s="510"/>
      <c r="H207" s="510"/>
      <c r="I207" s="510"/>
      <c r="J207" s="510"/>
      <c r="K207" s="510"/>
      <c r="L207" s="510"/>
      <c r="M207" s="511"/>
      <c r="N207" s="497"/>
      <c r="O207" s="498"/>
      <c r="P207" s="498"/>
      <c r="Q207" s="498"/>
      <c r="R207" s="498"/>
      <c r="S207" s="498"/>
      <c r="T207" s="498"/>
      <c r="U207" s="498"/>
      <c r="V207" s="498"/>
      <c r="W207" s="498"/>
      <c r="X207" s="498"/>
      <c r="Y207" s="499"/>
      <c r="Z207" s="497"/>
      <c r="AA207" s="498"/>
      <c r="AB207" s="498"/>
      <c r="AC207" s="498"/>
      <c r="AD207" s="498"/>
      <c r="AE207" s="498"/>
      <c r="AF207" s="498"/>
      <c r="AG207" s="498"/>
      <c r="AH207" s="498"/>
      <c r="AI207" s="498"/>
      <c r="AJ207" s="498"/>
      <c r="AK207" s="499"/>
      <c r="AL207" s="497"/>
      <c r="AM207" s="498"/>
      <c r="AN207" s="498"/>
      <c r="AO207" s="498"/>
      <c r="AP207" s="498"/>
      <c r="AQ207" s="498"/>
      <c r="AR207" s="498"/>
      <c r="AS207" s="498"/>
      <c r="AT207" s="498"/>
      <c r="AU207" s="498"/>
      <c r="AV207" s="498"/>
      <c r="AW207" s="499"/>
    </row>
    <row r="208" spans="1:49" s="75" customFormat="1" ht="21" customHeight="1" thickBot="1" x14ac:dyDescent="0.3">
      <c r="A208" s="493"/>
      <c r="B208" s="500" t="str">
        <f>IF(ISBLANK(B206),"",CONCATENATE(LEFT(INDEX(B$71:B$102,MATCH(LEFT(B206,11)&amp;"*",B$71:B$102,0)+2),FIND("-",INDEX(B$71:B$102,MATCH(LEFT(B206,11)&amp;"*",B$71:B$102,0)+2))),A206))</f>
        <v>L420.22.05.S4-02</v>
      </c>
      <c r="C208" s="501"/>
      <c r="D208" s="502"/>
      <c r="E208" s="442">
        <v>4</v>
      </c>
      <c r="F208" s="435" t="s">
        <v>295</v>
      </c>
      <c r="G208" s="436">
        <v>28</v>
      </c>
      <c r="H208" s="437">
        <v>0</v>
      </c>
      <c r="I208" s="437">
        <v>28</v>
      </c>
      <c r="J208" s="438">
        <v>0</v>
      </c>
      <c r="K208" s="435">
        <v>0</v>
      </c>
      <c r="L208" s="435" t="s">
        <v>59</v>
      </c>
      <c r="M208" s="440">
        <f>E208*25-(SUM(G208:J208))</f>
        <v>44</v>
      </c>
      <c r="N208" s="500" t="str">
        <f>IF(ISBLANK(N206),"",CONCATENATE(LEFT(INDEX(N$71:N$102,MATCH(LEFT(N206,11)&amp;"*",N$71:N$102,0)+2),FIND("-",INDEX(N$71:N$102,MATCH(LEFT(N206,11)&amp;"*",N$71:N$102,0)+2))),$A206))</f>
        <v>L420.22.06.S3-02</v>
      </c>
      <c r="O208" s="501"/>
      <c r="P208" s="502"/>
      <c r="Q208" s="434">
        <v>4</v>
      </c>
      <c r="R208" s="435" t="s">
        <v>295</v>
      </c>
      <c r="S208" s="436">
        <v>28</v>
      </c>
      <c r="T208" s="437">
        <v>0</v>
      </c>
      <c r="U208" s="437">
        <v>0</v>
      </c>
      <c r="V208" s="438">
        <v>28</v>
      </c>
      <c r="W208" s="435">
        <v>0</v>
      </c>
      <c r="X208" s="444" t="s">
        <v>59</v>
      </c>
      <c r="Y208" s="440">
        <f>Q208*25-(SUM(S208:V208))</f>
        <v>44</v>
      </c>
      <c r="Z208" s="500" t="str">
        <f>IF(ISBLANK(Z206),"",CONCATENATE(LEFT(INDEX(Z$71:Z$102,MATCH(LEFT(Z206,11)&amp;"*",Z$71:Z$102,0)+2),FIND("-",INDEX(Z$71:Z$102,MATCH(LEFT(Z206,11)&amp;"*",Z$71:Z$102,0)+2))),$A206))</f>
        <v>L420.22.07.S2-02</v>
      </c>
      <c r="AA208" s="501"/>
      <c r="AB208" s="502"/>
      <c r="AC208" s="434">
        <v>3</v>
      </c>
      <c r="AD208" s="435" t="s">
        <v>295</v>
      </c>
      <c r="AE208" s="446">
        <v>28</v>
      </c>
      <c r="AF208" s="437">
        <v>0</v>
      </c>
      <c r="AG208" s="437">
        <v>0</v>
      </c>
      <c r="AH208" s="438">
        <v>14</v>
      </c>
      <c r="AI208" s="435">
        <v>0</v>
      </c>
      <c r="AJ208" s="444" t="s">
        <v>59</v>
      </c>
      <c r="AK208" s="440">
        <f>AC208*25-(SUM(AE208:AH208))</f>
        <v>33</v>
      </c>
      <c r="AL208" s="500" t="str">
        <f>IF(ISBLANK(AL206),"",CONCATENATE(LEFT(INDEX(AL$71:AL$102,MATCH(LEFT(AL206,11)&amp;"*",AL$71:AL$102,0)+2),FIND("-",INDEX(AL$71:AL$102,MATCH(LEFT(AL206,11)&amp;"*",AL$71:AL$102,0)+2))),$A206))</f>
        <v/>
      </c>
      <c r="AM208" s="501"/>
      <c r="AN208" s="502"/>
      <c r="AO208" s="304"/>
      <c r="AP208" s="210"/>
      <c r="AQ208" s="205"/>
      <c r="AR208" s="207"/>
      <c r="AS208" s="207"/>
      <c r="AT208" s="206"/>
      <c r="AU208" s="209"/>
      <c r="AV208" s="187"/>
      <c r="AW208" s="187"/>
    </row>
    <row r="209" spans="1:49" s="75" customFormat="1" ht="21" customHeight="1" thickTop="1" x14ac:dyDescent="0.25">
      <c r="A209" s="491" t="s">
        <v>68</v>
      </c>
      <c r="B209" s="506" t="s">
        <v>374</v>
      </c>
      <c r="C209" s="507"/>
      <c r="D209" s="507"/>
      <c r="E209" s="507"/>
      <c r="F209" s="507"/>
      <c r="G209" s="507"/>
      <c r="H209" s="507"/>
      <c r="I209" s="507"/>
      <c r="J209" s="507"/>
      <c r="K209" s="507"/>
      <c r="L209" s="507"/>
      <c r="M209" s="508"/>
      <c r="N209" s="494" t="s">
        <v>378</v>
      </c>
      <c r="O209" s="495"/>
      <c r="P209" s="495"/>
      <c r="Q209" s="495"/>
      <c r="R209" s="495"/>
      <c r="S209" s="495"/>
      <c r="T209" s="495"/>
      <c r="U209" s="495"/>
      <c r="V209" s="495"/>
      <c r="W209" s="495"/>
      <c r="X209" s="495"/>
      <c r="Y209" s="496"/>
      <c r="Z209" s="494"/>
      <c r="AA209" s="495"/>
      <c r="AB209" s="495"/>
      <c r="AC209" s="495"/>
      <c r="AD209" s="495"/>
      <c r="AE209" s="495"/>
      <c r="AF209" s="495"/>
      <c r="AG209" s="495"/>
      <c r="AH209" s="495"/>
      <c r="AI209" s="495"/>
      <c r="AJ209" s="495"/>
      <c r="AK209" s="496"/>
      <c r="AL209" s="494"/>
      <c r="AM209" s="495"/>
      <c r="AN209" s="495"/>
      <c r="AO209" s="495"/>
      <c r="AP209" s="495"/>
      <c r="AQ209" s="495"/>
      <c r="AR209" s="495"/>
      <c r="AS209" s="495"/>
      <c r="AT209" s="495"/>
      <c r="AU209" s="495"/>
      <c r="AV209" s="495"/>
      <c r="AW209" s="496"/>
    </row>
    <row r="210" spans="1:49" s="75" customFormat="1" ht="21" customHeight="1" x14ac:dyDescent="0.25">
      <c r="A210" s="492"/>
      <c r="B210" s="509"/>
      <c r="C210" s="510"/>
      <c r="D210" s="510"/>
      <c r="E210" s="510"/>
      <c r="F210" s="510"/>
      <c r="G210" s="510"/>
      <c r="H210" s="510"/>
      <c r="I210" s="510"/>
      <c r="J210" s="510"/>
      <c r="K210" s="510"/>
      <c r="L210" s="510"/>
      <c r="M210" s="511"/>
      <c r="N210" s="497"/>
      <c r="O210" s="498"/>
      <c r="P210" s="498"/>
      <c r="Q210" s="498"/>
      <c r="R210" s="498"/>
      <c r="S210" s="498"/>
      <c r="T210" s="498"/>
      <c r="U210" s="498"/>
      <c r="V210" s="498"/>
      <c r="W210" s="498"/>
      <c r="X210" s="498"/>
      <c r="Y210" s="499"/>
      <c r="Z210" s="497"/>
      <c r="AA210" s="498"/>
      <c r="AB210" s="498"/>
      <c r="AC210" s="498"/>
      <c r="AD210" s="498"/>
      <c r="AE210" s="498"/>
      <c r="AF210" s="498"/>
      <c r="AG210" s="498"/>
      <c r="AH210" s="498"/>
      <c r="AI210" s="498"/>
      <c r="AJ210" s="498"/>
      <c r="AK210" s="499"/>
      <c r="AL210" s="497"/>
      <c r="AM210" s="498"/>
      <c r="AN210" s="498"/>
      <c r="AO210" s="498"/>
      <c r="AP210" s="498"/>
      <c r="AQ210" s="498"/>
      <c r="AR210" s="498"/>
      <c r="AS210" s="498"/>
      <c r="AT210" s="498"/>
      <c r="AU210" s="498"/>
      <c r="AV210" s="498"/>
      <c r="AW210" s="499"/>
    </row>
    <row r="211" spans="1:49" s="75" customFormat="1" ht="21" customHeight="1" thickBot="1" x14ac:dyDescent="0.3">
      <c r="A211" s="493"/>
      <c r="B211" s="500" t="str">
        <f>IF(ISBLANK(B209),"",CONCATENATE(LEFT(INDEX(B$71:B$102,MATCH(LEFT(B209,11)&amp;"*",B$71:B$102,0)+2),FIND("-",INDEX(B$71:B$102,MATCH(LEFT(B209,11)&amp;"*",B$71:B$102,0)+2))),A209))</f>
        <v>L420.22.05.S4-03</v>
      </c>
      <c r="C211" s="501"/>
      <c r="D211" s="502"/>
      <c r="E211" s="442">
        <v>5</v>
      </c>
      <c r="F211" s="435" t="s">
        <v>5</v>
      </c>
      <c r="G211" s="436">
        <v>28</v>
      </c>
      <c r="H211" s="437">
        <v>0</v>
      </c>
      <c r="I211" s="437">
        <v>14</v>
      </c>
      <c r="J211" s="438">
        <v>14</v>
      </c>
      <c r="K211" s="435">
        <v>0</v>
      </c>
      <c r="L211" s="444" t="s">
        <v>59</v>
      </c>
      <c r="M211" s="440">
        <f>E211*25-(SUM(G211:J211))</f>
        <v>69</v>
      </c>
      <c r="N211" s="500" t="str">
        <f>IF(ISBLANK(N209),"",CONCATENATE(LEFT(INDEX(N$71:N$102,MATCH(LEFT(N209,11)&amp;"*",N$71:N$102,0)+2),FIND("-",INDEX(N$71:N$102,MATCH(LEFT(N209,11)&amp;"*",N$71:N$102,0)+2))),$A209))</f>
        <v>L420.22.06.S3-03</v>
      </c>
      <c r="O211" s="501"/>
      <c r="P211" s="502"/>
      <c r="Q211" s="434">
        <v>4</v>
      </c>
      <c r="R211" s="435" t="s">
        <v>5</v>
      </c>
      <c r="S211" s="436">
        <v>28</v>
      </c>
      <c r="T211" s="437">
        <v>0</v>
      </c>
      <c r="U211" s="437">
        <v>28</v>
      </c>
      <c r="V211" s="438">
        <v>0</v>
      </c>
      <c r="W211" s="435">
        <v>0</v>
      </c>
      <c r="X211" s="444" t="s">
        <v>54</v>
      </c>
      <c r="Y211" s="440">
        <f>Q211*25-(SUM(S211:V211))</f>
        <v>44</v>
      </c>
      <c r="Z211" s="500" t="str">
        <f>IF(ISBLANK(Z209),"",CONCATENATE(LEFT(INDEX(Z$71:Z$102,MATCH(LEFT(Z209,11)&amp;"*",Z$71:Z$102,0)+2),FIND("-",INDEX(Z$71:Z$102,MATCH(LEFT(Z209,11)&amp;"*",Z$71:Z$102,0)+2))),$A209))</f>
        <v/>
      </c>
      <c r="AA211" s="501"/>
      <c r="AB211" s="502"/>
      <c r="AC211" s="304"/>
      <c r="AD211" s="210"/>
      <c r="AE211" s="205"/>
      <c r="AF211" s="207"/>
      <c r="AG211" s="207"/>
      <c r="AH211" s="206"/>
      <c r="AI211" s="209"/>
      <c r="AJ211" s="187"/>
      <c r="AK211" s="187"/>
      <c r="AL211" s="500" t="str">
        <f>IF(ISBLANK(AL209),"",CONCATENATE(LEFT(INDEX(AL$71:AL$102,MATCH(LEFT(AL209,11)&amp;"*",AL$71:AL$102,0)+2),FIND("-",INDEX(AL$71:AL$102,MATCH(LEFT(AL209,11)&amp;"*",AL$71:AL$102,0)+2))),$A209))</f>
        <v/>
      </c>
      <c r="AM211" s="501"/>
      <c r="AN211" s="502"/>
      <c r="AO211" s="304"/>
      <c r="AP211" s="210"/>
      <c r="AQ211" s="205"/>
      <c r="AR211" s="207"/>
      <c r="AS211" s="207"/>
      <c r="AT211" s="206"/>
      <c r="AU211" s="209"/>
      <c r="AV211" s="187"/>
      <c r="AW211" s="187"/>
    </row>
    <row r="212" spans="1:49" s="75" customFormat="1" ht="21" customHeight="1" thickTop="1" x14ac:dyDescent="0.25">
      <c r="A212" s="491" t="s">
        <v>69</v>
      </c>
      <c r="B212" s="506" t="s">
        <v>375</v>
      </c>
      <c r="C212" s="507"/>
      <c r="D212" s="507"/>
      <c r="E212" s="507"/>
      <c r="F212" s="507"/>
      <c r="G212" s="507"/>
      <c r="H212" s="507"/>
      <c r="I212" s="507"/>
      <c r="J212" s="507"/>
      <c r="K212" s="507"/>
      <c r="L212" s="507"/>
      <c r="M212" s="508"/>
      <c r="N212" s="506" t="s">
        <v>379</v>
      </c>
      <c r="O212" s="507"/>
      <c r="P212" s="507"/>
      <c r="Q212" s="507"/>
      <c r="R212" s="507"/>
      <c r="S212" s="507"/>
      <c r="T212" s="507"/>
      <c r="U212" s="507"/>
      <c r="V212" s="507"/>
      <c r="W212" s="507"/>
      <c r="X212" s="507"/>
      <c r="Y212" s="508"/>
      <c r="Z212" s="494"/>
      <c r="AA212" s="495"/>
      <c r="AB212" s="495"/>
      <c r="AC212" s="495"/>
      <c r="AD212" s="495"/>
      <c r="AE212" s="495"/>
      <c r="AF212" s="495"/>
      <c r="AG212" s="495"/>
      <c r="AH212" s="495"/>
      <c r="AI212" s="495"/>
      <c r="AJ212" s="495"/>
      <c r="AK212" s="496"/>
      <c r="AL212" s="494"/>
      <c r="AM212" s="495"/>
      <c r="AN212" s="495"/>
      <c r="AO212" s="495"/>
      <c r="AP212" s="495"/>
      <c r="AQ212" s="495"/>
      <c r="AR212" s="495"/>
      <c r="AS212" s="495"/>
      <c r="AT212" s="495"/>
      <c r="AU212" s="495"/>
      <c r="AV212" s="495"/>
      <c r="AW212" s="496"/>
    </row>
    <row r="213" spans="1:49" s="75" customFormat="1" ht="21" customHeight="1" x14ac:dyDescent="0.25">
      <c r="A213" s="492"/>
      <c r="B213" s="509"/>
      <c r="C213" s="510"/>
      <c r="D213" s="510"/>
      <c r="E213" s="510"/>
      <c r="F213" s="510"/>
      <c r="G213" s="510"/>
      <c r="H213" s="510"/>
      <c r="I213" s="510"/>
      <c r="J213" s="510"/>
      <c r="K213" s="510"/>
      <c r="L213" s="510"/>
      <c r="M213" s="511"/>
      <c r="N213" s="509"/>
      <c r="O213" s="510"/>
      <c r="P213" s="510"/>
      <c r="Q213" s="510"/>
      <c r="R213" s="510"/>
      <c r="S213" s="510"/>
      <c r="T213" s="510"/>
      <c r="U213" s="510"/>
      <c r="V213" s="510"/>
      <c r="W213" s="510"/>
      <c r="X213" s="510"/>
      <c r="Y213" s="511"/>
      <c r="Z213" s="497"/>
      <c r="AA213" s="498"/>
      <c r="AB213" s="498"/>
      <c r="AC213" s="498"/>
      <c r="AD213" s="498"/>
      <c r="AE213" s="498"/>
      <c r="AF213" s="498"/>
      <c r="AG213" s="498"/>
      <c r="AH213" s="498"/>
      <c r="AI213" s="498"/>
      <c r="AJ213" s="498"/>
      <c r="AK213" s="499"/>
      <c r="AL213" s="497"/>
      <c r="AM213" s="498"/>
      <c r="AN213" s="498"/>
      <c r="AO213" s="498"/>
      <c r="AP213" s="498"/>
      <c r="AQ213" s="498"/>
      <c r="AR213" s="498"/>
      <c r="AS213" s="498"/>
      <c r="AT213" s="498"/>
      <c r="AU213" s="498"/>
      <c r="AV213" s="498"/>
      <c r="AW213" s="499"/>
    </row>
    <row r="214" spans="1:49" s="75" customFormat="1" ht="21" customHeight="1" thickBot="1" x14ac:dyDescent="0.3">
      <c r="A214" s="493"/>
      <c r="B214" s="500" t="str">
        <f>IF(ISBLANK(B212),"",CONCATENATE(LEFT(INDEX(B$71:B$102,MATCH(LEFT(B212,11)&amp;"*",B$71:B$102,0)+2),FIND("-",INDEX(B$71:B$102,MATCH(LEFT(B212,11)&amp;"*",B$71:B$102,0)+2))),A212))</f>
        <v>L420.22.05.S4-04</v>
      </c>
      <c r="C214" s="501"/>
      <c r="D214" s="502"/>
      <c r="E214" s="442">
        <v>5</v>
      </c>
      <c r="F214" s="435" t="s">
        <v>5</v>
      </c>
      <c r="G214" s="436">
        <v>28</v>
      </c>
      <c r="H214" s="437">
        <v>0</v>
      </c>
      <c r="I214" s="437">
        <v>14</v>
      </c>
      <c r="J214" s="438">
        <v>14</v>
      </c>
      <c r="K214" s="435">
        <v>0</v>
      </c>
      <c r="L214" s="444" t="s">
        <v>59</v>
      </c>
      <c r="M214" s="440">
        <f>E214*25-(SUM(G214:J214))</f>
        <v>69</v>
      </c>
      <c r="N214" s="500" t="str">
        <f>IF(ISBLANK(N212),"",CONCATENATE(LEFT(INDEX(N$71:N$102,MATCH(LEFT(N212,11)&amp;"*",N$71:N$102,0)+2),FIND("-",INDEX(N$71:N$102,MATCH(LEFT(N212,11)&amp;"*",N$71:N$102,0)+2))),$A212))</f>
        <v>L420.22.06.S3-04</v>
      </c>
      <c r="O214" s="501"/>
      <c r="P214" s="502"/>
      <c r="Q214" s="434">
        <v>4</v>
      </c>
      <c r="R214" s="435" t="s">
        <v>5</v>
      </c>
      <c r="S214" s="436">
        <v>28</v>
      </c>
      <c r="T214" s="437">
        <v>0</v>
      </c>
      <c r="U214" s="437">
        <v>28</v>
      </c>
      <c r="V214" s="438">
        <v>0</v>
      </c>
      <c r="W214" s="435">
        <v>0</v>
      </c>
      <c r="X214" s="444" t="s">
        <v>54</v>
      </c>
      <c r="Y214" s="440">
        <f>Q214*25-(SUM(S214:V214))</f>
        <v>44</v>
      </c>
      <c r="Z214" s="500" t="str">
        <f>IF(ISBLANK(Z212),"",CONCATENATE(LEFT(INDEX(Z$71:Z$102,MATCH(LEFT(Z212,11)&amp;"*",Z$71:Z$102,0)+2),FIND("-",INDEX(Z$71:Z$102,MATCH(LEFT(Z212,11)&amp;"*",Z$71:Z$102,0)+2))),$A212))</f>
        <v/>
      </c>
      <c r="AA214" s="501"/>
      <c r="AB214" s="502"/>
      <c r="AC214" s="304"/>
      <c r="AD214" s="210"/>
      <c r="AE214" s="205"/>
      <c r="AF214" s="207"/>
      <c r="AG214" s="207"/>
      <c r="AH214" s="206"/>
      <c r="AI214" s="209"/>
      <c r="AJ214" s="187"/>
      <c r="AK214" s="187"/>
      <c r="AL214" s="500" t="str">
        <f>IF(ISBLANK(AL212),"",CONCATENATE(LEFT(INDEX(AL$71:AL$102,MATCH(LEFT(AL212,11)&amp;"*",AL$71:AL$102,0)+2),FIND("-",INDEX(AL$71:AL$102,MATCH(LEFT(AL212,11)&amp;"*",AL$71:AL$102,0)+2))),$A212))</f>
        <v/>
      </c>
      <c r="AM214" s="501"/>
      <c r="AN214" s="502"/>
      <c r="AO214" s="304"/>
      <c r="AP214" s="210"/>
      <c r="AQ214" s="205"/>
      <c r="AR214" s="207"/>
      <c r="AS214" s="207"/>
      <c r="AT214" s="206"/>
      <c r="AU214" s="209"/>
      <c r="AV214" s="187"/>
      <c r="AW214" s="187"/>
    </row>
    <row r="215" spans="1:49" s="75" customFormat="1" ht="21" customHeight="1" thickTop="1" x14ac:dyDescent="0.25">
      <c r="A215" s="491" t="s">
        <v>83</v>
      </c>
      <c r="B215" s="494" t="s">
        <v>406</v>
      </c>
      <c r="C215" s="495"/>
      <c r="D215" s="495"/>
      <c r="E215" s="495"/>
      <c r="F215" s="495"/>
      <c r="G215" s="495"/>
      <c r="H215" s="495"/>
      <c r="I215" s="495"/>
      <c r="J215" s="495"/>
      <c r="K215" s="495"/>
      <c r="L215" s="495"/>
      <c r="M215" s="496"/>
      <c r="N215" s="494" t="s">
        <v>380</v>
      </c>
      <c r="O215" s="495"/>
      <c r="P215" s="495"/>
      <c r="Q215" s="495"/>
      <c r="R215" s="495"/>
      <c r="S215" s="495"/>
      <c r="T215" s="495"/>
      <c r="U215" s="495"/>
      <c r="V215" s="495"/>
      <c r="W215" s="495"/>
      <c r="X215" s="495"/>
      <c r="Y215" s="496"/>
      <c r="Z215" s="494"/>
      <c r="AA215" s="495"/>
      <c r="AB215" s="495"/>
      <c r="AC215" s="495"/>
      <c r="AD215" s="495"/>
      <c r="AE215" s="495"/>
      <c r="AF215" s="495"/>
      <c r="AG215" s="495"/>
      <c r="AH215" s="495"/>
      <c r="AI215" s="495"/>
      <c r="AJ215" s="495"/>
      <c r="AK215" s="496"/>
      <c r="AL215" s="494"/>
      <c r="AM215" s="495"/>
      <c r="AN215" s="495"/>
      <c r="AO215" s="495"/>
      <c r="AP215" s="495"/>
      <c r="AQ215" s="495"/>
      <c r="AR215" s="495"/>
      <c r="AS215" s="495"/>
      <c r="AT215" s="495"/>
      <c r="AU215" s="495"/>
      <c r="AV215" s="495"/>
      <c r="AW215" s="496"/>
    </row>
    <row r="216" spans="1:49" s="75" customFormat="1" ht="21" customHeight="1" x14ac:dyDescent="0.25">
      <c r="A216" s="492"/>
      <c r="B216" s="497"/>
      <c r="C216" s="498"/>
      <c r="D216" s="498"/>
      <c r="E216" s="498"/>
      <c r="F216" s="498"/>
      <c r="G216" s="498"/>
      <c r="H216" s="498"/>
      <c r="I216" s="498"/>
      <c r="J216" s="498"/>
      <c r="K216" s="498"/>
      <c r="L216" s="498"/>
      <c r="M216" s="499"/>
      <c r="N216" s="497"/>
      <c r="O216" s="498"/>
      <c r="P216" s="498"/>
      <c r="Q216" s="498"/>
      <c r="R216" s="498"/>
      <c r="S216" s="498"/>
      <c r="T216" s="498"/>
      <c r="U216" s="498"/>
      <c r="V216" s="498"/>
      <c r="W216" s="498"/>
      <c r="X216" s="498"/>
      <c r="Y216" s="499"/>
      <c r="Z216" s="497"/>
      <c r="AA216" s="498"/>
      <c r="AB216" s="498"/>
      <c r="AC216" s="498"/>
      <c r="AD216" s="498"/>
      <c r="AE216" s="498"/>
      <c r="AF216" s="498"/>
      <c r="AG216" s="498"/>
      <c r="AH216" s="498"/>
      <c r="AI216" s="498"/>
      <c r="AJ216" s="498"/>
      <c r="AK216" s="499"/>
      <c r="AL216" s="497"/>
      <c r="AM216" s="498"/>
      <c r="AN216" s="498"/>
      <c r="AO216" s="498"/>
      <c r="AP216" s="498"/>
      <c r="AQ216" s="498"/>
      <c r="AR216" s="498"/>
      <c r="AS216" s="498"/>
      <c r="AT216" s="498"/>
      <c r="AU216" s="498"/>
      <c r="AV216" s="498"/>
      <c r="AW216" s="499"/>
    </row>
    <row r="217" spans="1:49" s="75" customFormat="1" ht="21" customHeight="1" thickBot="1" x14ac:dyDescent="0.3">
      <c r="A217" s="493"/>
      <c r="B217" s="500" t="str">
        <f>IF(ISBLANK(B215),"",CONCATENATE(LEFT(INDEX(B$71:B$102,MATCH(LEFT(B215,11)&amp;"*",B$71:B$102,0)+2),FIND("-",INDEX(B$71:B$102,MATCH(LEFT(B215,11)&amp;"*",B$71:B$102,0)+2))),A215))</f>
        <v>L420.22.05.S4-05</v>
      </c>
      <c r="C217" s="501"/>
      <c r="D217" s="502"/>
      <c r="E217" s="434">
        <v>2</v>
      </c>
      <c r="F217" s="435" t="s">
        <v>295</v>
      </c>
      <c r="G217" s="436">
        <v>0</v>
      </c>
      <c r="H217" s="437">
        <v>14</v>
      </c>
      <c r="I217" s="437">
        <v>0</v>
      </c>
      <c r="J217" s="438">
        <v>0</v>
      </c>
      <c r="K217" s="435">
        <v>0</v>
      </c>
      <c r="L217" s="444" t="s">
        <v>7</v>
      </c>
      <c r="M217" s="440">
        <f>E217*25-(SUM(G217:J217))</f>
        <v>36</v>
      </c>
      <c r="N217" s="500" t="str">
        <f>IF(ISBLANK(N215),"",CONCATENATE(LEFT(INDEX(N$71:N$102,MATCH(LEFT(N215,11)&amp;"*",N$71:N$102,0)+2),FIND("-",INDEX(N$71:N$102,MATCH(LEFT(N215,11)&amp;"*",N$71:N$102,0)+2))),$A215))</f>
        <v>L420.22.06.S3-05</v>
      </c>
      <c r="O217" s="501"/>
      <c r="P217" s="502"/>
      <c r="Q217" s="304">
        <v>4</v>
      </c>
      <c r="R217" s="210" t="s">
        <v>5</v>
      </c>
      <c r="S217" s="205">
        <v>28</v>
      </c>
      <c r="T217" s="207">
        <v>0</v>
      </c>
      <c r="U217" s="207">
        <v>28</v>
      </c>
      <c r="V217" s="445">
        <v>0</v>
      </c>
      <c r="W217" s="209">
        <v>0</v>
      </c>
      <c r="X217" s="209" t="s">
        <v>59</v>
      </c>
      <c r="Y217" s="440">
        <f>Q217*25-(SUM(S217:V217))</f>
        <v>44</v>
      </c>
      <c r="Z217" s="500" t="str">
        <f>IF(ISBLANK(Z215),"",CONCATENATE(LEFT(INDEX(Z$71:Z$102,MATCH(LEFT(Z215,11)&amp;"*",Z$71:Z$102,0)+2),FIND("-",INDEX(Z$71:Z$102,MATCH(LEFT(Z215,11)&amp;"*",Z$71:Z$102,0)+2))),$A215))</f>
        <v/>
      </c>
      <c r="AA217" s="501"/>
      <c r="AB217" s="502"/>
      <c r="AC217" s="304"/>
      <c r="AD217" s="210"/>
      <c r="AE217" s="205"/>
      <c r="AF217" s="207"/>
      <c r="AG217" s="207"/>
      <c r="AH217" s="206"/>
      <c r="AI217" s="209"/>
      <c r="AJ217" s="187"/>
      <c r="AK217" s="187"/>
      <c r="AL217" s="500" t="str">
        <f>IF(ISBLANK(AL215),"",CONCATENATE(LEFT(INDEX(AL$71:AL$102,MATCH(LEFT(AL215,11)&amp;"*",AL$71:AL$102,0)+2),FIND("-",INDEX(AL$71:AL$102,MATCH(LEFT(AL215,11)&amp;"*",AL$71:AL$102,0)+2))),$A215))</f>
        <v/>
      </c>
      <c r="AM217" s="501"/>
      <c r="AN217" s="502"/>
      <c r="AO217" s="304"/>
      <c r="AP217" s="210"/>
      <c r="AQ217" s="205"/>
      <c r="AR217" s="207"/>
      <c r="AS217" s="207"/>
      <c r="AT217" s="206"/>
      <c r="AU217" s="209"/>
      <c r="AV217" s="187"/>
      <c r="AW217" s="187"/>
    </row>
    <row r="218" spans="1:49" s="75" customFormat="1" ht="21" customHeight="1" thickTop="1" x14ac:dyDescent="0.25">
      <c r="A218" s="491" t="s">
        <v>84</v>
      </c>
      <c r="B218" s="494" t="s">
        <v>407</v>
      </c>
      <c r="C218" s="495"/>
      <c r="D218" s="495"/>
      <c r="E218" s="495"/>
      <c r="F218" s="495"/>
      <c r="G218" s="495"/>
      <c r="H218" s="495"/>
      <c r="I218" s="495"/>
      <c r="J218" s="495"/>
      <c r="K218" s="495"/>
      <c r="L218" s="495"/>
      <c r="M218" s="496"/>
      <c r="N218" s="494" t="s">
        <v>381</v>
      </c>
      <c r="O218" s="495"/>
      <c r="P218" s="495"/>
      <c r="Q218" s="495"/>
      <c r="R218" s="495"/>
      <c r="S218" s="495"/>
      <c r="T218" s="495"/>
      <c r="U218" s="495"/>
      <c r="V218" s="495"/>
      <c r="W218" s="495"/>
      <c r="X218" s="495"/>
      <c r="Y218" s="496"/>
      <c r="Z218" s="494"/>
      <c r="AA218" s="495"/>
      <c r="AB218" s="495"/>
      <c r="AC218" s="495"/>
      <c r="AD218" s="495"/>
      <c r="AE218" s="495"/>
      <c r="AF218" s="495"/>
      <c r="AG218" s="495"/>
      <c r="AH218" s="495"/>
      <c r="AI218" s="495"/>
      <c r="AJ218" s="495"/>
      <c r="AK218" s="496"/>
      <c r="AL218" s="494"/>
      <c r="AM218" s="495"/>
      <c r="AN218" s="495"/>
      <c r="AO218" s="495"/>
      <c r="AP218" s="495"/>
      <c r="AQ218" s="495"/>
      <c r="AR218" s="495"/>
      <c r="AS218" s="495"/>
      <c r="AT218" s="495"/>
      <c r="AU218" s="495"/>
      <c r="AV218" s="495"/>
      <c r="AW218" s="496"/>
    </row>
    <row r="219" spans="1:49" s="75" customFormat="1" ht="21" customHeight="1" x14ac:dyDescent="0.25">
      <c r="A219" s="492"/>
      <c r="B219" s="497"/>
      <c r="C219" s="498"/>
      <c r="D219" s="498"/>
      <c r="E219" s="498"/>
      <c r="F219" s="498"/>
      <c r="G219" s="498"/>
      <c r="H219" s="498"/>
      <c r="I219" s="498"/>
      <c r="J219" s="498"/>
      <c r="K219" s="498"/>
      <c r="L219" s="498"/>
      <c r="M219" s="499"/>
      <c r="N219" s="497"/>
      <c r="O219" s="498"/>
      <c r="P219" s="498"/>
      <c r="Q219" s="498"/>
      <c r="R219" s="498"/>
      <c r="S219" s="498"/>
      <c r="T219" s="498"/>
      <c r="U219" s="498"/>
      <c r="V219" s="498"/>
      <c r="W219" s="498"/>
      <c r="X219" s="498"/>
      <c r="Y219" s="499"/>
      <c r="Z219" s="497"/>
      <c r="AA219" s="498"/>
      <c r="AB219" s="498"/>
      <c r="AC219" s="498"/>
      <c r="AD219" s="498"/>
      <c r="AE219" s="498"/>
      <c r="AF219" s="498"/>
      <c r="AG219" s="498"/>
      <c r="AH219" s="498"/>
      <c r="AI219" s="498"/>
      <c r="AJ219" s="498"/>
      <c r="AK219" s="499"/>
      <c r="AL219" s="497"/>
      <c r="AM219" s="498"/>
      <c r="AN219" s="498"/>
      <c r="AO219" s="498"/>
      <c r="AP219" s="498"/>
      <c r="AQ219" s="498"/>
      <c r="AR219" s="498"/>
      <c r="AS219" s="498"/>
      <c r="AT219" s="498"/>
      <c r="AU219" s="498"/>
      <c r="AV219" s="498"/>
      <c r="AW219" s="499"/>
    </row>
    <row r="220" spans="1:49" s="75" customFormat="1" ht="21" customHeight="1" thickBot="1" x14ac:dyDescent="0.3">
      <c r="A220" s="493"/>
      <c r="B220" s="500" t="str">
        <f>IF(ISBLANK(B218),"",CONCATENATE(LEFT(INDEX(B$71:B$102,MATCH(LEFT(B218,11)&amp;"*",B$71:B$102,0)+2),FIND("-",INDEX(B$71:B$102,MATCH(LEFT(B218,11)&amp;"*",B$71:B$102,0)+2))),A218))</f>
        <v>L420.22.05.S4-06</v>
      </c>
      <c r="C220" s="501"/>
      <c r="D220" s="502"/>
      <c r="E220" s="434">
        <v>2</v>
      </c>
      <c r="F220" s="435" t="s">
        <v>295</v>
      </c>
      <c r="G220" s="436">
        <v>0</v>
      </c>
      <c r="H220" s="437">
        <v>14</v>
      </c>
      <c r="I220" s="437">
        <v>0</v>
      </c>
      <c r="J220" s="438">
        <v>0</v>
      </c>
      <c r="K220" s="435">
        <v>0</v>
      </c>
      <c r="L220" s="444" t="s">
        <v>7</v>
      </c>
      <c r="M220" s="440">
        <f>E220*25-(SUM(G220:J220))</f>
        <v>36</v>
      </c>
      <c r="N220" s="500" t="str">
        <f>IF(ISBLANK(N218),"",CONCATENATE(LEFT(INDEX(N$71:N$102,MATCH(LEFT(N218,11)&amp;"*",N$71:N$102,0)+2),FIND("-",INDEX(N$71:N$102,MATCH(LEFT(N218,11)&amp;"*",N$71:N$102,0)+2))),$A218))</f>
        <v>L420.22.06.S3-06</v>
      </c>
      <c r="O220" s="501"/>
      <c r="P220" s="502"/>
      <c r="Q220" s="304">
        <v>4</v>
      </c>
      <c r="R220" s="210" t="s">
        <v>5</v>
      </c>
      <c r="S220" s="205">
        <v>28</v>
      </c>
      <c r="T220" s="207">
        <v>0</v>
      </c>
      <c r="U220" s="207">
        <v>28</v>
      </c>
      <c r="V220" s="445">
        <v>0</v>
      </c>
      <c r="W220" s="209">
        <v>0</v>
      </c>
      <c r="X220" s="209" t="s">
        <v>59</v>
      </c>
      <c r="Y220" s="440">
        <f>Q220*25-(SUM(S220:V220))</f>
        <v>44</v>
      </c>
      <c r="Z220" s="500" t="str">
        <f>IF(ISBLANK(Z218),"",CONCATENATE(LEFT(INDEX(Z$71:Z$102,MATCH(LEFT(Z218,11)&amp;"*",Z$71:Z$102,0)+2),FIND("-",INDEX(Z$71:Z$102,MATCH(LEFT(Z218,11)&amp;"*",Z$71:Z$102,0)+2))),$A218))</f>
        <v/>
      </c>
      <c r="AA220" s="501"/>
      <c r="AB220" s="502"/>
      <c r="AC220" s="304"/>
      <c r="AD220" s="210"/>
      <c r="AE220" s="205"/>
      <c r="AF220" s="207"/>
      <c r="AG220" s="207"/>
      <c r="AH220" s="206"/>
      <c r="AI220" s="209"/>
      <c r="AJ220" s="187"/>
      <c r="AK220" s="187"/>
      <c r="AL220" s="500" t="str">
        <f>IF(ISBLANK(AL218),"",CONCATENATE(LEFT(INDEX(AL$71:AL$102,MATCH(LEFT(AL218,11)&amp;"*",AL$71:AL$102,0)+2),FIND("-",INDEX(AL$71:AL$102,MATCH(LEFT(AL218,11)&amp;"*",AL$71:AL$102,0)+2))),$A218))</f>
        <v/>
      </c>
      <c r="AM220" s="501"/>
      <c r="AN220" s="502"/>
      <c r="AO220" s="304"/>
      <c r="AP220" s="210"/>
      <c r="AQ220" s="205"/>
      <c r="AR220" s="207"/>
      <c r="AS220" s="207"/>
      <c r="AT220" s="206"/>
      <c r="AU220" s="209"/>
      <c r="AV220" s="187"/>
      <c r="AW220" s="187"/>
    </row>
    <row r="221" spans="1:49" s="75" customFormat="1" ht="21" customHeight="1" thickTop="1" x14ac:dyDescent="0.25">
      <c r="A221" s="491" t="s">
        <v>85</v>
      </c>
      <c r="B221" s="494" t="s">
        <v>408</v>
      </c>
      <c r="C221" s="495"/>
      <c r="D221" s="495"/>
      <c r="E221" s="495"/>
      <c r="F221" s="495"/>
      <c r="G221" s="495"/>
      <c r="H221" s="495"/>
      <c r="I221" s="495"/>
      <c r="J221" s="495"/>
      <c r="K221" s="495"/>
      <c r="L221" s="495"/>
      <c r="M221" s="496"/>
      <c r="N221" s="494"/>
      <c r="O221" s="495"/>
      <c r="P221" s="495"/>
      <c r="Q221" s="495"/>
      <c r="R221" s="495"/>
      <c r="S221" s="495"/>
      <c r="T221" s="495"/>
      <c r="U221" s="495"/>
      <c r="V221" s="495"/>
      <c r="W221" s="495"/>
      <c r="X221" s="495"/>
      <c r="Y221" s="496"/>
      <c r="Z221" s="494"/>
      <c r="AA221" s="495"/>
      <c r="AB221" s="495"/>
      <c r="AC221" s="495"/>
      <c r="AD221" s="495"/>
      <c r="AE221" s="495"/>
      <c r="AF221" s="495"/>
      <c r="AG221" s="495"/>
      <c r="AH221" s="495"/>
      <c r="AI221" s="495"/>
      <c r="AJ221" s="495"/>
      <c r="AK221" s="496"/>
      <c r="AL221" s="494"/>
      <c r="AM221" s="495"/>
      <c r="AN221" s="495"/>
      <c r="AO221" s="495"/>
      <c r="AP221" s="495"/>
      <c r="AQ221" s="495"/>
      <c r="AR221" s="495"/>
      <c r="AS221" s="495"/>
      <c r="AT221" s="495"/>
      <c r="AU221" s="495"/>
      <c r="AV221" s="495"/>
      <c r="AW221" s="496"/>
    </row>
    <row r="222" spans="1:49" s="75" customFormat="1" ht="21" customHeight="1" x14ac:dyDescent="0.25">
      <c r="A222" s="492"/>
      <c r="B222" s="497"/>
      <c r="C222" s="498"/>
      <c r="D222" s="498"/>
      <c r="E222" s="498"/>
      <c r="F222" s="498"/>
      <c r="G222" s="498"/>
      <c r="H222" s="498"/>
      <c r="I222" s="498"/>
      <c r="J222" s="498"/>
      <c r="K222" s="498"/>
      <c r="L222" s="498"/>
      <c r="M222" s="499"/>
      <c r="N222" s="497"/>
      <c r="O222" s="498"/>
      <c r="P222" s="498"/>
      <c r="Q222" s="498"/>
      <c r="R222" s="498"/>
      <c r="S222" s="498"/>
      <c r="T222" s="498"/>
      <c r="U222" s="498"/>
      <c r="V222" s="498"/>
      <c r="W222" s="498"/>
      <c r="X222" s="498"/>
      <c r="Y222" s="499"/>
      <c r="Z222" s="497"/>
      <c r="AA222" s="498"/>
      <c r="AB222" s="498"/>
      <c r="AC222" s="498"/>
      <c r="AD222" s="498"/>
      <c r="AE222" s="498"/>
      <c r="AF222" s="498"/>
      <c r="AG222" s="498"/>
      <c r="AH222" s="498"/>
      <c r="AI222" s="498"/>
      <c r="AJ222" s="498"/>
      <c r="AK222" s="499"/>
      <c r="AL222" s="497"/>
      <c r="AM222" s="498"/>
      <c r="AN222" s="498"/>
      <c r="AO222" s="498"/>
      <c r="AP222" s="498"/>
      <c r="AQ222" s="498"/>
      <c r="AR222" s="498"/>
      <c r="AS222" s="498"/>
      <c r="AT222" s="498"/>
      <c r="AU222" s="498"/>
      <c r="AV222" s="498"/>
      <c r="AW222" s="499"/>
    </row>
    <row r="223" spans="1:49" s="75" customFormat="1" ht="21" customHeight="1" thickBot="1" x14ac:dyDescent="0.3">
      <c r="A223" s="493"/>
      <c r="B223" s="500" t="e">
        <f>IF(ISBLANK(B221),"",CONCATENATE(LEFT(INDEX(B$71:B$102,MATCH(LEFT(B221,11)&amp;"*",B$71:B$102,0)+2),FIND("-",INDEX(B$71:B$102,MATCH(LEFT(B221,11)&amp;"*",B$71:B$102,0)+2))),A221))</f>
        <v>#N/A</v>
      </c>
      <c r="C223" s="501"/>
      <c r="D223" s="502"/>
      <c r="E223" s="193"/>
      <c r="F223" s="203"/>
      <c r="G223" s="195"/>
      <c r="H223" s="196"/>
      <c r="I223" s="196"/>
      <c r="J223" s="197"/>
      <c r="K223" s="198"/>
      <c r="L223" s="198"/>
      <c r="M223" s="198"/>
      <c r="N223" s="500" t="str">
        <f>IF(ISBLANK(N221),"",CONCATENATE(LEFT(INDEX(N$71:N$102,MATCH(LEFT(N221,11)&amp;"*",N$71:N$102,0)+2),FIND("-",INDEX(N$71:N$102,MATCH(LEFT(N221,11)&amp;"*",N$71:N$102,0)+2))),$A221))</f>
        <v/>
      </c>
      <c r="O223" s="501"/>
      <c r="P223" s="502"/>
      <c r="Q223" s="304"/>
      <c r="R223" s="210"/>
      <c r="S223" s="205"/>
      <c r="T223" s="207"/>
      <c r="U223" s="207"/>
      <c r="V223" s="206"/>
      <c r="W223" s="209"/>
      <c r="X223" s="187"/>
      <c r="Y223" s="187"/>
      <c r="Z223" s="500" t="str">
        <f>IF(ISBLANK(Z221),"",CONCATENATE(LEFT(INDEX(Z$71:Z$102,MATCH(LEFT(Z221,11)&amp;"*",Z$71:Z$102,0)+2),FIND("-",INDEX(Z$71:Z$102,MATCH(LEFT(Z221,11)&amp;"*",Z$71:Z$102,0)+2))),$A221))</f>
        <v/>
      </c>
      <c r="AA223" s="501"/>
      <c r="AB223" s="502"/>
      <c r="AC223" s="304"/>
      <c r="AD223" s="210"/>
      <c r="AE223" s="205"/>
      <c r="AF223" s="207"/>
      <c r="AG223" s="207"/>
      <c r="AH223" s="206"/>
      <c r="AI223" s="209"/>
      <c r="AJ223" s="187"/>
      <c r="AK223" s="187"/>
      <c r="AL223" s="500" t="str">
        <f>IF(ISBLANK(AL221),"",CONCATENATE(LEFT(INDEX(AL$71:AL$102,MATCH(LEFT(AL221,11)&amp;"*",AL$71:AL$102,0)+2),FIND("-",INDEX(AL$71:AL$102,MATCH(LEFT(AL221,11)&amp;"*",AL$71:AL$102,0)+2))),$A221))</f>
        <v/>
      </c>
      <c r="AM223" s="501"/>
      <c r="AN223" s="502"/>
      <c r="AO223" s="304"/>
      <c r="AP223" s="210"/>
      <c r="AQ223" s="205"/>
      <c r="AR223" s="207"/>
      <c r="AS223" s="207"/>
      <c r="AT223" s="206"/>
      <c r="AU223" s="209"/>
      <c r="AV223" s="187"/>
      <c r="AW223" s="187"/>
    </row>
    <row r="224" spans="1:49" s="75" customFormat="1" ht="21" customHeight="1" thickTop="1" x14ac:dyDescent="0.25">
      <c r="A224" s="491" t="s">
        <v>86</v>
      </c>
      <c r="B224" s="494"/>
      <c r="C224" s="495"/>
      <c r="D224" s="495"/>
      <c r="E224" s="495"/>
      <c r="F224" s="495"/>
      <c r="G224" s="495"/>
      <c r="H224" s="495"/>
      <c r="I224" s="495"/>
      <c r="J224" s="495"/>
      <c r="K224" s="495"/>
      <c r="L224" s="495"/>
      <c r="M224" s="496"/>
      <c r="N224" s="494"/>
      <c r="O224" s="495"/>
      <c r="P224" s="495"/>
      <c r="Q224" s="495"/>
      <c r="R224" s="495"/>
      <c r="S224" s="495"/>
      <c r="T224" s="495"/>
      <c r="U224" s="495"/>
      <c r="V224" s="495"/>
      <c r="W224" s="495"/>
      <c r="X224" s="495"/>
      <c r="Y224" s="496"/>
      <c r="Z224" s="494"/>
      <c r="AA224" s="495"/>
      <c r="AB224" s="495"/>
      <c r="AC224" s="495"/>
      <c r="AD224" s="495"/>
      <c r="AE224" s="495"/>
      <c r="AF224" s="495"/>
      <c r="AG224" s="495"/>
      <c r="AH224" s="495"/>
      <c r="AI224" s="495"/>
      <c r="AJ224" s="495"/>
      <c r="AK224" s="496"/>
      <c r="AL224" s="494"/>
      <c r="AM224" s="495"/>
      <c r="AN224" s="495"/>
      <c r="AO224" s="495"/>
      <c r="AP224" s="495"/>
      <c r="AQ224" s="495"/>
      <c r="AR224" s="495"/>
      <c r="AS224" s="495"/>
      <c r="AT224" s="495"/>
      <c r="AU224" s="495"/>
      <c r="AV224" s="495"/>
      <c r="AW224" s="496"/>
    </row>
    <row r="225" spans="1:49" s="75" customFormat="1" ht="21" customHeight="1" x14ac:dyDescent="0.25">
      <c r="A225" s="492"/>
      <c r="B225" s="497"/>
      <c r="C225" s="498"/>
      <c r="D225" s="498"/>
      <c r="E225" s="498"/>
      <c r="F225" s="498"/>
      <c r="G225" s="498"/>
      <c r="H225" s="498"/>
      <c r="I225" s="498"/>
      <c r="J225" s="498"/>
      <c r="K225" s="498"/>
      <c r="L225" s="498"/>
      <c r="M225" s="499"/>
      <c r="N225" s="497"/>
      <c r="O225" s="498"/>
      <c r="P225" s="498"/>
      <c r="Q225" s="498"/>
      <c r="R225" s="498"/>
      <c r="S225" s="498"/>
      <c r="T225" s="498"/>
      <c r="U225" s="498"/>
      <c r="V225" s="498"/>
      <c r="W225" s="498"/>
      <c r="X225" s="498"/>
      <c r="Y225" s="499"/>
      <c r="Z225" s="497"/>
      <c r="AA225" s="498"/>
      <c r="AB225" s="498"/>
      <c r="AC225" s="498"/>
      <c r="AD225" s="498"/>
      <c r="AE225" s="498"/>
      <c r="AF225" s="498"/>
      <c r="AG225" s="498"/>
      <c r="AH225" s="498"/>
      <c r="AI225" s="498"/>
      <c r="AJ225" s="498"/>
      <c r="AK225" s="499"/>
      <c r="AL225" s="497"/>
      <c r="AM225" s="498"/>
      <c r="AN225" s="498"/>
      <c r="AO225" s="498"/>
      <c r="AP225" s="498"/>
      <c r="AQ225" s="498"/>
      <c r="AR225" s="498"/>
      <c r="AS225" s="498"/>
      <c r="AT225" s="498"/>
      <c r="AU225" s="498"/>
      <c r="AV225" s="498"/>
      <c r="AW225" s="499"/>
    </row>
    <row r="226" spans="1:49" s="75" customFormat="1" ht="21" customHeight="1" thickBot="1" x14ac:dyDescent="0.3">
      <c r="A226" s="493"/>
      <c r="B226" s="500" t="str">
        <f>IF(ISBLANK(B224),"",CONCATENATE(LEFT(INDEX(B$71:B$102,MATCH(LEFT(B224,11)&amp;"*",B$71:B$102,0)+2),FIND("-",INDEX(B$71:B$102,MATCH(LEFT(B224,11)&amp;"*",B$71:B$102,0)+2))),A224))</f>
        <v/>
      </c>
      <c r="C226" s="501"/>
      <c r="D226" s="502"/>
      <c r="E226" s="193"/>
      <c r="F226" s="203"/>
      <c r="G226" s="195"/>
      <c r="H226" s="196"/>
      <c r="I226" s="196"/>
      <c r="J226" s="197"/>
      <c r="K226" s="198"/>
      <c r="L226" s="198"/>
      <c r="M226" s="198"/>
      <c r="N226" s="500" t="str">
        <f>IF(ISBLANK(N224),"",CONCATENATE(LEFT(INDEX(N$71:N$102,MATCH(LEFT(N224,11)&amp;"*",N$71:N$102,0)+2),FIND("-",INDEX(N$71:N$102,MATCH(LEFT(N224,11)&amp;"*",N$71:N$102,0)+2))),$A224))</f>
        <v/>
      </c>
      <c r="O226" s="501"/>
      <c r="P226" s="502"/>
      <c r="Q226" s="304"/>
      <c r="R226" s="210"/>
      <c r="S226" s="205"/>
      <c r="T226" s="207"/>
      <c r="U226" s="207"/>
      <c r="V226" s="206"/>
      <c r="W226" s="209"/>
      <c r="X226" s="187"/>
      <c r="Y226" s="187"/>
      <c r="Z226" s="500" t="str">
        <f>IF(ISBLANK(Z224),"",CONCATENATE(LEFT(INDEX(Z$71:Z$102,MATCH(LEFT(Z224,11)&amp;"*",Z$71:Z$102,0)+2),FIND("-",INDEX(Z$71:Z$102,MATCH(LEFT(Z224,11)&amp;"*",Z$71:Z$102,0)+2))),$A224))</f>
        <v/>
      </c>
      <c r="AA226" s="501"/>
      <c r="AB226" s="502"/>
      <c r="AC226" s="304"/>
      <c r="AD226" s="210"/>
      <c r="AE226" s="205"/>
      <c r="AF226" s="207"/>
      <c r="AG226" s="207"/>
      <c r="AH226" s="206"/>
      <c r="AI226" s="209"/>
      <c r="AJ226" s="187"/>
      <c r="AK226" s="187"/>
      <c r="AL226" s="500" t="str">
        <f>IF(ISBLANK(AL224),"",CONCATENATE(LEFT(INDEX(AL$71:AL$102,MATCH(LEFT(AL224,11)&amp;"*",AL$71:AL$102,0)+2),FIND("-",INDEX(AL$71:AL$102,MATCH(LEFT(AL224,11)&amp;"*",AL$71:AL$102,0)+2))),$A224))</f>
        <v/>
      </c>
      <c r="AM226" s="501"/>
      <c r="AN226" s="502"/>
      <c r="AO226" s="304"/>
      <c r="AP226" s="210"/>
      <c r="AQ226" s="205"/>
      <c r="AR226" s="207"/>
      <c r="AS226" s="207"/>
      <c r="AT226" s="206"/>
      <c r="AU226" s="209"/>
      <c r="AV226" s="187"/>
      <c r="AW226" s="187"/>
    </row>
    <row r="227" spans="1:49" s="75" customFormat="1" ht="21" customHeight="1" thickTop="1" x14ac:dyDescent="0.25">
      <c r="A227" s="491" t="s">
        <v>87</v>
      </c>
      <c r="B227" s="494"/>
      <c r="C227" s="495"/>
      <c r="D227" s="495"/>
      <c r="E227" s="495"/>
      <c r="F227" s="495"/>
      <c r="G227" s="495"/>
      <c r="H227" s="495"/>
      <c r="I227" s="495"/>
      <c r="J227" s="495"/>
      <c r="K227" s="495"/>
      <c r="L227" s="495"/>
      <c r="M227" s="496"/>
      <c r="N227" s="494"/>
      <c r="O227" s="495"/>
      <c r="P227" s="495"/>
      <c r="Q227" s="495"/>
      <c r="R227" s="495"/>
      <c r="S227" s="495"/>
      <c r="T227" s="495"/>
      <c r="U227" s="495"/>
      <c r="V227" s="495"/>
      <c r="W227" s="495"/>
      <c r="X227" s="495"/>
      <c r="Y227" s="496"/>
      <c r="Z227" s="494"/>
      <c r="AA227" s="495"/>
      <c r="AB227" s="495"/>
      <c r="AC227" s="495"/>
      <c r="AD227" s="495"/>
      <c r="AE227" s="495"/>
      <c r="AF227" s="495"/>
      <c r="AG227" s="495"/>
      <c r="AH227" s="495"/>
      <c r="AI227" s="495"/>
      <c r="AJ227" s="495"/>
      <c r="AK227" s="496"/>
      <c r="AL227" s="494"/>
      <c r="AM227" s="495"/>
      <c r="AN227" s="495"/>
      <c r="AO227" s="495"/>
      <c r="AP227" s="495"/>
      <c r="AQ227" s="495"/>
      <c r="AR227" s="495"/>
      <c r="AS227" s="495"/>
      <c r="AT227" s="495"/>
      <c r="AU227" s="495"/>
      <c r="AV227" s="495"/>
      <c r="AW227" s="496"/>
    </row>
    <row r="228" spans="1:49" s="75" customFormat="1" ht="21" customHeight="1" x14ac:dyDescent="0.25">
      <c r="A228" s="492"/>
      <c r="B228" s="497"/>
      <c r="C228" s="498"/>
      <c r="D228" s="498"/>
      <c r="E228" s="498"/>
      <c r="F228" s="498"/>
      <c r="G228" s="498"/>
      <c r="H228" s="498"/>
      <c r="I228" s="498"/>
      <c r="J228" s="498"/>
      <c r="K228" s="498"/>
      <c r="L228" s="498"/>
      <c r="M228" s="499"/>
      <c r="N228" s="497"/>
      <c r="O228" s="498"/>
      <c r="P228" s="498"/>
      <c r="Q228" s="498"/>
      <c r="R228" s="498"/>
      <c r="S228" s="498"/>
      <c r="T228" s="498"/>
      <c r="U228" s="498"/>
      <c r="V228" s="498"/>
      <c r="W228" s="498"/>
      <c r="X228" s="498"/>
      <c r="Y228" s="499"/>
      <c r="Z228" s="497"/>
      <c r="AA228" s="498"/>
      <c r="AB228" s="498"/>
      <c r="AC228" s="498"/>
      <c r="AD228" s="498"/>
      <c r="AE228" s="498"/>
      <c r="AF228" s="498"/>
      <c r="AG228" s="498"/>
      <c r="AH228" s="498"/>
      <c r="AI228" s="498"/>
      <c r="AJ228" s="498"/>
      <c r="AK228" s="499"/>
      <c r="AL228" s="497"/>
      <c r="AM228" s="498"/>
      <c r="AN228" s="498"/>
      <c r="AO228" s="498"/>
      <c r="AP228" s="498"/>
      <c r="AQ228" s="498"/>
      <c r="AR228" s="498"/>
      <c r="AS228" s="498"/>
      <c r="AT228" s="498"/>
      <c r="AU228" s="498"/>
      <c r="AV228" s="498"/>
      <c r="AW228" s="499"/>
    </row>
    <row r="229" spans="1:49" s="75" customFormat="1" ht="21" customHeight="1" thickBot="1" x14ac:dyDescent="0.3">
      <c r="A229" s="493"/>
      <c r="B229" s="500" t="str">
        <f>IF(ISBLANK(B227),"",CONCATENATE(LEFT(INDEX(B$71:B$102,MATCH(LEFT(B227,11)&amp;"*",B$71:B$102,0)+2),FIND("-",INDEX(B$71:B$102,MATCH(LEFT(B227,11)&amp;"*",B$71:B$102,0)+2))),A227))</f>
        <v/>
      </c>
      <c r="C229" s="501"/>
      <c r="D229" s="502"/>
      <c r="E229" s="193"/>
      <c r="F229" s="203"/>
      <c r="G229" s="195"/>
      <c r="H229" s="196"/>
      <c r="I229" s="196"/>
      <c r="J229" s="197"/>
      <c r="K229" s="198"/>
      <c r="L229" s="198"/>
      <c r="M229" s="198"/>
      <c r="N229" s="500" t="str">
        <f>IF(ISBLANK(N227),"",CONCATENATE(LEFT(INDEX(N$71:N$102,MATCH(LEFT(N227,11)&amp;"*",N$71:N$102,0)+2),FIND("-",INDEX(N$71:N$102,MATCH(LEFT(N227,11)&amp;"*",N$71:N$102,0)+2))),$A227))</f>
        <v/>
      </c>
      <c r="O229" s="501"/>
      <c r="P229" s="502"/>
      <c r="Q229" s="304"/>
      <c r="R229" s="210"/>
      <c r="S229" s="205"/>
      <c r="T229" s="207"/>
      <c r="U229" s="207"/>
      <c r="V229" s="206"/>
      <c r="W229" s="209"/>
      <c r="X229" s="187"/>
      <c r="Y229" s="187"/>
      <c r="Z229" s="500" t="str">
        <f>IF(ISBLANK(Z227),"",CONCATENATE(LEFT(INDEX(Z$71:Z$102,MATCH(LEFT(Z227,11)&amp;"*",Z$71:Z$102,0)+2),FIND("-",INDEX(Z$71:Z$102,MATCH(LEFT(Z227,11)&amp;"*",Z$71:Z$102,0)+2))),$A227))</f>
        <v/>
      </c>
      <c r="AA229" s="501"/>
      <c r="AB229" s="502"/>
      <c r="AC229" s="304"/>
      <c r="AD229" s="210"/>
      <c r="AE229" s="205"/>
      <c r="AF229" s="207"/>
      <c r="AG229" s="207"/>
      <c r="AH229" s="206"/>
      <c r="AI229" s="209"/>
      <c r="AJ229" s="187"/>
      <c r="AK229" s="187"/>
      <c r="AL229" s="500" t="str">
        <f>IF(ISBLANK(AL227),"",CONCATENATE(LEFT(INDEX(AL$71:AL$102,MATCH(LEFT(AL227,11)&amp;"*",AL$71:AL$102,0)+2),FIND("-",INDEX(AL$71:AL$102,MATCH(LEFT(AL227,11)&amp;"*",AL$71:AL$102,0)+2))),$A227))</f>
        <v/>
      </c>
      <c r="AM229" s="501"/>
      <c r="AN229" s="502"/>
      <c r="AO229" s="304"/>
      <c r="AP229" s="210"/>
      <c r="AQ229" s="205"/>
      <c r="AR229" s="207"/>
      <c r="AS229" s="207"/>
      <c r="AT229" s="206"/>
      <c r="AU229" s="209"/>
      <c r="AV229" s="187"/>
      <c r="AW229" s="187"/>
    </row>
    <row r="230" spans="1:49" s="75" customFormat="1" ht="21" customHeight="1" thickTop="1" x14ac:dyDescent="0.25">
      <c r="A230" s="491" t="s">
        <v>64</v>
      </c>
      <c r="B230" s="494"/>
      <c r="C230" s="495"/>
      <c r="D230" s="495"/>
      <c r="E230" s="495"/>
      <c r="F230" s="495"/>
      <c r="G230" s="495"/>
      <c r="H230" s="495"/>
      <c r="I230" s="495"/>
      <c r="J230" s="495"/>
      <c r="K230" s="495"/>
      <c r="L230" s="495"/>
      <c r="M230" s="496"/>
      <c r="N230" s="494"/>
      <c r="O230" s="495"/>
      <c r="P230" s="495"/>
      <c r="Q230" s="495"/>
      <c r="R230" s="495"/>
      <c r="S230" s="495"/>
      <c r="T230" s="495"/>
      <c r="U230" s="495"/>
      <c r="V230" s="495"/>
      <c r="W230" s="495"/>
      <c r="X230" s="495"/>
      <c r="Y230" s="496"/>
      <c r="Z230" s="494"/>
      <c r="AA230" s="495"/>
      <c r="AB230" s="495"/>
      <c r="AC230" s="495"/>
      <c r="AD230" s="495"/>
      <c r="AE230" s="495"/>
      <c r="AF230" s="495"/>
      <c r="AG230" s="495"/>
      <c r="AH230" s="495"/>
      <c r="AI230" s="495"/>
      <c r="AJ230" s="495"/>
      <c r="AK230" s="496"/>
      <c r="AL230" s="494"/>
      <c r="AM230" s="495"/>
      <c r="AN230" s="495"/>
      <c r="AO230" s="495"/>
      <c r="AP230" s="495"/>
      <c r="AQ230" s="495"/>
      <c r="AR230" s="495"/>
      <c r="AS230" s="495"/>
      <c r="AT230" s="495"/>
      <c r="AU230" s="495"/>
      <c r="AV230" s="495"/>
      <c r="AW230" s="496"/>
    </row>
    <row r="231" spans="1:49" s="75" customFormat="1" ht="21" customHeight="1" x14ac:dyDescent="0.25">
      <c r="A231" s="492"/>
      <c r="B231" s="497"/>
      <c r="C231" s="498"/>
      <c r="D231" s="498"/>
      <c r="E231" s="498"/>
      <c r="F231" s="498"/>
      <c r="G231" s="498"/>
      <c r="H231" s="498"/>
      <c r="I231" s="498"/>
      <c r="J231" s="498"/>
      <c r="K231" s="498"/>
      <c r="L231" s="498"/>
      <c r="M231" s="499"/>
      <c r="N231" s="497"/>
      <c r="O231" s="498"/>
      <c r="P231" s="498"/>
      <c r="Q231" s="498"/>
      <c r="R231" s="498"/>
      <c r="S231" s="498"/>
      <c r="T231" s="498"/>
      <c r="U231" s="498"/>
      <c r="V231" s="498"/>
      <c r="W231" s="498"/>
      <c r="X231" s="498"/>
      <c r="Y231" s="499"/>
      <c r="Z231" s="497"/>
      <c r="AA231" s="498"/>
      <c r="AB231" s="498"/>
      <c r="AC231" s="498"/>
      <c r="AD231" s="498"/>
      <c r="AE231" s="498"/>
      <c r="AF231" s="498"/>
      <c r="AG231" s="498"/>
      <c r="AH231" s="498"/>
      <c r="AI231" s="498"/>
      <c r="AJ231" s="498"/>
      <c r="AK231" s="499"/>
      <c r="AL231" s="497"/>
      <c r="AM231" s="498"/>
      <c r="AN231" s="498"/>
      <c r="AO231" s="498"/>
      <c r="AP231" s="498"/>
      <c r="AQ231" s="498"/>
      <c r="AR231" s="498"/>
      <c r="AS231" s="498"/>
      <c r="AT231" s="498"/>
      <c r="AU231" s="498"/>
      <c r="AV231" s="498"/>
      <c r="AW231" s="499"/>
    </row>
    <row r="232" spans="1:49" s="75" customFormat="1" ht="21" customHeight="1" thickBot="1" x14ac:dyDescent="0.3">
      <c r="A232" s="493"/>
      <c r="B232" s="500" t="str">
        <f>IF(ISBLANK(B230),"",CONCATENATE(LEFT(INDEX(B$71:B$102,MATCH(LEFT(B230,11)&amp;"*",B$71:B$102,0)+2),FIND("-",INDEX(B$71:B$102,MATCH(LEFT(B230,11)&amp;"*",B$71:B$102,0)+2))),A230))</f>
        <v/>
      </c>
      <c r="C232" s="501"/>
      <c r="D232" s="502"/>
      <c r="E232" s="193"/>
      <c r="F232" s="203"/>
      <c r="G232" s="195"/>
      <c r="H232" s="196"/>
      <c r="I232" s="196"/>
      <c r="J232" s="197"/>
      <c r="K232" s="198"/>
      <c r="L232" s="198"/>
      <c r="M232" s="198"/>
      <c r="N232" s="500" t="str">
        <f>IF(ISBLANK(N230),"",CONCATENATE(LEFT(INDEX(N$71:N$102,MATCH(LEFT(N230,11)&amp;"*",N$71:N$102,0)+2),FIND("-",INDEX(N$71:N$102,MATCH(LEFT(N230,11)&amp;"*",N$71:N$102,0)+2))),$A230))</f>
        <v/>
      </c>
      <c r="O232" s="501"/>
      <c r="P232" s="502"/>
      <c r="Q232" s="304"/>
      <c r="R232" s="210"/>
      <c r="S232" s="205"/>
      <c r="T232" s="207"/>
      <c r="U232" s="207"/>
      <c r="V232" s="206"/>
      <c r="W232" s="209"/>
      <c r="X232" s="187"/>
      <c r="Y232" s="187"/>
      <c r="Z232" s="500" t="str">
        <f>IF(ISBLANK(Z230),"",CONCATENATE(LEFT(INDEX(Z$71:Z$102,MATCH(LEFT(Z230,11)&amp;"*",Z$71:Z$102,0)+2),FIND("-",INDEX(Z$71:Z$102,MATCH(LEFT(Z230,11)&amp;"*",Z$71:Z$102,0)+2))),$A230))</f>
        <v/>
      </c>
      <c r="AA232" s="501"/>
      <c r="AB232" s="502"/>
      <c r="AC232" s="304"/>
      <c r="AD232" s="210"/>
      <c r="AE232" s="205"/>
      <c r="AF232" s="207"/>
      <c r="AG232" s="207"/>
      <c r="AH232" s="206"/>
      <c r="AI232" s="209"/>
      <c r="AJ232" s="187"/>
      <c r="AK232" s="187"/>
      <c r="AL232" s="500" t="str">
        <f>IF(ISBLANK(AL230),"",CONCATENATE(LEFT(INDEX(AL$71:AL$102,MATCH(LEFT(AL230,11)&amp;"*",AL$71:AL$102,0)+2),FIND("-",INDEX(AL$71:AL$102,MATCH(LEFT(AL230,11)&amp;"*",AL$71:AL$102,0)+2))),$A230))</f>
        <v/>
      </c>
      <c r="AM232" s="501"/>
      <c r="AN232" s="502"/>
      <c r="AO232" s="304"/>
      <c r="AP232" s="210"/>
      <c r="AQ232" s="205"/>
      <c r="AR232" s="207"/>
      <c r="AS232" s="207"/>
      <c r="AT232" s="206"/>
      <c r="AU232" s="209"/>
      <c r="AV232" s="187"/>
      <c r="AW232" s="187"/>
    </row>
    <row r="233" spans="1:49" s="75" customFormat="1" ht="21" customHeight="1" thickTop="1" x14ac:dyDescent="0.25">
      <c r="A233" s="491" t="s">
        <v>65</v>
      </c>
      <c r="B233" s="494"/>
      <c r="C233" s="495"/>
      <c r="D233" s="495"/>
      <c r="E233" s="495"/>
      <c r="F233" s="495"/>
      <c r="G233" s="495"/>
      <c r="H233" s="495"/>
      <c r="I233" s="495"/>
      <c r="J233" s="495"/>
      <c r="K233" s="495"/>
      <c r="L233" s="495"/>
      <c r="M233" s="496"/>
      <c r="N233" s="494"/>
      <c r="O233" s="495"/>
      <c r="P233" s="495"/>
      <c r="Q233" s="495"/>
      <c r="R233" s="495"/>
      <c r="S233" s="495"/>
      <c r="T233" s="495"/>
      <c r="U233" s="495"/>
      <c r="V233" s="495"/>
      <c r="W233" s="495"/>
      <c r="X233" s="495"/>
      <c r="Y233" s="496"/>
      <c r="Z233" s="494"/>
      <c r="AA233" s="495"/>
      <c r="AB233" s="495"/>
      <c r="AC233" s="495"/>
      <c r="AD233" s="495"/>
      <c r="AE233" s="495"/>
      <c r="AF233" s="495"/>
      <c r="AG233" s="495"/>
      <c r="AH233" s="495"/>
      <c r="AI233" s="495"/>
      <c r="AJ233" s="495"/>
      <c r="AK233" s="496"/>
      <c r="AL233" s="494"/>
      <c r="AM233" s="495"/>
      <c r="AN233" s="495"/>
      <c r="AO233" s="495"/>
      <c r="AP233" s="495"/>
      <c r="AQ233" s="495"/>
      <c r="AR233" s="495"/>
      <c r="AS233" s="495"/>
      <c r="AT233" s="495"/>
      <c r="AU233" s="495"/>
      <c r="AV233" s="495"/>
      <c r="AW233" s="496"/>
    </row>
    <row r="234" spans="1:49" s="75" customFormat="1" ht="21" customHeight="1" x14ac:dyDescent="0.25">
      <c r="A234" s="492"/>
      <c r="B234" s="497"/>
      <c r="C234" s="498"/>
      <c r="D234" s="498"/>
      <c r="E234" s="498"/>
      <c r="F234" s="498"/>
      <c r="G234" s="498"/>
      <c r="H234" s="498"/>
      <c r="I234" s="498"/>
      <c r="J234" s="498"/>
      <c r="K234" s="498"/>
      <c r="L234" s="498"/>
      <c r="M234" s="499"/>
      <c r="N234" s="497"/>
      <c r="O234" s="498"/>
      <c r="P234" s="498"/>
      <c r="Q234" s="498"/>
      <c r="R234" s="498"/>
      <c r="S234" s="498"/>
      <c r="T234" s="498"/>
      <c r="U234" s="498"/>
      <c r="V234" s="498"/>
      <c r="W234" s="498"/>
      <c r="X234" s="498"/>
      <c r="Y234" s="499"/>
      <c r="Z234" s="497"/>
      <c r="AA234" s="498"/>
      <c r="AB234" s="498"/>
      <c r="AC234" s="498"/>
      <c r="AD234" s="498"/>
      <c r="AE234" s="498"/>
      <c r="AF234" s="498"/>
      <c r="AG234" s="498"/>
      <c r="AH234" s="498"/>
      <c r="AI234" s="498"/>
      <c r="AJ234" s="498"/>
      <c r="AK234" s="499"/>
      <c r="AL234" s="497"/>
      <c r="AM234" s="498"/>
      <c r="AN234" s="498"/>
      <c r="AO234" s="498"/>
      <c r="AP234" s="498"/>
      <c r="AQ234" s="498"/>
      <c r="AR234" s="498"/>
      <c r="AS234" s="498"/>
      <c r="AT234" s="498"/>
      <c r="AU234" s="498"/>
      <c r="AV234" s="498"/>
      <c r="AW234" s="499"/>
    </row>
    <row r="235" spans="1:49" s="75" customFormat="1" ht="21" customHeight="1" thickBot="1" x14ac:dyDescent="0.3">
      <c r="A235" s="493"/>
      <c r="B235" s="500" t="str">
        <f>IF(ISBLANK(B233),"",CONCATENATE(LEFT(INDEX(B$71:B$102,MATCH(LEFT(B233,11)&amp;"*",B$71:B$102,0)+2),FIND("-",INDEX(B$71:B$102,MATCH(LEFT(B233,11)&amp;"*",B$71:B$102,0)+2))),A233))</f>
        <v/>
      </c>
      <c r="C235" s="501"/>
      <c r="D235" s="502"/>
      <c r="E235" s="193"/>
      <c r="F235" s="203"/>
      <c r="G235" s="195"/>
      <c r="H235" s="196"/>
      <c r="I235" s="196"/>
      <c r="J235" s="197"/>
      <c r="K235" s="198"/>
      <c r="L235" s="198"/>
      <c r="M235" s="198"/>
      <c r="N235" s="500" t="str">
        <f>IF(ISBLANK(N233),"",CONCATENATE(LEFT(INDEX(N$71:N$102,MATCH(LEFT(N233,11)&amp;"*",N$71:N$102,0)+2),FIND("-",INDEX(N$71:N$102,MATCH(LEFT(N233,11)&amp;"*",N$71:N$102,0)+2))),$A233))</f>
        <v/>
      </c>
      <c r="O235" s="501"/>
      <c r="P235" s="502"/>
      <c r="Q235" s="193"/>
      <c r="R235" s="194"/>
      <c r="S235" s="195"/>
      <c r="T235" s="196"/>
      <c r="U235" s="196"/>
      <c r="V235" s="197"/>
      <c r="W235" s="198"/>
      <c r="X235" s="194"/>
      <c r="Y235" s="198"/>
      <c r="Z235" s="500" t="str">
        <f>IF(ISBLANK(Z233),"",CONCATENATE(LEFT(INDEX(Z$71:Z$102,MATCH(LEFT(Z233,11)&amp;"*",Z$71:Z$102,0)+2),FIND("-",INDEX(Z$71:Z$102,MATCH(LEFT(Z233,11)&amp;"*",Z$71:Z$102,0)+2))),$A233))</f>
        <v/>
      </c>
      <c r="AA235" s="501"/>
      <c r="AB235" s="502"/>
      <c r="AC235" s="304"/>
      <c r="AD235" s="210"/>
      <c r="AE235" s="205"/>
      <c r="AF235" s="207"/>
      <c r="AG235" s="207"/>
      <c r="AH235" s="206"/>
      <c r="AI235" s="209"/>
      <c r="AJ235" s="187"/>
      <c r="AK235" s="187"/>
      <c r="AL235" s="500" t="str">
        <f>IF(ISBLANK(AL233),"",CONCATENATE(LEFT(INDEX(AL$71:AL$102,MATCH(LEFT(AL233,11)&amp;"*",AL$71:AL$102,0)+2),FIND("-",INDEX(AL$71:AL$102,MATCH(LEFT(AL233,11)&amp;"*",AL$71:AL$102,0)+2))),$A233))</f>
        <v/>
      </c>
      <c r="AM235" s="501"/>
      <c r="AN235" s="502"/>
      <c r="AO235" s="193"/>
      <c r="AP235" s="194"/>
      <c r="AQ235" s="195"/>
      <c r="AR235" s="196"/>
      <c r="AS235" s="196"/>
      <c r="AT235" s="197"/>
      <c r="AU235" s="198"/>
      <c r="AV235" s="194"/>
      <c r="AW235" s="198"/>
    </row>
    <row r="236" spans="1:49" s="75" customFormat="1" ht="21" customHeight="1" thickTop="1" x14ac:dyDescent="0.25">
      <c r="A236" s="491" t="s">
        <v>88</v>
      </c>
      <c r="B236" s="494"/>
      <c r="C236" s="495"/>
      <c r="D236" s="495"/>
      <c r="E236" s="495"/>
      <c r="F236" s="495"/>
      <c r="G236" s="495"/>
      <c r="H236" s="495"/>
      <c r="I236" s="495"/>
      <c r="J236" s="495"/>
      <c r="K236" s="495"/>
      <c r="L236" s="495"/>
      <c r="M236" s="496"/>
      <c r="N236" s="494"/>
      <c r="O236" s="495"/>
      <c r="P236" s="495"/>
      <c r="Q236" s="495"/>
      <c r="R236" s="495"/>
      <c r="S236" s="495"/>
      <c r="T236" s="495"/>
      <c r="U236" s="495"/>
      <c r="V236" s="495"/>
      <c r="W236" s="495"/>
      <c r="X236" s="495"/>
      <c r="Y236" s="496"/>
      <c r="Z236" s="494"/>
      <c r="AA236" s="495"/>
      <c r="AB236" s="495"/>
      <c r="AC236" s="495"/>
      <c r="AD236" s="495"/>
      <c r="AE236" s="495"/>
      <c r="AF236" s="495"/>
      <c r="AG236" s="495"/>
      <c r="AH236" s="495"/>
      <c r="AI236" s="495"/>
      <c r="AJ236" s="495"/>
      <c r="AK236" s="496"/>
      <c r="AL236" s="494"/>
      <c r="AM236" s="495"/>
      <c r="AN236" s="495"/>
      <c r="AO236" s="495"/>
      <c r="AP236" s="495"/>
      <c r="AQ236" s="495"/>
      <c r="AR236" s="495"/>
      <c r="AS236" s="495"/>
      <c r="AT236" s="495"/>
      <c r="AU236" s="495"/>
      <c r="AV236" s="495"/>
      <c r="AW236" s="496"/>
    </row>
    <row r="237" spans="1:49" s="75" customFormat="1" ht="21" customHeight="1" x14ac:dyDescent="0.25">
      <c r="A237" s="492"/>
      <c r="B237" s="497"/>
      <c r="C237" s="498"/>
      <c r="D237" s="498"/>
      <c r="E237" s="498"/>
      <c r="F237" s="498"/>
      <c r="G237" s="498"/>
      <c r="H237" s="498"/>
      <c r="I237" s="498"/>
      <c r="J237" s="498"/>
      <c r="K237" s="498"/>
      <c r="L237" s="498"/>
      <c r="M237" s="499"/>
      <c r="N237" s="497"/>
      <c r="O237" s="498"/>
      <c r="P237" s="498"/>
      <c r="Q237" s="498"/>
      <c r="R237" s="498"/>
      <c r="S237" s="498"/>
      <c r="T237" s="498"/>
      <c r="U237" s="498"/>
      <c r="V237" s="498"/>
      <c r="W237" s="498"/>
      <c r="X237" s="498"/>
      <c r="Y237" s="499"/>
      <c r="Z237" s="497"/>
      <c r="AA237" s="498"/>
      <c r="AB237" s="498"/>
      <c r="AC237" s="498"/>
      <c r="AD237" s="498"/>
      <c r="AE237" s="498"/>
      <c r="AF237" s="498"/>
      <c r="AG237" s="498"/>
      <c r="AH237" s="498"/>
      <c r="AI237" s="498"/>
      <c r="AJ237" s="498"/>
      <c r="AK237" s="499"/>
      <c r="AL237" s="497"/>
      <c r="AM237" s="498"/>
      <c r="AN237" s="498"/>
      <c r="AO237" s="498"/>
      <c r="AP237" s="498"/>
      <c r="AQ237" s="498"/>
      <c r="AR237" s="498"/>
      <c r="AS237" s="498"/>
      <c r="AT237" s="498"/>
      <c r="AU237" s="498"/>
      <c r="AV237" s="498"/>
      <c r="AW237" s="499"/>
    </row>
    <row r="238" spans="1:49" s="75" customFormat="1" ht="21" customHeight="1" thickBot="1" x14ac:dyDescent="0.3">
      <c r="A238" s="493"/>
      <c r="B238" s="500" t="str">
        <f>IF(ISBLANK(B236),"",CONCATENATE(LEFT(INDEX(B$71:B$102,MATCH(LEFT(B236,11)&amp;"*",B$71:B$102,0)+2),FIND("-",INDEX(B$71:B$102,MATCH(LEFT(B236,11)&amp;"*",B$71:B$102,0)+2))),A236))</f>
        <v/>
      </c>
      <c r="C238" s="501"/>
      <c r="D238" s="502"/>
      <c r="E238" s="193"/>
      <c r="F238" s="203"/>
      <c r="G238" s="195"/>
      <c r="H238" s="196"/>
      <c r="I238" s="196"/>
      <c r="J238" s="197"/>
      <c r="K238" s="198"/>
      <c r="L238" s="198"/>
      <c r="M238" s="198"/>
      <c r="N238" s="500" t="str">
        <f>IF(ISBLANK(N236),"",CONCATENATE(LEFT(INDEX(N$71:N$102,MATCH(LEFT(N236,11)&amp;"*",N$71:N$102,0)+2),FIND("-",INDEX(N$71:N$102,MATCH(LEFT(N236,11)&amp;"*",N$71:N$102,0)+2))),$A236))</f>
        <v/>
      </c>
      <c r="O238" s="501"/>
      <c r="P238" s="502"/>
      <c r="Q238" s="193"/>
      <c r="R238" s="194"/>
      <c r="S238" s="195"/>
      <c r="T238" s="196"/>
      <c r="U238" s="196"/>
      <c r="V238" s="197"/>
      <c r="W238" s="198"/>
      <c r="X238" s="194"/>
      <c r="Y238" s="198"/>
      <c r="Z238" s="500" t="str">
        <f>IF(ISBLANK(Z236),"",CONCATENATE(LEFT(INDEX(Z$71:Z$102,MATCH(LEFT(Z236,11)&amp;"*",Z$71:Z$102,0)+2),FIND("-",INDEX(Z$71:Z$102,MATCH(LEFT(Z236,11)&amp;"*",Z$71:Z$102,0)+2))),$A236))</f>
        <v/>
      </c>
      <c r="AA238" s="501"/>
      <c r="AB238" s="502"/>
      <c r="AC238" s="304"/>
      <c r="AD238" s="210"/>
      <c r="AE238" s="205"/>
      <c r="AF238" s="207"/>
      <c r="AG238" s="207"/>
      <c r="AH238" s="206"/>
      <c r="AI238" s="209"/>
      <c r="AJ238" s="187"/>
      <c r="AK238" s="187"/>
      <c r="AL238" s="500" t="str">
        <f>IF(ISBLANK(AL236),"",CONCATENATE(LEFT(INDEX(AL$71:AL$102,MATCH(LEFT(AL236,11)&amp;"*",AL$71:AL$102,0)+2),FIND("-",INDEX(AL$71:AL$102,MATCH(LEFT(AL236,11)&amp;"*",AL$71:AL$102,0)+2))),$A236))</f>
        <v/>
      </c>
      <c r="AM238" s="501"/>
      <c r="AN238" s="502"/>
      <c r="AO238" s="193"/>
      <c r="AP238" s="194"/>
      <c r="AQ238" s="195"/>
      <c r="AR238" s="196"/>
      <c r="AS238" s="196"/>
      <c r="AT238" s="197"/>
      <c r="AU238" s="198"/>
      <c r="AV238" s="194"/>
      <c r="AW238" s="198"/>
    </row>
    <row r="239" spans="1:49" s="75" customFormat="1" ht="21" customHeight="1" thickTop="1" x14ac:dyDescent="0.25">
      <c r="A239" s="491" t="s">
        <v>236</v>
      </c>
      <c r="B239" s="494"/>
      <c r="C239" s="495"/>
      <c r="D239" s="495"/>
      <c r="E239" s="495"/>
      <c r="F239" s="495"/>
      <c r="G239" s="495"/>
      <c r="H239" s="495"/>
      <c r="I239" s="495"/>
      <c r="J239" s="495"/>
      <c r="K239" s="495"/>
      <c r="L239" s="495"/>
      <c r="M239" s="496"/>
      <c r="N239" s="494"/>
      <c r="O239" s="495"/>
      <c r="P239" s="495"/>
      <c r="Q239" s="495"/>
      <c r="R239" s="495"/>
      <c r="S239" s="495"/>
      <c r="T239" s="495"/>
      <c r="U239" s="495"/>
      <c r="V239" s="495"/>
      <c r="W239" s="495"/>
      <c r="X239" s="495"/>
      <c r="Y239" s="496"/>
      <c r="Z239" s="494"/>
      <c r="AA239" s="495"/>
      <c r="AB239" s="495"/>
      <c r="AC239" s="495"/>
      <c r="AD239" s="495"/>
      <c r="AE239" s="495"/>
      <c r="AF239" s="495"/>
      <c r="AG239" s="495"/>
      <c r="AH239" s="495"/>
      <c r="AI239" s="495"/>
      <c r="AJ239" s="495"/>
      <c r="AK239" s="496"/>
      <c r="AL239" s="494"/>
      <c r="AM239" s="495"/>
      <c r="AN239" s="495"/>
      <c r="AO239" s="495"/>
      <c r="AP239" s="495"/>
      <c r="AQ239" s="495"/>
      <c r="AR239" s="495"/>
      <c r="AS239" s="495"/>
      <c r="AT239" s="495"/>
      <c r="AU239" s="495"/>
      <c r="AV239" s="495"/>
      <c r="AW239" s="496"/>
    </row>
    <row r="240" spans="1:49" s="75" customFormat="1" ht="21" customHeight="1" x14ac:dyDescent="0.25">
      <c r="A240" s="492"/>
      <c r="B240" s="497"/>
      <c r="C240" s="498"/>
      <c r="D240" s="498"/>
      <c r="E240" s="498"/>
      <c r="F240" s="498"/>
      <c r="G240" s="498"/>
      <c r="H240" s="498"/>
      <c r="I240" s="498"/>
      <c r="J240" s="498"/>
      <c r="K240" s="498"/>
      <c r="L240" s="498"/>
      <c r="M240" s="499"/>
      <c r="N240" s="497"/>
      <c r="O240" s="498"/>
      <c r="P240" s="498"/>
      <c r="Q240" s="498"/>
      <c r="R240" s="498"/>
      <c r="S240" s="498"/>
      <c r="T240" s="498"/>
      <c r="U240" s="498"/>
      <c r="V240" s="498"/>
      <c r="W240" s="498"/>
      <c r="X240" s="498"/>
      <c r="Y240" s="499"/>
      <c r="Z240" s="497"/>
      <c r="AA240" s="498"/>
      <c r="AB240" s="498"/>
      <c r="AC240" s="498"/>
      <c r="AD240" s="498"/>
      <c r="AE240" s="498"/>
      <c r="AF240" s="498"/>
      <c r="AG240" s="498"/>
      <c r="AH240" s="498"/>
      <c r="AI240" s="498"/>
      <c r="AJ240" s="498"/>
      <c r="AK240" s="499"/>
      <c r="AL240" s="497"/>
      <c r="AM240" s="498"/>
      <c r="AN240" s="498"/>
      <c r="AO240" s="498"/>
      <c r="AP240" s="498"/>
      <c r="AQ240" s="498"/>
      <c r="AR240" s="498"/>
      <c r="AS240" s="498"/>
      <c r="AT240" s="498"/>
      <c r="AU240" s="498"/>
      <c r="AV240" s="498"/>
      <c r="AW240" s="499"/>
    </row>
    <row r="241" spans="1:49" s="78" customFormat="1" ht="21" customHeight="1" thickBot="1" x14ac:dyDescent="0.25">
      <c r="A241" s="493"/>
      <c r="B241" s="500" t="str">
        <f>IF(ISBLANK(B239),"",CONCATENATE(LEFT(INDEX(B$71:B$102,MATCH(LEFT(B239,11)&amp;"*",B$71:B$102,0)+2),FIND("-",INDEX(B$71:B$102,MATCH(LEFT(B239,11)&amp;"*",B$71:B$102,0)+2))),A239))</f>
        <v/>
      </c>
      <c r="C241" s="501"/>
      <c r="D241" s="502"/>
      <c r="E241" s="193"/>
      <c r="F241" s="203"/>
      <c r="G241" s="195"/>
      <c r="H241" s="196"/>
      <c r="I241" s="196"/>
      <c r="J241" s="197"/>
      <c r="K241" s="198"/>
      <c r="L241" s="198"/>
      <c r="M241" s="198"/>
      <c r="N241" s="500" t="str">
        <f>IF(ISBLANK(N239),"",CONCATENATE(LEFT(INDEX(N$71:N$102,MATCH(LEFT(N239,11)&amp;"*",N$71:N$102,0)+2),FIND("-",INDEX(N$71:N$102,MATCH(LEFT(N239,11)&amp;"*",N$71:N$102,0)+2))),$A239))</f>
        <v/>
      </c>
      <c r="O241" s="501"/>
      <c r="P241" s="502"/>
      <c r="Q241" s="193"/>
      <c r="R241" s="194"/>
      <c r="S241" s="195"/>
      <c r="T241" s="196"/>
      <c r="U241" s="196"/>
      <c r="V241" s="197"/>
      <c r="W241" s="198"/>
      <c r="X241" s="194"/>
      <c r="Y241" s="198"/>
      <c r="Z241" s="500" t="str">
        <f>IF(ISBLANK(Z239),"",CONCATENATE(LEFT(INDEX(Z$71:Z$102,MATCH(LEFT(Z239,11)&amp;"*",Z$71:Z$102,0)+2),FIND("-",INDEX(Z$71:Z$102,MATCH(LEFT(Z239,11)&amp;"*",Z$71:Z$102,0)+2))),$A239))</f>
        <v/>
      </c>
      <c r="AA241" s="501"/>
      <c r="AB241" s="502"/>
      <c r="AC241" s="304"/>
      <c r="AD241" s="210"/>
      <c r="AE241" s="205"/>
      <c r="AF241" s="207"/>
      <c r="AG241" s="207"/>
      <c r="AH241" s="206"/>
      <c r="AI241" s="209"/>
      <c r="AJ241" s="187"/>
      <c r="AK241" s="187"/>
      <c r="AL241" s="500" t="str">
        <f>IF(ISBLANK(AL239),"",CONCATENATE(LEFT(INDEX(AL$71:AL$102,MATCH(LEFT(AL239,11)&amp;"*",AL$71:AL$102,0)+2),FIND("-",INDEX(AL$71:AL$102,MATCH(LEFT(AL239,11)&amp;"*",AL$71:AL$102,0)+2))),$A239))</f>
        <v/>
      </c>
      <c r="AM241" s="501"/>
      <c r="AN241" s="502"/>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89"/>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486" t="s">
        <v>89</v>
      </c>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8"/>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2"/>
      <c r="P244" s="84"/>
      <c r="Q244" s="84"/>
      <c r="R244" s="316"/>
      <c r="S244" s="316"/>
      <c r="T244" s="316"/>
      <c r="U244" s="316"/>
      <c r="V244" s="316"/>
      <c r="W244" s="316"/>
      <c r="X244" s="316"/>
      <c r="Y244" s="316"/>
      <c r="Z244" s="316"/>
      <c r="AA244" s="316"/>
      <c r="AB244" s="316"/>
      <c r="AC244" s="316"/>
      <c r="AD244" s="316"/>
      <c r="AE244" s="316"/>
      <c r="AF244" s="316"/>
      <c r="AG244" s="316"/>
      <c r="AH244" s="316"/>
      <c r="AI244" s="316"/>
      <c r="AJ244" s="316"/>
      <c r="AK244" s="316"/>
      <c r="AL244" s="316"/>
      <c r="AM244" s="316"/>
      <c r="AN244" s="84"/>
      <c r="AO244" s="84"/>
      <c r="AP244" s="84"/>
      <c r="AQ244" s="84"/>
      <c r="AR244" s="84"/>
      <c r="AS244" s="84"/>
      <c r="AT244" s="84"/>
      <c r="AU244" s="84"/>
      <c r="AV244" s="82"/>
      <c r="AW244" s="82"/>
    </row>
    <row r="245" spans="1:49" s="78" customFormat="1" ht="15" customHeight="1" x14ac:dyDescent="0.25">
      <c r="A245" s="490" t="s">
        <v>289</v>
      </c>
      <c r="B245" s="490"/>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Y245" s="490"/>
      <c r="Z245" s="490"/>
      <c r="AA245" s="490"/>
      <c r="AB245" s="490"/>
      <c r="AC245" s="490"/>
      <c r="AD245" s="490"/>
      <c r="AE245" s="490"/>
      <c r="AF245" s="490"/>
      <c r="AG245" s="490"/>
      <c r="AH245" s="490"/>
      <c r="AI245" s="490"/>
      <c r="AJ245" s="490"/>
      <c r="AK245" s="490"/>
      <c r="AL245" s="490"/>
      <c r="AM245" s="490"/>
      <c r="AN245" s="490"/>
      <c r="AO245" s="490"/>
      <c r="AP245" s="490"/>
      <c r="AQ245" s="490"/>
      <c r="AR245" s="490"/>
      <c r="AS245" s="490"/>
      <c r="AT245" s="490"/>
      <c r="AU245" s="490"/>
      <c r="AV245" s="490"/>
      <c r="AW245" s="490"/>
    </row>
    <row r="246" spans="1:49" s="6" customFormat="1" ht="21" customHeight="1" x14ac:dyDescent="0.2">
      <c r="A246" s="78"/>
      <c r="B246" s="78"/>
      <c r="C246" s="78"/>
      <c r="D246" s="78"/>
      <c r="E246" s="78"/>
      <c r="F246" s="78"/>
      <c r="G246" s="78"/>
      <c r="H246" s="78"/>
      <c r="I246" s="78"/>
      <c r="J246" s="78"/>
      <c r="K246" s="78"/>
      <c r="L246" s="78"/>
      <c r="M246" s="78"/>
      <c r="N246" s="78"/>
      <c r="O246" s="392"/>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610" t="s">
        <v>39</v>
      </c>
      <c r="C247" s="610"/>
      <c r="D247" s="610"/>
      <c r="E247" s="610"/>
      <c r="F247" s="610"/>
      <c r="G247" s="610"/>
      <c r="H247" s="610"/>
      <c r="I247" s="610"/>
      <c r="J247" s="94"/>
      <c r="K247" s="94"/>
      <c r="L247" s="48"/>
      <c r="M247" s="48"/>
      <c r="N247" s="92"/>
      <c r="O247" s="380"/>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610" t="s">
        <v>42</v>
      </c>
      <c r="AO247" s="610"/>
      <c r="AP247" s="610"/>
      <c r="AQ247" s="610"/>
      <c r="AR247" s="610"/>
      <c r="AS247" s="610"/>
      <c r="AT247" s="610"/>
      <c r="AU247" s="610"/>
      <c r="AV247" s="48"/>
      <c r="AW247" s="48"/>
    </row>
    <row r="248" spans="1:49" s="78" customFormat="1" ht="21" customHeight="1" x14ac:dyDescent="0.2">
      <c r="A248" s="59"/>
      <c r="B248" s="551" t="str">
        <f>Coperta!B$46</f>
        <v>Conf.univ.dr.ing. Florin DRĂGAN</v>
      </c>
      <c r="C248" s="551"/>
      <c r="D248" s="551"/>
      <c r="E248" s="551"/>
      <c r="F248" s="551"/>
      <c r="G248" s="551"/>
      <c r="H248" s="551"/>
      <c r="I248" s="551"/>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551" t="str">
        <f>Coperta!N$46</f>
        <v>Conf.univ.dr.ing. Virgil STOICA</v>
      </c>
      <c r="AO248" s="551"/>
      <c r="AP248" s="551"/>
      <c r="AQ248" s="551"/>
      <c r="AR248" s="551"/>
      <c r="AS248" s="551"/>
      <c r="AT248" s="551"/>
      <c r="AU248" s="551"/>
      <c r="AV248" s="72"/>
      <c r="AW248" s="72"/>
    </row>
    <row r="249" spans="1:49" s="78" customFormat="1" ht="21" customHeight="1" x14ac:dyDescent="0.2">
      <c r="A249" s="59"/>
      <c r="B249" s="417"/>
      <c r="C249" s="417"/>
      <c r="D249" s="417"/>
      <c r="E249" s="417"/>
      <c r="F249" s="417"/>
      <c r="G249" s="417"/>
      <c r="H249" s="417"/>
      <c r="I249" s="417"/>
      <c r="J249" s="71"/>
      <c r="K249" s="71"/>
      <c r="L249" s="72"/>
      <c r="M249" s="72"/>
      <c r="N249" s="71"/>
      <c r="O249" s="381"/>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7"/>
      <c r="AO249" s="417"/>
      <c r="AP249" s="417"/>
      <c r="AQ249" s="417"/>
      <c r="AR249" s="417"/>
      <c r="AS249" s="417"/>
      <c r="AT249" s="417"/>
      <c r="AU249" s="417"/>
      <c r="AV249" s="72"/>
      <c r="AW249" s="72"/>
    </row>
    <row r="250" spans="1:49" s="59" customFormat="1" ht="14.25" x14ac:dyDescent="0.2">
      <c r="A250" s="78"/>
      <c r="B250" s="84"/>
      <c r="C250" s="84"/>
      <c r="D250" s="84"/>
      <c r="E250" s="84"/>
      <c r="F250" s="84"/>
      <c r="G250" s="84"/>
      <c r="H250" s="84"/>
      <c r="I250" s="84"/>
      <c r="J250" s="84"/>
      <c r="K250" s="84"/>
      <c r="L250" s="82"/>
      <c r="M250" s="82"/>
      <c r="N250" s="84"/>
      <c r="O250" s="382"/>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1"/>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47</v>
      </c>
      <c r="B253" s="2"/>
      <c r="C253" s="2"/>
      <c r="D253" s="2"/>
      <c r="E253" s="2"/>
      <c r="F253" s="2"/>
      <c r="G253" s="2"/>
      <c r="H253" s="2"/>
      <c r="I253" s="2"/>
      <c r="J253" s="2"/>
      <c r="K253" s="2"/>
      <c r="L253" s="3"/>
      <c r="M253" s="3"/>
      <c r="N253" s="2"/>
      <c r="O253" s="377"/>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Facultatea Mecanica</v>
      </c>
      <c r="B254" s="4"/>
      <c r="C254" s="4"/>
      <c r="D254" s="4"/>
      <c r="E254" s="4"/>
      <c r="F254" s="4"/>
      <c r="G254" s="4"/>
      <c r="H254" s="4"/>
      <c r="I254" s="4"/>
      <c r="J254" s="4"/>
      <c r="K254" s="4"/>
      <c r="L254" s="5"/>
      <c r="M254" s="5"/>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74</v>
      </c>
      <c r="B256" s="4"/>
      <c r="C256" s="7"/>
      <c r="D256" s="7"/>
      <c r="E256" s="7"/>
      <c r="F256" s="7"/>
      <c r="G256" s="7"/>
      <c r="H256" s="155" t="str">
        <f>Coperta!J$27</f>
        <v>STIINTE INGINERESTI</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72</v>
      </c>
      <c r="B257" s="4"/>
      <c r="C257" s="7"/>
      <c r="D257" s="7"/>
      <c r="E257" s="7"/>
      <c r="F257" s="7"/>
      <c r="G257" s="7"/>
      <c r="H257" s="155" t="str">
        <f>Coperta!J$29</f>
        <v>Ing. Mecanica, Mecatronica, Ing. Industriala si Management</v>
      </c>
      <c r="I257" s="7"/>
      <c r="J257" s="7"/>
      <c r="K257" s="7"/>
      <c r="L257" s="8"/>
      <c r="M257" s="8"/>
      <c r="N257" s="4"/>
      <c r="O257" s="378"/>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73</v>
      </c>
      <c r="B258" s="4"/>
      <c r="C258" s="7"/>
      <c r="D258" s="7"/>
      <c r="E258" s="7"/>
      <c r="F258" s="7"/>
      <c r="G258" s="7"/>
      <c r="H258" s="155" t="str">
        <f>Coperta!J$31</f>
        <v>INGINERIE INDUSTRIALA</v>
      </c>
      <c r="I258" s="7"/>
      <c r="J258" s="7"/>
      <c r="K258" s="7"/>
      <c r="L258" s="8"/>
      <c r="M258" s="8"/>
      <c r="N258" s="4"/>
      <c r="O258" s="378"/>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91</v>
      </c>
      <c r="B259" s="4"/>
      <c r="C259" s="7"/>
      <c r="D259" s="7"/>
      <c r="E259" s="7"/>
      <c r="F259" s="7"/>
      <c r="G259" s="7"/>
      <c r="H259" s="155" t="str">
        <f>Coperta!J$25</f>
        <v>Ingineria Sudarii</v>
      </c>
      <c r="I259" s="155"/>
      <c r="J259" s="84"/>
      <c r="K259" s="84"/>
      <c r="L259" s="82"/>
      <c r="M259" s="82"/>
      <c r="N259" s="84"/>
      <c r="O259" s="382"/>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2"/>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485" t="s">
        <v>82</v>
      </c>
      <c r="B262" s="485"/>
      <c r="C262" s="485"/>
      <c r="D262" s="485"/>
      <c r="E262" s="485"/>
      <c r="F262" s="485"/>
      <c r="G262" s="485"/>
      <c r="H262" s="485"/>
      <c r="I262" s="485"/>
      <c r="J262" s="485"/>
      <c r="K262" s="485"/>
      <c r="L262" s="485"/>
      <c r="M262" s="485"/>
      <c r="N262" s="485"/>
      <c r="O262" s="485"/>
      <c r="P262" s="485"/>
      <c r="Q262" s="485"/>
      <c r="R262" s="485"/>
      <c r="S262" s="485"/>
      <c r="T262" s="485"/>
      <c r="U262" s="485"/>
      <c r="V262" s="485"/>
      <c r="W262" s="485"/>
      <c r="X262" s="485"/>
      <c r="Y262" s="485"/>
      <c r="Z262" s="485"/>
      <c r="AA262" s="485"/>
      <c r="AB262" s="485"/>
      <c r="AC262" s="485"/>
      <c r="AD262" s="485"/>
      <c r="AE262" s="485"/>
      <c r="AF262" s="485"/>
      <c r="AG262" s="485"/>
      <c r="AH262" s="485"/>
      <c r="AI262" s="485"/>
      <c r="AJ262" s="485"/>
      <c r="AK262" s="485"/>
      <c r="AL262" s="485"/>
      <c r="AM262" s="485"/>
      <c r="AN262" s="485"/>
      <c r="AO262" s="485"/>
      <c r="AP262" s="485"/>
      <c r="AQ262" s="485"/>
      <c r="AR262" s="485"/>
      <c r="AS262" s="485"/>
      <c r="AT262" s="485"/>
      <c r="AU262" s="485"/>
      <c r="AV262" s="485"/>
      <c r="AW262" s="485"/>
    </row>
    <row r="263" spans="1:49" s="78" customFormat="1" ht="21" customHeight="1" thickBot="1" x14ac:dyDescent="0.25">
      <c r="A263" s="485" t="str">
        <f>A16</f>
        <v>Pentru seria de studenti 2022-2026</v>
      </c>
      <c r="B263" s="485"/>
      <c r="C263" s="485"/>
      <c r="D263" s="485"/>
      <c r="E263" s="485"/>
      <c r="F263" s="485"/>
      <c r="G263" s="485"/>
      <c r="H263" s="485"/>
      <c r="I263" s="485"/>
      <c r="J263" s="485"/>
      <c r="K263" s="485"/>
      <c r="L263" s="485"/>
      <c r="M263" s="485"/>
      <c r="N263" s="485"/>
      <c r="O263" s="485"/>
      <c r="P263" s="485"/>
      <c r="Q263" s="485"/>
      <c r="R263" s="485"/>
      <c r="S263" s="485"/>
      <c r="T263" s="485"/>
      <c r="U263" s="485"/>
      <c r="V263" s="485"/>
      <c r="W263" s="485"/>
      <c r="X263" s="485"/>
      <c r="Y263" s="485"/>
      <c r="Z263" s="485"/>
      <c r="AA263" s="485"/>
      <c r="AB263" s="485"/>
      <c r="AC263" s="485"/>
      <c r="AD263" s="485"/>
      <c r="AE263" s="485"/>
      <c r="AF263" s="485"/>
      <c r="AG263" s="485"/>
      <c r="AH263" s="485"/>
      <c r="AI263" s="485"/>
      <c r="AJ263" s="485"/>
      <c r="AK263" s="485"/>
      <c r="AL263" s="485"/>
      <c r="AM263" s="485"/>
      <c r="AN263" s="485"/>
      <c r="AO263" s="485"/>
      <c r="AP263" s="485"/>
      <c r="AQ263" s="485"/>
      <c r="AR263" s="485"/>
      <c r="AS263" s="485"/>
      <c r="AT263" s="485"/>
      <c r="AU263" s="485"/>
      <c r="AV263" s="485"/>
      <c r="AW263" s="485"/>
    </row>
    <row r="264" spans="1:49" s="78" customFormat="1" ht="21" customHeight="1" thickTop="1" thickBot="1" x14ac:dyDescent="0.25">
      <c r="B264" s="563" t="str">
        <f>B69</f>
        <v>ANUL III (2024-2025)</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603" t="str">
        <f>Z69</f>
        <v>ANUL IV (2025-2026)</v>
      </c>
      <c r="AA264" s="604"/>
      <c r="AB264" s="604"/>
      <c r="AC264" s="604"/>
      <c r="AD264" s="604"/>
      <c r="AE264" s="604"/>
      <c r="AF264" s="604"/>
      <c r="AG264" s="604"/>
      <c r="AH264" s="604"/>
      <c r="AI264" s="604"/>
      <c r="AJ264" s="604"/>
      <c r="AK264" s="604"/>
      <c r="AL264" s="604"/>
      <c r="AM264" s="604"/>
      <c r="AN264" s="604"/>
      <c r="AO264" s="604"/>
      <c r="AP264" s="604"/>
      <c r="AQ264" s="604"/>
      <c r="AR264" s="604"/>
      <c r="AS264" s="604"/>
      <c r="AT264" s="604"/>
      <c r="AU264" s="604"/>
      <c r="AV264" s="604"/>
      <c r="AW264" s="604"/>
    </row>
    <row r="265" spans="1:49" s="75" customFormat="1" ht="21" customHeight="1" thickTop="1" thickBot="1" x14ac:dyDescent="0.3">
      <c r="A265" s="60"/>
      <c r="B265" s="563" t="s">
        <v>76</v>
      </c>
      <c r="C265" s="564"/>
      <c r="D265" s="564"/>
      <c r="E265" s="564"/>
      <c r="F265" s="564"/>
      <c r="G265" s="564"/>
      <c r="H265" s="564"/>
      <c r="I265" s="564"/>
      <c r="J265" s="564"/>
      <c r="K265" s="564"/>
      <c r="L265" s="564"/>
      <c r="M265" s="564"/>
      <c r="N265" s="563" t="s">
        <v>77</v>
      </c>
      <c r="O265" s="564"/>
      <c r="P265" s="564"/>
      <c r="Q265" s="564"/>
      <c r="R265" s="564"/>
      <c r="S265" s="564"/>
      <c r="T265" s="564"/>
      <c r="U265" s="564"/>
      <c r="V265" s="564"/>
      <c r="W265" s="564"/>
      <c r="X265" s="564"/>
      <c r="Y265" s="564"/>
      <c r="Z265" s="563" t="s">
        <v>78</v>
      </c>
      <c r="AA265" s="564"/>
      <c r="AB265" s="564"/>
      <c r="AC265" s="564"/>
      <c r="AD265" s="564"/>
      <c r="AE265" s="564"/>
      <c r="AF265" s="564"/>
      <c r="AG265" s="564"/>
      <c r="AH265" s="564"/>
      <c r="AI265" s="564"/>
      <c r="AJ265" s="564"/>
      <c r="AK265" s="564"/>
      <c r="AL265" s="564" t="s">
        <v>79</v>
      </c>
      <c r="AM265" s="564"/>
      <c r="AN265" s="564"/>
      <c r="AO265" s="564"/>
      <c r="AP265" s="564"/>
      <c r="AQ265" s="564"/>
      <c r="AR265" s="564"/>
      <c r="AS265" s="564"/>
      <c r="AT265" s="564"/>
      <c r="AU265" s="564"/>
      <c r="AV265" s="564"/>
      <c r="AW265" s="564"/>
    </row>
    <row r="266" spans="1:49" s="75" customFormat="1" ht="21" customHeight="1" thickTop="1" x14ac:dyDescent="0.25">
      <c r="A266" s="491" t="s">
        <v>237</v>
      </c>
      <c r="B266" s="494"/>
      <c r="C266" s="495"/>
      <c r="D266" s="495"/>
      <c r="E266" s="495"/>
      <c r="F266" s="495"/>
      <c r="G266" s="495"/>
      <c r="H266" s="495"/>
      <c r="I266" s="495"/>
      <c r="J266" s="495"/>
      <c r="K266" s="495"/>
      <c r="L266" s="495"/>
      <c r="M266" s="496"/>
      <c r="N266" s="494"/>
      <c r="O266" s="495"/>
      <c r="P266" s="495"/>
      <c r="Q266" s="495"/>
      <c r="R266" s="495"/>
      <c r="S266" s="495"/>
      <c r="T266" s="495"/>
      <c r="U266" s="495"/>
      <c r="V266" s="495"/>
      <c r="W266" s="495"/>
      <c r="X266" s="495"/>
      <c r="Y266" s="496"/>
      <c r="Z266" s="494"/>
      <c r="AA266" s="495"/>
      <c r="AB266" s="495"/>
      <c r="AC266" s="495"/>
      <c r="AD266" s="495"/>
      <c r="AE266" s="495"/>
      <c r="AF266" s="495"/>
      <c r="AG266" s="495"/>
      <c r="AH266" s="495"/>
      <c r="AI266" s="495"/>
      <c r="AJ266" s="495"/>
      <c r="AK266" s="496"/>
      <c r="AL266" s="494"/>
      <c r="AM266" s="495"/>
      <c r="AN266" s="495"/>
      <c r="AO266" s="495"/>
      <c r="AP266" s="495"/>
      <c r="AQ266" s="495"/>
      <c r="AR266" s="495"/>
      <c r="AS266" s="495"/>
      <c r="AT266" s="495"/>
      <c r="AU266" s="495"/>
      <c r="AV266" s="495"/>
      <c r="AW266" s="496"/>
    </row>
    <row r="267" spans="1:49" s="75" customFormat="1" ht="21" customHeight="1" x14ac:dyDescent="0.25">
      <c r="A267" s="492"/>
      <c r="B267" s="497"/>
      <c r="C267" s="498"/>
      <c r="D267" s="498"/>
      <c r="E267" s="498"/>
      <c r="F267" s="498"/>
      <c r="G267" s="498"/>
      <c r="H267" s="498"/>
      <c r="I267" s="498"/>
      <c r="J267" s="498"/>
      <c r="K267" s="498"/>
      <c r="L267" s="498"/>
      <c r="M267" s="499"/>
      <c r="N267" s="497"/>
      <c r="O267" s="498"/>
      <c r="P267" s="498"/>
      <c r="Q267" s="498"/>
      <c r="R267" s="498"/>
      <c r="S267" s="498"/>
      <c r="T267" s="498"/>
      <c r="U267" s="498"/>
      <c r="V267" s="498"/>
      <c r="W267" s="498"/>
      <c r="X267" s="498"/>
      <c r="Y267" s="499"/>
      <c r="Z267" s="497"/>
      <c r="AA267" s="498"/>
      <c r="AB267" s="498"/>
      <c r="AC267" s="498"/>
      <c r="AD267" s="498"/>
      <c r="AE267" s="498"/>
      <c r="AF267" s="498"/>
      <c r="AG267" s="498"/>
      <c r="AH267" s="498"/>
      <c r="AI267" s="498"/>
      <c r="AJ267" s="498"/>
      <c r="AK267" s="499"/>
      <c r="AL267" s="497"/>
      <c r="AM267" s="498"/>
      <c r="AN267" s="498"/>
      <c r="AO267" s="498"/>
      <c r="AP267" s="498"/>
      <c r="AQ267" s="498"/>
      <c r="AR267" s="498"/>
      <c r="AS267" s="498"/>
      <c r="AT267" s="498"/>
      <c r="AU267" s="498"/>
      <c r="AV267" s="498"/>
      <c r="AW267" s="499"/>
    </row>
    <row r="268" spans="1:49" s="75" customFormat="1" ht="21" customHeight="1" thickBot="1" x14ac:dyDescent="0.3">
      <c r="A268" s="493"/>
      <c r="B268" s="500" t="str">
        <f>IF(ISBLANK(B266),"",CONCATENATE(LEFT(INDEX(B$71:B$102,MATCH(LEFT(B266,11)&amp;"*",B$71:B$102,0)+2),FIND("-",INDEX(B$71:B$102,MATCH(LEFT(B266,11)&amp;"*",B$71:B$102,0)+2))),$A266))</f>
        <v/>
      </c>
      <c r="C268" s="501"/>
      <c r="D268" s="502"/>
      <c r="E268" s="308"/>
      <c r="F268" s="203"/>
      <c r="G268" s="199"/>
      <c r="H268" s="201"/>
      <c r="I268" s="201"/>
      <c r="J268" s="200"/>
      <c r="K268" s="202"/>
      <c r="L268" s="202"/>
      <c r="M268" s="203"/>
      <c r="N268" s="500" t="str">
        <f>IF(ISBLANK(N266),"",CONCATENATE(LEFT(INDEX(N$71:N$102,MATCH(LEFT(N266,11)&amp;"*",N$71:N$102,0)+2),FIND("-",INDEX(N$71:N$102,MATCH(LEFT(N266,11)&amp;"*",N$71:N$102,0)+2))),$A266))</f>
        <v/>
      </c>
      <c r="O268" s="501"/>
      <c r="P268" s="502"/>
      <c r="Q268" s="308"/>
      <c r="R268" s="203"/>
      <c r="S268" s="199"/>
      <c r="T268" s="201"/>
      <c r="U268" s="201"/>
      <c r="V268" s="200"/>
      <c r="W268" s="202"/>
      <c r="X268" s="202"/>
      <c r="Y268" s="203"/>
      <c r="Z268" s="500" t="str">
        <f>IF(ISBLANK(Z266),"",CONCATENATE(LEFT(INDEX(Z$71:Z$102,MATCH(LEFT(Z266,11)&amp;"*",Z$71:Z$102,0)+2),FIND("-",INDEX(Z$71:Z$102,MATCH(LEFT(Z266,11)&amp;"*",Z$71:Z$102,0)+2))),$A266))</f>
        <v/>
      </c>
      <c r="AA268" s="501"/>
      <c r="AB268" s="502"/>
      <c r="AC268" s="304"/>
      <c r="AD268" s="210"/>
      <c r="AE268" s="205"/>
      <c r="AF268" s="207"/>
      <c r="AG268" s="207"/>
      <c r="AH268" s="206"/>
      <c r="AI268" s="209"/>
      <c r="AJ268" s="187"/>
      <c r="AK268" s="187"/>
      <c r="AL268" s="500" t="str">
        <f>IF(ISBLANK(AL266),"",CONCATENATE(LEFT(INDEX(AL$71:AL$102,MATCH(LEFT(AL266,11)&amp;"*",AL$71:AL$102,0)+2),FIND("-",INDEX(AL$71:AL$102,MATCH(LEFT(AL266,11)&amp;"*",AL$71:AL$102,0)+2))),$A266))</f>
        <v/>
      </c>
      <c r="AM268" s="501"/>
      <c r="AN268" s="502"/>
      <c r="AO268" s="308"/>
      <c r="AP268" s="203"/>
      <c r="AQ268" s="199"/>
      <c r="AR268" s="201"/>
      <c r="AS268" s="201"/>
      <c r="AT268" s="200"/>
      <c r="AU268" s="202"/>
      <c r="AV268" s="202"/>
      <c r="AW268" s="203"/>
    </row>
    <row r="269" spans="1:49" s="75" customFormat="1" ht="21" customHeight="1" thickTop="1" x14ac:dyDescent="0.25">
      <c r="A269" s="491" t="s">
        <v>238</v>
      </c>
      <c r="B269" s="494"/>
      <c r="C269" s="495"/>
      <c r="D269" s="495"/>
      <c r="E269" s="495"/>
      <c r="F269" s="495"/>
      <c r="G269" s="495"/>
      <c r="H269" s="495"/>
      <c r="I269" s="495"/>
      <c r="J269" s="495"/>
      <c r="K269" s="495"/>
      <c r="L269" s="495"/>
      <c r="M269" s="496"/>
      <c r="N269" s="494"/>
      <c r="O269" s="495"/>
      <c r="P269" s="495"/>
      <c r="Q269" s="495"/>
      <c r="R269" s="495"/>
      <c r="S269" s="495"/>
      <c r="T269" s="495"/>
      <c r="U269" s="495"/>
      <c r="V269" s="495"/>
      <c r="W269" s="495"/>
      <c r="X269" s="495"/>
      <c r="Y269" s="496"/>
      <c r="Z269" s="494"/>
      <c r="AA269" s="495"/>
      <c r="AB269" s="495"/>
      <c r="AC269" s="495"/>
      <c r="AD269" s="495"/>
      <c r="AE269" s="495"/>
      <c r="AF269" s="495"/>
      <c r="AG269" s="495"/>
      <c r="AH269" s="495"/>
      <c r="AI269" s="495"/>
      <c r="AJ269" s="495"/>
      <c r="AK269" s="496"/>
      <c r="AL269" s="494"/>
      <c r="AM269" s="495"/>
      <c r="AN269" s="495"/>
      <c r="AO269" s="495"/>
      <c r="AP269" s="495"/>
      <c r="AQ269" s="495"/>
      <c r="AR269" s="495"/>
      <c r="AS269" s="495"/>
      <c r="AT269" s="495"/>
      <c r="AU269" s="495"/>
      <c r="AV269" s="495"/>
      <c r="AW269" s="496"/>
    </row>
    <row r="270" spans="1:49" s="75" customFormat="1" ht="21" customHeight="1" x14ac:dyDescent="0.25">
      <c r="A270" s="492"/>
      <c r="B270" s="497"/>
      <c r="C270" s="498"/>
      <c r="D270" s="498"/>
      <c r="E270" s="498"/>
      <c r="F270" s="498"/>
      <c r="G270" s="498"/>
      <c r="H270" s="498"/>
      <c r="I270" s="498"/>
      <c r="J270" s="498"/>
      <c r="K270" s="498"/>
      <c r="L270" s="498"/>
      <c r="M270" s="499"/>
      <c r="N270" s="497"/>
      <c r="O270" s="498"/>
      <c r="P270" s="498"/>
      <c r="Q270" s="498"/>
      <c r="R270" s="498"/>
      <c r="S270" s="498"/>
      <c r="T270" s="498"/>
      <c r="U270" s="498"/>
      <c r="V270" s="498"/>
      <c r="W270" s="498"/>
      <c r="X270" s="498"/>
      <c r="Y270" s="499"/>
      <c r="Z270" s="497"/>
      <c r="AA270" s="498"/>
      <c r="AB270" s="498"/>
      <c r="AC270" s="498"/>
      <c r="AD270" s="498"/>
      <c r="AE270" s="498"/>
      <c r="AF270" s="498"/>
      <c r="AG270" s="498"/>
      <c r="AH270" s="498"/>
      <c r="AI270" s="498"/>
      <c r="AJ270" s="498"/>
      <c r="AK270" s="499"/>
      <c r="AL270" s="497"/>
      <c r="AM270" s="498"/>
      <c r="AN270" s="498"/>
      <c r="AO270" s="498"/>
      <c r="AP270" s="498"/>
      <c r="AQ270" s="498"/>
      <c r="AR270" s="498"/>
      <c r="AS270" s="498"/>
      <c r="AT270" s="498"/>
      <c r="AU270" s="498"/>
      <c r="AV270" s="498"/>
      <c r="AW270" s="499"/>
    </row>
    <row r="271" spans="1:49" s="75" customFormat="1" ht="21" customHeight="1" thickBot="1" x14ac:dyDescent="0.3">
      <c r="A271" s="493"/>
      <c r="B271" s="500" t="str">
        <f>IF(ISBLANK(B269),"",CONCATENATE(LEFT(INDEX(B$71:B$102,MATCH(LEFT(B269,11)&amp;"*",B$71:B$102,0)+2),FIND("-",INDEX(B$71:B$102,MATCH(LEFT(B269,11)&amp;"*",B$71:B$102,0)+2))),A269))</f>
        <v/>
      </c>
      <c r="C271" s="501"/>
      <c r="D271" s="502"/>
      <c r="E271" s="308"/>
      <c r="F271" s="203"/>
      <c r="G271" s="199"/>
      <c r="H271" s="201"/>
      <c r="I271" s="201"/>
      <c r="J271" s="200"/>
      <c r="K271" s="202"/>
      <c r="L271" s="202"/>
      <c r="M271" s="203"/>
      <c r="N271" s="500" t="str">
        <f>IF(ISBLANK(N269),"",CONCATENATE(LEFT(INDEX(N$71:N$102,MATCH(LEFT(N269,11)&amp;"*",N$71:N$102,0)+2),FIND("-",INDEX(N$71:N$102,MATCH(LEFT(N269,11)&amp;"*",N$71:N$102,0)+2))),$A269))</f>
        <v/>
      </c>
      <c r="O271" s="501"/>
      <c r="P271" s="502"/>
      <c r="Q271" s="308"/>
      <c r="R271" s="203"/>
      <c r="S271" s="199"/>
      <c r="T271" s="201"/>
      <c r="U271" s="201"/>
      <c r="V271" s="200"/>
      <c r="W271" s="202"/>
      <c r="X271" s="202"/>
      <c r="Y271" s="203"/>
      <c r="Z271" s="500" t="str">
        <f>IF(ISBLANK(Z269),"",CONCATENATE(LEFT(INDEX(Z$71:Z$102,MATCH(LEFT(Z269,11)&amp;"*",Z$71:Z$102,0)+2),FIND("-",INDEX(Z$71:Z$102,MATCH(LEFT(Z269,11)&amp;"*",Z$71:Z$102,0)+2))),$A269))</f>
        <v/>
      </c>
      <c r="AA271" s="501"/>
      <c r="AB271" s="502"/>
      <c r="AC271" s="308"/>
      <c r="AD271" s="203"/>
      <c r="AE271" s="199"/>
      <c r="AF271" s="201"/>
      <c r="AG271" s="201"/>
      <c r="AH271" s="200"/>
      <c r="AI271" s="202"/>
      <c r="AJ271" s="202"/>
      <c r="AK271" s="203"/>
      <c r="AL271" s="500" t="str">
        <f>IF(ISBLANK(AL269),"",CONCATENATE(LEFT(INDEX(AL$71:AL$102,MATCH(LEFT(AL269,11)&amp;"*",AL$71:AL$102,0)+2),FIND("-",INDEX(AL$71:AL$102,MATCH(LEFT(AL269,11)&amp;"*",AL$71:AL$102,0)+2))),$A269))</f>
        <v/>
      </c>
      <c r="AM271" s="501"/>
      <c r="AN271" s="502"/>
      <c r="AO271" s="308"/>
      <c r="AP271" s="203"/>
      <c r="AQ271" s="199"/>
      <c r="AR271" s="201"/>
      <c r="AS271" s="201"/>
      <c r="AT271" s="200"/>
      <c r="AU271" s="202"/>
      <c r="AV271" s="202"/>
      <c r="AW271" s="203"/>
    </row>
    <row r="272" spans="1:49" s="75" customFormat="1" ht="21" customHeight="1" thickTop="1" x14ac:dyDescent="0.25">
      <c r="A272" s="491" t="s">
        <v>239</v>
      </c>
      <c r="B272" s="494"/>
      <c r="C272" s="495"/>
      <c r="D272" s="495"/>
      <c r="E272" s="495"/>
      <c r="F272" s="495"/>
      <c r="G272" s="495"/>
      <c r="H272" s="495"/>
      <c r="I272" s="495"/>
      <c r="J272" s="495"/>
      <c r="K272" s="495"/>
      <c r="L272" s="495"/>
      <c r="M272" s="496"/>
      <c r="N272" s="494"/>
      <c r="O272" s="495"/>
      <c r="P272" s="495"/>
      <c r="Q272" s="495"/>
      <c r="R272" s="495"/>
      <c r="S272" s="495"/>
      <c r="T272" s="495"/>
      <c r="U272" s="495"/>
      <c r="V272" s="495"/>
      <c r="W272" s="495"/>
      <c r="X272" s="495"/>
      <c r="Y272" s="496"/>
      <c r="Z272" s="494"/>
      <c r="AA272" s="495"/>
      <c r="AB272" s="495"/>
      <c r="AC272" s="495"/>
      <c r="AD272" s="495"/>
      <c r="AE272" s="495"/>
      <c r="AF272" s="495"/>
      <c r="AG272" s="495"/>
      <c r="AH272" s="495"/>
      <c r="AI272" s="495"/>
      <c r="AJ272" s="495"/>
      <c r="AK272" s="496"/>
      <c r="AL272" s="494"/>
      <c r="AM272" s="495"/>
      <c r="AN272" s="495"/>
      <c r="AO272" s="495"/>
      <c r="AP272" s="495"/>
      <c r="AQ272" s="495"/>
      <c r="AR272" s="495"/>
      <c r="AS272" s="495"/>
      <c r="AT272" s="495"/>
      <c r="AU272" s="495"/>
      <c r="AV272" s="495"/>
      <c r="AW272" s="496"/>
    </row>
    <row r="273" spans="1:49" s="75" customFormat="1" ht="21" customHeight="1" x14ac:dyDescent="0.25">
      <c r="A273" s="492"/>
      <c r="B273" s="497"/>
      <c r="C273" s="498"/>
      <c r="D273" s="498"/>
      <c r="E273" s="498"/>
      <c r="F273" s="498"/>
      <c r="G273" s="498"/>
      <c r="H273" s="498"/>
      <c r="I273" s="498"/>
      <c r="J273" s="498"/>
      <c r="K273" s="498"/>
      <c r="L273" s="498"/>
      <c r="M273" s="499"/>
      <c r="N273" s="497"/>
      <c r="O273" s="498"/>
      <c r="P273" s="498"/>
      <c r="Q273" s="498"/>
      <c r="R273" s="498"/>
      <c r="S273" s="498"/>
      <c r="T273" s="498"/>
      <c r="U273" s="498"/>
      <c r="V273" s="498"/>
      <c r="W273" s="498"/>
      <c r="X273" s="498"/>
      <c r="Y273" s="499"/>
      <c r="Z273" s="497"/>
      <c r="AA273" s="498"/>
      <c r="AB273" s="498"/>
      <c r="AC273" s="498"/>
      <c r="AD273" s="498"/>
      <c r="AE273" s="498"/>
      <c r="AF273" s="498"/>
      <c r="AG273" s="498"/>
      <c r="AH273" s="498"/>
      <c r="AI273" s="498"/>
      <c r="AJ273" s="498"/>
      <c r="AK273" s="499"/>
      <c r="AL273" s="497"/>
      <c r="AM273" s="498"/>
      <c r="AN273" s="498"/>
      <c r="AO273" s="498"/>
      <c r="AP273" s="498"/>
      <c r="AQ273" s="498"/>
      <c r="AR273" s="498"/>
      <c r="AS273" s="498"/>
      <c r="AT273" s="498"/>
      <c r="AU273" s="498"/>
      <c r="AV273" s="498"/>
      <c r="AW273" s="499"/>
    </row>
    <row r="274" spans="1:49" s="75" customFormat="1" ht="21" customHeight="1" thickBot="1" x14ac:dyDescent="0.3">
      <c r="A274" s="493"/>
      <c r="B274" s="500" t="str">
        <f>IF(ISBLANK(B272),"",CONCATENATE(LEFT(INDEX(B$71:B$102,MATCH(LEFT(B272,11)&amp;"*",B$71:B$102,0)+2),FIND("-",INDEX(B$71:B$102,MATCH(LEFT(B272,11)&amp;"*",B$71:B$102,0)+2))),A272))</f>
        <v/>
      </c>
      <c r="C274" s="501"/>
      <c r="D274" s="502"/>
      <c r="E274" s="308"/>
      <c r="F274" s="203"/>
      <c r="G274" s="199"/>
      <c r="H274" s="201"/>
      <c r="I274" s="201"/>
      <c r="J274" s="200"/>
      <c r="K274" s="202"/>
      <c r="L274" s="202"/>
      <c r="M274" s="203"/>
      <c r="N274" s="500" t="str">
        <f>IF(ISBLANK(N272),"",CONCATENATE(LEFT(INDEX(N$71:N$102,MATCH(LEFT(N272,11)&amp;"*",N$71:N$102,0)+2),FIND("-",INDEX(N$71:N$102,MATCH(LEFT(N272,11)&amp;"*",N$71:N$102,0)+2))),$A272))</f>
        <v/>
      </c>
      <c r="O274" s="501"/>
      <c r="P274" s="502"/>
      <c r="Q274" s="308"/>
      <c r="R274" s="203"/>
      <c r="S274" s="199"/>
      <c r="T274" s="201"/>
      <c r="U274" s="201"/>
      <c r="V274" s="200"/>
      <c r="W274" s="202"/>
      <c r="X274" s="202"/>
      <c r="Y274" s="203"/>
      <c r="Z274" s="500" t="str">
        <f>IF(ISBLANK(Z272),"",CONCATENATE(LEFT(INDEX(Z$71:Z$102,MATCH(LEFT(Z272,11)&amp;"*",Z$71:Z$102,0)+2),FIND("-",INDEX(Z$71:Z$102,MATCH(LEFT(Z272,11)&amp;"*",Z$71:Z$102,0)+2))),$A272))</f>
        <v/>
      </c>
      <c r="AA274" s="501"/>
      <c r="AB274" s="502"/>
      <c r="AC274" s="308"/>
      <c r="AD274" s="203"/>
      <c r="AE274" s="199"/>
      <c r="AF274" s="201"/>
      <c r="AG274" s="201"/>
      <c r="AH274" s="200"/>
      <c r="AI274" s="202"/>
      <c r="AJ274" s="202"/>
      <c r="AK274" s="203"/>
      <c r="AL274" s="500" t="str">
        <f>IF(ISBLANK(AL272),"",CONCATENATE(LEFT(INDEX(AL$71:AL$102,MATCH(LEFT(AL272,11)&amp;"*",AL$71:AL$102,0)+2),FIND("-",INDEX(AL$71:AL$102,MATCH(LEFT(AL272,11)&amp;"*",AL$71:AL$102,0)+2))),$A272))</f>
        <v/>
      </c>
      <c r="AM274" s="501"/>
      <c r="AN274" s="502"/>
      <c r="AO274" s="308"/>
      <c r="AP274" s="203"/>
      <c r="AQ274" s="199"/>
      <c r="AR274" s="201"/>
      <c r="AS274" s="201"/>
      <c r="AT274" s="200"/>
      <c r="AU274" s="202"/>
      <c r="AV274" s="202"/>
      <c r="AW274" s="203"/>
    </row>
    <row r="275" spans="1:49" s="75" customFormat="1" ht="21" customHeight="1" thickTop="1" x14ac:dyDescent="0.25">
      <c r="A275" s="491" t="s">
        <v>240</v>
      </c>
      <c r="B275" s="494"/>
      <c r="C275" s="495"/>
      <c r="D275" s="495"/>
      <c r="E275" s="495"/>
      <c r="F275" s="495"/>
      <c r="G275" s="495"/>
      <c r="H275" s="495"/>
      <c r="I275" s="495"/>
      <c r="J275" s="495"/>
      <c r="K275" s="495"/>
      <c r="L275" s="495"/>
      <c r="M275" s="496"/>
      <c r="N275" s="494"/>
      <c r="O275" s="495"/>
      <c r="P275" s="495"/>
      <c r="Q275" s="495"/>
      <c r="R275" s="495"/>
      <c r="S275" s="495"/>
      <c r="T275" s="495"/>
      <c r="U275" s="495"/>
      <c r="V275" s="495"/>
      <c r="W275" s="495"/>
      <c r="X275" s="495"/>
      <c r="Y275" s="496"/>
      <c r="Z275" s="494"/>
      <c r="AA275" s="495"/>
      <c r="AB275" s="495"/>
      <c r="AC275" s="495"/>
      <c r="AD275" s="495"/>
      <c r="AE275" s="495"/>
      <c r="AF275" s="495"/>
      <c r="AG275" s="495"/>
      <c r="AH275" s="495"/>
      <c r="AI275" s="495"/>
      <c r="AJ275" s="495"/>
      <c r="AK275" s="496"/>
      <c r="AL275" s="494"/>
      <c r="AM275" s="495"/>
      <c r="AN275" s="495"/>
      <c r="AO275" s="495"/>
      <c r="AP275" s="495"/>
      <c r="AQ275" s="495"/>
      <c r="AR275" s="495"/>
      <c r="AS275" s="495"/>
      <c r="AT275" s="495"/>
      <c r="AU275" s="495"/>
      <c r="AV275" s="495"/>
      <c r="AW275" s="496"/>
    </row>
    <row r="276" spans="1:49" s="75" customFormat="1" ht="21" customHeight="1" x14ac:dyDescent="0.25">
      <c r="A276" s="492"/>
      <c r="B276" s="497"/>
      <c r="C276" s="498"/>
      <c r="D276" s="498"/>
      <c r="E276" s="498"/>
      <c r="F276" s="498"/>
      <c r="G276" s="498"/>
      <c r="H276" s="498"/>
      <c r="I276" s="498"/>
      <c r="J276" s="498"/>
      <c r="K276" s="498"/>
      <c r="L276" s="498"/>
      <c r="M276" s="499"/>
      <c r="N276" s="497"/>
      <c r="O276" s="498"/>
      <c r="P276" s="498"/>
      <c r="Q276" s="498"/>
      <c r="R276" s="498"/>
      <c r="S276" s="498"/>
      <c r="T276" s="498"/>
      <c r="U276" s="498"/>
      <c r="V276" s="498"/>
      <c r="W276" s="498"/>
      <c r="X276" s="498"/>
      <c r="Y276" s="499"/>
      <c r="Z276" s="497"/>
      <c r="AA276" s="498"/>
      <c r="AB276" s="498"/>
      <c r="AC276" s="498"/>
      <c r="AD276" s="498"/>
      <c r="AE276" s="498"/>
      <c r="AF276" s="498"/>
      <c r="AG276" s="498"/>
      <c r="AH276" s="498"/>
      <c r="AI276" s="498"/>
      <c r="AJ276" s="498"/>
      <c r="AK276" s="499"/>
      <c r="AL276" s="497"/>
      <c r="AM276" s="498"/>
      <c r="AN276" s="498"/>
      <c r="AO276" s="498"/>
      <c r="AP276" s="498"/>
      <c r="AQ276" s="498"/>
      <c r="AR276" s="498"/>
      <c r="AS276" s="498"/>
      <c r="AT276" s="498"/>
      <c r="AU276" s="498"/>
      <c r="AV276" s="498"/>
      <c r="AW276" s="499"/>
    </row>
    <row r="277" spans="1:49" s="75" customFormat="1" ht="21" customHeight="1" thickBot="1" x14ac:dyDescent="0.3">
      <c r="A277" s="493"/>
      <c r="B277" s="500" t="str">
        <f>IF(ISBLANK(B275),"",CONCATENATE(LEFT(INDEX(B$71:B$102,MATCH(LEFT(B275,11)&amp;"*",B$71:B$102,0)+2),FIND("-",INDEX(B$71:B$102,MATCH(LEFT(B275,11)&amp;"*",B$71:B$102,0)+2))),A275))</f>
        <v/>
      </c>
      <c r="C277" s="501"/>
      <c r="D277" s="502"/>
      <c r="E277" s="308"/>
      <c r="F277" s="203"/>
      <c r="G277" s="199"/>
      <c r="H277" s="201"/>
      <c r="I277" s="201"/>
      <c r="J277" s="200"/>
      <c r="K277" s="202"/>
      <c r="L277" s="202"/>
      <c r="M277" s="203"/>
      <c r="N277" s="500" t="str">
        <f>IF(ISBLANK(N275),"",CONCATENATE(LEFT(INDEX(N$71:N$102,MATCH(LEFT(N275,11)&amp;"*",N$71:N$102,0)+2),FIND("-",INDEX(N$71:N$102,MATCH(LEFT(N275,11)&amp;"*",N$71:N$102,0)+2))),$A275))</f>
        <v/>
      </c>
      <c r="O277" s="501"/>
      <c r="P277" s="502"/>
      <c r="Q277" s="308"/>
      <c r="R277" s="203"/>
      <c r="S277" s="199"/>
      <c r="T277" s="201"/>
      <c r="U277" s="201"/>
      <c r="V277" s="200"/>
      <c r="W277" s="202"/>
      <c r="X277" s="202"/>
      <c r="Y277" s="203"/>
      <c r="Z277" s="500" t="str">
        <f>IF(ISBLANK(Z275),"",CONCATENATE(LEFT(INDEX(Z$71:Z$102,MATCH(LEFT(Z275,11)&amp;"*",Z$71:Z$102,0)+2),FIND("-",INDEX(Z$71:Z$102,MATCH(LEFT(Z275,11)&amp;"*",Z$71:Z$102,0)+2))),$A275))</f>
        <v/>
      </c>
      <c r="AA277" s="501"/>
      <c r="AB277" s="502"/>
      <c r="AC277" s="308"/>
      <c r="AD277" s="203"/>
      <c r="AE277" s="199"/>
      <c r="AF277" s="201"/>
      <c r="AG277" s="201"/>
      <c r="AH277" s="200"/>
      <c r="AI277" s="202"/>
      <c r="AJ277" s="202"/>
      <c r="AK277" s="203"/>
      <c r="AL277" s="500" t="str">
        <f>IF(ISBLANK(AL275),"",CONCATENATE(LEFT(INDEX(AL$71:AL$102,MATCH(LEFT(AL275,11)&amp;"*",AL$71:AL$102,0)+2),FIND("-",INDEX(AL$71:AL$102,MATCH(LEFT(AL275,11)&amp;"*",AL$71:AL$102,0)+2))),$A275))</f>
        <v/>
      </c>
      <c r="AM277" s="501"/>
      <c r="AN277" s="502"/>
      <c r="AO277" s="308"/>
      <c r="AP277" s="203"/>
      <c r="AQ277" s="199"/>
      <c r="AR277" s="201"/>
      <c r="AS277" s="201"/>
      <c r="AT277" s="200"/>
      <c r="AU277" s="202"/>
      <c r="AV277" s="202"/>
      <c r="AW277" s="203"/>
    </row>
    <row r="278" spans="1:49" s="75" customFormat="1" ht="21" customHeight="1" thickTop="1" x14ac:dyDescent="0.25">
      <c r="A278" s="491" t="s">
        <v>241</v>
      </c>
      <c r="B278" s="494"/>
      <c r="C278" s="495"/>
      <c r="D278" s="495"/>
      <c r="E278" s="495"/>
      <c r="F278" s="495"/>
      <c r="G278" s="495"/>
      <c r="H278" s="495"/>
      <c r="I278" s="495"/>
      <c r="J278" s="495"/>
      <c r="K278" s="495"/>
      <c r="L278" s="495"/>
      <c r="M278" s="496"/>
      <c r="N278" s="494"/>
      <c r="O278" s="495"/>
      <c r="P278" s="495"/>
      <c r="Q278" s="495"/>
      <c r="R278" s="495"/>
      <c r="S278" s="495"/>
      <c r="T278" s="495"/>
      <c r="U278" s="495"/>
      <c r="V278" s="495"/>
      <c r="W278" s="495"/>
      <c r="X278" s="495"/>
      <c r="Y278" s="496"/>
      <c r="Z278" s="494"/>
      <c r="AA278" s="495"/>
      <c r="AB278" s="495"/>
      <c r="AC278" s="495"/>
      <c r="AD278" s="495"/>
      <c r="AE278" s="495"/>
      <c r="AF278" s="495"/>
      <c r="AG278" s="495"/>
      <c r="AH278" s="495"/>
      <c r="AI278" s="495"/>
      <c r="AJ278" s="495"/>
      <c r="AK278" s="496"/>
      <c r="AL278" s="494"/>
      <c r="AM278" s="495"/>
      <c r="AN278" s="495"/>
      <c r="AO278" s="495"/>
      <c r="AP278" s="495"/>
      <c r="AQ278" s="495"/>
      <c r="AR278" s="495"/>
      <c r="AS278" s="495"/>
      <c r="AT278" s="495"/>
      <c r="AU278" s="495"/>
      <c r="AV278" s="495"/>
      <c r="AW278" s="496"/>
    </row>
    <row r="279" spans="1:49" s="75" customFormat="1" ht="21" customHeight="1" x14ac:dyDescent="0.25">
      <c r="A279" s="492"/>
      <c r="B279" s="497"/>
      <c r="C279" s="498"/>
      <c r="D279" s="498"/>
      <c r="E279" s="498"/>
      <c r="F279" s="498"/>
      <c r="G279" s="498"/>
      <c r="H279" s="498"/>
      <c r="I279" s="498"/>
      <c r="J279" s="498"/>
      <c r="K279" s="498"/>
      <c r="L279" s="498"/>
      <c r="M279" s="499"/>
      <c r="N279" s="497"/>
      <c r="O279" s="498"/>
      <c r="P279" s="498"/>
      <c r="Q279" s="498"/>
      <c r="R279" s="498"/>
      <c r="S279" s="498"/>
      <c r="T279" s="498"/>
      <c r="U279" s="498"/>
      <c r="V279" s="498"/>
      <c r="W279" s="498"/>
      <c r="X279" s="498"/>
      <c r="Y279" s="499"/>
      <c r="Z279" s="497"/>
      <c r="AA279" s="498"/>
      <c r="AB279" s="498"/>
      <c r="AC279" s="498"/>
      <c r="AD279" s="498"/>
      <c r="AE279" s="498"/>
      <c r="AF279" s="498"/>
      <c r="AG279" s="498"/>
      <c r="AH279" s="498"/>
      <c r="AI279" s="498"/>
      <c r="AJ279" s="498"/>
      <c r="AK279" s="499"/>
      <c r="AL279" s="497"/>
      <c r="AM279" s="498"/>
      <c r="AN279" s="498"/>
      <c r="AO279" s="498"/>
      <c r="AP279" s="498"/>
      <c r="AQ279" s="498"/>
      <c r="AR279" s="498"/>
      <c r="AS279" s="498"/>
      <c r="AT279" s="498"/>
      <c r="AU279" s="498"/>
      <c r="AV279" s="498"/>
      <c r="AW279" s="499"/>
    </row>
    <row r="280" spans="1:49" s="75" customFormat="1" ht="21" customHeight="1" thickBot="1" x14ac:dyDescent="0.3">
      <c r="A280" s="493"/>
      <c r="B280" s="500" t="str">
        <f>IF(ISBLANK(B278),"",CONCATENATE(LEFT(INDEX(B$71:B$102,MATCH(LEFT(B278,11)&amp;"*",B$71:B$102,0)+2),FIND("-",INDEX(B$71:B$102,MATCH(LEFT(B278,11)&amp;"*",B$71:B$102,0)+2))),A278))</f>
        <v/>
      </c>
      <c r="C280" s="501"/>
      <c r="D280" s="502"/>
      <c r="E280" s="193"/>
      <c r="F280" s="194"/>
      <c r="G280" s="195"/>
      <c r="H280" s="196"/>
      <c r="I280" s="196"/>
      <c r="J280" s="197"/>
      <c r="K280" s="198"/>
      <c r="L280" s="198"/>
      <c r="M280" s="198"/>
      <c r="N280" s="500" t="str">
        <f>IF(ISBLANK(N278),"",CONCATENATE(LEFT(INDEX(N$71:N$102,MATCH(LEFT(N278,11)&amp;"*",N$71:N$102,0)+2),FIND("-",INDEX(N$71:N$102,MATCH(LEFT(N278,11)&amp;"*",N$71:N$102,0)+2))),$A278))</f>
        <v/>
      </c>
      <c r="O280" s="501"/>
      <c r="P280" s="502"/>
      <c r="Q280" s="193"/>
      <c r="R280" s="194"/>
      <c r="S280" s="195"/>
      <c r="T280" s="196"/>
      <c r="U280" s="196"/>
      <c r="V280" s="197"/>
      <c r="W280" s="198"/>
      <c r="X280" s="194"/>
      <c r="Y280" s="198"/>
      <c r="Z280" s="500" t="str">
        <f>IF(ISBLANK(Z278),"",CONCATENATE(LEFT(INDEX(Z$71:Z$102,MATCH(LEFT(Z278,11)&amp;"*",Z$71:Z$102,0)+2),FIND("-",INDEX(Z$71:Z$102,MATCH(LEFT(Z278,11)&amp;"*",Z$71:Z$102,0)+2))),$A278))</f>
        <v/>
      </c>
      <c r="AA280" s="501"/>
      <c r="AB280" s="502"/>
      <c r="AC280" s="308"/>
      <c r="AD280" s="203"/>
      <c r="AE280" s="199"/>
      <c r="AF280" s="201"/>
      <c r="AG280" s="201"/>
      <c r="AH280" s="200"/>
      <c r="AI280" s="202"/>
      <c r="AJ280" s="202"/>
      <c r="AK280" s="203"/>
      <c r="AL280" s="500" t="str">
        <f>IF(ISBLANK(AL278),"",CONCATENATE(LEFT(INDEX(AL$71:AL$102,MATCH(LEFT(AL278,11)&amp;"*",AL$71:AL$102,0)+2),FIND("-",INDEX(AL$71:AL$102,MATCH(LEFT(AL278,11)&amp;"*",AL$71:AL$102,0)+2))),$A278))</f>
        <v/>
      </c>
      <c r="AM280" s="501"/>
      <c r="AN280" s="502"/>
      <c r="AO280" s="308"/>
      <c r="AP280" s="203"/>
      <c r="AQ280" s="204"/>
      <c r="AR280" s="201"/>
      <c r="AS280" s="201"/>
      <c r="AT280" s="200"/>
      <c r="AU280" s="202"/>
      <c r="AV280" s="202"/>
      <c r="AW280" s="203"/>
    </row>
    <row r="281" spans="1:49" s="75" customFormat="1" ht="21" customHeight="1" thickTop="1" x14ac:dyDescent="0.25">
      <c r="A281" s="491" t="s">
        <v>242</v>
      </c>
      <c r="B281" s="494"/>
      <c r="C281" s="495"/>
      <c r="D281" s="495"/>
      <c r="E281" s="495"/>
      <c r="F281" s="495"/>
      <c r="G281" s="495"/>
      <c r="H281" s="495"/>
      <c r="I281" s="495"/>
      <c r="J281" s="495"/>
      <c r="K281" s="495"/>
      <c r="L281" s="495"/>
      <c r="M281" s="496"/>
      <c r="N281" s="494"/>
      <c r="O281" s="495"/>
      <c r="P281" s="495"/>
      <c r="Q281" s="495"/>
      <c r="R281" s="495"/>
      <c r="S281" s="495"/>
      <c r="T281" s="495"/>
      <c r="U281" s="495"/>
      <c r="V281" s="495"/>
      <c r="W281" s="495"/>
      <c r="X281" s="495"/>
      <c r="Y281" s="496"/>
      <c r="Z281" s="494"/>
      <c r="AA281" s="495"/>
      <c r="AB281" s="495"/>
      <c r="AC281" s="495"/>
      <c r="AD281" s="495"/>
      <c r="AE281" s="495"/>
      <c r="AF281" s="495"/>
      <c r="AG281" s="495"/>
      <c r="AH281" s="495"/>
      <c r="AI281" s="495"/>
      <c r="AJ281" s="495"/>
      <c r="AK281" s="496"/>
      <c r="AL281" s="494"/>
      <c r="AM281" s="495"/>
      <c r="AN281" s="495"/>
      <c r="AO281" s="495"/>
      <c r="AP281" s="495"/>
      <c r="AQ281" s="495"/>
      <c r="AR281" s="495"/>
      <c r="AS281" s="495"/>
      <c r="AT281" s="495"/>
      <c r="AU281" s="495"/>
      <c r="AV281" s="495"/>
      <c r="AW281" s="496"/>
    </row>
    <row r="282" spans="1:49" s="75" customFormat="1" ht="21" customHeight="1" x14ac:dyDescent="0.25">
      <c r="A282" s="492"/>
      <c r="B282" s="497"/>
      <c r="C282" s="498"/>
      <c r="D282" s="498"/>
      <c r="E282" s="498"/>
      <c r="F282" s="498"/>
      <c r="G282" s="498"/>
      <c r="H282" s="498"/>
      <c r="I282" s="498"/>
      <c r="J282" s="498"/>
      <c r="K282" s="498"/>
      <c r="L282" s="498"/>
      <c r="M282" s="499"/>
      <c r="N282" s="497"/>
      <c r="O282" s="498"/>
      <c r="P282" s="498"/>
      <c r="Q282" s="498"/>
      <c r="R282" s="498"/>
      <c r="S282" s="498"/>
      <c r="T282" s="498"/>
      <c r="U282" s="498"/>
      <c r="V282" s="498"/>
      <c r="W282" s="498"/>
      <c r="X282" s="498"/>
      <c r="Y282" s="499"/>
      <c r="Z282" s="497"/>
      <c r="AA282" s="498"/>
      <c r="AB282" s="498"/>
      <c r="AC282" s="498"/>
      <c r="AD282" s="498"/>
      <c r="AE282" s="498"/>
      <c r="AF282" s="498"/>
      <c r="AG282" s="498"/>
      <c r="AH282" s="498"/>
      <c r="AI282" s="498"/>
      <c r="AJ282" s="498"/>
      <c r="AK282" s="499"/>
      <c r="AL282" s="497"/>
      <c r="AM282" s="498"/>
      <c r="AN282" s="498"/>
      <c r="AO282" s="498"/>
      <c r="AP282" s="498"/>
      <c r="AQ282" s="498"/>
      <c r="AR282" s="498"/>
      <c r="AS282" s="498"/>
      <c r="AT282" s="498"/>
      <c r="AU282" s="498"/>
      <c r="AV282" s="498"/>
      <c r="AW282" s="499"/>
    </row>
    <row r="283" spans="1:49" s="75" customFormat="1" ht="21" customHeight="1" thickBot="1" x14ac:dyDescent="0.3">
      <c r="A283" s="493"/>
      <c r="B283" s="500" t="str">
        <f>IF(ISBLANK(B281),"",CONCATENATE(LEFT(INDEX(B$71:B$102,MATCH(LEFT(B281,11)&amp;"*",B$71:B$102,0)+2),FIND("-",INDEX(B$71:B$102,MATCH(LEFT(B281,11)&amp;"*",B$71:B$102,0)+2))),A281))</f>
        <v/>
      </c>
      <c r="C283" s="501"/>
      <c r="D283" s="502"/>
      <c r="E283" s="193"/>
      <c r="F283" s="194"/>
      <c r="G283" s="195"/>
      <c r="H283" s="196"/>
      <c r="I283" s="196"/>
      <c r="J283" s="197"/>
      <c r="K283" s="198"/>
      <c r="L283" s="198"/>
      <c r="M283" s="198"/>
      <c r="N283" s="500" t="str">
        <f>IF(ISBLANK(N281),"",CONCATENATE(LEFT(INDEX(N$71:N$102,MATCH(LEFT(N281,11)&amp;"*",N$71:N$102,0)+2),FIND("-",INDEX(N$71:N$102,MATCH(LEFT(N281,11)&amp;"*",N$71:N$102,0)+2))),$A281))</f>
        <v/>
      </c>
      <c r="O283" s="501"/>
      <c r="P283" s="502"/>
      <c r="Q283" s="193"/>
      <c r="R283" s="194"/>
      <c r="S283" s="195"/>
      <c r="T283" s="196"/>
      <c r="U283" s="196"/>
      <c r="V283" s="197"/>
      <c r="W283" s="198"/>
      <c r="X283" s="194"/>
      <c r="Y283" s="198"/>
      <c r="Z283" s="500" t="str">
        <f>IF(ISBLANK(Z281),"",CONCATENATE(LEFT(INDEX(Z$71:Z$102,MATCH(LEFT(Z281,11)&amp;"*",Z$71:Z$102,0)+2),FIND("-",INDEX(Z$71:Z$102,MATCH(LEFT(Z281,11)&amp;"*",Z$71:Z$102,0)+2))),$A281))</f>
        <v/>
      </c>
      <c r="AA283" s="501"/>
      <c r="AB283" s="502"/>
      <c r="AC283" s="308"/>
      <c r="AD283" s="203"/>
      <c r="AE283" s="199"/>
      <c r="AF283" s="201"/>
      <c r="AG283" s="201"/>
      <c r="AH283" s="200"/>
      <c r="AI283" s="202"/>
      <c r="AJ283" s="202"/>
      <c r="AK283" s="203"/>
      <c r="AL283" s="500" t="str">
        <f>IF(ISBLANK(AL281),"",CONCATENATE(LEFT(INDEX(AL$71:AL$102,MATCH(LEFT(AL281,11)&amp;"*",AL$71:AL$102,0)+2),FIND("-",INDEX(AL$71:AL$102,MATCH(LEFT(AL281,11)&amp;"*",AL$71:AL$102,0)+2))),$A281))</f>
        <v/>
      </c>
      <c r="AM283" s="501"/>
      <c r="AN283" s="502"/>
      <c r="AO283" s="308"/>
      <c r="AP283" s="203"/>
      <c r="AQ283" s="204"/>
      <c r="AR283" s="201"/>
      <c r="AS283" s="201"/>
      <c r="AT283" s="200"/>
      <c r="AU283" s="202"/>
      <c r="AV283" s="202"/>
      <c r="AW283" s="203"/>
    </row>
    <row r="284" spans="1:49" s="75" customFormat="1" ht="21" customHeight="1" thickTop="1" x14ac:dyDescent="0.25">
      <c r="A284" s="491" t="s">
        <v>243</v>
      </c>
      <c r="B284" s="494"/>
      <c r="C284" s="495"/>
      <c r="D284" s="495"/>
      <c r="E284" s="495"/>
      <c r="F284" s="495"/>
      <c r="G284" s="495"/>
      <c r="H284" s="495"/>
      <c r="I284" s="495"/>
      <c r="J284" s="495"/>
      <c r="K284" s="495"/>
      <c r="L284" s="495"/>
      <c r="M284" s="496"/>
      <c r="N284" s="494"/>
      <c r="O284" s="495"/>
      <c r="P284" s="495"/>
      <c r="Q284" s="495"/>
      <c r="R284" s="495"/>
      <c r="S284" s="495"/>
      <c r="T284" s="495"/>
      <c r="U284" s="495"/>
      <c r="V284" s="495"/>
      <c r="W284" s="495"/>
      <c r="X284" s="495"/>
      <c r="Y284" s="496"/>
      <c r="Z284" s="494"/>
      <c r="AA284" s="495"/>
      <c r="AB284" s="495"/>
      <c r="AC284" s="495"/>
      <c r="AD284" s="495"/>
      <c r="AE284" s="495"/>
      <c r="AF284" s="495"/>
      <c r="AG284" s="495"/>
      <c r="AH284" s="495"/>
      <c r="AI284" s="495"/>
      <c r="AJ284" s="495"/>
      <c r="AK284" s="496"/>
      <c r="AL284" s="494"/>
      <c r="AM284" s="495"/>
      <c r="AN284" s="495"/>
      <c r="AO284" s="495"/>
      <c r="AP284" s="495"/>
      <c r="AQ284" s="495"/>
      <c r="AR284" s="495"/>
      <c r="AS284" s="495"/>
      <c r="AT284" s="495"/>
      <c r="AU284" s="495"/>
      <c r="AV284" s="495"/>
      <c r="AW284" s="496"/>
    </row>
    <row r="285" spans="1:49" s="75" customFormat="1" ht="21" customHeight="1" x14ac:dyDescent="0.25">
      <c r="A285" s="492"/>
      <c r="B285" s="497"/>
      <c r="C285" s="498"/>
      <c r="D285" s="498"/>
      <c r="E285" s="498"/>
      <c r="F285" s="498"/>
      <c r="G285" s="498"/>
      <c r="H285" s="498"/>
      <c r="I285" s="498"/>
      <c r="J285" s="498"/>
      <c r="K285" s="498"/>
      <c r="L285" s="498"/>
      <c r="M285" s="499"/>
      <c r="N285" s="497"/>
      <c r="O285" s="498"/>
      <c r="P285" s="498"/>
      <c r="Q285" s="498"/>
      <c r="R285" s="498"/>
      <c r="S285" s="498"/>
      <c r="T285" s="498"/>
      <c r="U285" s="498"/>
      <c r="V285" s="498"/>
      <c r="W285" s="498"/>
      <c r="X285" s="498"/>
      <c r="Y285" s="499"/>
      <c r="Z285" s="497"/>
      <c r="AA285" s="498"/>
      <c r="AB285" s="498"/>
      <c r="AC285" s="498"/>
      <c r="AD285" s="498"/>
      <c r="AE285" s="498"/>
      <c r="AF285" s="498"/>
      <c r="AG285" s="498"/>
      <c r="AH285" s="498"/>
      <c r="AI285" s="498"/>
      <c r="AJ285" s="498"/>
      <c r="AK285" s="499"/>
      <c r="AL285" s="497"/>
      <c r="AM285" s="498"/>
      <c r="AN285" s="498"/>
      <c r="AO285" s="498"/>
      <c r="AP285" s="498"/>
      <c r="AQ285" s="498"/>
      <c r="AR285" s="498"/>
      <c r="AS285" s="498"/>
      <c r="AT285" s="498"/>
      <c r="AU285" s="498"/>
      <c r="AV285" s="498"/>
      <c r="AW285" s="499"/>
    </row>
    <row r="286" spans="1:49" s="75" customFormat="1" ht="21" customHeight="1" thickBot="1" x14ac:dyDescent="0.3">
      <c r="A286" s="493"/>
      <c r="B286" s="500" t="str">
        <f>IF(ISBLANK(B284),"",CONCATENATE(LEFT(INDEX(B$71:B$102,MATCH(LEFT(B284,11)&amp;"*",B$71:B$102,0)+2),FIND("-",INDEX(B$71:B$102,MATCH(LEFT(B284,11)&amp;"*",B$71:B$102,0)+2))),A284))</f>
        <v/>
      </c>
      <c r="C286" s="501"/>
      <c r="D286" s="502"/>
      <c r="E286" s="193"/>
      <c r="F286" s="194"/>
      <c r="G286" s="195"/>
      <c r="H286" s="196"/>
      <c r="I286" s="196"/>
      <c r="J286" s="197"/>
      <c r="K286" s="198"/>
      <c r="L286" s="198"/>
      <c r="M286" s="198"/>
      <c r="N286" s="500" t="str">
        <f>IF(ISBLANK(N284),"",CONCATENATE(LEFT(INDEX(N$71:N$102,MATCH(LEFT(N284,11)&amp;"*",N$71:N$102,0)+2),FIND("-",INDEX(N$71:N$102,MATCH(LEFT(N284,11)&amp;"*",N$71:N$102,0)+2))),$A284))</f>
        <v/>
      </c>
      <c r="O286" s="501"/>
      <c r="P286" s="502"/>
      <c r="Q286" s="193"/>
      <c r="R286" s="194"/>
      <c r="S286" s="195"/>
      <c r="T286" s="196"/>
      <c r="U286" s="196"/>
      <c r="V286" s="197"/>
      <c r="W286" s="198"/>
      <c r="X286" s="194"/>
      <c r="Y286" s="198"/>
      <c r="Z286" s="500" t="str">
        <f>IF(ISBLANK(Z284),"",CONCATENATE(LEFT(INDEX(Z$71:Z$102,MATCH(LEFT(Z284,11)&amp;"*",Z$71:Z$102,0)+2),FIND("-",INDEX(Z$71:Z$102,MATCH(LEFT(Z284,11)&amp;"*",Z$71:Z$102,0)+2))),$A284))</f>
        <v/>
      </c>
      <c r="AA286" s="501"/>
      <c r="AB286" s="502"/>
      <c r="AC286" s="308"/>
      <c r="AD286" s="203"/>
      <c r="AE286" s="199"/>
      <c r="AF286" s="201"/>
      <c r="AG286" s="201"/>
      <c r="AH286" s="200"/>
      <c r="AI286" s="202"/>
      <c r="AJ286" s="202"/>
      <c r="AK286" s="203"/>
      <c r="AL286" s="500" t="str">
        <f>IF(ISBLANK(AL284),"",CONCATENATE(LEFT(INDEX(AL$71:AL$102,MATCH(LEFT(AL284,11)&amp;"*",AL$71:AL$102,0)+2),FIND("-",INDEX(AL$71:AL$102,MATCH(LEFT(AL284,11)&amp;"*",AL$71:AL$102,0)+2))),$A284))</f>
        <v/>
      </c>
      <c r="AM286" s="501"/>
      <c r="AN286" s="502"/>
      <c r="AO286" s="308"/>
      <c r="AP286" s="203"/>
      <c r="AQ286" s="204"/>
      <c r="AR286" s="201"/>
      <c r="AS286" s="201"/>
      <c r="AT286" s="200"/>
      <c r="AU286" s="202"/>
      <c r="AV286" s="202"/>
      <c r="AW286" s="203"/>
    </row>
    <row r="287" spans="1:49" s="75" customFormat="1" ht="21" customHeight="1" thickTop="1" x14ac:dyDescent="0.25">
      <c r="A287" s="491" t="s">
        <v>244</v>
      </c>
      <c r="B287" s="494"/>
      <c r="C287" s="495"/>
      <c r="D287" s="495"/>
      <c r="E287" s="495"/>
      <c r="F287" s="495"/>
      <c r="G287" s="495"/>
      <c r="H287" s="495"/>
      <c r="I287" s="495"/>
      <c r="J287" s="495"/>
      <c r="K287" s="495"/>
      <c r="L287" s="495"/>
      <c r="M287" s="496"/>
      <c r="N287" s="494"/>
      <c r="O287" s="495"/>
      <c r="P287" s="495"/>
      <c r="Q287" s="495"/>
      <c r="R287" s="495"/>
      <c r="S287" s="495"/>
      <c r="T287" s="495"/>
      <c r="U287" s="495"/>
      <c r="V287" s="495"/>
      <c r="W287" s="495"/>
      <c r="X287" s="495"/>
      <c r="Y287" s="496"/>
      <c r="Z287" s="494"/>
      <c r="AA287" s="495"/>
      <c r="AB287" s="495"/>
      <c r="AC287" s="495"/>
      <c r="AD287" s="495"/>
      <c r="AE287" s="495"/>
      <c r="AF287" s="495"/>
      <c r="AG287" s="495"/>
      <c r="AH287" s="495"/>
      <c r="AI287" s="495"/>
      <c r="AJ287" s="495"/>
      <c r="AK287" s="496"/>
      <c r="AL287" s="494"/>
      <c r="AM287" s="495"/>
      <c r="AN287" s="495"/>
      <c r="AO287" s="495"/>
      <c r="AP287" s="495"/>
      <c r="AQ287" s="495"/>
      <c r="AR287" s="495"/>
      <c r="AS287" s="495"/>
      <c r="AT287" s="495"/>
      <c r="AU287" s="495"/>
      <c r="AV287" s="495"/>
      <c r="AW287" s="496"/>
    </row>
    <row r="288" spans="1:49" s="75" customFormat="1" ht="21" customHeight="1" x14ac:dyDescent="0.25">
      <c r="A288" s="492"/>
      <c r="B288" s="497"/>
      <c r="C288" s="498"/>
      <c r="D288" s="498"/>
      <c r="E288" s="498"/>
      <c r="F288" s="498"/>
      <c r="G288" s="498"/>
      <c r="H288" s="498"/>
      <c r="I288" s="498"/>
      <c r="J288" s="498"/>
      <c r="K288" s="498"/>
      <c r="L288" s="498"/>
      <c r="M288" s="499"/>
      <c r="N288" s="497"/>
      <c r="O288" s="498"/>
      <c r="P288" s="498"/>
      <c r="Q288" s="498"/>
      <c r="R288" s="498"/>
      <c r="S288" s="498"/>
      <c r="T288" s="498"/>
      <c r="U288" s="498"/>
      <c r="V288" s="498"/>
      <c r="W288" s="498"/>
      <c r="X288" s="498"/>
      <c r="Y288" s="499"/>
      <c r="Z288" s="497"/>
      <c r="AA288" s="498"/>
      <c r="AB288" s="498"/>
      <c r="AC288" s="498"/>
      <c r="AD288" s="498"/>
      <c r="AE288" s="498"/>
      <c r="AF288" s="498"/>
      <c r="AG288" s="498"/>
      <c r="AH288" s="498"/>
      <c r="AI288" s="498"/>
      <c r="AJ288" s="498"/>
      <c r="AK288" s="499"/>
      <c r="AL288" s="497"/>
      <c r="AM288" s="498"/>
      <c r="AN288" s="498"/>
      <c r="AO288" s="498"/>
      <c r="AP288" s="498"/>
      <c r="AQ288" s="498"/>
      <c r="AR288" s="498"/>
      <c r="AS288" s="498"/>
      <c r="AT288" s="498"/>
      <c r="AU288" s="498"/>
      <c r="AV288" s="498"/>
      <c r="AW288" s="499"/>
    </row>
    <row r="289" spans="1:49" s="75" customFormat="1" ht="21" customHeight="1" thickBot="1" x14ac:dyDescent="0.3">
      <c r="A289" s="493"/>
      <c r="B289" s="500" t="str">
        <f>IF(ISBLANK(B287),"",CONCATENATE(LEFT(INDEX(B$71:B$102,MATCH(LEFT(B287,11)&amp;"*",B$71:B$102,0)+2),FIND("-",INDEX(B$71:B$102,MATCH(LEFT(B287,11)&amp;"*",B$71:B$102,0)+2))),A287))</f>
        <v/>
      </c>
      <c r="C289" s="501"/>
      <c r="D289" s="502"/>
      <c r="E289" s="193"/>
      <c r="F289" s="194"/>
      <c r="G289" s="195"/>
      <c r="H289" s="196"/>
      <c r="I289" s="196"/>
      <c r="J289" s="197"/>
      <c r="K289" s="198"/>
      <c r="L289" s="198"/>
      <c r="M289" s="198"/>
      <c r="N289" s="500" t="str">
        <f>IF(ISBLANK(N287),"",CONCATENATE(LEFT(INDEX(N$71:N$102,MATCH(LEFT(N287,11)&amp;"*",N$71:N$102,0)+2),FIND("-",INDEX(N$71:N$102,MATCH(LEFT(N287,11)&amp;"*",N$71:N$102,0)+2))),$A287))</f>
        <v/>
      </c>
      <c r="O289" s="501"/>
      <c r="P289" s="502"/>
      <c r="Q289" s="193"/>
      <c r="R289" s="194"/>
      <c r="S289" s="195"/>
      <c r="T289" s="196"/>
      <c r="U289" s="196"/>
      <c r="V289" s="197"/>
      <c r="W289" s="198"/>
      <c r="X289" s="194"/>
      <c r="Y289" s="198"/>
      <c r="Z289" s="500" t="str">
        <f>IF(ISBLANK(Z287),"",CONCATENATE(LEFT(INDEX(Z$71:Z$102,MATCH(LEFT(Z287,11)&amp;"*",Z$71:Z$102,0)+2),FIND("-",INDEX(Z$71:Z$102,MATCH(LEFT(Z287,11)&amp;"*",Z$71:Z$102,0)+2))),$A287))</f>
        <v/>
      </c>
      <c r="AA289" s="501"/>
      <c r="AB289" s="502"/>
      <c r="AC289" s="308"/>
      <c r="AD289" s="203"/>
      <c r="AE289" s="199"/>
      <c r="AF289" s="201"/>
      <c r="AG289" s="201"/>
      <c r="AH289" s="200"/>
      <c r="AI289" s="202"/>
      <c r="AJ289" s="202"/>
      <c r="AK289" s="203"/>
      <c r="AL289" s="500" t="str">
        <f>IF(ISBLANK(AL287),"",CONCATENATE(LEFT(INDEX(AL$71:AL$102,MATCH(LEFT(AL287,11)&amp;"*",AL$71:AL$102,0)+2),FIND("-",INDEX(AL$71:AL$102,MATCH(LEFT(AL287,11)&amp;"*",AL$71:AL$102,0)+2))),$A287))</f>
        <v/>
      </c>
      <c r="AM289" s="501"/>
      <c r="AN289" s="502"/>
      <c r="AO289" s="308"/>
      <c r="AP289" s="203"/>
      <c r="AQ289" s="204"/>
      <c r="AR289" s="201"/>
      <c r="AS289" s="201"/>
      <c r="AT289" s="200"/>
      <c r="AU289" s="202"/>
      <c r="AV289" s="202"/>
      <c r="AW289" s="203"/>
    </row>
    <row r="290" spans="1:49" s="75" customFormat="1" ht="21" customHeight="1" thickTop="1" x14ac:dyDescent="0.25">
      <c r="A290" s="491" t="s">
        <v>245</v>
      </c>
      <c r="B290" s="494"/>
      <c r="C290" s="495"/>
      <c r="D290" s="495"/>
      <c r="E290" s="495"/>
      <c r="F290" s="495"/>
      <c r="G290" s="495"/>
      <c r="H290" s="495"/>
      <c r="I290" s="495"/>
      <c r="J290" s="495"/>
      <c r="K290" s="495"/>
      <c r="L290" s="495"/>
      <c r="M290" s="496"/>
      <c r="N290" s="494"/>
      <c r="O290" s="495"/>
      <c r="P290" s="495"/>
      <c r="Q290" s="495"/>
      <c r="R290" s="495"/>
      <c r="S290" s="495"/>
      <c r="T290" s="495"/>
      <c r="U290" s="495"/>
      <c r="V290" s="495"/>
      <c r="W290" s="495"/>
      <c r="X290" s="495"/>
      <c r="Y290" s="496"/>
      <c r="Z290" s="494"/>
      <c r="AA290" s="495"/>
      <c r="AB290" s="495"/>
      <c r="AC290" s="495"/>
      <c r="AD290" s="495"/>
      <c r="AE290" s="495"/>
      <c r="AF290" s="495"/>
      <c r="AG290" s="495"/>
      <c r="AH290" s="495"/>
      <c r="AI290" s="495"/>
      <c r="AJ290" s="495"/>
      <c r="AK290" s="496"/>
      <c r="AL290" s="494"/>
      <c r="AM290" s="495"/>
      <c r="AN290" s="495"/>
      <c r="AO290" s="495"/>
      <c r="AP290" s="495"/>
      <c r="AQ290" s="495"/>
      <c r="AR290" s="495"/>
      <c r="AS290" s="495"/>
      <c r="AT290" s="495"/>
      <c r="AU290" s="495"/>
      <c r="AV290" s="495"/>
      <c r="AW290" s="496"/>
    </row>
    <row r="291" spans="1:49" s="75" customFormat="1" ht="21" customHeight="1" x14ac:dyDescent="0.25">
      <c r="A291" s="492"/>
      <c r="B291" s="497"/>
      <c r="C291" s="498"/>
      <c r="D291" s="498"/>
      <c r="E291" s="498"/>
      <c r="F291" s="498"/>
      <c r="G291" s="498"/>
      <c r="H291" s="498"/>
      <c r="I291" s="498"/>
      <c r="J291" s="498"/>
      <c r="K291" s="498"/>
      <c r="L291" s="498"/>
      <c r="M291" s="499"/>
      <c r="N291" s="497"/>
      <c r="O291" s="498"/>
      <c r="P291" s="498"/>
      <c r="Q291" s="498"/>
      <c r="R291" s="498"/>
      <c r="S291" s="498"/>
      <c r="T291" s="498"/>
      <c r="U291" s="498"/>
      <c r="V291" s="498"/>
      <c r="W291" s="498"/>
      <c r="X291" s="498"/>
      <c r="Y291" s="499"/>
      <c r="Z291" s="497"/>
      <c r="AA291" s="498"/>
      <c r="AB291" s="498"/>
      <c r="AC291" s="498"/>
      <c r="AD291" s="498"/>
      <c r="AE291" s="498"/>
      <c r="AF291" s="498"/>
      <c r="AG291" s="498"/>
      <c r="AH291" s="498"/>
      <c r="AI291" s="498"/>
      <c r="AJ291" s="498"/>
      <c r="AK291" s="499"/>
      <c r="AL291" s="497"/>
      <c r="AM291" s="498"/>
      <c r="AN291" s="498"/>
      <c r="AO291" s="498"/>
      <c r="AP291" s="498"/>
      <c r="AQ291" s="498"/>
      <c r="AR291" s="498"/>
      <c r="AS291" s="498"/>
      <c r="AT291" s="498"/>
      <c r="AU291" s="498"/>
      <c r="AV291" s="498"/>
      <c r="AW291" s="499"/>
    </row>
    <row r="292" spans="1:49" s="75" customFormat="1" ht="21" customHeight="1" thickBot="1" x14ac:dyDescent="0.3">
      <c r="A292" s="493"/>
      <c r="B292" s="500" t="str">
        <f>IF(ISBLANK(B290),"",CONCATENATE(LEFT(INDEX(B$71:B$102,MATCH(LEFT(B290,11)&amp;"*",B$71:B$102,0)+2),FIND("-",INDEX(B$71:B$102,MATCH(LEFT(B290,11)&amp;"*",B$71:B$102,0)+2))),A290))</f>
        <v/>
      </c>
      <c r="C292" s="501"/>
      <c r="D292" s="502"/>
      <c r="E292" s="193"/>
      <c r="F292" s="194"/>
      <c r="G292" s="195"/>
      <c r="H292" s="196"/>
      <c r="I292" s="196"/>
      <c r="J292" s="197"/>
      <c r="K292" s="198"/>
      <c r="L292" s="198"/>
      <c r="M292" s="198"/>
      <c r="N292" s="500" t="str">
        <f>IF(ISBLANK(N290),"",CONCATENATE(LEFT(INDEX(N$71:N$102,MATCH(LEFT(N290,11)&amp;"*",N$71:N$102,0)+2),FIND("-",INDEX(N$71:N$102,MATCH(LEFT(N290,11)&amp;"*",N$71:N$102,0)+2))),$A290))</f>
        <v/>
      </c>
      <c r="O292" s="501"/>
      <c r="P292" s="502"/>
      <c r="Q292" s="193"/>
      <c r="R292" s="194"/>
      <c r="S292" s="195"/>
      <c r="T292" s="196"/>
      <c r="U292" s="196"/>
      <c r="V292" s="197"/>
      <c r="W292" s="198"/>
      <c r="X292" s="194"/>
      <c r="Y292" s="198"/>
      <c r="Z292" s="500" t="str">
        <f>IF(ISBLANK(Z290),"",CONCATENATE(LEFT(INDEX(Z$71:Z$102,MATCH(LEFT(Z290,11)&amp;"*",Z$71:Z$102,0)+2),FIND("-",INDEX(Z$71:Z$102,MATCH(LEFT(Z290,11)&amp;"*",Z$71:Z$102,0)+2))),$A290))</f>
        <v/>
      </c>
      <c r="AA292" s="501"/>
      <c r="AB292" s="502"/>
      <c r="AC292" s="308"/>
      <c r="AD292" s="203"/>
      <c r="AE292" s="199"/>
      <c r="AF292" s="201"/>
      <c r="AG292" s="201"/>
      <c r="AH292" s="200"/>
      <c r="AI292" s="202"/>
      <c r="AJ292" s="202"/>
      <c r="AK292" s="213"/>
      <c r="AL292" s="500" t="str">
        <f>IF(ISBLANK(AL290),"",CONCATENATE(LEFT(INDEX(AL$71:AL$102,MATCH(LEFT(AL290,11)&amp;"*",AL$71:AL$102,0)+2),FIND("-",INDEX(AL$71:AL$102,MATCH(LEFT(AL290,11)&amp;"*",AL$71:AL$102,0)+2))),$A290))</f>
        <v/>
      </c>
      <c r="AM292" s="501"/>
      <c r="AN292" s="502"/>
      <c r="AO292" s="193"/>
      <c r="AP292" s="194"/>
      <c r="AQ292" s="195"/>
      <c r="AR292" s="196"/>
      <c r="AS292" s="196"/>
      <c r="AT292" s="197"/>
      <c r="AU292" s="198"/>
      <c r="AV292" s="194"/>
      <c r="AW292" s="198"/>
    </row>
    <row r="293" spans="1:49" s="75" customFormat="1" ht="21" customHeight="1" thickTop="1" x14ac:dyDescent="0.25">
      <c r="A293" s="491" t="s">
        <v>246</v>
      </c>
      <c r="B293" s="494"/>
      <c r="C293" s="495"/>
      <c r="D293" s="495"/>
      <c r="E293" s="495"/>
      <c r="F293" s="495"/>
      <c r="G293" s="495"/>
      <c r="H293" s="495"/>
      <c r="I293" s="495"/>
      <c r="J293" s="495"/>
      <c r="K293" s="495"/>
      <c r="L293" s="495"/>
      <c r="M293" s="496"/>
      <c r="N293" s="494"/>
      <c r="O293" s="495"/>
      <c r="P293" s="495"/>
      <c r="Q293" s="495"/>
      <c r="R293" s="495"/>
      <c r="S293" s="495"/>
      <c r="T293" s="495"/>
      <c r="U293" s="495"/>
      <c r="V293" s="495"/>
      <c r="W293" s="495"/>
      <c r="X293" s="495"/>
      <c r="Y293" s="496"/>
      <c r="Z293" s="494"/>
      <c r="AA293" s="495"/>
      <c r="AB293" s="495"/>
      <c r="AC293" s="495"/>
      <c r="AD293" s="495"/>
      <c r="AE293" s="495"/>
      <c r="AF293" s="495"/>
      <c r="AG293" s="495"/>
      <c r="AH293" s="495"/>
      <c r="AI293" s="495"/>
      <c r="AJ293" s="495"/>
      <c r="AK293" s="496"/>
      <c r="AL293" s="494"/>
      <c r="AM293" s="495"/>
      <c r="AN293" s="495"/>
      <c r="AO293" s="495"/>
      <c r="AP293" s="495"/>
      <c r="AQ293" s="495"/>
      <c r="AR293" s="495"/>
      <c r="AS293" s="495"/>
      <c r="AT293" s="495"/>
      <c r="AU293" s="495"/>
      <c r="AV293" s="495"/>
      <c r="AW293" s="496"/>
    </row>
    <row r="294" spans="1:49" s="75" customFormat="1" ht="21" customHeight="1" x14ac:dyDescent="0.25">
      <c r="A294" s="492"/>
      <c r="B294" s="497"/>
      <c r="C294" s="498"/>
      <c r="D294" s="498"/>
      <c r="E294" s="498"/>
      <c r="F294" s="498"/>
      <c r="G294" s="498"/>
      <c r="H294" s="498"/>
      <c r="I294" s="498"/>
      <c r="J294" s="498"/>
      <c r="K294" s="498"/>
      <c r="L294" s="498"/>
      <c r="M294" s="499"/>
      <c r="N294" s="497"/>
      <c r="O294" s="498"/>
      <c r="P294" s="498"/>
      <c r="Q294" s="498"/>
      <c r="R294" s="498"/>
      <c r="S294" s="498"/>
      <c r="T294" s="498"/>
      <c r="U294" s="498"/>
      <c r="V294" s="498"/>
      <c r="W294" s="498"/>
      <c r="X294" s="498"/>
      <c r="Y294" s="499"/>
      <c r="Z294" s="497"/>
      <c r="AA294" s="498"/>
      <c r="AB294" s="498"/>
      <c r="AC294" s="498"/>
      <c r="AD294" s="498"/>
      <c r="AE294" s="498"/>
      <c r="AF294" s="498"/>
      <c r="AG294" s="498"/>
      <c r="AH294" s="498"/>
      <c r="AI294" s="498"/>
      <c r="AJ294" s="498"/>
      <c r="AK294" s="499"/>
      <c r="AL294" s="497"/>
      <c r="AM294" s="498"/>
      <c r="AN294" s="498"/>
      <c r="AO294" s="498"/>
      <c r="AP294" s="498"/>
      <c r="AQ294" s="498"/>
      <c r="AR294" s="498"/>
      <c r="AS294" s="498"/>
      <c r="AT294" s="498"/>
      <c r="AU294" s="498"/>
      <c r="AV294" s="498"/>
      <c r="AW294" s="499"/>
    </row>
    <row r="295" spans="1:49" s="75" customFormat="1" ht="21" customHeight="1" thickBot="1" x14ac:dyDescent="0.3">
      <c r="A295" s="493"/>
      <c r="B295" s="500" t="str">
        <f>IF(ISBLANK(B293),"",CONCATENATE(LEFT(INDEX(B$71:B$102,MATCH(LEFT(B293,11)&amp;"*",B$71:B$102,0)+2),FIND("-",INDEX(B$71:B$102,MATCH(LEFT(B293,11)&amp;"*",B$71:B$102,0)+2))),A293))</f>
        <v/>
      </c>
      <c r="C295" s="501"/>
      <c r="D295" s="502"/>
      <c r="E295" s="193"/>
      <c r="F295" s="194"/>
      <c r="G295" s="195"/>
      <c r="H295" s="196"/>
      <c r="I295" s="196"/>
      <c r="J295" s="197"/>
      <c r="K295" s="198"/>
      <c r="L295" s="198"/>
      <c r="M295" s="198"/>
      <c r="N295" s="500" t="str">
        <f>IF(ISBLANK(N293),"",CONCATENATE(LEFT(INDEX(N$71:N$102,MATCH(LEFT(N293,11)&amp;"*",N$71:N$102,0)+2),FIND("-",INDEX(N$71:N$102,MATCH(LEFT(N293,11)&amp;"*",N$71:N$102,0)+2))),$A293))</f>
        <v/>
      </c>
      <c r="O295" s="501"/>
      <c r="P295" s="502"/>
      <c r="Q295" s="193"/>
      <c r="R295" s="194"/>
      <c r="S295" s="195"/>
      <c r="T295" s="196"/>
      <c r="U295" s="196"/>
      <c r="V295" s="197"/>
      <c r="W295" s="198"/>
      <c r="X295" s="194"/>
      <c r="Y295" s="198"/>
      <c r="Z295" s="500" t="str">
        <f>IF(ISBLANK(Z293),"",CONCATENATE(LEFT(INDEX(Z$71:Z$102,MATCH(LEFT(Z293,11)&amp;"*",Z$71:Z$102,0)+2),FIND("-",INDEX(Z$71:Z$102,MATCH(LEFT(Z293,11)&amp;"*",Z$71:Z$102,0)+2))),$A293))</f>
        <v/>
      </c>
      <c r="AA295" s="501"/>
      <c r="AB295" s="502"/>
      <c r="AC295" s="308"/>
      <c r="AD295" s="203"/>
      <c r="AE295" s="199"/>
      <c r="AF295" s="201"/>
      <c r="AG295" s="201"/>
      <c r="AH295" s="200"/>
      <c r="AI295" s="202"/>
      <c r="AJ295" s="202"/>
      <c r="AK295" s="213"/>
      <c r="AL295" s="500" t="str">
        <f>IF(ISBLANK(AL293),"",CONCATENATE(LEFT(INDEX(AL$71:AL$102,MATCH(LEFT(AL293,11)&amp;"*",AL$71:AL$102,0)+2),FIND("-",INDEX(AL$71:AL$102,MATCH(LEFT(AL293,11)&amp;"*",AL$71:AL$102,0)+2))),$A293))</f>
        <v/>
      </c>
      <c r="AM295" s="501"/>
      <c r="AN295" s="502"/>
      <c r="AO295" s="193"/>
      <c r="AP295" s="194"/>
      <c r="AQ295" s="195"/>
      <c r="AR295" s="196"/>
      <c r="AS295" s="196"/>
      <c r="AT295" s="197"/>
      <c r="AU295" s="198"/>
      <c r="AV295" s="194"/>
      <c r="AW295" s="198"/>
    </row>
    <row r="296" spans="1:49" s="75" customFormat="1" ht="21" customHeight="1" thickTop="1" x14ac:dyDescent="0.25">
      <c r="A296" s="491" t="s">
        <v>247</v>
      </c>
      <c r="B296" s="494"/>
      <c r="C296" s="495"/>
      <c r="D296" s="495"/>
      <c r="E296" s="495"/>
      <c r="F296" s="495"/>
      <c r="G296" s="495"/>
      <c r="H296" s="495"/>
      <c r="I296" s="495"/>
      <c r="J296" s="495"/>
      <c r="K296" s="495"/>
      <c r="L296" s="495"/>
      <c r="M296" s="496"/>
      <c r="N296" s="494"/>
      <c r="O296" s="495"/>
      <c r="P296" s="495"/>
      <c r="Q296" s="495"/>
      <c r="R296" s="495"/>
      <c r="S296" s="495"/>
      <c r="T296" s="495"/>
      <c r="U296" s="495"/>
      <c r="V296" s="495"/>
      <c r="W296" s="495"/>
      <c r="X296" s="495"/>
      <c r="Y296" s="496"/>
      <c r="Z296" s="494"/>
      <c r="AA296" s="495"/>
      <c r="AB296" s="495"/>
      <c r="AC296" s="495"/>
      <c r="AD296" s="495"/>
      <c r="AE296" s="495"/>
      <c r="AF296" s="495"/>
      <c r="AG296" s="495"/>
      <c r="AH296" s="495"/>
      <c r="AI296" s="495"/>
      <c r="AJ296" s="495"/>
      <c r="AK296" s="496"/>
      <c r="AL296" s="494"/>
      <c r="AM296" s="495"/>
      <c r="AN296" s="495"/>
      <c r="AO296" s="495"/>
      <c r="AP296" s="495"/>
      <c r="AQ296" s="495"/>
      <c r="AR296" s="495"/>
      <c r="AS296" s="495"/>
      <c r="AT296" s="495"/>
      <c r="AU296" s="495"/>
      <c r="AV296" s="495"/>
      <c r="AW296" s="496"/>
    </row>
    <row r="297" spans="1:49" s="75" customFormat="1" ht="21" customHeight="1" x14ac:dyDescent="0.25">
      <c r="A297" s="492"/>
      <c r="B297" s="497"/>
      <c r="C297" s="498"/>
      <c r="D297" s="498"/>
      <c r="E297" s="498"/>
      <c r="F297" s="498"/>
      <c r="G297" s="498"/>
      <c r="H297" s="498"/>
      <c r="I297" s="498"/>
      <c r="J297" s="498"/>
      <c r="K297" s="498"/>
      <c r="L297" s="498"/>
      <c r="M297" s="499"/>
      <c r="N297" s="497"/>
      <c r="O297" s="498"/>
      <c r="P297" s="498"/>
      <c r="Q297" s="498"/>
      <c r="R297" s="498"/>
      <c r="S297" s="498"/>
      <c r="T297" s="498"/>
      <c r="U297" s="498"/>
      <c r="V297" s="498"/>
      <c r="W297" s="498"/>
      <c r="X297" s="498"/>
      <c r="Y297" s="499"/>
      <c r="Z297" s="497"/>
      <c r="AA297" s="498"/>
      <c r="AB297" s="498"/>
      <c r="AC297" s="498"/>
      <c r="AD297" s="498"/>
      <c r="AE297" s="498"/>
      <c r="AF297" s="498"/>
      <c r="AG297" s="498"/>
      <c r="AH297" s="498"/>
      <c r="AI297" s="498"/>
      <c r="AJ297" s="498"/>
      <c r="AK297" s="499"/>
      <c r="AL297" s="497"/>
      <c r="AM297" s="498"/>
      <c r="AN297" s="498"/>
      <c r="AO297" s="498"/>
      <c r="AP297" s="498"/>
      <c r="AQ297" s="498"/>
      <c r="AR297" s="498"/>
      <c r="AS297" s="498"/>
      <c r="AT297" s="498"/>
      <c r="AU297" s="498"/>
      <c r="AV297" s="498"/>
      <c r="AW297" s="499"/>
    </row>
    <row r="298" spans="1:49" s="75" customFormat="1" ht="21" customHeight="1" thickBot="1" x14ac:dyDescent="0.3">
      <c r="A298" s="493"/>
      <c r="B298" s="500" t="str">
        <f>IF(ISBLANK(B296),"",CONCATENATE(LEFT(INDEX(B$71:B$102,MATCH(LEFT(B296,11)&amp;"*",B$71:B$102,0)+2),FIND("-",INDEX(B$71:B$102,MATCH(LEFT(B296,11)&amp;"*",B$71:B$102,0)+2))),A296))</f>
        <v/>
      </c>
      <c r="C298" s="501"/>
      <c r="D298" s="502"/>
      <c r="E298" s="193"/>
      <c r="F298" s="194"/>
      <c r="G298" s="195"/>
      <c r="H298" s="196"/>
      <c r="I298" s="196"/>
      <c r="J298" s="197"/>
      <c r="K298" s="198"/>
      <c r="L298" s="198"/>
      <c r="M298" s="198"/>
      <c r="N298" s="500" t="str">
        <f>IF(ISBLANK(N296),"",CONCATENATE(LEFT(INDEX(N$71:N$102,MATCH(LEFT(N296,11)&amp;"*",N$71:N$102,0)+2),FIND("-",INDEX(N$71:N$102,MATCH(LEFT(N296,11)&amp;"*",N$71:N$102,0)+2))),$A296))</f>
        <v/>
      </c>
      <c r="O298" s="501"/>
      <c r="P298" s="502"/>
      <c r="Q298" s="193"/>
      <c r="R298" s="194"/>
      <c r="S298" s="195"/>
      <c r="T298" s="196"/>
      <c r="U298" s="196"/>
      <c r="V298" s="197"/>
      <c r="W298" s="198"/>
      <c r="X298" s="194"/>
      <c r="Y298" s="198"/>
      <c r="Z298" s="500" t="str">
        <f>IF(ISBLANK(Z296),"",CONCATENATE(LEFT(INDEX(Z$71:Z$102,MATCH(LEFT(Z296,11)&amp;"*",Z$71:Z$102,0)+2),FIND("-",INDEX(Z$71:Z$102,MATCH(LEFT(Z296,11)&amp;"*",Z$71:Z$102,0)+2))),$A296))</f>
        <v/>
      </c>
      <c r="AA298" s="501"/>
      <c r="AB298" s="502"/>
      <c r="AC298" s="308"/>
      <c r="AD298" s="203"/>
      <c r="AE298" s="199"/>
      <c r="AF298" s="201"/>
      <c r="AG298" s="201"/>
      <c r="AH298" s="200"/>
      <c r="AI298" s="202"/>
      <c r="AJ298" s="202"/>
      <c r="AK298" s="214"/>
      <c r="AL298" s="500" t="str">
        <f>IF(ISBLANK(AL296),"",CONCATENATE(LEFT(INDEX(AL$71:AL$102,MATCH(LEFT(AL296,11)&amp;"*",AL$71:AL$102,0)+2),FIND("-",INDEX(AL$71:AL$102,MATCH(LEFT(AL296,11)&amp;"*",AL$71:AL$102,0)+2))),$A296))</f>
        <v/>
      </c>
      <c r="AM298" s="501"/>
      <c r="AN298" s="502"/>
      <c r="AO298" s="193"/>
      <c r="AP298" s="194"/>
      <c r="AQ298" s="195"/>
      <c r="AR298" s="196"/>
      <c r="AS298" s="196"/>
      <c r="AT298" s="197"/>
      <c r="AU298" s="198"/>
      <c r="AV298" s="194"/>
      <c r="AW298" s="198"/>
    </row>
    <row r="299" spans="1:49" s="75" customFormat="1" ht="21" customHeight="1" thickTop="1" x14ac:dyDescent="0.25">
      <c r="A299" s="491" t="s">
        <v>251</v>
      </c>
      <c r="B299" s="494"/>
      <c r="C299" s="495"/>
      <c r="D299" s="495"/>
      <c r="E299" s="495"/>
      <c r="F299" s="495"/>
      <c r="G299" s="495"/>
      <c r="H299" s="495"/>
      <c r="I299" s="495"/>
      <c r="J299" s="495"/>
      <c r="K299" s="495"/>
      <c r="L299" s="495"/>
      <c r="M299" s="496"/>
      <c r="N299" s="494"/>
      <c r="O299" s="495"/>
      <c r="P299" s="495"/>
      <c r="Q299" s="495"/>
      <c r="R299" s="495"/>
      <c r="S299" s="495"/>
      <c r="T299" s="495"/>
      <c r="U299" s="495"/>
      <c r="V299" s="495"/>
      <c r="W299" s="495"/>
      <c r="X299" s="495"/>
      <c r="Y299" s="496"/>
      <c r="Z299" s="494"/>
      <c r="AA299" s="495"/>
      <c r="AB299" s="495"/>
      <c r="AC299" s="495"/>
      <c r="AD299" s="495"/>
      <c r="AE299" s="495"/>
      <c r="AF299" s="495"/>
      <c r="AG299" s="495"/>
      <c r="AH299" s="495"/>
      <c r="AI299" s="495"/>
      <c r="AJ299" s="495"/>
      <c r="AK299" s="496"/>
      <c r="AL299" s="494"/>
      <c r="AM299" s="495"/>
      <c r="AN299" s="495"/>
      <c r="AO299" s="495"/>
      <c r="AP299" s="495"/>
      <c r="AQ299" s="495"/>
      <c r="AR299" s="495"/>
      <c r="AS299" s="495"/>
      <c r="AT299" s="495"/>
      <c r="AU299" s="495"/>
      <c r="AV299" s="495"/>
      <c r="AW299" s="496"/>
    </row>
    <row r="300" spans="1:49" s="75" customFormat="1" ht="21" customHeight="1" x14ac:dyDescent="0.25">
      <c r="A300" s="492"/>
      <c r="B300" s="497"/>
      <c r="C300" s="498"/>
      <c r="D300" s="498"/>
      <c r="E300" s="498"/>
      <c r="F300" s="498"/>
      <c r="G300" s="498"/>
      <c r="H300" s="498"/>
      <c r="I300" s="498"/>
      <c r="J300" s="498"/>
      <c r="K300" s="498"/>
      <c r="L300" s="498"/>
      <c r="M300" s="499"/>
      <c r="N300" s="497"/>
      <c r="O300" s="498"/>
      <c r="P300" s="498"/>
      <c r="Q300" s="498"/>
      <c r="R300" s="498"/>
      <c r="S300" s="498"/>
      <c r="T300" s="498"/>
      <c r="U300" s="498"/>
      <c r="V300" s="498"/>
      <c r="W300" s="498"/>
      <c r="X300" s="498"/>
      <c r="Y300" s="499"/>
      <c r="Z300" s="497"/>
      <c r="AA300" s="498"/>
      <c r="AB300" s="498"/>
      <c r="AC300" s="498"/>
      <c r="AD300" s="498"/>
      <c r="AE300" s="498"/>
      <c r="AF300" s="498"/>
      <c r="AG300" s="498"/>
      <c r="AH300" s="498"/>
      <c r="AI300" s="498"/>
      <c r="AJ300" s="498"/>
      <c r="AK300" s="499"/>
      <c r="AL300" s="497"/>
      <c r="AM300" s="498"/>
      <c r="AN300" s="498"/>
      <c r="AO300" s="498"/>
      <c r="AP300" s="498"/>
      <c r="AQ300" s="498"/>
      <c r="AR300" s="498"/>
      <c r="AS300" s="498"/>
      <c r="AT300" s="498"/>
      <c r="AU300" s="498"/>
      <c r="AV300" s="498"/>
      <c r="AW300" s="499"/>
    </row>
    <row r="301" spans="1:49" s="75" customFormat="1" ht="21" customHeight="1" thickBot="1" x14ac:dyDescent="0.3">
      <c r="A301" s="493"/>
      <c r="B301" s="500" t="str">
        <f>IF(ISBLANK(B299),"",CONCATENATE(LEFT(INDEX(B$71:B$102,MATCH(LEFT(B299,11)&amp;"*",B$71:B$102,0)+2),FIND("-",INDEX(B$71:B$102,MATCH(LEFT(B299,11)&amp;"*",B$71:B$102,0)+2))),A299))</f>
        <v/>
      </c>
      <c r="C301" s="501"/>
      <c r="D301" s="502"/>
      <c r="E301" s="193"/>
      <c r="F301" s="194"/>
      <c r="G301" s="195"/>
      <c r="H301" s="196"/>
      <c r="I301" s="196"/>
      <c r="J301" s="197"/>
      <c r="K301" s="198"/>
      <c r="L301" s="198"/>
      <c r="M301" s="198"/>
      <c r="N301" s="500" t="str">
        <f>IF(ISBLANK(N299),"",CONCATENATE(LEFT(INDEX(N$71:N$102,MATCH(LEFT(N299,11)&amp;"*",N$71:N$102,0)+2),FIND("-",INDEX(N$71:N$102,MATCH(LEFT(N299,11)&amp;"*",N$71:N$102,0)+2))),$A299))</f>
        <v/>
      </c>
      <c r="O301" s="501"/>
      <c r="P301" s="502"/>
      <c r="Q301" s="193"/>
      <c r="R301" s="194"/>
      <c r="S301" s="195"/>
      <c r="T301" s="196"/>
      <c r="U301" s="196"/>
      <c r="V301" s="197"/>
      <c r="W301" s="198"/>
      <c r="X301" s="194"/>
      <c r="Y301" s="198"/>
      <c r="Z301" s="500" t="str">
        <f>IF(ISBLANK(Z299),"",CONCATENATE(LEFT(INDEX(Z$71:Z$102,MATCH(LEFT(Z299,11)&amp;"*",Z$71:Z$102,0)+2),FIND("-",INDEX(Z$71:Z$102,MATCH(LEFT(Z299,11)&amp;"*",Z$71:Z$102,0)+2))),$A299))</f>
        <v/>
      </c>
      <c r="AA301" s="501"/>
      <c r="AB301" s="502"/>
      <c r="AC301" s="308"/>
      <c r="AD301" s="203"/>
      <c r="AE301" s="199"/>
      <c r="AF301" s="201"/>
      <c r="AG301" s="201"/>
      <c r="AH301" s="200"/>
      <c r="AI301" s="202"/>
      <c r="AJ301" s="202"/>
      <c r="AK301" s="214"/>
      <c r="AL301" s="500" t="str">
        <f>IF(ISBLANK(AL299),"",CONCATENATE(LEFT(INDEX(AL$71:AL$102,MATCH(LEFT(AL299,11)&amp;"*",AL$71:AL$102,0)+2),FIND("-",INDEX(AL$71:AL$102,MATCH(LEFT(AL299,11)&amp;"*",AL$71:AL$102,0)+2))),$A299))</f>
        <v/>
      </c>
      <c r="AM301" s="501"/>
      <c r="AN301" s="502"/>
      <c r="AO301" s="193"/>
      <c r="AP301" s="194"/>
      <c r="AQ301" s="195"/>
      <c r="AR301" s="196"/>
      <c r="AS301" s="196"/>
      <c r="AT301" s="197"/>
      <c r="AU301" s="198"/>
      <c r="AV301" s="194"/>
      <c r="AW301" s="198"/>
    </row>
    <row r="302" spans="1:49" s="75" customFormat="1" ht="21" customHeight="1" thickTop="1" x14ac:dyDescent="0.25">
      <c r="A302" s="491" t="s">
        <v>252</v>
      </c>
      <c r="B302" s="494"/>
      <c r="C302" s="495"/>
      <c r="D302" s="495"/>
      <c r="E302" s="495"/>
      <c r="F302" s="495"/>
      <c r="G302" s="495"/>
      <c r="H302" s="495"/>
      <c r="I302" s="495"/>
      <c r="J302" s="495"/>
      <c r="K302" s="495"/>
      <c r="L302" s="495"/>
      <c r="M302" s="496"/>
      <c r="N302" s="494"/>
      <c r="O302" s="495"/>
      <c r="P302" s="495"/>
      <c r="Q302" s="495"/>
      <c r="R302" s="495"/>
      <c r="S302" s="495"/>
      <c r="T302" s="495"/>
      <c r="U302" s="495"/>
      <c r="V302" s="495"/>
      <c r="W302" s="495"/>
      <c r="X302" s="495"/>
      <c r="Y302" s="496"/>
      <c r="Z302" s="494"/>
      <c r="AA302" s="495"/>
      <c r="AB302" s="495"/>
      <c r="AC302" s="495"/>
      <c r="AD302" s="495"/>
      <c r="AE302" s="495"/>
      <c r="AF302" s="495"/>
      <c r="AG302" s="495"/>
      <c r="AH302" s="495"/>
      <c r="AI302" s="495"/>
      <c r="AJ302" s="495"/>
      <c r="AK302" s="496"/>
      <c r="AL302" s="494"/>
      <c r="AM302" s="495"/>
      <c r="AN302" s="495"/>
      <c r="AO302" s="495"/>
      <c r="AP302" s="495"/>
      <c r="AQ302" s="495"/>
      <c r="AR302" s="495"/>
      <c r="AS302" s="495"/>
      <c r="AT302" s="495"/>
      <c r="AU302" s="495"/>
      <c r="AV302" s="495"/>
      <c r="AW302" s="496"/>
    </row>
    <row r="303" spans="1:49" s="75" customFormat="1" ht="21" customHeight="1" x14ac:dyDescent="0.25">
      <c r="A303" s="492"/>
      <c r="B303" s="497"/>
      <c r="C303" s="498"/>
      <c r="D303" s="498"/>
      <c r="E303" s="498"/>
      <c r="F303" s="498"/>
      <c r="G303" s="498"/>
      <c r="H303" s="498"/>
      <c r="I303" s="498"/>
      <c r="J303" s="498"/>
      <c r="K303" s="498"/>
      <c r="L303" s="498"/>
      <c r="M303" s="499"/>
      <c r="N303" s="497"/>
      <c r="O303" s="498"/>
      <c r="P303" s="498"/>
      <c r="Q303" s="498"/>
      <c r="R303" s="498"/>
      <c r="S303" s="498"/>
      <c r="T303" s="498"/>
      <c r="U303" s="498"/>
      <c r="V303" s="498"/>
      <c r="W303" s="498"/>
      <c r="X303" s="498"/>
      <c r="Y303" s="499"/>
      <c r="Z303" s="497"/>
      <c r="AA303" s="498"/>
      <c r="AB303" s="498"/>
      <c r="AC303" s="498"/>
      <c r="AD303" s="498"/>
      <c r="AE303" s="498"/>
      <c r="AF303" s="498"/>
      <c r="AG303" s="498"/>
      <c r="AH303" s="498"/>
      <c r="AI303" s="498"/>
      <c r="AJ303" s="498"/>
      <c r="AK303" s="499"/>
      <c r="AL303" s="497"/>
      <c r="AM303" s="498"/>
      <c r="AN303" s="498"/>
      <c r="AO303" s="498"/>
      <c r="AP303" s="498"/>
      <c r="AQ303" s="498"/>
      <c r="AR303" s="498"/>
      <c r="AS303" s="498"/>
      <c r="AT303" s="498"/>
      <c r="AU303" s="498"/>
      <c r="AV303" s="498"/>
      <c r="AW303" s="499"/>
    </row>
    <row r="304" spans="1:49" s="78" customFormat="1" ht="21" customHeight="1" thickBot="1" x14ac:dyDescent="0.25">
      <c r="A304" s="493"/>
      <c r="B304" s="500" t="str">
        <f>IF(ISBLANK(B302),"",CONCATENATE(LEFT(INDEX(B$71:B$102,MATCH(LEFT(B302,11)&amp;"*",B$71:B$102,0)+2),FIND("-",INDEX(B$71:B$102,MATCH(LEFT(B302,11)&amp;"*",B$71:B$102,0)+2))),A302))</f>
        <v/>
      </c>
      <c r="C304" s="501"/>
      <c r="D304" s="502"/>
      <c r="E304" s="193"/>
      <c r="F304" s="194"/>
      <c r="G304" s="195"/>
      <c r="H304" s="196"/>
      <c r="I304" s="196"/>
      <c r="J304" s="197"/>
      <c r="K304" s="198"/>
      <c r="L304" s="198"/>
      <c r="M304" s="198"/>
      <c r="N304" s="500" t="str">
        <f>IF(ISBLANK(N302),"",CONCATENATE(LEFT(INDEX(N$71:N$102,MATCH(LEFT(N302,11)&amp;"*",N$71:N$102,0)+2),FIND("-",INDEX(N$71:N$102,MATCH(LEFT(N302,11)&amp;"*",N$71:N$102,0)+2))),$A302))</f>
        <v/>
      </c>
      <c r="O304" s="501"/>
      <c r="P304" s="502"/>
      <c r="Q304" s="193"/>
      <c r="R304" s="194"/>
      <c r="S304" s="195"/>
      <c r="T304" s="196"/>
      <c r="U304" s="196"/>
      <c r="V304" s="197"/>
      <c r="W304" s="198"/>
      <c r="X304" s="194"/>
      <c r="Y304" s="198"/>
      <c r="Z304" s="500" t="str">
        <f>IF(ISBLANK(Z302),"",CONCATENATE(LEFT(INDEX(Z$71:Z$102,MATCH(LEFT(Z302,11)&amp;"*",Z$71:Z$102,0)+2),FIND("-",INDEX(Z$71:Z$102,MATCH(LEFT(Z302,11)&amp;"*",Z$71:Z$102,0)+2))),$A302))</f>
        <v/>
      </c>
      <c r="AA304" s="501"/>
      <c r="AB304" s="502"/>
      <c r="AC304" s="308"/>
      <c r="AD304" s="203"/>
      <c r="AE304" s="199"/>
      <c r="AF304" s="201"/>
      <c r="AG304" s="201"/>
      <c r="AH304" s="200"/>
      <c r="AI304" s="202"/>
      <c r="AJ304" s="202"/>
      <c r="AK304" s="214"/>
      <c r="AL304" s="500" t="str">
        <f>IF(ISBLANK(AL302),"",CONCATENATE(LEFT(INDEX(AL$71:AL$102,MATCH(LEFT(AL302,11)&amp;"*",AL$71:AL$102,0)+2),FIND("-",INDEX(AL$71:AL$102,MATCH(LEFT(AL302,11)&amp;"*",AL$71:AL$102,0)+2))),$A302))</f>
        <v/>
      </c>
      <c r="AM304" s="501"/>
      <c r="AN304" s="502"/>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89"/>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486" t="s">
        <v>89</v>
      </c>
      <c r="I306" s="487"/>
      <c r="J306" s="487"/>
      <c r="K306" s="487"/>
      <c r="L306" s="487"/>
      <c r="M306" s="487"/>
      <c r="N306" s="487"/>
      <c r="O306" s="487"/>
      <c r="P306" s="487"/>
      <c r="Q306" s="487"/>
      <c r="R306" s="487"/>
      <c r="S306" s="487"/>
      <c r="T306" s="487"/>
      <c r="U306" s="487"/>
      <c r="V306" s="487"/>
      <c r="W306" s="487"/>
      <c r="X306" s="487"/>
      <c r="Y306" s="487"/>
      <c r="Z306" s="487"/>
      <c r="AA306" s="487"/>
      <c r="AB306" s="487"/>
      <c r="AC306" s="487"/>
      <c r="AD306" s="487"/>
      <c r="AE306" s="487"/>
      <c r="AF306" s="487"/>
      <c r="AG306" s="487"/>
      <c r="AH306" s="487"/>
      <c r="AI306" s="487"/>
      <c r="AJ306" s="487"/>
      <c r="AK306" s="487"/>
      <c r="AL306" s="487"/>
      <c r="AM306" s="487"/>
      <c r="AN306" s="487"/>
      <c r="AO306" s="487"/>
      <c r="AP306" s="487"/>
      <c r="AQ306" s="487"/>
      <c r="AR306" s="488"/>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2"/>
      <c r="P307" s="84"/>
      <c r="Q307" s="84"/>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6"/>
      <c r="AM307" s="316"/>
      <c r="AN307" s="84"/>
      <c r="AO307" s="84"/>
      <c r="AP307" s="84"/>
      <c r="AQ307" s="84"/>
      <c r="AR307" s="84"/>
      <c r="AS307" s="84"/>
      <c r="AT307" s="84"/>
      <c r="AU307" s="84"/>
      <c r="AV307" s="82"/>
      <c r="AW307" s="82"/>
    </row>
    <row r="308" spans="1:49" s="78" customFormat="1" ht="15" customHeight="1" x14ac:dyDescent="0.25">
      <c r="A308" s="490" t="s">
        <v>291</v>
      </c>
      <c r="B308" s="490"/>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Y308" s="490"/>
      <c r="Z308" s="490"/>
      <c r="AA308" s="490"/>
      <c r="AB308" s="490"/>
      <c r="AC308" s="490"/>
      <c r="AD308" s="490"/>
      <c r="AE308" s="490"/>
      <c r="AF308" s="490"/>
      <c r="AG308" s="490"/>
      <c r="AH308" s="490"/>
      <c r="AI308" s="490"/>
      <c r="AJ308" s="490"/>
      <c r="AK308" s="490"/>
      <c r="AL308" s="490"/>
      <c r="AM308" s="490"/>
      <c r="AN308" s="490"/>
      <c r="AO308" s="490"/>
      <c r="AP308" s="490"/>
      <c r="AQ308" s="490"/>
      <c r="AR308" s="490"/>
      <c r="AS308" s="490"/>
      <c r="AT308" s="490"/>
      <c r="AU308" s="490"/>
      <c r="AV308" s="490"/>
      <c r="AW308" s="490"/>
    </row>
    <row r="309" spans="1:49" s="6" customFormat="1" ht="21" customHeight="1" x14ac:dyDescent="0.2">
      <c r="A309" s="78"/>
      <c r="B309" s="78"/>
      <c r="C309" s="78"/>
      <c r="D309" s="78"/>
      <c r="E309" s="78"/>
      <c r="F309" s="78"/>
      <c r="G309" s="78"/>
      <c r="H309" s="78"/>
      <c r="I309" s="78"/>
      <c r="J309" s="78"/>
      <c r="K309" s="78"/>
      <c r="L309" s="78"/>
      <c r="M309" s="78"/>
      <c r="N309" s="78"/>
      <c r="O309" s="392"/>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610" t="s">
        <v>39</v>
      </c>
      <c r="C310" s="610"/>
      <c r="D310" s="610"/>
      <c r="E310" s="610"/>
      <c r="F310" s="610"/>
      <c r="G310" s="610"/>
      <c r="H310" s="610"/>
      <c r="I310" s="610"/>
      <c r="J310" s="94"/>
      <c r="K310" s="94"/>
      <c r="L310" s="48"/>
      <c r="M310" s="48"/>
      <c r="N310" s="92"/>
      <c r="O310" s="380"/>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610" t="s">
        <v>42</v>
      </c>
      <c r="AO310" s="610"/>
      <c r="AP310" s="610"/>
      <c r="AQ310" s="610"/>
      <c r="AR310" s="610"/>
      <c r="AS310" s="610"/>
      <c r="AT310" s="610"/>
      <c r="AU310" s="610"/>
      <c r="AV310" s="48"/>
      <c r="AW310" s="48"/>
    </row>
    <row r="311" spans="1:49" s="78" customFormat="1" ht="21" customHeight="1" x14ac:dyDescent="0.2">
      <c r="A311" s="59"/>
      <c r="B311" s="551" t="str">
        <f>Coperta!B$46</f>
        <v>Conf.univ.dr.ing. Florin DRĂGAN</v>
      </c>
      <c r="C311" s="551"/>
      <c r="D311" s="551"/>
      <c r="E311" s="551"/>
      <c r="F311" s="551"/>
      <c r="G311" s="551"/>
      <c r="H311" s="551"/>
      <c r="I311" s="551"/>
      <c r="J311" s="71"/>
      <c r="K311" s="71"/>
      <c r="L311" s="72"/>
      <c r="M311" s="72"/>
      <c r="N311" s="71"/>
      <c r="O311" s="381"/>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551" t="str">
        <f>Coperta!N$46</f>
        <v>Conf.univ.dr.ing. Virgil STOICA</v>
      </c>
      <c r="AO311" s="551"/>
      <c r="AP311" s="551"/>
      <c r="AQ311" s="551"/>
      <c r="AR311" s="551"/>
      <c r="AS311" s="551"/>
      <c r="AT311" s="551"/>
      <c r="AU311" s="551"/>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2"/>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8"/>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47</v>
      </c>
      <c r="B316" s="2"/>
      <c r="C316" s="2"/>
      <c r="D316" s="2"/>
      <c r="E316" s="2"/>
      <c r="F316" s="2"/>
      <c r="G316" s="2"/>
      <c r="H316" s="2"/>
      <c r="I316" s="2"/>
      <c r="J316" s="2"/>
      <c r="K316" s="2"/>
      <c r="L316" s="3"/>
      <c r="M316" s="3"/>
      <c r="N316" s="2"/>
      <c r="O316" s="377"/>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Facultatea Mecanica</v>
      </c>
      <c r="B317" s="4"/>
      <c r="C317" s="4"/>
      <c r="D317" s="4"/>
      <c r="E317" s="4"/>
      <c r="F317" s="4"/>
      <c r="G317" s="4"/>
      <c r="H317" s="4"/>
      <c r="I317" s="4"/>
      <c r="J317" s="4"/>
      <c r="K317" s="4"/>
      <c r="L317" s="5"/>
      <c r="M317" s="5"/>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74</v>
      </c>
      <c r="B319" s="4"/>
      <c r="C319" s="7"/>
      <c r="D319" s="7"/>
      <c r="E319" s="7"/>
      <c r="F319" s="7"/>
      <c r="G319" s="7"/>
      <c r="H319" s="155" t="str">
        <f>Coperta!J$27</f>
        <v>STIINTE INGINERESTI</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72</v>
      </c>
      <c r="B320" s="4"/>
      <c r="C320" s="7"/>
      <c r="D320" s="7"/>
      <c r="E320" s="7"/>
      <c r="F320" s="7"/>
      <c r="G320" s="7"/>
      <c r="H320" s="155" t="str">
        <f>Coperta!J$29</f>
        <v>Ing. Mecanica, Mecatronica, Ing. Industriala si Management</v>
      </c>
      <c r="I320" s="7"/>
      <c r="J320" s="7"/>
      <c r="K320" s="7"/>
      <c r="L320" s="8"/>
      <c r="M320" s="8"/>
      <c r="N320" s="4"/>
      <c r="O320" s="378"/>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73</v>
      </c>
      <c r="B321" s="4"/>
      <c r="C321" s="7"/>
      <c r="D321" s="7"/>
      <c r="E321" s="7"/>
      <c r="F321" s="7"/>
      <c r="G321" s="7"/>
      <c r="H321" s="155" t="str">
        <f>Coperta!J$31</f>
        <v>INGINERIE INDUSTRIALA</v>
      </c>
      <c r="I321" s="7"/>
      <c r="J321" s="7"/>
      <c r="K321" s="7"/>
      <c r="L321" s="8"/>
      <c r="M321" s="8"/>
      <c r="N321" s="4"/>
      <c r="O321" s="378"/>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91</v>
      </c>
      <c r="B322" s="4"/>
      <c r="C322" s="7"/>
      <c r="D322" s="7"/>
      <c r="E322" s="7"/>
      <c r="F322" s="7"/>
      <c r="G322" s="7"/>
      <c r="H322" s="155" t="str">
        <f>Coperta!J$25</f>
        <v>Ingineria Sudarii</v>
      </c>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8"/>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485" t="s">
        <v>0</v>
      </c>
      <c r="B324" s="485"/>
      <c r="C324" s="485"/>
      <c r="D324" s="485"/>
      <c r="E324" s="485"/>
      <c r="F324" s="485"/>
      <c r="G324" s="485"/>
      <c r="H324" s="485"/>
      <c r="I324" s="485"/>
      <c r="J324" s="485"/>
      <c r="K324" s="485"/>
      <c r="L324" s="485"/>
      <c r="M324" s="485"/>
      <c r="N324" s="485"/>
      <c r="O324" s="485"/>
      <c r="P324" s="485"/>
      <c r="Q324" s="485"/>
      <c r="R324" s="485"/>
      <c r="S324" s="485"/>
      <c r="T324" s="485"/>
      <c r="U324" s="485"/>
      <c r="V324" s="485"/>
      <c r="W324" s="485"/>
      <c r="X324" s="485"/>
      <c r="Y324" s="485"/>
      <c r="Z324" s="485"/>
      <c r="AA324" s="485"/>
      <c r="AB324" s="485"/>
      <c r="AC324" s="485"/>
      <c r="AD324" s="485"/>
      <c r="AE324" s="485"/>
      <c r="AF324" s="485"/>
      <c r="AG324" s="485"/>
      <c r="AH324" s="485"/>
      <c r="AI324" s="485"/>
      <c r="AJ324" s="485"/>
      <c r="AK324" s="485"/>
      <c r="AL324" s="485"/>
      <c r="AM324" s="485"/>
      <c r="AN324" s="485"/>
      <c r="AO324" s="485"/>
      <c r="AP324" s="485"/>
      <c r="AQ324" s="485"/>
      <c r="AR324" s="485"/>
      <c r="AS324" s="485"/>
      <c r="AT324" s="485"/>
      <c r="AU324" s="485"/>
      <c r="AV324" s="485"/>
      <c r="AW324" s="485"/>
    </row>
    <row r="325" spans="1:49" s="11" customFormat="1" ht="21" customHeight="1" thickBot="1" x14ac:dyDescent="0.3">
      <c r="A325" s="485" t="str">
        <f>A16</f>
        <v>Pentru seria de studenti 2022-2026</v>
      </c>
      <c r="B325" s="485"/>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5"/>
      <c r="AA325" s="485"/>
      <c r="AB325" s="485"/>
      <c r="AC325" s="485"/>
      <c r="AD325" s="485"/>
      <c r="AE325" s="485"/>
      <c r="AF325" s="485"/>
      <c r="AG325" s="485"/>
      <c r="AH325" s="485"/>
      <c r="AI325" s="485"/>
      <c r="AJ325" s="485"/>
      <c r="AK325" s="485"/>
      <c r="AL325" s="485"/>
      <c r="AM325" s="485"/>
      <c r="AN325" s="485"/>
      <c r="AO325" s="485"/>
      <c r="AP325" s="485"/>
      <c r="AQ325" s="485"/>
      <c r="AR325" s="485"/>
      <c r="AS325" s="485"/>
      <c r="AT325" s="485"/>
      <c r="AU325" s="485"/>
      <c r="AV325" s="485"/>
      <c r="AW325" s="485"/>
    </row>
    <row r="326" spans="1:49" s="11" customFormat="1" ht="21" customHeight="1" thickTop="1" thickBot="1" x14ac:dyDescent="0.3">
      <c r="B326" s="608" t="str">
        <f>B17</f>
        <v>ANUL I (2022-2023)</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8" t="str">
        <f>Z17</f>
        <v>ANUL II (2023-2024)</v>
      </c>
      <c r="AA326" s="609"/>
      <c r="AB326" s="609"/>
      <c r="AC326" s="609"/>
      <c r="AD326" s="609"/>
      <c r="AE326" s="609"/>
      <c r="AF326" s="609"/>
      <c r="AG326" s="609"/>
      <c r="AH326" s="609"/>
      <c r="AI326" s="609"/>
      <c r="AJ326" s="609"/>
      <c r="AK326" s="609"/>
      <c r="AL326" s="609"/>
      <c r="AM326" s="609"/>
      <c r="AN326" s="609"/>
      <c r="AO326" s="609"/>
      <c r="AP326" s="609"/>
      <c r="AQ326" s="609"/>
      <c r="AR326" s="609"/>
      <c r="AS326" s="609"/>
      <c r="AT326" s="609"/>
      <c r="AU326" s="609"/>
      <c r="AV326" s="609"/>
      <c r="AW326" s="609"/>
    </row>
    <row r="327" spans="1:49" s="11" customFormat="1" ht="21" customHeight="1" thickTop="1" thickBot="1" x14ac:dyDescent="0.3">
      <c r="A327" s="18"/>
      <c r="B327" s="608" t="s">
        <v>1</v>
      </c>
      <c r="C327" s="609"/>
      <c r="D327" s="609"/>
      <c r="E327" s="609"/>
      <c r="F327" s="609"/>
      <c r="G327" s="609"/>
      <c r="H327" s="609"/>
      <c r="I327" s="609"/>
      <c r="J327" s="609"/>
      <c r="K327" s="609"/>
      <c r="L327" s="609"/>
      <c r="M327" s="609"/>
      <c r="N327" s="608" t="s">
        <v>2</v>
      </c>
      <c r="O327" s="609"/>
      <c r="P327" s="609"/>
      <c r="Q327" s="609"/>
      <c r="R327" s="609"/>
      <c r="S327" s="609"/>
      <c r="T327" s="609"/>
      <c r="U327" s="609"/>
      <c r="V327" s="609"/>
      <c r="W327" s="609"/>
      <c r="X327" s="609"/>
      <c r="Y327" s="609"/>
      <c r="Z327" s="608" t="s">
        <v>3</v>
      </c>
      <c r="AA327" s="609"/>
      <c r="AB327" s="609"/>
      <c r="AC327" s="609"/>
      <c r="AD327" s="609"/>
      <c r="AE327" s="609"/>
      <c r="AF327" s="609"/>
      <c r="AG327" s="609"/>
      <c r="AH327" s="609"/>
      <c r="AI327" s="609"/>
      <c r="AJ327" s="609"/>
      <c r="AK327" s="609"/>
      <c r="AL327" s="608" t="s">
        <v>4</v>
      </c>
      <c r="AM327" s="609"/>
      <c r="AN327" s="609"/>
      <c r="AO327" s="609"/>
      <c r="AP327" s="609"/>
      <c r="AQ327" s="609"/>
      <c r="AR327" s="609"/>
      <c r="AS327" s="609"/>
      <c r="AT327" s="609"/>
      <c r="AU327" s="609"/>
      <c r="AV327" s="609"/>
      <c r="AW327" s="609"/>
    </row>
    <row r="328" spans="1:49" s="11" customFormat="1" ht="21" customHeight="1" thickTop="1" x14ac:dyDescent="0.25">
      <c r="A328" s="491" t="s">
        <v>66</v>
      </c>
      <c r="B328" s="540" t="s">
        <v>384</v>
      </c>
      <c r="C328" s="541"/>
      <c r="D328" s="541"/>
      <c r="E328" s="541"/>
      <c r="F328" s="541"/>
      <c r="G328" s="541"/>
      <c r="H328" s="541"/>
      <c r="I328" s="541"/>
      <c r="J328" s="541"/>
      <c r="K328" s="541"/>
      <c r="L328" s="541"/>
      <c r="M328" s="542"/>
      <c r="N328" s="540" t="s">
        <v>386</v>
      </c>
      <c r="O328" s="541"/>
      <c r="P328" s="541"/>
      <c r="Q328" s="541"/>
      <c r="R328" s="541"/>
      <c r="S328" s="541"/>
      <c r="T328" s="541"/>
      <c r="U328" s="541"/>
      <c r="V328" s="541"/>
      <c r="W328" s="541"/>
      <c r="X328" s="541"/>
      <c r="Y328" s="542"/>
      <c r="Z328" s="540" t="s">
        <v>388</v>
      </c>
      <c r="AA328" s="541"/>
      <c r="AB328" s="541"/>
      <c r="AC328" s="541"/>
      <c r="AD328" s="541"/>
      <c r="AE328" s="541"/>
      <c r="AF328" s="541"/>
      <c r="AG328" s="541"/>
      <c r="AH328" s="541"/>
      <c r="AI328" s="541"/>
      <c r="AJ328" s="541"/>
      <c r="AK328" s="542"/>
      <c r="AL328" s="540" t="s">
        <v>390</v>
      </c>
      <c r="AM328" s="541"/>
      <c r="AN328" s="541"/>
      <c r="AO328" s="541"/>
      <c r="AP328" s="541"/>
      <c r="AQ328" s="541"/>
      <c r="AR328" s="541"/>
      <c r="AS328" s="541"/>
      <c r="AT328" s="541"/>
      <c r="AU328" s="541"/>
      <c r="AV328" s="541"/>
      <c r="AW328" s="542"/>
    </row>
    <row r="329" spans="1:49" s="11" customFormat="1" ht="21" customHeight="1" x14ac:dyDescent="0.25">
      <c r="A329" s="492"/>
      <c r="B329" s="543"/>
      <c r="C329" s="544"/>
      <c r="D329" s="544"/>
      <c r="E329" s="544"/>
      <c r="F329" s="544"/>
      <c r="G329" s="544"/>
      <c r="H329" s="544"/>
      <c r="I329" s="544"/>
      <c r="J329" s="544"/>
      <c r="K329" s="544"/>
      <c r="L329" s="544"/>
      <c r="M329" s="545"/>
      <c r="N329" s="543"/>
      <c r="O329" s="544"/>
      <c r="P329" s="544"/>
      <c r="Q329" s="544"/>
      <c r="R329" s="544"/>
      <c r="S329" s="544"/>
      <c r="T329" s="544"/>
      <c r="U329" s="544"/>
      <c r="V329" s="544"/>
      <c r="W329" s="544"/>
      <c r="X329" s="544"/>
      <c r="Y329" s="545"/>
      <c r="Z329" s="543"/>
      <c r="AA329" s="544"/>
      <c r="AB329" s="544"/>
      <c r="AC329" s="544"/>
      <c r="AD329" s="544"/>
      <c r="AE329" s="544"/>
      <c r="AF329" s="544"/>
      <c r="AG329" s="544"/>
      <c r="AH329" s="544"/>
      <c r="AI329" s="544"/>
      <c r="AJ329" s="544"/>
      <c r="AK329" s="545"/>
      <c r="AL329" s="543"/>
      <c r="AM329" s="544"/>
      <c r="AN329" s="544"/>
      <c r="AO329" s="544"/>
      <c r="AP329" s="544"/>
      <c r="AQ329" s="544"/>
      <c r="AR329" s="544"/>
      <c r="AS329" s="544"/>
      <c r="AT329" s="544"/>
      <c r="AU329" s="544"/>
      <c r="AV329" s="544"/>
      <c r="AW329" s="545"/>
    </row>
    <row r="330" spans="1:49" s="11" customFormat="1" ht="21" customHeight="1" thickBot="1" x14ac:dyDescent="0.3">
      <c r="A330" s="493"/>
      <c r="B330" s="600" t="str">
        <f>IF(ISBLANK(B328),"",CONCATENATE($E$12,$F$12,".",$G$12,".","0",RIGHT($B$327,1),".",RIGHT(L330,1),$A$49,"-",A328))</f>
        <v>L420.22.01.F11-01</v>
      </c>
      <c r="C330" s="601"/>
      <c r="D330" s="602"/>
      <c r="E330" s="434">
        <v>5</v>
      </c>
      <c r="F330" s="435" t="s">
        <v>5</v>
      </c>
      <c r="G330" s="436">
        <v>28</v>
      </c>
      <c r="H330" s="437">
        <v>28</v>
      </c>
      <c r="I330" s="437">
        <v>0</v>
      </c>
      <c r="J330" s="438">
        <v>0</v>
      </c>
      <c r="K330" s="440">
        <v>69</v>
      </c>
      <c r="L330" s="435" t="s">
        <v>385</v>
      </c>
      <c r="M330" s="440">
        <v>125</v>
      </c>
      <c r="N330" s="600" t="str">
        <f>IF(ISBLANK(N328),"",CONCATENATE($E$12,$F$12,".",$G$12,".","0",RIGHT($N$327,1),".",RIGHT(X330,1),$A$49,"-",A328))</f>
        <v>L420.22.02.F11-01</v>
      </c>
      <c r="O330" s="601"/>
      <c r="P330" s="602"/>
      <c r="Q330" s="434">
        <v>5</v>
      </c>
      <c r="R330" s="435" t="s">
        <v>5</v>
      </c>
      <c r="S330" s="436">
        <v>28</v>
      </c>
      <c r="T330" s="437">
        <v>28</v>
      </c>
      <c r="U330" s="437">
        <v>0</v>
      </c>
      <c r="V330" s="438">
        <v>0</v>
      </c>
      <c r="W330" s="440">
        <v>69</v>
      </c>
      <c r="X330" s="435" t="s">
        <v>385</v>
      </c>
      <c r="Y330" s="440">
        <v>125</v>
      </c>
      <c r="Z330" s="600" t="str">
        <f>IF(ISBLANK(Z328),"",CONCATENATE($E$12,$F$12,".",$G$12,".","0",RIGHT($Z$327,1),".",RIGHT(AJ330,1),$A$49,"-",A328))</f>
        <v>L420.22.03.F11-01</v>
      </c>
      <c r="AA330" s="601"/>
      <c r="AB330" s="602"/>
      <c r="AC330" s="434">
        <v>5</v>
      </c>
      <c r="AD330" s="435" t="s">
        <v>5</v>
      </c>
      <c r="AE330" s="436">
        <v>28</v>
      </c>
      <c r="AF330" s="437">
        <v>28</v>
      </c>
      <c r="AG330" s="437">
        <v>0</v>
      </c>
      <c r="AH330" s="438">
        <v>0</v>
      </c>
      <c r="AI330" s="440">
        <v>60</v>
      </c>
      <c r="AJ330" s="435" t="s">
        <v>385</v>
      </c>
      <c r="AK330" s="440">
        <v>116</v>
      </c>
      <c r="AL330" s="600" t="str">
        <f>IF(ISBLANK(AL328),"",CONCATENATE($E$12,$F$12,".",$G$12,".","0",RIGHT($AL$327,1),".",RIGHT(AV330,1),$A$49,"-",A328))</f>
        <v>L420.22.04.F11-01</v>
      </c>
      <c r="AM330" s="601"/>
      <c r="AN330" s="602"/>
      <c r="AO330" s="434">
        <v>5</v>
      </c>
      <c r="AP330" s="435" t="s">
        <v>5</v>
      </c>
      <c r="AQ330" s="436">
        <v>28</v>
      </c>
      <c r="AR330" s="437">
        <v>28</v>
      </c>
      <c r="AS330" s="437">
        <v>0</v>
      </c>
      <c r="AT330" s="438">
        <v>0</v>
      </c>
      <c r="AU330" s="440">
        <v>69</v>
      </c>
      <c r="AV330" s="435" t="s">
        <v>385</v>
      </c>
      <c r="AW330" s="440">
        <v>125</v>
      </c>
    </row>
    <row r="331" spans="1:49" s="11" customFormat="1" ht="21" customHeight="1" thickTop="1" x14ac:dyDescent="0.25">
      <c r="A331" s="491" t="s">
        <v>67</v>
      </c>
      <c r="B331" s="540"/>
      <c r="C331" s="541"/>
      <c r="D331" s="541"/>
      <c r="E331" s="541"/>
      <c r="F331" s="541"/>
      <c r="G331" s="541"/>
      <c r="H331" s="541"/>
      <c r="I331" s="541"/>
      <c r="J331" s="541"/>
      <c r="K331" s="541"/>
      <c r="L331" s="541"/>
      <c r="M331" s="542"/>
      <c r="N331" s="540" t="s">
        <v>387</v>
      </c>
      <c r="O331" s="541"/>
      <c r="P331" s="541"/>
      <c r="Q331" s="541"/>
      <c r="R331" s="541"/>
      <c r="S331" s="541"/>
      <c r="T331" s="541"/>
      <c r="U331" s="541"/>
      <c r="V331" s="541"/>
      <c r="W331" s="541"/>
      <c r="X331" s="541"/>
      <c r="Y331" s="542"/>
      <c r="Z331" s="540"/>
      <c r="AA331" s="541"/>
      <c r="AB331" s="541"/>
      <c r="AC331" s="541"/>
      <c r="AD331" s="541"/>
      <c r="AE331" s="541"/>
      <c r="AF331" s="541"/>
      <c r="AG331" s="541"/>
      <c r="AH331" s="541"/>
      <c r="AI331" s="541"/>
      <c r="AJ331" s="541"/>
      <c r="AK331" s="542"/>
      <c r="AL331" s="540" t="s">
        <v>387</v>
      </c>
      <c r="AM331" s="541"/>
      <c r="AN331" s="541"/>
      <c r="AO331" s="541"/>
      <c r="AP331" s="541"/>
      <c r="AQ331" s="541"/>
      <c r="AR331" s="541"/>
      <c r="AS331" s="541"/>
      <c r="AT331" s="541"/>
      <c r="AU331" s="541"/>
      <c r="AV331" s="541"/>
      <c r="AW331" s="542"/>
    </row>
    <row r="332" spans="1:49" s="11" customFormat="1" ht="21" customHeight="1" x14ac:dyDescent="0.25">
      <c r="A332" s="492"/>
      <c r="B332" s="543"/>
      <c r="C332" s="544"/>
      <c r="D332" s="544"/>
      <c r="E332" s="544"/>
      <c r="F332" s="544"/>
      <c r="G332" s="544"/>
      <c r="H332" s="544"/>
      <c r="I332" s="544"/>
      <c r="J332" s="544"/>
      <c r="K332" s="544"/>
      <c r="L332" s="544"/>
      <c r="M332" s="545"/>
      <c r="N332" s="543"/>
      <c r="O332" s="544"/>
      <c r="P332" s="544"/>
      <c r="Q332" s="544"/>
      <c r="R332" s="544"/>
      <c r="S332" s="544"/>
      <c r="T332" s="544"/>
      <c r="U332" s="544"/>
      <c r="V332" s="544"/>
      <c r="W332" s="544"/>
      <c r="X332" s="544"/>
      <c r="Y332" s="545"/>
      <c r="Z332" s="543"/>
      <c r="AA332" s="544"/>
      <c r="AB332" s="544"/>
      <c r="AC332" s="544"/>
      <c r="AD332" s="544"/>
      <c r="AE332" s="544"/>
      <c r="AF332" s="544"/>
      <c r="AG332" s="544"/>
      <c r="AH332" s="544"/>
      <c r="AI332" s="544"/>
      <c r="AJ332" s="544"/>
      <c r="AK332" s="545"/>
      <c r="AL332" s="543"/>
      <c r="AM332" s="544"/>
      <c r="AN332" s="544"/>
      <c r="AO332" s="544"/>
      <c r="AP332" s="544"/>
      <c r="AQ332" s="544"/>
      <c r="AR332" s="544"/>
      <c r="AS332" s="544"/>
      <c r="AT332" s="544"/>
      <c r="AU332" s="544"/>
      <c r="AV332" s="544"/>
      <c r="AW332" s="545"/>
    </row>
    <row r="333" spans="1:49" s="11" customFormat="1" ht="21" customHeight="1" thickBot="1" x14ac:dyDescent="0.3">
      <c r="A333" s="493"/>
      <c r="B333" s="600" t="str">
        <f>IF(ISBLANK(B331),"",CONCATENATE($E$12,$F$12,".",$G$12,".","0",RIGHT($B$327,1),".",RIGHT(L333,1),$A$49,"-",A331))</f>
        <v/>
      </c>
      <c r="C333" s="601"/>
      <c r="D333" s="602"/>
      <c r="E333" s="363"/>
      <c r="F333" s="364"/>
      <c r="G333" s="365"/>
      <c r="H333" s="366"/>
      <c r="I333" s="366"/>
      <c r="J333" s="367"/>
      <c r="K333" s="362"/>
      <c r="L333" s="364"/>
      <c r="M333" s="362"/>
      <c r="N333" s="600" t="str">
        <f>IF(ISBLANK(N331),"",CONCATENATE($E$12,$F$12,".",$G$12,".","0",RIGHT($N$327,1),".",RIGHT(X333,1),$A$49,"-",A331))</f>
        <v>L420.22.02.F11-02</v>
      </c>
      <c r="O333" s="601"/>
      <c r="P333" s="602"/>
      <c r="Q333" s="434">
        <v>2</v>
      </c>
      <c r="R333" s="435" t="s">
        <v>6</v>
      </c>
      <c r="S333" s="436">
        <v>0</v>
      </c>
      <c r="T333" s="437">
        <v>0</v>
      </c>
      <c r="U333" s="437">
        <v>28</v>
      </c>
      <c r="V333" s="438">
        <v>0</v>
      </c>
      <c r="W333" s="435">
        <v>0</v>
      </c>
      <c r="X333" s="435" t="s">
        <v>385</v>
      </c>
      <c r="Y333" s="440">
        <f>IF(SUM(S333:V333)=0,"",SUM(S333:V333))</f>
        <v>28</v>
      </c>
      <c r="Z333" s="600" t="str">
        <f>IF(ISBLANK(Z331),"",CONCATENATE($E$12,$F$12,".",$G$12,".","0",RIGHT($Z$327,1),".",RIGHT(AJ333,1),$A$49,"-",A331))</f>
        <v/>
      </c>
      <c r="AA333" s="601"/>
      <c r="AB333" s="602"/>
      <c r="AC333" s="363"/>
      <c r="AD333" s="364"/>
      <c r="AE333" s="365"/>
      <c r="AF333" s="366"/>
      <c r="AG333" s="366"/>
      <c r="AH333" s="367"/>
      <c r="AI333" s="362"/>
      <c r="AJ333" s="364"/>
      <c r="AK333" s="362"/>
      <c r="AL333" s="600" t="str">
        <f>IF(ISBLANK(AL331),"",CONCATENATE($E$12,$F$12,".",$G$12,".","0",RIGHT($AL$327,1),".",RIGHT(AV333,1),$A$49,"-",A331))</f>
        <v>L420.22.04.F11-02</v>
      </c>
      <c r="AM333" s="601"/>
      <c r="AN333" s="602"/>
      <c r="AO333" s="434">
        <v>2</v>
      </c>
      <c r="AP333" s="435" t="s">
        <v>6</v>
      </c>
      <c r="AQ333" s="436">
        <v>0</v>
      </c>
      <c r="AR333" s="437">
        <v>0</v>
      </c>
      <c r="AS333" s="437">
        <v>28</v>
      </c>
      <c r="AT333" s="438">
        <v>0</v>
      </c>
      <c r="AU333" s="435">
        <v>0</v>
      </c>
      <c r="AV333" s="435" t="s">
        <v>385</v>
      </c>
      <c r="AW333" s="440">
        <v>22</v>
      </c>
    </row>
    <row r="334" spans="1:49" s="11" customFormat="1" ht="21" customHeight="1" thickTop="1" x14ac:dyDescent="0.25">
      <c r="A334" s="491" t="s">
        <v>68</v>
      </c>
      <c r="B334" s="540"/>
      <c r="C334" s="541"/>
      <c r="D334" s="541"/>
      <c r="E334" s="541"/>
      <c r="F334" s="541"/>
      <c r="G334" s="541"/>
      <c r="H334" s="541"/>
      <c r="I334" s="541"/>
      <c r="J334" s="541"/>
      <c r="K334" s="541"/>
      <c r="L334" s="541"/>
      <c r="M334" s="542"/>
      <c r="N334" s="540"/>
      <c r="O334" s="541"/>
      <c r="P334" s="541"/>
      <c r="Q334" s="541"/>
      <c r="R334" s="541"/>
      <c r="S334" s="541"/>
      <c r="T334" s="541"/>
      <c r="U334" s="541"/>
      <c r="V334" s="541"/>
      <c r="W334" s="541"/>
      <c r="X334" s="541"/>
      <c r="Y334" s="542"/>
      <c r="Z334" s="540"/>
      <c r="AA334" s="541"/>
      <c r="AB334" s="541"/>
      <c r="AC334" s="541"/>
      <c r="AD334" s="541"/>
      <c r="AE334" s="541"/>
      <c r="AF334" s="541"/>
      <c r="AG334" s="541"/>
      <c r="AH334" s="541"/>
      <c r="AI334" s="541"/>
      <c r="AJ334" s="541"/>
      <c r="AK334" s="542"/>
      <c r="AL334" s="540" t="s">
        <v>391</v>
      </c>
      <c r="AM334" s="541"/>
      <c r="AN334" s="541"/>
      <c r="AO334" s="541"/>
      <c r="AP334" s="541"/>
      <c r="AQ334" s="541"/>
      <c r="AR334" s="541"/>
      <c r="AS334" s="541"/>
      <c r="AT334" s="541"/>
      <c r="AU334" s="541"/>
      <c r="AV334" s="541"/>
      <c r="AW334" s="542"/>
    </row>
    <row r="335" spans="1:49" s="11" customFormat="1" ht="21" customHeight="1" x14ac:dyDescent="0.25">
      <c r="A335" s="492"/>
      <c r="B335" s="543"/>
      <c r="C335" s="544"/>
      <c r="D335" s="544"/>
      <c r="E335" s="544"/>
      <c r="F335" s="544"/>
      <c r="G335" s="544"/>
      <c r="H335" s="544"/>
      <c r="I335" s="544"/>
      <c r="J335" s="544"/>
      <c r="K335" s="544"/>
      <c r="L335" s="544"/>
      <c r="M335" s="545"/>
      <c r="N335" s="543"/>
      <c r="O335" s="544"/>
      <c r="P335" s="544"/>
      <c r="Q335" s="544"/>
      <c r="R335" s="544"/>
      <c r="S335" s="544"/>
      <c r="T335" s="544"/>
      <c r="U335" s="544"/>
      <c r="V335" s="544"/>
      <c r="W335" s="544"/>
      <c r="X335" s="544"/>
      <c r="Y335" s="545"/>
      <c r="Z335" s="543"/>
      <c r="AA335" s="544"/>
      <c r="AB335" s="544"/>
      <c r="AC335" s="544"/>
      <c r="AD335" s="544"/>
      <c r="AE335" s="544"/>
      <c r="AF335" s="544"/>
      <c r="AG335" s="544"/>
      <c r="AH335" s="544"/>
      <c r="AI335" s="544"/>
      <c r="AJ335" s="544"/>
      <c r="AK335" s="545"/>
      <c r="AL335" s="543"/>
      <c r="AM335" s="544"/>
      <c r="AN335" s="544"/>
      <c r="AO335" s="544"/>
      <c r="AP335" s="544"/>
      <c r="AQ335" s="544"/>
      <c r="AR335" s="544"/>
      <c r="AS335" s="544"/>
      <c r="AT335" s="544"/>
      <c r="AU335" s="544"/>
      <c r="AV335" s="544"/>
      <c r="AW335" s="545"/>
    </row>
    <row r="336" spans="1:49" s="11" customFormat="1" ht="21" customHeight="1" thickBot="1" x14ac:dyDescent="0.3">
      <c r="A336" s="493"/>
      <c r="B336" s="600" t="str">
        <f>IF(ISBLANK(B334),"",CONCATENATE($E$12,$F$12,".",$G$12,".","0",RIGHT($B$327,1),".",RIGHT(L336,1),$A$49,"-",A334))</f>
        <v/>
      </c>
      <c r="C336" s="601"/>
      <c r="D336" s="602"/>
      <c r="E336" s="411"/>
      <c r="F336" s="412"/>
      <c r="G336" s="413"/>
      <c r="H336" s="414"/>
      <c r="I336" s="414"/>
      <c r="J336" s="415"/>
      <c r="K336" s="416"/>
      <c r="L336" s="416"/>
      <c r="M336" s="416"/>
      <c r="N336" s="600" t="str">
        <f>IF(ISBLANK(N334),"",CONCATENATE($E$12,$F$12,".",$G$12,".","0",RIGHT($N$327,1),".",RIGHT(X336,1),$A$49,"-",A334))</f>
        <v/>
      </c>
      <c r="O336" s="601"/>
      <c r="P336" s="602"/>
      <c r="Q336" s="411"/>
      <c r="R336" s="412"/>
      <c r="S336" s="413"/>
      <c r="T336" s="414"/>
      <c r="U336" s="414"/>
      <c r="V336" s="415"/>
      <c r="W336" s="416"/>
      <c r="X336" s="412"/>
      <c r="Y336" s="416"/>
      <c r="Z336" s="600" t="str">
        <f>IF(ISBLANK(Z334),"",CONCATENATE($E$12,$F$12,".",$G$12,".","0",RIGHT($Z$327,1),".",RIGHT(AJ336,1),$A$49,"-",A334))</f>
        <v/>
      </c>
      <c r="AA336" s="601"/>
      <c r="AB336" s="602"/>
      <c r="AC336" s="363"/>
      <c r="AD336" s="364"/>
      <c r="AE336" s="365"/>
      <c r="AF336" s="366"/>
      <c r="AG336" s="366"/>
      <c r="AH336" s="367"/>
      <c r="AI336" s="362"/>
      <c r="AJ336" s="364"/>
      <c r="AK336" s="362"/>
      <c r="AL336" s="600" t="str">
        <f>IF(ISBLANK(AL334),"",CONCATENATE($E$12,$F$12,".",$G$12,".","0",RIGHT($AL$327,1),".",RIGHT(AV336,1),$A$49,"-",A334))</f>
        <v>L420.22.04.F11-03</v>
      </c>
      <c r="AM336" s="601"/>
      <c r="AN336" s="602"/>
      <c r="AO336" s="434">
        <v>2</v>
      </c>
      <c r="AP336" s="435" t="s">
        <v>5</v>
      </c>
      <c r="AQ336" s="436">
        <v>28</v>
      </c>
      <c r="AR336" s="437">
        <v>28</v>
      </c>
      <c r="AS336" s="437">
        <v>0</v>
      </c>
      <c r="AT336" s="438">
        <v>0</v>
      </c>
      <c r="AU336" s="440">
        <v>0</v>
      </c>
      <c r="AV336" s="435" t="s">
        <v>385</v>
      </c>
      <c r="AW336" s="440">
        <v>56</v>
      </c>
    </row>
    <row r="337" spans="1:49" s="11" customFormat="1" ht="21" customHeight="1" thickTop="1" x14ac:dyDescent="0.25">
      <c r="A337" s="491" t="s">
        <v>69</v>
      </c>
      <c r="B337" s="540"/>
      <c r="C337" s="541"/>
      <c r="D337" s="541"/>
      <c r="E337" s="541"/>
      <c r="F337" s="541"/>
      <c r="G337" s="541"/>
      <c r="H337" s="541"/>
      <c r="I337" s="541"/>
      <c r="J337" s="541"/>
      <c r="K337" s="541"/>
      <c r="L337" s="541"/>
      <c r="M337" s="542"/>
      <c r="N337" s="540"/>
      <c r="O337" s="541"/>
      <c r="P337" s="541"/>
      <c r="Q337" s="541"/>
      <c r="R337" s="541"/>
      <c r="S337" s="541"/>
      <c r="T337" s="541"/>
      <c r="U337" s="541"/>
      <c r="V337" s="541"/>
      <c r="W337" s="541"/>
      <c r="X337" s="541"/>
      <c r="Y337" s="542"/>
      <c r="Z337" s="540" t="s">
        <v>389</v>
      </c>
      <c r="AA337" s="541"/>
      <c r="AB337" s="541"/>
      <c r="AC337" s="541"/>
      <c r="AD337" s="541"/>
      <c r="AE337" s="541"/>
      <c r="AF337" s="541"/>
      <c r="AG337" s="541"/>
      <c r="AH337" s="541"/>
      <c r="AI337" s="541"/>
      <c r="AJ337" s="541"/>
      <c r="AK337" s="542"/>
      <c r="AL337" s="540" t="s">
        <v>389</v>
      </c>
      <c r="AM337" s="541"/>
      <c r="AN337" s="541"/>
      <c r="AO337" s="541"/>
      <c r="AP337" s="541"/>
      <c r="AQ337" s="541"/>
      <c r="AR337" s="541"/>
      <c r="AS337" s="541"/>
      <c r="AT337" s="541"/>
      <c r="AU337" s="541"/>
      <c r="AV337" s="541"/>
      <c r="AW337" s="542"/>
    </row>
    <row r="338" spans="1:49" s="11" customFormat="1" ht="21" customHeight="1" x14ac:dyDescent="0.25">
      <c r="A338" s="492"/>
      <c r="B338" s="543"/>
      <c r="C338" s="544"/>
      <c r="D338" s="544"/>
      <c r="E338" s="544"/>
      <c r="F338" s="544"/>
      <c r="G338" s="544"/>
      <c r="H338" s="544"/>
      <c r="I338" s="544"/>
      <c r="J338" s="544"/>
      <c r="K338" s="544"/>
      <c r="L338" s="544"/>
      <c r="M338" s="545"/>
      <c r="N338" s="543"/>
      <c r="O338" s="544"/>
      <c r="P338" s="544"/>
      <c r="Q338" s="544"/>
      <c r="R338" s="544"/>
      <c r="S338" s="544"/>
      <c r="T338" s="544"/>
      <c r="U338" s="544"/>
      <c r="V338" s="544"/>
      <c r="W338" s="544"/>
      <c r="X338" s="544"/>
      <c r="Y338" s="545"/>
      <c r="Z338" s="543"/>
      <c r="AA338" s="544"/>
      <c r="AB338" s="544"/>
      <c r="AC338" s="544"/>
      <c r="AD338" s="544"/>
      <c r="AE338" s="544"/>
      <c r="AF338" s="544"/>
      <c r="AG338" s="544"/>
      <c r="AH338" s="544"/>
      <c r="AI338" s="544"/>
      <c r="AJ338" s="544"/>
      <c r="AK338" s="545"/>
      <c r="AL338" s="543"/>
      <c r="AM338" s="544"/>
      <c r="AN338" s="544"/>
      <c r="AO338" s="544"/>
      <c r="AP338" s="544"/>
      <c r="AQ338" s="544"/>
      <c r="AR338" s="544"/>
      <c r="AS338" s="544"/>
      <c r="AT338" s="544"/>
      <c r="AU338" s="544"/>
      <c r="AV338" s="544"/>
      <c r="AW338" s="545"/>
    </row>
    <row r="339" spans="1:49" s="15" customFormat="1" ht="21" customHeight="1" thickBot="1" x14ac:dyDescent="0.25">
      <c r="A339" s="493"/>
      <c r="B339" s="605" t="str">
        <f>IF(ISBLANK(B337),"",CONCATENATE($E$12,$F$12,".",$G$12,".","0",RIGHT($B$327,1),".",RIGHT(L339,1),$A$49,"-",A337))</f>
        <v/>
      </c>
      <c r="C339" s="606"/>
      <c r="D339" s="607"/>
      <c r="E339" s="411"/>
      <c r="F339" s="412"/>
      <c r="G339" s="413"/>
      <c r="H339" s="414"/>
      <c r="I339" s="414"/>
      <c r="J339" s="415"/>
      <c r="K339" s="416"/>
      <c r="L339" s="416"/>
      <c r="M339" s="416"/>
      <c r="N339" s="605" t="str">
        <f>IF(ISBLANK(N337),"",CONCATENATE($E$12,$F$12,".",$G$12,".","0",RIGHT($N$327,1),".",RIGHT(X339,1),$A$49,"-",A337))</f>
        <v/>
      </c>
      <c r="O339" s="606"/>
      <c r="P339" s="607"/>
      <c r="Q339" s="411"/>
      <c r="R339" s="412"/>
      <c r="S339" s="413"/>
      <c r="T339" s="414"/>
      <c r="U339" s="414"/>
      <c r="V339" s="415"/>
      <c r="W339" s="416"/>
      <c r="X339" s="412"/>
      <c r="Y339" s="416"/>
      <c r="Z339" s="605" t="str">
        <f>IF(ISBLANK(Z337),"",CONCATENATE($E$12,$F$12,".",$G$12,".","0",RIGHT($Z$327,1),".",RIGHT(AJ339,1),$A$49,"-",A337))</f>
        <v>L420.22.03.C11-04</v>
      </c>
      <c r="AA339" s="606"/>
      <c r="AB339" s="607"/>
      <c r="AC339" s="450">
        <v>2</v>
      </c>
      <c r="AD339" s="451" t="s">
        <v>295</v>
      </c>
      <c r="AE339" s="452">
        <v>0</v>
      </c>
      <c r="AF339" s="453">
        <v>28</v>
      </c>
      <c r="AG339" s="453">
        <v>0</v>
      </c>
      <c r="AH339" s="454">
        <v>0</v>
      </c>
      <c r="AI339" s="455">
        <v>0</v>
      </c>
      <c r="AJ339" s="451" t="s">
        <v>7</v>
      </c>
      <c r="AK339" s="455">
        <v>22</v>
      </c>
      <c r="AL339" s="605" t="str">
        <f>IF(ISBLANK(AL337),"",CONCATENATE($E$12,$F$12,".",$G$12,".","0",RIGHT($AL$327,1),".",RIGHT(AV339,1),$A$49,"-",A337))</f>
        <v>L420.22.04.C11-04</v>
      </c>
      <c r="AM339" s="606"/>
      <c r="AN339" s="607"/>
      <c r="AO339" s="450">
        <v>2</v>
      </c>
      <c r="AP339" s="451" t="s">
        <v>295</v>
      </c>
      <c r="AQ339" s="452">
        <v>0</v>
      </c>
      <c r="AR339" s="453">
        <v>28</v>
      </c>
      <c r="AS339" s="453">
        <v>0</v>
      </c>
      <c r="AT339" s="454">
        <v>0</v>
      </c>
      <c r="AU339" s="455">
        <v>0</v>
      </c>
      <c r="AV339" s="451" t="s">
        <v>7</v>
      </c>
      <c r="AW339" s="455">
        <v>22</v>
      </c>
    </row>
    <row r="340" spans="1:49" s="15" customFormat="1" ht="21" customHeight="1" thickTop="1" x14ac:dyDescent="0.2">
      <c r="A340" s="526" t="s">
        <v>8</v>
      </c>
      <c r="B340" s="514" t="s">
        <v>9</v>
      </c>
      <c r="C340" s="515"/>
      <c r="D340" s="63"/>
      <c r="E340" s="523">
        <f>SUM(G330:J330,G333:J333,G336:J336,G339:J339)</f>
        <v>56</v>
      </c>
      <c r="F340" s="524"/>
      <c r="G340" s="552" t="s">
        <v>10</v>
      </c>
      <c r="H340" s="523"/>
      <c r="I340" s="523"/>
      <c r="J340" s="524"/>
      <c r="K340" s="552">
        <f>SUM(M330,M333,M336,M339)</f>
        <v>125</v>
      </c>
      <c r="L340" s="523"/>
      <c r="M340" s="524"/>
      <c r="N340" s="514" t="s">
        <v>9</v>
      </c>
      <c r="O340" s="515"/>
      <c r="P340" s="63"/>
      <c r="Q340" s="523">
        <f>SUM(S330:V330,S333:V333,S336:V336,S339:V339)</f>
        <v>84</v>
      </c>
      <c r="R340" s="524"/>
      <c r="S340" s="552" t="s">
        <v>10</v>
      </c>
      <c r="T340" s="523"/>
      <c r="U340" s="523"/>
      <c r="V340" s="524"/>
      <c r="W340" s="552">
        <f>SUM(Y330,Y333,Y336,Y339)</f>
        <v>153</v>
      </c>
      <c r="X340" s="523"/>
      <c r="Y340" s="524"/>
      <c r="Z340" s="514" t="s">
        <v>9</v>
      </c>
      <c r="AA340" s="515"/>
      <c r="AB340" s="63"/>
      <c r="AC340" s="523">
        <f>SUM(AE330:AH330,AE333:AH333,AE336:AH336,AE339:AH339)</f>
        <v>84</v>
      </c>
      <c r="AD340" s="524"/>
      <c r="AE340" s="552" t="s">
        <v>10</v>
      </c>
      <c r="AF340" s="523"/>
      <c r="AG340" s="523"/>
      <c r="AH340" s="524"/>
      <c r="AI340" s="552">
        <f>SUM(AK330,AK333,AK336,AK339)</f>
        <v>138</v>
      </c>
      <c r="AJ340" s="523"/>
      <c r="AK340" s="524"/>
      <c r="AL340" s="514" t="s">
        <v>9</v>
      </c>
      <c r="AM340" s="515"/>
      <c r="AN340" s="63"/>
      <c r="AO340" s="523">
        <f>SUM(AQ330:AT330,AQ333:AT333,AQ336:AT336,AQ339:AT339)</f>
        <v>168</v>
      </c>
      <c r="AP340" s="524"/>
      <c r="AQ340" s="552" t="s">
        <v>10</v>
      </c>
      <c r="AR340" s="523"/>
      <c r="AS340" s="523"/>
      <c r="AT340" s="524"/>
      <c r="AU340" s="552">
        <f>SUM(AW330,AW333,AW336,AW339)</f>
        <v>225</v>
      </c>
      <c r="AV340" s="523"/>
      <c r="AW340" s="524"/>
    </row>
    <row r="341" spans="1:49" s="15" customFormat="1" ht="21" customHeight="1" thickBot="1" x14ac:dyDescent="0.25">
      <c r="A341" s="527"/>
      <c r="B341" s="518" t="s">
        <v>11</v>
      </c>
      <c r="C341" s="519"/>
      <c r="D341" s="65"/>
      <c r="E341" s="549">
        <f>SUM(E330,E333,E336,E339)</f>
        <v>5</v>
      </c>
      <c r="F341" s="550"/>
      <c r="G341" s="518" t="s">
        <v>12</v>
      </c>
      <c r="H341" s="519"/>
      <c r="I341" s="519"/>
      <c r="J341" s="530"/>
      <c r="K341" s="518" t="str">
        <f>BD393</f>
        <v>1E,0D,0C</v>
      </c>
      <c r="L341" s="519"/>
      <c r="M341" s="530"/>
      <c r="N341" s="518" t="s">
        <v>11</v>
      </c>
      <c r="O341" s="519"/>
      <c r="P341" s="65"/>
      <c r="Q341" s="549">
        <f>SUM(Q330,Q333,Q336,Q339)</f>
        <v>7</v>
      </c>
      <c r="R341" s="550"/>
      <c r="S341" s="518" t="s">
        <v>12</v>
      </c>
      <c r="T341" s="519"/>
      <c r="U341" s="519"/>
      <c r="V341" s="530"/>
      <c r="W341" s="518" t="str">
        <f>BD394</f>
        <v>1E,0D,1C</v>
      </c>
      <c r="X341" s="519"/>
      <c r="Y341" s="530"/>
      <c r="Z341" s="518" t="s">
        <v>11</v>
      </c>
      <c r="AA341" s="519"/>
      <c r="AB341" s="65"/>
      <c r="AC341" s="549">
        <f>SUM(AC330,AC333,AC336,AC339)</f>
        <v>7</v>
      </c>
      <c r="AD341" s="550"/>
      <c r="AE341" s="518" t="s">
        <v>12</v>
      </c>
      <c r="AF341" s="519"/>
      <c r="AG341" s="519"/>
      <c r="AH341" s="530"/>
      <c r="AI341" s="518" t="str">
        <f>BD395</f>
        <v>1E,1D,0C</v>
      </c>
      <c r="AJ341" s="519"/>
      <c r="AK341" s="530"/>
      <c r="AL341" s="518" t="s">
        <v>11</v>
      </c>
      <c r="AM341" s="519"/>
      <c r="AN341" s="65"/>
      <c r="AO341" s="549">
        <f>SUM(AO330,AO333,AO336,AO339)</f>
        <v>11</v>
      </c>
      <c r="AP341" s="550"/>
      <c r="AQ341" s="518" t="s">
        <v>12</v>
      </c>
      <c r="AR341" s="519"/>
      <c r="AS341" s="519"/>
      <c r="AT341" s="530"/>
      <c r="AU341" s="518" t="str">
        <f>BD396</f>
        <v>2E,1D,1C</v>
      </c>
      <c r="AV341" s="519"/>
      <c r="AW341" s="530"/>
    </row>
    <row r="342" spans="1:49" s="15" customFormat="1" ht="21" customHeight="1" thickTop="1" x14ac:dyDescent="0.2">
      <c r="A342" s="526" t="s">
        <v>13</v>
      </c>
      <c r="B342" s="514" t="s">
        <v>9</v>
      </c>
      <c r="C342" s="515"/>
      <c r="D342" s="67"/>
      <c r="E342" s="516">
        <f>SUM(G343:J343)</f>
        <v>4</v>
      </c>
      <c r="F342" s="517"/>
      <c r="G342" s="68"/>
      <c r="H342" s="64"/>
      <c r="I342" s="64"/>
      <c r="J342" s="64"/>
      <c r="K342" s="312"/>
      <c r="L342" s="64"/>
      <c r="M342" s="73"/>
      <c r="N342" s="514" t="s">
        <v>9</v>
      </c>
      <c r="O342" s="515"/>
      <c r="P342" s="67"/>
      <c r="Q342" s="516">
        <f>SUM(S343:V343)</f>
        <v>6</v>
      </c>
      <c r="R342" s="517"/>
      <c r="S342" s="68"/>
      <c r="T342" s="64"/>
      <c r="U342" s="64"/>
      <c r="V342" s="64"/>
      <c r="W342" s="312"/>
      <c r="X342" s="64"/>
      <c r="Y342" s="73"/>
      <c r="Z342" s="514" t="s">
        <v>9</v>
      </c>
      <c r="AA342" s="515"/>
      <c r="AB342" s="67"/>
      <c r="AC342" s="516">
        <f>SUM(AE343:AH343)</f>
        <v>6</v>
      </c>
      <c r="AD342" s="517"/>
      <c r="AE342" s="68"/>
      <c r="AF342" s="64"/>
      <c r="AG342" s="64"/>
      <c r="AH342" s="64"/>
      <c r="AI342" s="312"/>
      <c r="AJ342" s="64"/>
      <c r="AK342" s="73"/>
      <c r="AL342" s="514" t="s">
        <v>9</v>
      </c>
      <c r="AM342" s="515"/>
      <c r="AN342" s="67"/>
      <c r="AO342" s="516">
        <f>SUM(AQ343:AT343)</f>
        <v>12</v>
      </c>
      <c r="AP342" s="517"/>
      <c r="AQ342" s="68"/>
      <c r="AR342" s="64"/>
      <c r="AS342" s="64"/>
      <c r="AT342" s="64"/>
      <c r="AU342" s="312"/>
      <c r="AV342" s="64"/>
      <c r="AW342" s="73"/>
    </row>
    <row r="343" spans="1:49" s="11" customFormat="1" ht="21" customHeight="1" thickBot="1" x14ac:dyDescent="0.3">
      <c r="A343" s="527"/>
      <c r="B343" s="518" t="s">
        <v>14</v>
      </c>
      <c r="C343" s="519"/>
      <c r="D343" s="65"/>
      <c r="E343" s="65"/>
      <c r="F343" s="154"/>
      <c r="G343" s="211">
        <f>(G330+G333+G336+G339)/14</f>
        <v>2</v>
      </c>
      <c r="H343" s="211">
        <f>(H330+H333+H336+H339)/14</f>
        <v>2</v>
      </c>
      <c r="I343" s="211">
        <f>(I330+I333+I336+I339)/14</f>
        <v>0</v>
      </c>
      <c r="J343" s="211">
        <f>(J330+J333+J336+J339)/14</f>
        <v>0</v>
      </c>
      <c r="K343" s="611" t="s">
        <v>15</v>
      </c>
      <c r="L343" s="519"/>
      <c r="M343" s="530"/>
      <c r="N343" s="518" t="s">
        <v>14</v>
      </c>
      <c r="O343" s="519"/>
      <c r="P343" s="65"/>
      <c r="Q343" s="65"/>
      <c r="R343" s="154"/>
      <c r="S343" s="211">
        <f>(S330+S333+S336+S339)/14</f>
        <v>2</v>
      </c>
      <c r="T343" s="211">
        <f>(T330+T333+T336+T339)/14</f>
        <v>2</v>
      </c>
      <c r="U343" s="211">
        <f>(U330+U333+U336+U339)/14</f>
        <v>2</v>
      </c>
      <c r="V343" s="211">
        <f>(V330+V333+V336+V339)/14</f>
        <v>0</v>
      </c>
      <c r="W343" s="611" t="s">
        <v>15</v>
      </c>
      <c r="X343" s="519"/>
      <c r="Y343" s="530"/>
      <c r="Z343" s="518" t="s">
        <v>14</v>
      </c>
      <c r="AA343" s="519"/>
      <c r="AB343" s="65"/>
      <c r="AC343" s="65"/>
      <c r="AD343" s="154"/>
      <c r="AE343" s="211">
        <f>(AE330+AE333+AE336+AE339)/14</f>
        <v>2</v>
      </c>
      <c r="AF343" s="211">
        <f>(AF330+AF333+AF336+AF339)/14</f>
        <v>4</v>
      </c>
      <c r="AG343" s="211">
        <f>(AG330+AG333+AG336+AG339)/14</f>
        <v>0</v>
      </c>
      <c r="AH343" s="211">
        <f>(AH330+AH333+AH336+AH339)/14</f>
        <v>0</v>
      </c>
      <c r="AI343" s="611" t="s">
        <v>15</v>
      </c>
      <c r="AJ343" s="519"/>
      <c r="AK343" s="530"/>
      <c r="AL343" s="518" t="s">
        <v>14</v>
      </c>
      <c r="AM343" s="519"/>
      <c r="AN343" s="65"/>
      <c r="AO343" s="65"/>
      <c r="AP343" s="154"/>
      <c r="AQ343" s="211">
        <f>(AQ330+AQ333+AQ336+AQ339)/14</f>
        <v>4</v>
      </c>
      <c r="AR343" s="211">
        <f>(AR330+AR333+AR336+AR339)/14</f>
        <v>6</v>
      </c>
      <c r="AS343" s="211">
        <f>(AS330+AS333+AS336+AS339)/14</f>
        <v>2</v>
      </c>
      <c r="AT343" s="211">
        <f>(AT330+AT333+AT336+AT339)/14</f>
        <v>0</v>
      </c>
      <c r="AU343" s="611" t="s">
        <v>15</v>
      </c>
      <c r="AV343" s="519"/>
      <c r="AW343" s="530"/>
    </row>
    <row r="344" spans="1:49" s="11" customFormat="1" ht="21" customHeight="1" thickTop="1" x14ac:dyDescent="0.25">
      <c r="A344" s="19"/>
      <c r="B344" s="19"/>
      <c r="C344" s="19"/>
      <c r="D344" s="19"/>
      <c r="E344" s="19"/>
      <c r="F344" s="19"/>
      <c r="G344" s="19"/>
      <c r="H344" s="19"/>
      <c r="I344" s="19"/>
      <c r="J344" s="19"/>
      <c r="K344" s="313"/>
      <c r="L344" s="20"/>
      <c r="M344" s="20"/>
      <c r="N344" s="19"/>
      <c r="O344" s="393"/>
      <c r="P344" s="19"/>
      <c r="Q344" s="19"/>
      <c r="R344" s="19"/>
      <c r="S344" s="19"/>
      <c r="T344" s="19"/>
      <c r="U344" s="19"/>
      <c r="V344" s="19"/>
      <c r="W344" s="313"/>
      <c r="X344" s="20"/>
      <c r="Y344" s="20"/>
      <c r="Z344" s="19"/>
      <c r="AA344" s="19"/>
      <c r="AB344" s="19"/>
      <c r="AC344" s="19"/>
      <c r="AD344" s="19"/>
      <c r="AE344" s="19"/>
      <c r="AF344" s="19"/>
      <c r="AG344" s="19"/>
      <c r="AH344" s="19"/>
      <c r="AI344" s="313"/>
      <c r="AJ344" s="20"/>
      <c r="AK344" s="20"/>
      <c r="AL344" s="19"/>
      <c r="AM344" s="19"/>
      <c r="AN344" s="19"/>
      <c r="AO344" s="19"/>
      <c r="AP344" s="19"/>
      <c r="AQ344" s="19"/>
      <c r="AR344" s="19"/>
      <c r="AS344" s="19"/>
      <c r="AT344" s="19"/>
      <c r="AU344" s="313"/>
      <c r="AV344" s="20"/>
      <c r="AW344" s="20"/>
    </row>
    <row r="345" spans="1:49" s="59" customFormat="1" ht="21" customHeight="1" x14ac:dyDescent="0.25">
      <c r="A345" s="490" t="s">
        <v>270</v>
      </c>
      <c r="B345" s="490"/>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Y345" s="490"/>
      <c r="Z345" s="490"/>
      <c r="AA345" s="490"/>
      <c r="AB345" s="490"/>
      <c r="AC345" s="490"/>
      <c r="AD345" s="490"/>
      <c r="AE345" s="490"/>
      <c r="AF345" s="490"/>
      <c r="AG345" s="490"/>
      <c r="AH345" s="490"/>
      <c r="AI345" s="490"/>
      <c r="AJ345" s="490"/>
      <c r="AK345" s="490"/>
      <c r="AL345" s="490"/>
      <c r="AM345" s="490"/>
      <c r="AN345" s="490"/>
      <c r="AO345" s="490"/>
      <c r="AP345" s="490"/>
      <c r="AQ345" s="490"/>
      <c r="AR345" s="490"/>
      <c r="AS345" s="490"/>
      <c r="AT345" s="490"/>
      <c r="AU345" s="490"/>
      <c r="AV345" s="490"/>
      <c r="AW345" s="490"/>
    </row>
    <row r="346" spans="1:49" s="75" customFormat="1" ht="21" customHeight="1" x14ac:dyDescent="0.25">
      <c r="A346" s="1"/>
      <c r="B346" s="71"/>
      <c r="C346" s="83"/>
      <c r="D346" s="71"/>
      <c r="E346" s="71"/>
      <c r="F346" s="71"/>
      <c r="G346" s="71"/>
      <c r="H346" s="71"/>
      <c r="I346" s="71"/>
      <c r="J346" s="71"/>
      <c r="K346" s="71"/>
      <c r="L346" s="72"/>
      <c r="M346" s="72"/>
      <c r="N346" s="71"/>
      <c r="O346" s="381"/>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485" t="s">
        <v>0</v>
      </c>
      <c r="B347" s="485"/>
      <c r="C347" s="485"/>
      <c r="D347" s="485"/>
      <c r="E347" s="485"/>
      <c r="F347" s="485"/>
      <c r="G347" s="485"/>
      <c r="H347" s="485"/>
      <c r="I347" s="485"/>
      <c r="J347" s="485"/>
      <c r="K347" s="485"/>
      <c r="L347" s="485"/>
      <c r="M347" s="485"/>
      <c r="N347" s="485"/>
      <c r="O347" s="485"/>
      <c r="P347" s="485"/>
      <c r="Q347" s="485"/>
      <c r="R347" s="485"/>
      <c r="S347" s="485"/>
      <c r="T347" s="485"/>
      <c r="U347" s="485"/>
      <c r="V347" s="485"/>
      <c r="W347" s="485"/>
      <c r="X347" s="485"/>
      <c r="Y347" s="485"/>
      <c r="Z347" s="485"/>
      <c r="AA347" s="485"/>
      <c r="AB347" s="485"/>
      <c r="AC347" s="485"/>
      <c r="AD347" s="485"/>
      <c r="AE347" s="485"/>
      <c r="AF347" s="485"/>
      <c r="AG347" s="485"/>
      <c r="AH347" s="485"/>
      <c r="AI347" s="485"/>
      <c r="AJ347" s="485"/>
      <c r="AK347" s="485"/>
      <c r="AL347" s="485"/>
      <c r="AM347" s="485"/>
      <c r="AN347" s="485"/>
      <c r="AO347" s="485"/>
      <c r="AP347" s="485"/>
      <c r="AQ347" s="485"/>
      <c r="AR347" s="485"/>
      <c r="AS347" s="485"/>
      <c r="AT347" s="485"/>
      <c r="AU347" s="485"/>
      <c r="AV347" s="485"/>
      <c r="AW347" s="485"/>
    </row>
    <row r="348" spans="1:49" s="61" customFormat="1" ht="21" customHeight="1" thickBot="1" x14ac:dyDescent="0.3">
      <c r="A348" s="485" t="str">
        <f>A16</f>
        <v>Pentru seria de studenti 2022-2026</v>
      </c>
      <c r="B348" s="485"/>
      <c r="C348" s="485"/>
      <c r="D348" s="485"/>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5"/>
      <c r="AA348" s="485"/>
      <c r="AB348" s="485"/>
      <c r="AC348" s="485"/>
      <c r="AD348" s="485"/>
      <c r="AE348" s="485"/>
      <c r="AF348" s="485"/>
      <c r="AG348" s="485"/>
      <c r="AH348" s="485"/>
      <c r="AI348" s="485"/>
      <c r="AJ348" s="485"/>
      <c r="AK348" s="485"/>
      <c r="AL348" s="485"/>
      <c r="AM348" s="485"/>
      <c r="AN348" s="485"/>
      <c r="AO348" s="485"/>
      <c r="AP348" s="485"/>
      <c r="AQ348" s="485"/>
      <c r="AR348" s="485"/>
      <c r="AS348" s="485"/>
      <c r="AT348" s="485"/>
      <c r="AU348" s="485"/>
      <c r="AV348" s="485"/>
      <c r="AW348" s="485"/>
    </row>
    <row r="349" spans="1:49" s="61" customFormat="1" ht="21" customHeight="1" thickTop="1" thickBot="1" x14ac:dyDescent="0.3">
      <c r="B349" s="608" t="str">
        <f>B69</f>
        <v>ANUL III (2024-2025)</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8" t="str">
        <f>Z69</f>
        <v>ANUL IV (2025-2026)</v>
      </c>
      <c r="AA349" s="609"/>
      <c r="AB349" s="609"/>
      <c r="AC349" s="609"/>
      <c r="AD349" s="609"/>
      <c r="AE349" s="609"/>
      <c r="AF349" s="609"/>
      <c r="AG349" s="609"/>
      <c r="AH349" s="609"/>
      <c r="AI349" s="609"/>
      <c r="AJ349" s="609"/>
      <c r="AK349" s="609"/>
      <c r="AL349" s="609"/>
      <c r="AM349" s="609"/>
      <c r="AN349" s="609"/>
      <c r="AO349" s="609"/>
      <c r="AP349" s="609"/>
      <c r="AQ349" s="609"/>
      <c r="AR349" s="609"/>
      <c r="AS349" s="609"/>
      <c r="AT349" s="609"/>
      <c r="AU349" s="609"/>
      <c r="AV349" s="609"/>
      <c r="AW349" s="609"/>
    </row>
    <row r="350" spans="1:49" s="61" customFormat="1" ht="21" customHeight="1" thickTop="1" thickBot="1" x14ac:dyDescent="0.3">
      <c r="A350" s="18"/>
      <c r="B350" s="608" t="s">
        <v>76</v>
      </c>
      <c r="C350" s="609"/>
      <c r="D350" s="609"/>
      <c r="E350" s="609"/>
      <c r="F350" s="609"/>
      <c r="G350" s="609"/>
      <c r="H350" s="609"/>
      <c r="I350" s="609"/>
      <c r="J350" s="609"/>
      <c r="K350" s="609"/>
      <c r="L350" s="609"/>
      <c r="M350" s="609"/>
      <c r="N350" s="608" t="s">
        <v>77</v>
      </c>
      <c r="O350" s="609"/>
      <c r="P350" s="609"/>
      <c r="Q350" s="609"/>
      <c r="R350" s="609"/>
      <c r="S350" s="609"/>
      <c r="T350" s="609"/>
      <c r="U350" s="609"/>
      <c r="V350" s="609"/>
      <c r="W350" s="609"/>
      <c r="X350" s="609"/>
      <c r="Y350" s="609"/>
      <c r="Z350" s="608" t="s">
        <v>78</v>
      </c>
      <c r="AA350" s="609"/>
      <c r="AB350" s="609"/>
      <c r="AC350" s="609"/>
      <c r="AD350" s="609"/>
      <c r="AE350" s="609"/>
      <c r="AF350" s="609"/>
      <c r="AG350" s="609"/>
      <c r="AH350" s="609"/>
      <c r="AI350" s="609"/>
      <c r="AJ350" s="609"/>
      <c r="AK350" s="609"/>
      <c r="AL350" s="608" t="s">
        <v>79</v>
      </c>
      <c r="AM350" s="609"/>
      <c r="AN350" s="609"/>
      <c r="AO350" s="609"/>
      <c r="AP350" s="609"/>
      <c r="AQ350" s="609"/>
      <c r="AR350" s="609"/>
      <c r="AS350" s="609"/>
      <c r="AT350" s="609"/>
      <c r="AU350" s="609"/>
      <c r="AV350" s="609"/>
      <c r="AW350" s="609"/>
    </row>
    <row r="351" spans="1:49" s="61" customFormat="1" ht="21" customHeight="1" thickTop="1" x14ac:dyDescent="0.25">
      <c r="A351" s="491" t="s">
        <v>66</v>
      </c>
      <c r="B351" s="540" t="s">
        <v>392</v>
      </c>
      <c r="C351" s="541"/>
      <c r="D351" s="541"/>
      <c r="E351" s="541"/>
      <c r="F351" s="541"/>
      <c r="G351" s="541"/>
      <c r="H351" s="541"/>
      <c r="I351" s="541"/>
      <c r="J351" s="541"/>
      <c r="K351" s="541"/>
      <c r="L351" s="541"/>
      <c r="M351" s="542"/>
      <c r="N351" s="540" t="s">
        <v>394</v>
      </c>
      <c r="O351" s="541"/>
      <c r="P351" s="541"/>
      <c r="Q351" s="541"/>
      <c r="R351" s="541"/>
      <c r="S351" s="541"/>
      <c r="T351" s="541"/>
      <c r="U351" s="541"/>
      <c r="V351" s="541"/>
      <c r="W351" s="541"/>
      <c r="X351" s="541"/>
      <c r="Y351" s="542"/>
      <c r="Z351" s="540" t="s">
        <v>396</v>
      </c>
      <c r="AA351" s="541"/>
      <c r="AB351" s="541"/>
      <c r="AC351" s="541"/>
      <c r="AD351" s="541"/>
      <c r="AE351" s="541"/>
      <c r="AF351" s="541"/>
      <c r="AG351" s="541"/>
      <c r="AH351" s="541"/>
      <c r="AI351" s="541"/>
      <c r="AJ351" s="541"/>
      <c r="AK351" s="542"/>
      <c r="AL351" s="540"/>
      <c r="AM351" s="541"/>
      <c r="AN351" s="541"/>
      <c r="AO351" s="541"/>
      <c r="AP351" s="541"/>
      <c r="AQ351" s="541"/>
      <c r="AR351" s="541"/>
      <c r="AS351" s="541"/>
      <c r="AT351" s="541"/>
      <c r="AU351" s="541"/>
      <c r="AV351" s="541"/>
      <c r="AW351" s="542"/>
    </row>
    <row r="352" spans="1:49" s="61" customFormat="1" ht="21" customHeight="1" x14ac:dyDescent="0.25">
      <c r="A352" s="492"/>
      <c r="B352" s="543"/>
      <c r="C352" s="544"/>
      <c r="D352" s="544"/>
      <c r="E352" s="544"/>
      <c r="F352" s="544"/>
      <c r="G352" s="544"/>
      <c r="H352" s="544"/>
      <c r="I352" s="544"/>
      <c r="J352" s="544"/>
      <c r="K352" s="544"/>
      <c r="L352" s="544"/>
      <c r="M352" s="545"/>
      <c r="N352" s="543"/>
      <c r="O352" s="544"/>
      <c r="P352" s="544"/>
      <c r="Q352" s="544"/>
      <c r="R352" s="544"/>
      <c r="S352" s="544"/>
      <c r="T352" s="544"/>
      <c r="U352" s="544"/>
      <c r="V352" s="544"/>
      <c r="W352" s="544"/>
      <c r="X352" s="544"/>
      <c r="Y352" s="545"/>
      <c r="Z352" s="543"/>
      <c r="AA352" s="544"/>
      <c r="AB352" s="544"/>
      <c r="AC352" s="544"/>
      <c r="AD352" s="544"/>
      <c r="AE352" s="544"/>
      <c r="AF352" s="544"/>
      <c r="AG352" s="544"/>
      <c r="AH352" s="544"/>
      <c r="AI352" s="544"/>
      <c r="AJ352" s="544"/>
      <c r="AK352" s="545"/>
      <c r="AL352" s="543"/>
      <c r="AM352" s="544"/>
      <c r="AN352" s="544"/>
      <c r="AO352" s="544"/>
      <c r="AP352" s="544"/>
      <c r="AQ352" s="544"/>
      <c r="AR352" s="544"/>
      <c r="AS352" s="544"/>
      <c r="AT352" s="544"/>
      <c r="AU352" s="544"/>
      <c r="AV352" s="544"/>
      <c r="AW352" s="545"/>
    </row>
    <row r="353" spans="1:49" s="61" customFormat="1" ht="21" customHeight="1" thickBot="1" x14ac:dyDescent="0.3">
      <c r="A353" s="493"/>
      <c r="B353" s="546" t="str">
        <f>IF(ISBLANK(B351),"",CONCATENATE($E$12,$F$12,".",$G$12,".","0",RIGHT($B$350,1),".",RIGHT(L353,1),$A$101,"-",A351))</f>
        <v>L420.22.05.F11-01</v>
      </c>
      <c r="C353" s="547"/>
      <c r="D353" s="548"/>
      <c r="E353" s="434">
        <v>2</v>
      </c>
      <c r="F353" s="435" t="s">
        <v>6</v>
      </c>
      <c r="G353" s="436">
        <v>14</v>
      </c>
      <c r="H353" s="437">
        <v>14</v>
      </c>
      <c r="I353" s="437">
        <v>0</v>
      </c>
      <c r="J353" s="438">
        <v>0</v>
      </c>
      <c r="K353" s="440">
        <v>22</v>
      </c>
      <c r="L353" s="435" t="s">
        <v>385</v>
      </c>
      <c r="M353" s="440">
        <v>50</v>
      </c>
      <c r="N353" s="546" t="str">
        <f>IF(ISBLANK(N351),"",CONCATENATE($E$12,$F$12,".",$G$12,".","0",RIGHT($N$350,1),".",RIGHT(X353,1),$A$101,"-",A351))</f>
        <v>L420.22.06.F11-01</v>
      </c>
      <c r="O353" s="547"/>
      <c r="P353" s="548"/>
      <c r="Q353" s="434">
        <v>3</v>
      </c>
      <c r="R353" s="435" t="s">
        <v>5</v>
      </c>
      <c r="S353" s="436">
        <v>14</v>
      </c>
      <c r="T353" s="437">
        <v>14</v>
      </c>
      <c r="U353" s="437">
        <v>0</v>
      </c>
      <c r="V353" s="438">
        <v>0</v>
      </c>
      <c r="W353" s="440">
        <v>47</v>
      </c>
      <c r="X353" s="435" t="s">
        <v>385</v>
      </c>
      <c r="Y353" s="440">
        <v>75</v>
      </c>
      <c r="Z353" s="546" t="str">
        <f>IF(ISBLANK(Z351),"",CONCATENATE($E$12,$F$12,".",$G$12,".","0",RIGHT($Z$350,1),".",RIGHT(AJ353,1),$A$101,"-",A351))</f>
        <v>L420.22.07.F11-01</v>
      </c>
      <c r="AA353" s="547"/>
      <c r="AB353" s="548"/>
      <c r="AC353" s="434">
        <v>2</v>
      </c>
      <c r="AD353" s="435" t="s">
        <v>6</v>
      </c>
      <c r="AE353" s="436">
        <v>0</v>
      </c>
      <c r="AF353" s="437">
        <v>28</v>
      </c>
      <c r="AG353" s="437">
        <v>0</v>
      </c>
      <c r="AH353" s="438">
        <v>0</v>
      </c>
      <c r="AI353" s="440">
        <v>0</v>
      </c>
      <c r="AJ353" s="435" t="s">
        <v>385</v>
      </c>
      <c r="AK353" s="440">
        <v>28</v>
      </c>
      <c r="AL353" s="546" t="str">
        <f>IF(ISBLANK(AL351),"",CONCATENATE($E$12,$F$12,".",$G$12,".","0",RIGHT($AL$350,1),".",RIGHT(AV353,1),$A$101,"-",A351))</f>
        <v/>
      </c>
      <c r="AM353" s="547"/>
      <c r="AN353" s="548"/>
      <c r="AO353" s="363"/>
      <c r="AP353" s="364"/>
      <c r="AQ353" s="365"/>
      <c r="AR353" s="366"/>
      <c r="AS353" s="366"/>
      <c r="AT353" s="367"/>
      <c r="AU353" s="362"/>
      <c r="AV353" s="364"/>
      <c r="AW353" s="362"/>
    </row>
    <row r="354" spans="1:49" s="61" customFormat="1" ht="21" customHeight="1" thickTop="1" x14ac:dyDescent="0.25">
      <c r="A354" s="491" t="s">
        <v>67</v>
      </c>
      <c r="B354" s="540" t="s">
        <v>393</v>
      </c>
      <c r="C354" s="541"/>
      <c r="D354" s="541"/>
      <c r="E354" s="541"/>
      <c r="F354" s="541"/>
      <c r="G354" s="541"/>
      <c r="H354" s="541"/>
      <c r="I354" s="541"/>
      <c r="J354" s="541"/>
      <c r="K354" s="541"/>
      <c r="L354" s="541"/>
      <c r="M354" s="542"/>
      <c r="N354" s="540" t="s">
        <v>395</v>
      </c>
      <c r="O354" s="541"/>
      <c r="P354" s="541"/>
      <c r="Q354" s="541"/>
      <c r="R354" s="541"/>
      <c r="S354" s="541"/>
      <c r="T354" s="541"/>
      <c r="U354" s="541"/>
      <c r="V354" s="541"/>
      <c r="W354" s="541"/>
      <c r="X354" s="541"/>
      <c r="Y354" s="542"/>
      <c r="Z354" s="540"/>
      <c r="AA354" s="541"/>
      <c r="AB354" s="541"/>
      <c r="AC354" s="541"/>
      <c r="AD354" s="541"/>
      <c r="AE354" s="541"/>
      <c r="AF354" s="541"/>
      <c r="AG354" s="541"/>
      <c r="AH354" s="541"/>
      <c r="AI354" s="541"/>
      <c r="AJ354" s="541"/>
      <c r="AK354" s="542"/>
      <c r="AL354" s="540"/>
      <c r="AM354" s="541"/>
      <c r="AN354" s="541"/>
      <c r="AO354" s="541"/>
      <c r="AP354" s="541"/>
      <c r="AQ354" s="541"/>
      <c r="AR354" s="541"/>
      <c r="AS354" s="541"/>
      <c r="AT354" s="541"/>
      <c r="AU354" s="541"/>
      <c r="AV354" s="541"/>
      <c r="AW354" s="542"/>
    </row>
    <row r="355" spans="1:49" s="61" customFormat="1" ht="21" customHeight="1" x14ac:dyDescent="0.25">
      <c r="A355" s="492"/>
      <c r="B355" s="543"/>
      <c r="C355" s="544"/>
      <c r="D355" s="544"/>
      <c r="E355" s="544"/>
      <c r="F355" s="544"/>
      <c r="G355" s="544"/>
      <c r="H355" s="544"/>
      <c r="I355" s="544"/>
      <c r="J355" s="544"/>
      <c r="K355" s="544"/>
      <c r="L355" s="544"/>
      <c r="M355" s="545"/>
      <c r="N355" s="543"/>
      <c r="O355" s="544"/>
      <c r="P355" s="544"/>
      <c r="Q355" s="544"/>
      <c r="R355" s="544"/>
      <c r="S355" s="544"/>
      <c r="T355" s="544"/>
      <c r="U355" s="544"/>
      <c r="V355" s="544"/>
      <c r="W355" s="544"/>
      <c r="X355" s="544"/>
      <c r="Y355" s="545"/>
      <c r="Z355" s="543"/>
      <c r="AA355" s="544"/>
      <c r="AB355" s="544"/>
      <c r="AC355" s="544"/>
      <c r="AD355" s="544"/>
      <c r="AE355" s="544"/>
      <c r="AF355" s="544"/>
      <c r="AG355" s="544"/>
      <c r="AH355" s="544"/>
      <c r="AI355" s="544"/>
      <c r="AJ355" s="544"/>
      <c r="AK355" s="545"/>
      <c r="AL355" s="543"/>
      <c r="AM355" s="544"/>
      <c r="AN355" s="544"/>
      <c r="AO355" s="544"/>
      <c r="AP355" s="544"/>
      <c r="AQ355" s="544"/>
      <c r="AR355" s="544"/>
      <c r="AS355" s="544"/>
      <c r="AT355" s="544"/>
      <c r="AU355" s="544"/>
      <c r="AV355" s="544"/>
      <c r="AW355" s="545"/>
    </row>
    <row r="356" spans="1:49" s="61" customFormat="1" ht="21" customHeight="1" thickBot="1" x14ac:dyDescent="0.3">
      <c r="A356" s="493"/>
      <c r="B356" s="546" t="str">
        <f>IF(ISBLANK(B354),"",CONCATENATE($E$12,$F$12,".",$G$12,".","0",RIGHT($B$350,1),".",RIGHT(L356,1),$A$101,"-",A354))</f>
        <v>L420.22.05.F11-02</v>
      </c>
      <c r="C356" s="547"/>
      <c r="D356" s="548"/>
      <c r="E356" s="434">
        <v>3</v>
      </c>
      <c r="F356" s="435" t="s">
        <v>6</v>
      </c>
      <c r="G356" s="436">
        <v>0</v>
      </c>
      <c r="H356" s="437">
        <v>0</v>
      </c>
      <c r="I356" s="437">
        <v>0</v>
      </c>
      <c r="J356" s="438">
        <v>42</v>
      </c>
      <c r="K356" s="440">
        <v>33</v>
      </c>
      <c r="L356" s="435" t="s">
        <v>385</v>
      </c>
      <c r="M356" s="440">
        <v>75</v>
      </c>
      <c r="N356" s="546" t="str">
        <f>IF(ISBLANK(N354),"",CONCATENATE($E$12,$F$12,".",$G$12,".","0",RIGHT($N$350,1),".",RIGHT(X356,1),$A$101,"-",A354))</f>
        <v>L420.22.06.F11-02</v>
      </c>
      <c r="O356" s="547"/>
      <c r="P356" s="548"/>
      <c r="Q356" s="434">
        <v>2</v>
      </c>
      <c r="R356" s="435" t="s">
        <v>6</v>
      </c>
      <c r="S356" s="436">
        <v>0</v>
      </c>
      <c r="T356" s="437">
        <v>0</v>
      </c>
      <c r="U356" s="437">
        <v>0</v>
      </c>
      <c r="V356" s="438">
        <v>36</v>
      </c>
      <c r="W356" s="440">
        <v>14</v>
      </c>
      <c r="X356" s="435" t="s">
        <v>385</v>
      </c>
      <c r="Y356" s="440">
        <v>50</v>
      </c>
      <c r="Z356" s="546" t="str">
        <f>IF(ISBLANK(Z354),"",CONCATENATE($E$12,$F$12,".",$G$12,".","0",RIGHT($Z$350,1),".",RIGHT(AJ356,1),$A$101,"-",A354))</f>
        <v/>
      </c>
      <c r="AA356" s="547"/>
      <c r="AB356" s="548"/>
      <c r="AC356" s="363"/>
      <c r="AD356" s="364"/>
      <c r="AE356" s="365"/>
      <c r="AF356" s="366"/>
      <c r="AG356" s="366"/>
      <c r="AH356" s="367"/>
      <c r="AI356" s="362"/>
      <c r="AJ356" s="364"/>
      <c r="AK356" s="362"/>
      <c r="AL356" s="546" t="str">
        <f>IF(ISBLANK(AL354),"",CONCATENATE($E$12,$F$12,".",$G$12,".","0",RIGHT($AL$350,1),".",RIGHT(AV356,1),$A$101,"-",A354))</f>
        <v/>
      </c>
      <c r="AM356" s="547"/>
      <c r="AN356" s="548"/>
      <c r="AO356" s="411"/>
      <c r="AP356" s="412"/>
      <c r="AQ356" s="413"/>
      <c r="AR356" s="414"/>
      <c r="AS356" s="414"/>
      <c r="AT356" s="415"/>
      <c r="AU356" s="416"/>
      <c r="AV356" s="412"/>
      <c r="AW356" s="416"/>
    </row>
    <row r="357" spans="1:49" s="61" customFormat="1" ht="21" customHeight="1" thickTop="1" x14ac:dyDescent="0.25">
      <c r="A357" s="491" t="s">
        <v>68</v>
      </c>
      <c r="B357" s="540"/>
      <c r="C357" s="541"/>
      <c r="D357" s="541"/>
      <c r="E357" s="541"/>
      <c r="F357" s="541"/>
      <c r="G357" s="541"/>
      <c r="H357" s="541"/>
      <c r="I357" s="541"/>
      <c r="J357" s="541"/>
      <c r="K357" s="541"/>
      <c r="L357" s="541"/>
      <c r="M357" s="542"/>
      <c r="N357" s="540" t="s">
        <v>387</v>
      </c>
      <c r="O357" s="541"/>
      <c r="P357" s="541"/>
      <c r="Q357" s="541"/>
      <c r="R357" s="541"/>
      <c r="S357" s="541"/>
      <c r="T357" s="541"/>
      <c r="U357" s="541"/>
      <c r="V357" s="541"/>
      <c r="W357" s="541"/>
      <c r="X357" s="541"/>
      <c r="Y357" s="542"/>
      <c r="Z357" s="540"/>
      <c r="AA357" s="541"/>
      <c r="AB357" s="541"/>
      <c r="AC357" s="541"/>
      <c r="AD357" s="541"/>
      <c r="AE357" s="541"/>
      <c r="AF357" s="541"/>
      <c r="AG357" s="541"/>
      <c r="AH357" s="541"/>
      <c r="AI357" s="541"/>
      <c r="AJ357" s="541"/>
      <c r="AK357" s="542"/>
      <c r="AL357" s="540"/>
      <c r="AM357" s="541"/>
      <c r="AN357" s="541"/>
      <c r="AO357" s="541"/>
      <c r="AP357" s="541"/>
      <c r="AQ357" s="541"/>
      <c r="AR357" s="541"/>
      <c r="AS357" s="541"/>
      <c r="AT357" s="541"/>
      <c r="AU357" s="541"/>
      <c r="AV357" s="541"/>
      <c r="AW357" s="542"/>
    </row>
    <row r="358" spans="1:49" s="61" customFormat="1" ht="21" customHeight="1" x14ac:dyDescent="0.25">
      <c r="A358" s="492"/>
      <c r="B358" s="543"/>
      <c r="C358" s="544"/>
      <c r="D358" s="544"/>
      <c r="E358" s="544"/>
      <c r="F358" s="544"/>
      <c r="G358" s="544"/>
      <c r="H358" s="544"/>
      <c r="I358" s="544"/>
      <c r="J358" s="544"/>
      <c r="K358" s="544"/>
      <c r="L358" s="544"/>
      <c r="M358" s="545"/>
      <c r="N358" s="543"/>
      <c r="O358" s="544"/>
      <c r="P358" s="544"/>
      <c r="Q358" s="544"/>
      <c r="R358" s="544"/>
      <c r="S358" s="544"/>
      <c r="T358" s="544"/>
      <c r="U358" s="544"/>
      <c r="V358" s="544"/>
      <c r="W358" s="544"/>
      <c r="X358" s="544"/>
      <c r="Y358" s="545"/>
      <c r="Z358" s="543"/>
      <c r="AA358" s="544"/>
      <c r="AB358" s="544"/>
      <c r="AC358" s="544"/>
      <c r="AD358" s="544"/>
      <c r="AE358" s="544"/>
      <c r="AF358" s="544"/>
      <c r="AG358" s="544"/>
      <c r="AH358" s="544"/>
      <c r="AI358" s="544"/>
      <c r="AJ358" s="544"/>
      <c r="AK358" s="545"/>
      <c r="AL358" s="543"/>
      <c r="AM358" s="544"/>
      <c r="AN358" s="544"/>
      <c r="AO358" s="544"/>
      <c r="AP358" s="544"/>
      <c r="AQ358" s="544"/>
      <c r="AR358" s="544"/>
      <c r="AS358" s="544"/>
      <c r="AT358" s="544"/>
      <c r="AU358" s="544"/>
      <c r="AV358" s="544"/>
      <c r="AW358" s="545"/>
    </row>
    <row r="359" spans="1:49" s="61" customFormat="1" ht="21" customHeight="1" thickBot="1" x14ac:dyDescent="0.3">
      <c r="A359" s="493"/>
      <c r="B359" s="546" t="str">
        <f>IF(ISBLANK(B357),"",CONCATENATE($E$12,$F$12,".",$G$12,".","0",RIGHT($B$350,1),".",RIGHT(L359,1),$A$101,"-",A357))</f>
        <v/>
      </c>
      <c r="C359" s="547"/>
      <c r="D359" s="548"/>
      <c r="E359" s="363"/>
      <c r="F359" s="364"/>
      <c r="G359" s="365"/>
      <c r="H359" s="366"/>
      <c r="I359" s="366"/>
      <c r="J359" s="367"/>
      <c r="K359" s="362"/>
      <c r="L359" s="364"/>
      <c r="M359" s="362"/>
      <c r="N359" s="546" t="str">
        <f>IF(ISBLANK(N357),"",CONCATENATE($E$12,$F$12,".",$G$12,".","0",RIGHT($N$350,1),".",RIGHT(X359,1),$A$101,"-",A357))</f>
        <v>L420.22.06.F11-03</v>
      </c>
      <c r="O359" s="547"/>
      <c r="P359" s="548"/>
      <c r="Q359" s="434">
        <v>2</v>
      </c>
      <c r="R359" s="435" t="s">
        <v>6</v>
      </c>
      <c r="S359" s="436">
        <v>0</v>
      </c>
      <c r="T359" s="437">
        <v>0</v>
      </c>
      <c r="U359" s="437">
        <v>28</v>
      </c>
      <c r="V359" s="438">
        <v>0</v>
      </c>
      <c r="W359" s="435">
        <v>0</v>
      </c>
      <c r="X359" s="435" t="s">
        <v>385</v>
      </c>
      <c r="Y359" s="440">
        <f>IF(SUM(S359:V359)=0,"",SUM(S359:V359))</f>
        <v>28</v>
      </c>
      <c r="Z359" s="546" t="str">
        <f>IF(ISBLANK(Z357),"",CONCATENATE($E$12,$F$12,".",$G$12,".","0",RIGHT($Z$350,1),".",RIGHT(AJ359,1),$A$101,"-",A357))</f>
        <v/>
      </c>
      <c r="AA359" s="547"/>
      <c r="AB359" s="548"/>
      <c r="AC359" s="411"/>
      <c r="AD359" s="412"/>
      <c r="AE359" s="413"/>
      <c r="AF359" s="414"/>
      <c r="AG359" s="414"/>
      <c r="AH359" s="415"/>
      <c r="AI359" s="416"/>
      <c r="AJ359" s="412"/>
      <c r="AK359" s="416"/>
      <c r="AL359" s="546" t="str">
        <f>IF(ISBLANK(AL357),"",CONCATENATE($E$12,$F$12,".",$G$12,".","0",RIGHT($AL$350,1),".",RIGHT(AV359,1),$A$101,"-",A357))</f>
        <v/>
      </c>
      <c r="AM359" s="547"/>
      <c r="AN359" s="548"/>
      <c r="AO359" s="411"/>
      <c r="AP359" s="412"/>
      <c r="AQ359" s="413"/>
      <c r="AR359" s="414"/>
      <c r="AS359" s="414"/>
      <c r="AT359" s="415"/>
      <c r="AU359" s="416"/>
      <c r="AV359" s="412"/>
      <c r="AW359" s="416"/>
    </row>
    <row r="360" spans="1:49" s="61" customFormat="1" ht="21" customHeight="1" thickTop="1" x14ac:dyDescent="0.25">
      <c r="A360" s="491" t="s">
        <v>69</v>
      </c>
      <c r="B360" s="540"/>
      <c r="C360" s="541"/>
      <c r="D360" s="541"/>
      <c r="E360" s="541"/>
      <c r="F360" s="541"/>
      <c r="G360" s="541"/>
      <c r="H360" s="541"/>
      <c r="I360" s="541"/>
      <c r="J360" s="541"/>
      <c r="K360" s="541"/>
      <c r="L360" s="541"/>
      <c r="M360" s="542"/>
      <c r="N360" s="540"/>
      <c r="O360" s="541"/>
      <c r="P360" s="541"/>
      <c r="Q360" s="541"/>
      <c r="R360" s="541"/>
      <c r="S360" s="541"/>
      <c r="T360" s="541"/>
      <c r="U360" s="541"/>
      <c r="V360" s="541"/>
      <c r="W360" s="541"/>
      <c r="X360" s="541"/>
      <c r="Y360" s="542"/>
      <c r="Z360" s="540"/>
      <c r="AA360" s="541"/>
      <c r="AB360" s="541"/>
      <c r="AC360" s="541"/>
      <c r="AD360" s="541"/>
      <c r="AE360" s="541"/>
      <c r="AF360" s="541"/>
      <c r="AG360" s="541"/>
      <c r="AH360" s="541"/>
      <c r="AI360" s="541"/>
      <c r="AJ360" s="541"/>
      <c r="AK360" s="542"/>
      <c r="AL360" s="540"/>
      <c r="AM360" s="541"/>
      <c r="AN360" s="541"/>
      <c r="AO360" s="541"/>
      <c r="AP360" s="541"/>
      <c r="AQ360" s="541"/>
      <c r="AR360" s="541"/>
      <c r="AS360" s="541"/>
      <c r="AT360" s="541"/>
      <c r="AU360" s="541"/>
      <c r="AV360" s="541"/>
      <c r="AW360" s="542"/>
    </row>
    <row r="361" spans="1:49" s="61" customFormat="1" ht="21" customHeight="1" x14ac:dyDescent="0.25">
      <c r="A361" s="492"/>
      <c r="B361" s="543"/>
      <c r="C361" s="544"/>
      <c r="D361" s="544"/>
      <c r="E361" s="544"/>
      <c r="F361" s="544"/>
      <c r="G361" s="544"/>
      <c r="H361" s="544"/>
      <c r="I361" s="544"/>
      <c r="J361" s="544"/>
      <c r="K361" s="544"/>
      <c r="L361" s="544"/>
      <c r="M361" s="545"/>
      <c r="N361" s="543"/>
      <c r="O361" s="544"/>
      <c r="P361" s="544"/>
      <c r="Q361" s="544"/>
      <c r="R361" s="544"/>
      <c r="S361" s="544"/>
      <c r="T361" s="544"/>
      <c r="U361" s="544"/>
      <c r="V361" s="544"/>
      <c r="W361" s="544"/>
      <c r="X361" s="544"/>
      <c r="Y361" s="545"/>
      <c r="Z361" s="543"/>
      <c r="AA361" s="544"/>
      <c r="AB361" s="544"/>
      <c r="AC361" s="544"/>
      <c r="AD361" s="544"/>
      <c r="AE361" s="544"/>
      <c r="AF361" s="544"/>
      <c r="AG361" s="544"/>
      <c r="AH361" s="544"/>
      <c r="AI361" s="544"/>
      <c r="AJ361" s="544"/>
      <c r="AK361" s="545"/>
      <c r="AL361" s="543"/>
      <c r="AM361" s="544"/>
      <c r="AN361" s="544"/>
      <c r="AO361" s="544"/>
      <c r="AP361" s="544"/>
      <c r="AQ361" s="544"/>
      <c r="AR361" s="544"/>
      <c r="AS361" s="544"/>
      <c r="AT361" s="544"/>
      <c r="AU361" s="544"/>
      <c r="AV361" s="544"/>
      <c r="AW361" s="545"/>
    </row>
    <row r="362" spans="1:49" s="88" customFormat="1" ht="21" customHeight="1" thickBot="1" x14ac:dyDescent="0.25">
      <c r="A362" s="493"/>
      <c r="B362" s="546" t="str">
        <f>IF(ISBLANK(B360),"",CONCATENATE($E$12,$F$12,".",$G$12,".","0",RIGHT($B$350,1),".",RIGHT(L362,1),$A$101,"-",A360))</f>
        <v/>
      </c>
      <c r="C362" s="547"/>
      <c r="D362" s="548"/>
      <c r="E362" s="363"/>
      <c r="F362" s="364"/>
      <c r="G362" s="365"/>
      <c r="H362" s="366"/>
      <c r="I362" s="366"/>
      <c r="J362" s="367"/>
      <c r="K362" s="362"/>
      <c r="L362" s="364"/>
      <c r="M362" s="362"/>
      <c r="N362" s="546" t="str">
        <f>IF(ISBLANK(N360),"",CONCATENATE($E$12,$F$12,".",$G$12,".","0",RIGHT($N$350,1),".",RIGHT(X362,1),$A$101,"-",A360))</f>
        <v/>
      </c>
      <c r="O362" s="547"/>
      <c r="P362" s="548"/>
      <c r="Q362" s="363"/>
      <c r="R362" s="364"/>
      <c r="S362" s="365"/>
      <c r="T362" s="366"/>
      <c r="U362" s="366"/>
      <c r="V362" s="367"/>
      <c r="W362" s="362"/>
      <c r="X362" s="364"/>
      <c r="Y362" s="362"/>
      <c r="Z362" s="546" t="str">
        <f>IF(ISBLANK(Z360),"",CONCATENATE($E$12,$F$12,".",$G$12,".","0",RIGHT($Z$350,1),".",RIGHT(AJ362,1),$A$101,"-",A360))</f>
        <v/>
      </c>
      <c r="AA362" s="547"/>
      <c r="AB362" s="548"/>
      <c r="AC362" s="411"/>
      <c r="AD362" s="412"/>
      <c r="AE362" s="413"/>
      <c r="AF362" s="414"/>
      <c r="AG362" s="414"/>
      <c r="AH362" s="415"/>
      <c r="AI362" s="416"/>
      <c r="AJ362" s="412"/>
      <c r="AK362" s="416"/>
      <c r="AL362" s="546" t="str">
        <f>IF(ISBLANK(AL360),"",CONCATENATE($E$12,$F$12,".",$G$12,".","0",RIGHT($AL$350,1),".",RIGHT(AV362,1),$A$101,"-",A360))</f>
        <v/>
      </c>
      <c r="AM362" s="547"/>
      <c r="AN362" s="548"/>
      <c r="AO362" s="411"/>
      <c r="AP362" s="412"/>
      <c r="AQ362" s="413"/>
      <c r="AR362" s="414"/>
      <c r="AS362" s="414"/>
      <c r="AT362" s="415"/>
      <c r="AU362" s="416"/>
      <c r="AV362" s="412"/>
      <c r="AW362" s="416"/>
    </row>
    <row r="363" spans="1:49" s="88" customFormat="1" ht="21" customHeight="1" thickTop="1" x14ac:dyDescent="0.2">
      <c r="A363" s="526" t="s">
        <v>8</v>
      </c>
      <c r="B363" s="514" t="s">
        <v>9</v>
      </c>
      <c r="C363" s="515"/>
      <c r="D363" s="63"/>
      <c r="E363" s="523">
        <f>SUM(G353:J353,G356:J356,G359:J359,G362:J362,)</f>
        <v>70</v>
      </c>
      <c r="F363" s="524"/>
      <c r="G363" s="531" t="s">
        <v>10</v>
      </c>
      <c r="H363" s="532"/>
      <c r="I363" s="532"/>
      <c r="J363" s="533"/>
      <c r="K363" s="552">
        <f>SUM(M353,M356,M359,M362)</f>
        <v>125</v>
      </c>
      <c r="L363" s="523"/>
      <c r="M363" s="524"/>
      <c r="N363" s="514" t="s">
        <v>9</v>
      </c>
      <c r="O363" s="515"/>
      <c r="P363" s="63"/>
      <c r="Q363" s="523">
        <f>SUM(S353:V353,S356:V356,S359:V359,S362:V362,)</f>
        <v>92</v>
      </c>
      <c r="R363" s="524"/>
      <c r="S363" s="531" t="s">
        <v>10</v>
      </c>
      <c r="T363" s="532"/>
      <c r="U363" s="532"/>
      <c r="V363" s="533"/>
      <c r="W363" s="552">
        <f>SUM(Y353,Y356,Y359,Y362)</f>
        <v>153</v>
      </c>
      <c r="X363" s="523"/>
      <c r="Y363" s="524"/>
      <c r="Z363" s="514" t="s">
        <v>9</v>
      </c>
      <c r="AA363" s="515"/>
      <c r="AB363" s="63"/>
      <c r="AC363" s="523">
        <f>SUM(AE353:AH353,AE356:AH356,AE359:AH359,AE362:AH362,)</f>
        <v>28</v>
      </c>
      <c r="AD363" s="524"/>
      <c r="AE363" s="531" t="s">
        <v>10</v>
      </c>
      <c r="AF363" s="532"/>
      <c r="AG363" s="532"/>
      <c r="AH363" s="533"/>
      <c r="AI363" s="552">
        <f>SUM(AK353,AK356,AK359,AK362)</f>
        <v>28</v>
      </c>
      <c r="AJ363" s="523"/>
      <c r="AK363" s="524"/>
      <c r="AL363" s="514" t="s">
        <v>9</v>
      </c>
      <c r="AM363" s="515"/>
      <c r="AN363" s="63"/>
      <c r="AO363" s="523">
        <f>SUM(AQ353:AT353,AQ356:AT356,AQ359:AT359,AQ362:AT362,)</f>
        <v>0</v>
      </c>
      <c r="AP363" s="524"/>
      <c r="AQ363" s="531" t="s">
        <v>10</v>
      </c>
      <c r="AR363" s="532"/>
      <c r="AS363" s="532"/>
      <c r="AT363" s="533"/>
      <c r="AU363" s="552">
        <f>SUM(AW353,AW356,AW359,AW362)</f>
        <v>0</v>
      </c>
      <c r="AV363" s="523"/>
      <c r="AW363" s="524"/>
    </row>
    <row r="364" spans="1:49" s="88" customFormat="1" ht="21" customHeight="1" thickBot="1" x14ac:dyDescent="0.25">
      <c r="A364" s="527"/>
      <c r="B364" s="518" t="s">
        <v>11</v>
      </c>
      <c r="C364" s="519"/>
      <c r="D364" s="66"/>
      <c r="E364" s="528">
        <f>SUM(E353,E356,E359,E362)</f>
        <v>5</v>
      </c>
      <c r="F364" s="529"/>
      <c r="G364" s="518" t="s">
        <v>12</v>
      </c>
      <c r="H364" s="519"/>
      <c r="I364" s="519"/>
      <c r="J364" s="530"/>
      <c r="K364" s="518" t="str">
        <f>BD397</f>
        <v>0E,0D,2C</v>
      </c>
      <c r="L364" s="519"/>
      <c r="M364" s="530"/>
      <c r="N364" s="518" t="s">
        <v>11</v>
      </c>
      <c r="O364" s="519"/>
      <c r="P364" s="66"/>
      <c r="Q364" s="528">
        <f>SUM(Q353,Q356,Q359,Q362)</f>
        <v>7</v>
      </c>
      <c r="R364" s="529"/>
      <c r="S364" s="518" t="s">
        <v>12</v>
      </c>
      <c r="T364" s="519"/>
      <c r="U364" s="519"/>
      <c r="V364" s="530"/>
      <c r="W364" s="518" t="str">
        <f>BD398</f>
        <v>1E,0D,2C</v>
      </c>
      <c r="X364" s="519"/>
      <c r="Y364" s="530"/>
      <c r="Z364" s="518" t="s">
        <v>11</v>
      </c>
      <c r="AA364" s="519"/>
      <c r="AB364" s="66"/>
      <c r="AC364" s="528">
        <f>SUM(AC353,AC356,AC359,AC362)</f>
        <v>2</v>
      </c>
      <c r="AD364" s="529"/>
      <c r="AE364" s="518" t="s">
        <v>12</v>
      </c>
      <c r="AF364" s="519"/>
      <c r="AG364" s="519"/>
      <c r="AH364" s="530"/>
      <c r="AI364" s="518" t="str">
        <f>BD399</f>
        <v>0E,0D,1C</v>
      </c>
      <c r="AJ364" s="519"/>
      <c r="AK364" s="530"/>
      <c r="AL364" s="518" t="s">
        <v>11</v>
      </c>
      <c r="AM364" s="519"/>
      <c r="AN364" s="66"/>
      <c r="AO364" s="528">
        <f>SUM(AO353,AO356,AO359,AO362)</f>
        <v>0</v>
      </c>
      <c r="AP364" s="529"/>
      <c r="AQ364" s="518" t="s">
        <v>12</v>
      </c>
      <c r="AR364" s="519"/>
      <c r="AS364" s="519"/>
      <c r="AT364" s="530"/>
      <c r="AU364" s="518" t="str">
        <f>BD400</f>
        <v>0E,0D,0C</v>
      </c>
      <c r="AV364" s="519"/>
      <c r="AW364" s="530"/>
    </row>
    <row r="365" spans="1:49" s="88" customFormat="1" ht="21" customHeight="1" thickTop="1" x14ac:dyDescent="0.2">
      <c r="A365" s="526" t="s">
        <v>13</v>
      </c>
      <c r="B365" s="514" t="s">
        <v>9</v>
      </c>
      <c r="C365" s="515"/>
      <c r="D365" s="67"/>
      <c r="E365" s="516">
        <f>SUM(G366:J366)</f>
        <v>5</v>
      </c>
      <c r="F365" s="517"/>
      <c r="G365" s="68"/>
      <c r="H365" s="64"/>
      <c r="I365" s="64"/>
      <c r="J365" s="64"/>
      <c r="K365" s="312"/>
      <c r="L365" s="64"/>
      <c r="M365" s="73"/>
      <c r="N365" s="514" t="s">
        <v>9</v>
      </c>
      <c r="O365" s="515"/>
      <c r="P365" s="67"/>
      <c r="Q365" s="516">
        <f>SUM(S366:V366)</f>
        <v>6.5714285714285712</v>
      </c>
      <c r="R365" s="517"/>
      <c r="S365" s="68"/>
      <c r="T365" s="64"/>
      <c r="U365" s="64"/>
      <c r="V365" s="64"/>
      <c r="W365" s="312"/>
      <c r="X365" s="64"/>
      <c r="Y365" s="73"/>
      <c r="Z365" s="514" t="s">
        <v>9</v>
      </c>
      <c r="AA365" s="515"/>
      <c r="AB365" s="67"/>
      <c r="AC365" s="516">
        <f>SUM(AE366:AH366)</f>
        <v>2</v>
      </c>
      <c r="AD365" s="517"/>
      <c r="AE365" s="68"/>
      <c r="AF365" s="64"/>
      <c r="AG365" s="64"/>
      <c r="AH365" s="64"/>
      <c r="AI365" s="312"/>
      <c r="AJ365" s="64"/>
      <c r="AK365" s="73"/>
      <c r="AL365" s="514" t="s">
        <v>9</v>
      </c>
      <c r="AM365" s="515"/>
      <c r="AN365" s="67"/>
      <c r="AO365" s="516">
        <f>SUM(AQ366:AT366)</f>
        <v>0</v>
      </c>
      <c r="AP365" s="517"/>
      <c r="AQ365" s="68"/>
      <c r="AR365" s="64"/>
      <c r="AS365" s="64"/>
      <c r="AT365" s="64"/>
      <c r="AU365" s="312"/>
      <c r="AV365" s="64"/>
      <c r="AW365" s="73"/>
    </row>
    <row r="366" spans="1:49" s="78" customFormat="1" ht="21" customHeight="1" thickBot="1" x14ac:dyDescent="0.25">
      <c r="A366" s="527"/>
      <c r="B366" s="518" t="s">
        <v>14</v>
      </c>
      <c r="C366" s="519"/>
      <c r="D366" s="65"/>
      <c r="E366" s="65"/>
      <c r="F366" s="69"/>
      <c r="G366" s="211">
        <f>(G353+G356+G359+G362)/14</f>
        <v>1</v>
      </c>
      <c r="H366" s="211">
        <f>(H353+H356+H359+H362)/14</f>
        <v>1</v>
      </c>
      <c r="I366" s="211">
        <f>(I353+I356+I359+I362)/14</f>
        <v>0</v>
      </c>
      <c r="J366" s="211">
        <f>(J353+J356+J359+J362)/14</f>
        <v>3</v>
      </c>
      <c r="K366" s="611" t="s">
        <v>15</v>
      </c>
      <c r="L366" s="519"/>
      <c r="M366" s="530"/>
      <c r="N366" s="518" t="s">
        <v>14</v>
      </c>
      <c r="O366" s="519"/>
      <c r="P366" s="65"/>
      <c r="Q366" s="65"/>
      <c r="R366" s="69"/>
      <c r="S366" s="211">
        <f>(S353+S356+S359+S362)/14</f>
        <v>1</v>
      </c>
      <c r="T366" s="211">
        <f>(T353+T356+T359+T362)/14</f>
        <v>1</v>
      </c>
      <c r="U366" s="211">
        <f>(U353+U356+U359+U362)/14</f>
        <v>2</v>
      </c>
      <c r="V366" s="211">
        <f>(V353+V356+V359+V362)/14</f>
        <v>2.5714285714285716</v>
      </c>
      <c r="W366" s="611" t="s">
        <v>15</v>
      </c>
      <c r="X366" s="519"/>
      <c r="Y366" s="530"/>
      <c r="Z366" s="518" t="s">
        <v>14</v>
      </c>
      <c r="AA366" s="519"/>
      <c r="AB366" s="65"/>
      <c r="AC366" s="65"/>
      <c r="AD366" s="69"/>
      <c r="AE366" s="211">
        <f>(AE353+AE356+AE359+AE362)/14</f>
        <v>0</v>
      </c>
      <c r="AF366" s="211">
        <f>(AF353+AF356+AF359+AF362)/14</f>
        <v>2</v>
      </c>
      <c r="AG366" s="211">
        <f>(AG353+AG356+AG359+AG362)/14</f>
        <v>0</v>
      </c>
      <c r="AH366" s="211">
        <f>(AH353+AH356+AH359+AH362)/14</f>
        <v>0</v>
      </c>
      <c r="AI366" s="611" t="s">
        <v>15</v>
      </c>
      <c r="AJ366" s="519"/>
      <c r="AK366" s="530"/>
      <c r="AL366" s="518" t="s">
        <v>14</v>
      </c>
      <c r="AM366" s="519"/>
      <c r="AN366" s="65"/>
      <c r="AO366" s="65"/>
      <c r="AP366" s="69"/>
      <c r="AQ366" s="211">
        <f>(AQ353+AQ356+AQ359+AQ362)/14</f>
        <v>0</v>
      </c>
      <c r="AR366" s="211">
        <f>(AR353+AR356+AR359+AR362)/14</f>
        <v>0</v>
      </c>
      <c r="AS366" s="211">
        <f>(AS353+AS356+AS359+AS362)/14</f>
        <v>0</v>
      </c>
      <c r="AT366" s="211">
        <f>(AT353+AT356+AT359+AT362)/14</f>
        <v>0</v>
      </c>
      <c r="AU366" s="611" t="s">
        <v>15</v>
      </c>
      <c r="AV366" s="519"/>
      <c r="AW366" s="530"/>
    </row>
    <row r="367" spans="1:49" s="78" customFormat="1" ht="21" customHeight="1" thickTop="1" x14ac:dyDescent="0.2">
      <c r="A367" s="21"/>
      <c r="B367" s="21"/>
      <c r="C367" s="21"/>
      <c r="D367" s="21"/>
      <c r="E367" s="21"/>
      <c r="F367" s="21"/>
      <c r="G367" s="21"/>
      <c r="H367" s="21"/>
      <c r="I367" s="21"/>
      <c r="J367" s="21"/>
      <c r="K367" s="21"/>
      <c r="L367" s="20"/>
      <c r="M367" s="20"/>
      <c r="N367" s="21"/>
      <c r="O367" s="393"/>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90" t="s">
        <v>270</v>
      </c>
      <c r="B368" s="490"/>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Y368" s="490"/>
      <c r="Z368" s="490"/>
      <c r="AA368" s="490"/>
      <c r="AB368" s="490"/>
      <c r="AC368" s="490"/>
      <c r="AD368" s="490"/>
      <c r="AE368" s="490"/>
      <c r="AF368" s="490"/>
      <c r="AG368" s="490"/>
      <c r="AH368" s="490"/>
      <c r="AI368" s="490"/>
      <c r="AJ368" s="490"/>
      <c r="AK368" s="490"/>
      <c r="AL368" s="490"/>
      <c r="AM368" s="490"/>
      <c r="AN368" s="490"/>
      <c r="AO368" s="490"/>
      <c r="AP368" s="490"/>
      <c r="AQ368" s="490"/>
      <c r="AR368" s="490"/>
      <c r="AS368" s="490"/>
      <c r="AT368" s="490"/>
      <c r="AU368" s="490"/>
      <c r="AV368" s="490"/>
      <c r="AW368" s="490"/>
    </row>
    <row r="369" spans="1:98" ht="21" customHeight="1" x14ac:dyDescent="0.2">
      <c r="A369" s="59"/>
      <c r="B369" s="89"/>
      <c r="C369" s="89"/>
      <c r="D369" s="89"/>
      <c r="E369" s="89"/>
      <c r="F369" s="89"/>
      <c r="G369" s="89"/>
      <c r="H369" s="90"/>
      <c r="I369" s="90"/>
      <c r="J369" s="90"/>
      <c r="K369" s="90"/>
      <c r="L369" s="71"/>
      <c r="M369" s="71"/>
      <c r="N369" s="71"/>
      <c r="O369" s="381"/>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610" t="s">
        <v>39</v>
      </c>
      <c r="C370" s="610"/>
      <c r="D370" s="610"/>
      <c r="E370" s="610"/>
      <c r="F370" s="610"/>
      <c r="G370" s="610"/>
      <c r="H370" s="610"/>
      <c r="I370" s="610"/>
      <c r="J370" s="94"/>
      <c r="K370" s="94"/>
      <c r="L370" s="48"/>
      <c r="M370" s="48"/>
      <c r="N370" s="92"/>
      <c r="O370" s="380"/>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610" t="s">
        <v>42</v>
      </c>
      <c r="AO370" s="610"/>
      <c r="AP370" s="610"/>
      <c r="AQ370" s="610"/>
      <c r="AR370" s="610"/>
      <c r="AS370" s="610"/>
      <c r="AT370" s="610"/>
      <c r="AU370" s="610"/>
      <c r="AV370" s="48"/>
      <c r="AW370" s="48"/>
    </row>
    <row r="371" spans="1:98" s="59" customFormat="1" ht="21" customHeight="1" x14ac:dyDescent="0.2">
      <c r="B371" s="551" t="str">
        <f>Coperta!B$46</f>
        <v>Conf.univ.dr.ing. Florin DRĂGAN</v>
      </c>
      <c r="C371" s="551"/>
      <c r="D371" s="551"/>
      <c r="E371" s="551"/>
      <c r="F371" s="551"/>
      <c r="G371" s="551"/>
      <c r="H371" s="551"/>
      <c r="I371" s="55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551" t="str">
        <f>Coperta!N$46</f>
        <v>Conf.univ.dr.ing. Virgil STOICA</v>
      </c>
      <c r="AO371" s="551"/>
      <c r="AP371" s="551"/>
      <c r="AQ371" s="551"/>
      <c r="AR371" s="551"/>
      <c r="AS371" s="551"/>
      <c r="AT371" s="551"/>
      <c r="AU371" s="551"/>
      <c r="AV371" s="72"/>
      <c r="AW371" s="72"/>
    </row>
    <row r="372" spans="1:98" ht="21" customHeight="1" x14ac:dyDescent="0.2">
      <c r="A372" s="59"/>
      <c r="B372" s="59"/>
      <c r="C372" s="59"/>
      <c r="D372" s="59"/>
      <c r="E372" s="59"/>
      <c r="F372" s="59"/>
      <c r="G372" s="71"/>
      <c r="H372" s="71"/>
      <c r="I372" s="71"/>
      <c r="J372" s="71"/>
      <c r="K372" s="71"/>
      <c r="L372" s="72"/>
      <c r="M372" s="72"/>
      <c r="N372" s="71"/>
      <c r="O372" s="381"/>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522" t="s">
        <v>156</v>
      </c>
      <c r="B379" s="522"/>
      <c r="C379" s="522"/>
      <c r="AZ379" s="50"/>
      <c r="BA379" s="525"/>
      <c r="BB379" s="525"/>
      <c r="BC379" s="525"/>
      <c r="BD379" s="525"/>
      <c r="BE379" s="50"/>
      <c r="BF379" s="520" t="s">
        <v>165</v>
      </c>
      <c r="BG379" s="520"/>
      <c r="BH379" s="520"/>
      <c r="BI379" s="51"/>
      <c r="BJ379" s="51"/>
      <c r="BK379" s="51"/>
      <c r="BL379" s="520" t="s">
        <v>166</v>
      </c>
      <c r="BM379" s="520"/>
      <c r="BN379" s="520"/>
      <c r="BO379" s="520"/>
      <c r="BP379" s="520"/>
      <c r="BQ379" s="520"/>
      <c r="BR379" s="520"/>
      <c r="BS379" s="520"/>
      <c r="BT379" s="50"/>
      <c r="BU379" s="51"/>
      <c r="BV379" s="520" t="s">
        <v>167</v>
      </c>
      <c r="BW379" s="520"/>
      <c r="BX379" s="520"/>
      <c r="BY379" s="520"/>
      <c r="BZ379" s="520"/>
      <c r="CA379" s="520"/>
      <c r="CB379" s="520"/>
      <c r="CC379" s="520"/>
      <c r="CD379" s="520"/>
      <c r="CE379" s="520"/>
      <c r="CF379" s="50"/>
      <c r="CG379" s="51"/>
      <c r="CH379" s="51"/>
      <c r="CI379" s="51"/>
      <c r="CJ379" s="50" t="s">
        <v>174</v>
      </c>
      <c r="CK379" s="50"/>
      <c r="CL379" s="50"/>
      <c r="CM379" s="50"/>
      <c r="CN379" s="50"/>
      <c r="CO379" s="50"/>
      <c r="CP379" s="50"/>
      <c r="CQ379" s="50"/>
      <c r="CR379" s="50"/>
      <c r="CS379" s="51"/>
      <c r="CT379" s="51"/>
    </row>
    <row r="380" spans="1:98" ht="21" hidden="1" customHeight="1" x14ac:dyDescent="0.2">
      <c r="AY380" s="520" t="s">
        <v>161</v>
      </c>
      <c r="AZ380" s="520"/>
      <c r="BA380" s="123" t="s">
        <v>158</v>
      </c>
      <c r="BB380" s="123" t="s">
        <v>159</v>
      </c>
      <c r="BC380" s="123" t="s">
        <v>6</v>
      </c>
      <c r="BD380" s="123" t="s">
        <v>160</v>
      </c>
      <c r="BE380" s="50"/>
      <c r="BF380" s="123" t="s">
        <v>163</v>
      </c>
      <c r="BG380" s="123" t="s">
        <v>164</v>
      </c>
      <c r="BH380" s="123" t="s">
        <v>162</v>
      </c>
      <c r="BI380" s="51"/>
      <c r="BJ380" s="51"/>
      <c r="BK380" s="51"/>
      <c r="BL380" s="127" t="s">
        <v>163</v>
      </c>
      <c r="BM380" s="127" t="s">
        <v>164</v>
      </c>
      <c r="BN380" s="127" t="s">
        <v>162</v>
      </c>
      <c r="BO380" s="50"/>
      <c r="BP380" s="131" t="s">
        <v>170</v>
      </c>
      <c r="BQ380" s="127" t="s">
        <v>171</v>
      </c>
      <c r="BR380" s="127" t="s">
        <v>172</v>
      </c>
      <c r="BS380" s="127" t="s">
        <v>173</v>
      </c>
      <c r="BT380" s="50"/>
      <c r="BU380" s="51"/>
      <c r="BV380" s="126" t="s">
        <v>163</v>
      </c>
      <c r="BW380" s="127" t="s">
        <v>163</v>
      </c>
      <c r="BX380" s="127" t="s">
        <v>164</v>
      </c>
      <c r="BY380" s="127" t="s">
        <v>162</v>
      </c>
      <c r="BZ380" s="127" t="s">
        <v>168</v>
      </c>
      <c r="CA380" s="50"/>
      <c r="CB380" s="127" t="s">
        <v>46</v>
      </c>
      <c r="CC380" s="127" t="s">
        <v>54</v>
      </c>
      <c r="CD380" s="127" t="s">
        <v>59</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253</v>
      </c>
      <c r="AY382" s="124">
        <v>1</v>
      </c>
      <c r="AZ382" s="123">
        <v>2</v>
      </c>
      <c r="BA382" s="279">
        <f>COUNTIF($R$21,"E")+COUNTIF($R$24,"E")+COUNTIF($R$27,"E")+COUNTIF($R$30,"E")+COUNTIF($R$33,"E")+COUNTIF($R$36,"E")+COUNTIF($R$39,"E")+COUNTIF($R$42,"E")+COUNTIF($R$45,"E")+COUNTIF($R$48,"E")+COUNTIF($R$21,"P-E")+COUNTIF($R$24,"P-E")+COUNTIF($R$27,"P-E")+COUNTIF($R$30,"P-E")+COUNTIF($R$33,"P-E")+COUNTIF($R$36,"P-E")+COUNTIF($R$39,"P-E")+COUNTIF($R$42,"P-E")+COUNTIF($R$45,"P-E")+COUNTIF($R$48,"P-E")</f>
        <v>4</v>
      </c>
      <c r="BB382" s="279">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84</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154</v>
      </c>
      <c r="CD382" s="123">
        <f>($S$21+$T$21+$U$21+$V$21)*COUNTIF($X$21,"DS")+($S$24+$T$24+$U$24+$V$24)*COUNTIF($X$24,"DS")+($S$27+$T$27+$U$27+$V$27)*COUNTIF($X$27,"DS")+($S$30+$T$30+$U$30+$V$30)*COUNTIF($X$30,"DS")+($S$33+$T$33+$U$33+$V$33)*COUNTIF($X$33,"DS")+($S$36+$T$36+$U$36+$V$36)*COUNTIF($X$36,"DS")+($S$39+$T$39+$U$39+$V$39)*COUNTIF($X$39,"DS")+($S$42+$T$42+$U$42+$V$42)*COUNTIF($X$42,"DS")+($S$45+$T$45+$U$45+$V$45)*COUNTIF($X$45,"DS")+($S$48+$T$48+$U$48+$V$48)*COUNTIF($X$48,"DS")</f>
        <v>0</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254</v>
      </c>
      <c r="AY383" s="124">
        <v>2</v>
      </c>
      <c r="AZ383" s="123">
        <v>3</v>
      </c>
      <c r="BA383" s="279">
        <f>COUNTIF($AD$21,"E")+COUNTIF($AD$24,"E")+COUNTIF($AD$27,"E")+COUNTIF($AD$30,"E")+COUNTIF($AD$33,"E")+COUNTIF($AD$36,"E")+COUNTIF($AD$39,"E")+COUNTIF($AD$42,"E")+COUNTIF($AD$45,"E")+COUNTIF($AD$48,"E")+COUNTIF($AD$21,"P-E")+COUNTIF($AD$24,"P-E")+COUNTIF($AD$27,"P-E")+COUNTIF($AD$30,"P-E")+COUNTIF($AD$33,"P-E")+COUNTIF($AD$36,"P-E")+COUNTIF($AD$39,"P-E")+COUNTIF($AD$42,"P-E")+COUNTIF($AD$45,"P-E")+COUNTIF($AD$48,"P-E")</f>
        <v>4</v>
      </c>
      <c r="BB383" s="279">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84</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255</v>
      </c>
      <c r="AY384" s="124">
        <v>2</v>
      </c>
      <c r="AZ384" s="123">
        <v>4</v>
      </c>
      <c r="BA384" s="279">
        <f>COUNTIF($AP$21,"E")+COUNTIF($AP$24,"E")+COUNTIF($AP$27,"E")+COUNTIF($AP$30,"E")+COUNTIF($AP$33,"E")+COUNTIF($AP$36,"E")+COUNTIF($AP$39,"E")+COUNTIF($AP$42,"E")+COUNTIF($AP$45,"E")+COUNTIF($AP$48,"E")+COUNTIF($AP$21,"P-E")+COUNTIF($AP$24,"P-E")+COUNTIF($AP$27,"P-E")+COUNTIF($AP$30,"P-E")+COUNTIF($AP$33,"P-E")+COUNTIF($AP$36,"P-E")+COUNTIF($AP$39,"P-E")+COUNTIF($AP$42,"P-E")+COUNTIF($AP$45,"P-E")+COUNTIF($AP$48,"P-E")</f>
        <v>4</v>
      </c>
      <c r="BB384" s="279">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30</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168</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4" s="50"/>
      <c r="CG384" s="51"/>
      <c r="CH384" s="51"/>
      <c r="CI384" s="51"/>
      <c r="CJ384" s="50"/>
      <c r="CK384" s="50"/>
      <c r="CL384" s="50"/>
      <c r="CM384" s="50"/>
      <c r="CN384" s="50"/>
      <c r="CO384" s="50"/>
      <c r="CP384" s="50"/>
      <c r="CQ384" s="50"/>
      <c r="CR384" s="50"/>
      <c r="CS384" s="51"/>
      <c r="CT384" s="51"/>
    </row>
    <row r="385" spans="1:98" ht="21" hidden="1" customHeight="1" x14ac:dyDescent="0.2">
      <c r="C385" s="283" t="s">
        <v>256</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4</v>
      </c>
      <c r="BC385" s="123">
        <f>COUNTIF($F$73,"C")+COUNTIF($F$76,"C")+COUNTIF($F$79,"C")+COUNTIF($F$82,"C")+COUNTIF($F$85,"C")+COUNTIF($F$88,"C")+COUNTIF($F$91,"C")+COUNTIF($F$94,"C")+COUNTIF($F$97,"C")+COUNTIF($F$100,"C")</f>
        <v>0</v>
      </c>
      <c r="BD385" s="123" t="str">
        <f t="shared" si="1"/>
        <v>4E,4D,0C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19</v>
      </c>
      <c r="BN385" s="123">
        <f>$E$73*COUNTIF($B$71,"*op?ional*")+$E$76*COUNTIF($B$74,"*op?ional*")+$E$79*COUNTIF($B$77,"*op?ional*")+$E$82*COUNTIF($B$80,"*op?ional*")+$E$85*COUNTIF($B$83,"*op?ional*")+$E$88*COUNTIF($B$86,"*op?ional*")+$E$91*COUNTIF($B$89,"*op?ional*")+$E$94*COUNTIF($B$92,"*op?ional*")+$E$97*COUNTIF($B$95,"*op?ional*")+$E$100*COUNTIF($B$98,"*op?ional*")</f>
        <v>11</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378</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252</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5" s="129">
        <f>E363</f>
        <v>70</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0</v>
      </c>
      <c r="CC385" s="123">
        <f>($G$73+$H$73+$I$73+$J$73)*COUNTIF($L$73,"DD")+($G$76+$H$76+$I$76+$J$76)*COUNTIF($L$76,"DD")+($G$79+$H$79+$I$79+$J$79)*COUNTIF($L$79,"DD")+($G$82+$H$82+$I$82+$J$82)*COUNTIF($L$82,"DD")+($G$85+$H$85+$I$85+$J$85)*COUNTIF($L$85,"DD")+($G$88+$H$88+$I$88+$J$88)*COUNTIF($L$88,"DD")+($G$91+$H$91+$I$91+$J$91)*COUNTIF($L$91,"DD")+($G$94+$H$94+$I$94+$J$94)*COUNTIF($L$94,"DD")+($G$100+$H$100+$I$100+$J$100)*COUNTIF($L$100,"DD")+($G$97+$H$97+$I$97+$J$97)*COUNTIF($L$97,"DD")</f>
        <v>154</v>
      </c>
      <c r="CD385" s="123">
        <f>($G$73+$H$73+$I$73+$J$73)*COUNTIF($L$73,"DS")+($G$76+$H$76+$I$76+$J$76)*COUNTIF($L$76,"DS")+($G$79+$H$79+$I$79+$J$79)*COUNTIF($L$79,"DS")+($G$82+$H$82+$I$82+$J$82)*COUNTIF($L$82,"DS")+($G$85+$H$85+$I$85+$J$85)*COUNTIF($L$85,"DS")+($G$88+$H$88+$I$88+$J$88)*COUNTIF($L$88,"DS")+($G$91+$H$91+$I$91+$J$91)*COUNTIF($L$91,"DS")+($G$94+$H$94+$I$94+$J$94)*COUNTIF($L$94,"DS")+($G$100+$H$100+$I$100+$J$100)*COUNTIF($L$100,"DS")+($G$97+$H$97+$I$97+$J$97)*COUNTIF($L$97,"DS")</f>
        <v>168</v>
      </c>
      <c r="CE385" s="123">
        <f>($G$73+$H$73+$I$73+$J$73)*COUNTIF($L$73,"DC")+($G$76+$H$76+$I$76+$J$76)*COUNTIF($L$76,"DC")+($G$79+$H$79+$I$79+$J$79)*COUNTIF($L$79,"DC")+($G$82+$H$82+$I$82+$J$82)*COUNTIF($L$82,"DC")+($G$85+$H$85+$I$85+$J$85)*COUNTIF($L$85,"DC")+($G$88+$H$88+$I$88+$J$88)*COUNTIF($L$88,"DC")+($G$91+$H$91+$I$91+$J$91)*COUNTIF($L$91,"DC")+($G$94+$H$94+$I$94+$J$94)*COUNTIF($L$94,"DC")+($G$100+$H$100+$I$100+$J$100)*COUNTIF($L$100,"DC")+($G$97+$H$97+$I$97+$J$97)*COUNTIF($L$97,"DC")</f>
        <v>56</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262</v>
      </c>
      <c r="C386" s="283" t="s">
        <v>261</v>
      </c>
      <c r="AY386" s="124">
        <v>3</v>
      </c>
      <c r="AZ386" s="123">
        <v>6</v>
      </c>
      <c r="BA386" s="279">
        <f>COUNTIF($R$73,"E")+COUNTIF($R$76,"E")+COUNTIF($R$79,"E")+COUNTIF($R$82,"E")+COUNTIF($R$85,"E")+COUNTIF($R$88,"E")+COUNTIF($R$91,"E")+COUNTIF($R$94,"E")+COUNTIF($R$97,"E")+COUNTIF($R$100,"E")+COUNTIF($R$73,"P-E")+COUNTIF($R$76,"P-E")+COUNTIF($R$79,"P-E")+COUNTIF($R$82,"P-E")+COUNTIF($R$85,"P-E")+COUNTIF($R$88,"P-E")+COUNTIF($R$91,"P-E")+COUNTIF($R$94,"P-E")+COUNTIF($R$97,"P-E")+COUNTIF($R$100,"P-E")</f>
        <v>4</v>
      </c>
      <c r="BB386" s="279">
        <f>COUNTIF($R$73,"D")+COUNTIF($R$76,"D")+COUNTIF($R$79,"D")+COUNTIF($R$82,"D")+COUNTIF($R$85,"D")+COUNTIF($R$88,"D")+COUNTIF($R$91,"D")+COUNTIF($R$94,"D")+COUNTIF($R$97,"D")+COUNTIF($R$100,"D")+COUNTIF($R$73,"P-D")+COUNTIF($R$76,"P-D")+COUNTIF($R$79,"P-D")+COUNTIF($R$82,"P-D")+COUNTIF($R$85,"P-D")+COUNTIF($R$88,"P-D")+COUNTIF($R$91,"P-D")+COUNTIF($R$94,"P-D")+COUNTIF($R$97,"P-D")+COUNTIF($R$100,"P-D")</f>
        <v>3</v>
      </c>
      <c r="BC386" s="123">
        <f>COUNTIF($R$73,"C")+COUNTIF($R$76,"C")+COUNTIF($R$79,"C")+COUNTIF($R$82,"C")+COUNTIF($R$85,"C")+COUNTIF($R$88,"C")+COUNTIF($R$91,"C")+COUNTIF($R$94,"C")+COUNTIF($R$97,"C")+COUNTIF($R$100,"C")</f>
        <v>1</v>
      </c>
      <c r="BD386" s="123" t="str">
        <f t="shared" si="1"/>
        <v>4E,3D,1C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18</v>
      </c>
      <c r="BN386" s="123">
        <f>$Q$73*COUNTIF($N$71,"*op?ional*")+$Q$76*COUNTIF($N$74,"*op?ional*")+$Q$79*COUNTIF($N$77,"*op?ional*")+$Q$82*COUNTIF($N$80,"*op?ional*")+$Q$85*COUNTIF($N$83,"*op?ional*")+$Q$88*COUNTIF($N$86,"*op?ional*")+$Q$91*COUNTIF($N$89,"*op?ional*")+$Q$94*COUNTIF($N$92,"*op?ional*")+$Q$97*COUNTIF($N$95,"*op?ional*")+$Q$100*COUNTIF($N$98,"*op?ional*")</f>
        <v>12</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392</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6" s="129">
        <f>Q363</f>
        <v>92</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56</v>
      </c>
      <c r="CC386" s="123">
        <f>($S$73+$T$73+$U$73+$V$73)*COUNTIF($X$73,"DD")+($S$76+$T$76+$U$76+$V$76)*COUNTIF($X$76,"DD")+($S$79+$T$79+$U$79+$V$79)*COUNTIF($X$79,"DD")+($S$82+$T$82+$U$82+$V$82)*COUNTIF($X$82,"DD")+($S$85+$T$85+$U$85+$V$85)*COUNTIF($X$85,"DD")+($S$88+$T$88+$U$88+$V$88)*COUNTIF($X$88,"DD")+($S$91+$T$91+$U$91+$V$91)*COUNTIF($X$91,"DD")+($S$94+$T$94+$U$94+$V$94)*COUNTIF($X$94,"DD")+($S$100+$T$100+$U$100+$V$100)*COUNTIF($X$100,"DD")+($S$97+$T$97+$U$97+$V$97)*COUNTIF($X$97,"DD")</f>
        <v>224</v>
      </c>
      <c r="CD386" s="123">
        <f>($S$73+$T$73+$U$73+$V$73)*COUNTIF($X$73,"DS")+($S$76+$T$76+$U$76+$V$76)*COUNTIF($X$76,"DS")+($S$79+$T$79+$U$79+$V$79)*COUNTIF($X$79,"DS")+($S$82+$T$82+$U$82+$V$82)*COUNTIF($X$82,"DS")+($S$85+$T$85+$U$85+$V$85)*COUNTIF($X$85,"DS")+($S$88+$T$88+$U$88+$V$88)*COUNTIF($X$88,"DS")+($S$91+$T$91+$U$91+$V$91)*COUNTIF($X$91,"DS")+($S$94+$T$94+$U$94+$V$94)*COUNTIF($X$94,"DS")+($S$100+$T$100+$U$100+$V$100)*COUNTIF($X$100,"DS")+($S$97+$T$97+$U$97+$V$97)*COUNTIF($X$97,"DS")</f>
        <v>112</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265</v>
      </c>
      <c r="C387" s="283" t="s">
        <v>266</v>
      </c>
      <c r="AY387" s="124">
        <v>4</v>
      </c>
      <c r="AZ387" s="123">
        <v>7</v>
      </c>
      <c r="BA387" s="279">
        <f>COUNTIF($AD$73,"E")+COUNTIF($AD$76,"E")+COUNTIF($AD$79,"E")+COUNTIF($AD$82,"E")+COUNTIF($AD$85,"E")+COUNTIF($AD$88,"E")+COUNTIF($AD$91,"E")+COUNTIF($AD$94,"E")+COUNTIF($AD$97,"E")+COUNTIF($AD$100,"E")+COUNTIF($AD$73,"P-E")+COUNTIF($AD$76,"P-E")+COUNTIF($AD$79,"P-E")+COUNTIF($AD$82,"P-E")+COUNTIF($AD$85,"P-E")+COUNTIF($AD$88,"P-E")+COUNTIF($AD$91,"P-E")+COUNTIF($AD$94,"P-E")+COUNTIF($AD$97,"P-E")+COUNTIF($AD$100,"P-E")</f>
        <v>4</v>
      </c>
      <c r="BB387" s="279">
        <f>COUNTIF($AD$73,"D")+COUNTIF($AD$76,"D")+COUNTIF($AD$79,"D")+COUNTIF($AD$82,"D")+COUNTIF($AD$85,"D")+COUNTIF($AD$88,"D")+COUNTIF($AD$91,"D")+COUNTIF($AD$94,"D")+COUNTIF($AD$97,"D")+COUNTIF($AD$100,"D")+COUNTIF($AD$73,"P-D")+COUNTIF($AD$76,"P-D")+COUNTIF($AD$79,"P-D")+COUNTIF($AD$82,"P-D")+COUNTIF($AD$85,"P-D")+COUNTIF($AD$88,"P-D")+COUNTIF($AD$91,"P-D")+COUNTIF($AD$94,"P-D")+COUNTIF($AD$97,"P-D")+COUNTIF($AD$100,"P-D")</f>
        <v>4</v>
      </c>
      <c r="BC387" s="123">
        <f>COUNTIF($AD$73,"C")+COUNTIF($AD$76,"C")+COUNTIF($AD$79,"C")+COUNTIF($AD$82,"C")+COUNTIF($AD$85,"C")+COUNTIF($AD$88,"C")+COUNTIF($AD$91,"C")+COUNTIF($AD$94,"C")+COUNTIF($AD$97,"C")+COUNTIF($AD$100,"C")</f>
        <v>0</v>
      </c>
      <c r="BD387" s="123" t="str">
        <f t="shared" si="1"/>
        <v>4E,4D,0C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27</v>
      </c>
      <c r="BN387" s="123">
        <f>$AC$73*COUNTIF($Z$71,"*op?ional*")+$AC$76*COUNTIF($Z$74,"*op?ional*")+$AC$79*COUNTIF($Z$77,"*op?ional*")+$AC$82*COUNTIF($Z$80,"*op?ional*")+$AC$85*COUNTIF($Z$83,"*op?ional*")+$AC$88*COUNTIF($Z$86,"*op?ional*")+$AC$91*COUNTIF($Z$89,"*op?ional*")+$AC$94*COUNTIF($Z$92,"*op?ional*")+$AC$97*COUNTIF($Z$95,"*op?ional*")+$AC$100*COUNTIF($Z$98,"*op?ional*")</f>
        <v>3</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364</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322</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42</v>
      </c>
      <c r="BZ387" s="129">
        <f>AC363</f>
        <v>28</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364</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271</v>
      </c>
      <c r="C388" s="283" t="s">
        <v>272</v>
      </c>
      <c r="AY388" s="124">
        <v>4</v>
      </c>
      <c r="AZ388" s="123">
        <v>8</v>
      </c>
      <c r="BA388" s="279">
        <f>COUNTIF($AP$73,"E")+COUNTIF($AP$76,"E")+COUNTIF($AP$79,"E")+COUNTIF($AP$82,"E")+COUNTIF($AP$85,"E")+COUNTIF($AP$88,"E")+COUNTIF($AP$91,"E")+COUNTIF($AP$94,"E")+COUNTIF($AP$97,"E")+COUNTIF($AP$100,"E")+COUNTIF($AP$73,"P-E")+COUNTIF($AP$76,"P-E")+COUNTIF($AP$79,"P-E")+COUNTIF($AP$82,"P-E")+COUNTIF($AP$85,"P-E")+COUNTIF($AP$88,"P-E")+COUNTIF($AP$91,"P-E")+COUNTIF($AP$94,"P-E")+COUNTIF($AP$97,"P-E")+COUNTIF($AP$100,"P-E")</f>
        <v>5</v>
      </c>
      <c r="BB388" s="279">
        <f>COUNTIF($AP$73,"D")+COUNTIF($AP$76,"D")+COUNTIF($AP$79,"D")+COUNTIF($AP$82,"D")+COUNTIF($AP$85,"D")+COUNTIF($AP$88,"D")+COUNTIF($AP$91,"D")+COUNTIF($AP$94,"D")+COUNTIF($AP$97,"D")+COUNTIF($AP$100,"D")+COUNTIF($AP$73,"P-D")+COUNTIF($AP$76,"P-D")+COUNTIF($AP$79,"P-D")+COUNTIF($AP$82,"P-D")+COUNTIF($AP$85,"P-D")+COUNTIF($AP$88,"P-D")+COUNTIF($AP$91,"P-D")+COUNTIF($AP$94,"P-D")+COUNTIF($AP$97,"P-D")+COUNTIF($AP$100,"P-D")</f>
        <v>2</v>
      </c>
      <c r="BC388" s="123">
        <f>COUNTIF($AP$73,"C")+COUNTIF($AP$76,"C")+COUNTIF($AP$79,"C")+COUNTIF($AP$82,"C")+COUNTIF($AP$85,"C")+COUNTIF($AP$88,"C")+COUNTIF($AP$91,"C")+COUNTIF($AP$94,"C")+COUNTIF($AP$97,"C")+COUNTIF($AP$100,"C")</f>
        <v>1</v>
      </c>
      <c r="BD388" s="123" t="str">
        <f t="shared" si="1"/>
        <v>5E,2D,1C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40</v>
      </c>
      <c r="BN388" s="123">
        <f>$AO$73*COUNTIF($AL$71,"*op?ional*")+$AO$76*COUNTIF($AL$74,"*op?ional*")+$AO$79*COUNTIF($AL$77,"*op?ional*")+$AO$82*COUNTIF($AL$80,"*op?ional*")+$AO$85*COUNTIF($AL$83,"*op?ional*")+$AO$88*COUNTIF($AL$86,"*op?ional*")+$AO$91*COUNTIF($AL$89,"*op?ional*")+$AO$94*COUNTIF($AL$92,"*op?ional*")+$AO$97*COUNTIF($AL$95,"*op?ional*")+$AO$100*COUNTIF($AL$98,"*op?ional*")</f>
        <v>0</v>
      </c>
      <c r="BO388" s="50"/>
      <c r="BP388" s="123">
        <f>$AO$73*COUNTIF($AL$71,"practic?*")+$AO$76*COUNTIF($AL$74,"practic?*")+$AO$79*COUNTIF($AL$77,"practic?*")+$AO$82*COUNTIF($AL$80,"practic?*")+$AO$85*COUNTIF($AL$83,"practic?*")+$AO$88*COUNTIF($AL$86,"practic?*")+$AO$91*COUNTIF($AL$89,"practic?*")+$AO$94*COUNTIF($AL$92,"practic?*")+$AO$97*COUNTIF($AL$95,"practic?*")+$AO$100*COUNTIF($AL$98,"practic?*")</f>
        <v>4</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8</v>
      </c>
      <c r="BR388"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364</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364</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8" s="129">
        <f>AO363</f>
        <v>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364</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3" t="s">
        <v>299</v>
      </c>
      <c r="AZ389" s="50" t="s">
        <v>157</v>
      </c>
      <c r="BA389" s="50">
        <f>SUM(BA381:BA388)</f>
        <v>33</v>
      </c>
      <c r="BB389" s="50">
        <f>SUM(BB381:BB388)</f>
        <v>25</v>
      </c>
      <c r="BC389" s="50">
        <f>SUM(BC381:BC388)</f>
        <v>7</v>
      </c>
      <c r="BD389" s="50"/>
      <c r="BE389" s="50"/>
      <c r="BF389" s="50"/>
      <c r="BG389" s="50"/>
      <c r="BH389" s="50"/>
      <c r="BI389" s="51"/>
      <c r="BJ389" s="51"/>
      <c r="BK389" s="51"/>
      <c r="BL389" s="50">
        <f>SUM(BL381:BL388)</f>
        <v>250</v>
      </c>
      <c r="BM389" s="50">
        <f t="shared" ref="BM389:BS389" si="3">SUM(BM381:BM388)</f>
        <v>224</v>
      </c>
      <c r="BN389" s="50">
        <f t="shared" si="3"/>
        <v>26</v>
      </c>
      <c r="BO389" s="50">
        <f t="shared" si="3"/>
        <v>0</v>
      </c>
      <c r="BP389" s="50">
        <f t="shared" si="3"/>
        <v>12</v>
      </c>
      <c r="BQ389" s="50">
        <f t="shared" si="3"/>
        <v>8</v>
      </c>
      <c r="BR389" s="50">
        <f t="shared" si="3"/>
        <v>10</v>
      </c>
      <c r="BS389" s="50">
        <f t="shared" si="3"/>
        <v>8</v>
      </c>
      <c r="BT389" s="50"/>
      <c r="BU389" s="51"/>
      <c r="BV389" s="50">
        <f>SUM(BV381:BV388)</f>
        <v>3066</v>
      </c>
      <c r="BW389" s="50">
        <f>SUM(BW381:BW388)</f>
        <v>0</v>
      </c>
      <c r="BX389" s="50">
        <f>SUM(BX381:BX388)</f>
        <v>2730</v>
      </c>
      <c r="BY389" s="50">
        <f>SUM(BY381:BY388)</f>
        <v>336</v>
      </c>
      <c r="BZ389" s="50">
        <f>SUM(BZ381:BZ388)</f>
        <v>582</v>
      </c>
      <c r="CA389" s="50"/>
      <c r="CB389" s="50">
        <f>SUM(CB381:CB388)</f>
        <v>602</v>
      </c>
      <c r="CC389" s="50">
        <f>SUM(CC381:CC388)</f>
        <v>1232</v>
      </c>
      <c r="CD389" s="50">
        <f>SUM(CD381:CD388)</f>
        <v>1064</v>
      </c>
      <c r="CE389" s="50">
        <f>SUM(CE381:CE388)</f>
        <v>168</v>
      </c>
      <c r="CF389" s="50"/>
      <c r="CG389" s="51"/>
      <c r="CH389" s="51"/>
      <c r="CI389" s="51"/>
      <c r="CJ389" s="50"/>
      <c r="CK389" s="50"/>
      <c r="CL389" s="50"/>
      <c r="CM389" s="50"/>
      <c r="CN389" s="50"/>
      <c r="CO389" s="50"/>
      <c r="CP389" s="50"/>
      <c r="CQ389" s="50"/>
      <c r="CR389" s="50"/>
      <c r="CS389" s="51"/>
      <c r="CT389" s="51"/>
    </row>
    <row r="390" spans="1:98" ht="21" hidden="1" customHeight="1" x14ac:dyDescent="0.2">
      <c r="C390" s="283"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3" t="s">
        <v>302</v>
      </c>
      <c r="AZ391" s="50" t="s">
        <v>185</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3" t="s">
        <v>308</v>
      </c>
      <c r="AY392" s="520" t="s">
        <v>161</v>
      </c>
      <c r="AZ392" s="520"/>
      <c r="BA392" s="123" t="s">
        <v>158</v>
      </c>
      <c r="BB392" s="123" t="s">
        <v>159</v>
      </c>
      <c r="BC392" s="123" t="s">
        <v>6</v>
      </c>
      <c r="BD392" s="123" t="s">
        <v>160</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1</v>
      </c>
      <c r="AZ394" s="123">
        <v>2</v>
      </c>
      <c r="BA394" s="123">
        <f>COUNTIF($R$330,"E")+COUNTIF($R$333,"E")+COUNTIF($R$336,"E")+COUNTIF($R$339,"E")+COUNTIF($R$330,"P-E")+COUNTIF($R$333,"P-E")+COUNTIF($R$336,"P-E")+COUNTIF($R$339,"P-E")</f>
        <v>1</v>
      </c>
      <c r="BB394" s="123">
        <f>COUNTIF($R$330,"D")+COUNTIF($R$333,"D")+COUNTIF($R$336,"D")+COUNTIF($R$339,"D")+COUNTIF($R$330,"P-D")+COUNTIF($R$333,"P-D")+COUNTIF($R$336,"P-D")+COUNTIF($R$339,"P-D")</f>
        <v>0</v>
      </c>
      <c r="BC394" s="123">
        <f>COUNTIF($R$330,"C")+COUNTIF($R$333,"C")+COUNTIF($R$336,"C")+COUNTIF($R$339,"C")</f>
        <v>1</v>
      </c>
      <c r="BD394" s="123" t="str">
        <f t="shared" si="4"/>
        <v>1E,0D,1C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3</v>
      </c>
      <c r="BA395" s="123">
        <f>COUNTIF($AD$330,"E")+COUNTIF($AD$333,"E")+COUNTIF($AD$336,"E")+COUNTIF($AD$339,"E")+COUNTIF($AD$330,"P-E")+COUNTIF($AD$333,"P-E")+COUNTIF($AD$336,"P-E")+COUNTIF($AD$339,"P-E")</f>
        <v>1</v>
      </c>
      <c r="BB395" s="123">
        <f>COUNTIF($AD$330,"D")+COUNTIF($AD$333,"D")+COUNTIF($AD$336,"D")+COUNTIF($AD$339,"D")+COUNTIF($AD$330,"P-D")+COUNTIF($AD$333,"P-D")+COUNTIF($AD$336,"P-D")+COUNTIF($AD$339,"P-D")</f>
        <v>1</v>
      </c>
      <c r="BC395" s="123">
        <f>COUNTIF($AD$330,"C")+COUNTIF($AD$333,"C")+COUNTIF($AD$336,"C")+COUNTIF($AD$339,"C")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3"/>
      <c r="AY396" s="124">
        <v>2</v>
      </c>
      <c r="AZ396" s="123">
        <v>4</v>
      </c>
      <c r="BA396" s="123">
        <f>COUNTIF($AP$330,"E")+COUNTIF($AP$333,"E")+COUNTIF($AP$336,"E")+COUNTIF($AP$339,"E")+COUNTIF($AP$330,"P-E")+COUNTIF($AP$333,"P-E")+COUNTIF($AP$336,"P-E")+COUNTIF($AP$339,"P-E")</f>
        <v>2</v>
      </c>
      <c r="BB396" s="123">
        <f>COUNTIF($AP$330,"D")+COUNTIF($AP$333,"D")+COUNTIF($AP$336,"D")+COUNTIF($AP$339,"D")+COUNTIF($AP$330,"P-D")+COUNTIF($AP$333,"P-D")+COUNTIF($AP$336,"P-D")+COUNTIF($AP$339,"P-D")</f>
        <v>1</v>
      </c>
      <c r="BC396" s="123">
        <f>COUNTIF($AP$330,"C")+COUNTIF($AP$333,"C")+COUNTIF($AP$336,"C")+COUNTIF($AP$339,"C")</f>
        <v>1</v>
      </c>
      <c r="BD396" s="123" t="str">
        <f t="shared" si="4"/>
        <v>2E,1D,1C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0</v>
      </c>
      <c r="BB397" s="123">
        <f>COUNTIF($F$353,"D")+COUNTIF($F$356,"D")+COUNTIF($F$359,"D")+COUNTIF($F$362,"D")+COUNTIF($F$353,"P-D")+COUNTIF($F$356,"P-D")+COUNTIF($F$359,"P-D")+COUNTIF($F$362,"P-D")</f>
        <v>0</v>
      </c>
      <c r="BC397" s="123">
        <f>COUNTIF($F$353,"C")+COUNTIF($F$356,"C")+COUNTIF($F$359,"C")+COUNTIF($F$362,"C")</f>
        <v>2</v>
      </c>
      <c r="BD397" s="123" t="str">
        <f t="shared" si="4"/>
        <v>0E,0D,2C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1</v>
      </c>
      <c r="BB398" s="123">
        <f>COUNTIF($R$353,"D")+COUNTIF($R$356,"D")+COUNTIF($R$359,"D")+COUNTIF($R$362,"D")+COUNTIF($R$353,"P-D")+COUNTIF($R$356,"P-D")+COUNTIF($R$359,"P-D")+COUNTIF($R$362,"P-D")</f>
        <v>0</v>
      </c>
      <c r="BC398" s="123">
        <f>COUNTIF($R$353,"C")+COUNTIF($R$356,"C")+COUNTIF($R$359,"C")+COUNTIF($R$362,"C")</f>
        <v>2</v>
      </c>
      <c r="BD398" s="123" t="str">
        <f t="shared" si="4"/>
        <v>1E,0D,2C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0</v>
      </c>
      <c r="BC399" s="123">
        <f>COUNTIF($AD$353,"C")+COUNTIF($AD$356,"C")+COUNTIF($AD$359,"C")+COUNTIF($AD$362,"C")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0</v>
      </c>
      <c r="BB400" s="123">
        <f>COUNTIF($AP$353,"D")+COUNTIF($AP$356,"D")+COUNTIF($AP$359,"D")+COUNTIF($AP$362,"D")+COUNTIF($AP$353,"P-D")+COUNTIF($AP$356,"P-D")+COUNTIF($AP$359,"P-D")+COUNTIF($AP$362,"P-D")</f>
        <v>0</v>
      </c>
      <c r="BC400" s="123">
        <f>COUNTIF($AP$353,"C")+COUNTIF($AP$356,"C")+COUNTIF($AP$359,"C")+COUNTIF($AP$362,"C")</f>
        <v>0</v>
      </c>
      <c r="BD400" s="123" t="str">
        <f t="shared" si="4"/>
        <v>0E,0D,0C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157</v>
      </c>
      <c r="BA401" s="50">
        <f>SUM(BA393:BA400)</f>
        <v>6</v>
      </c>
      <c r="BB401" s="50">
        <f>SUM(BB393:BB400)</f>
        <v>2</v>
      </c>
      <c r="BC401" s="50">
        <f>SUM(BC393:BC400)</f>
        <v>7</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177</v>
      </c>
      <c r="AZ404" s="521" t="s">
        <v>273</v>
      </c>
      <c r="BA404" s="521"/>
      <c r="BB404" s="521"/>
      <c r="BC404" s="521"/>
      <c r="BD404" s="521"/>
      <c r="BE404" s="521" t="s">
        <v>274</v>
      </c>
      <c r="BF404" s="521"/>
      <c r="BG404" s="521"/>
      <c r="BH404" s="521"/>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3" t="s">
        <v>178</v>
      </c>
      <c r="AZ405" s="324">
        <v>1</v>
      </c>
      <c r="BA405" s="324">
        <v>2</v>
      </c>
      <c r="BB405" s="324">
        <v>3</v>
      </c>
      <c r="BC405" s="324">
        <v>4</v>
      </c>
      <c r="BD405" s="324"/>
      <c r="BE405" s="325">
        <v>1</v>
      </c>
      <c r="BF405" s="325">
        <v>2</v>
      </c>
      <c r="BG405" s="325">
        <v>3</v>
      </c>
      <c r="BH405" s="325">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1"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1"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2">
        <f t="shared" ref="BL407:BL415" si="5">IF(BE407="",0,VALUE(LEFT(TRIM(BE407),3)))</f>
        <v>0</v>
      </c>
      <c r="BM407" s="282">
        <f t="shared" ref="BM407:BM415" si="6">IF(BF407="",0,VALUE(LEFT(TRIM(BF407),3)))</f>
        <v>0</v>
      </c>
      <c r="BN407" s="282">
        <f t="shared" ref="BN407:BN415" si="7">IF(BG407="",0,VALUE(LEFT(TRIM(BG407),3)))</f>
        <v>0</v>
      </c>
      <c r="BO407" s="282">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1"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2">
        <f t="shared" si="5"/>
        <v>0</v>
      </c>
      <c r="BM408" s="282">
        <f t="shared" si="6"/>
        <v>0</v>
      </c>
      <c r="BN408" s="282">
        <f t="shared" si="7"/>
        <v>0</v>
      </c>
      <c r="BO408" s="282">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1"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2">
        <f t="shared" si="5"/>
        <v>0</v>
      </c>
      <c r="BM410" s="282">
        <f t="shared" si="6"/>
        <v>0</v>
      </c>
      <c r="BN410" s="282">
        <f t="shared" si="7"/>
        <v>0</v>
      </c>
      <c r="BO410" s="282">
        <f t="shared" si="8"/>
        <v>0</v>
      </c>
      <c r="BP410" s="123"/>
      <c r="BQ410" s="50"/>
      <c r="BR410" s="50"/>
      <c r="BS410" s="50"/>
      <c r="BT410" s="50"/>
      <c r="BU410" s="51"/>
      <c r="BV410" s="283"/>
      <c r="BW410" s="283"/>
      <c r="BX410" s="283"/>
      <c r="BY410" s="283"/>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2">
        <f t="shared" si="5"/>
        <v>0</v>
      </c>
      <c r="BM413" s="282">
        <f t="shared" si="6"/>
        <v>0</v>
      </c>
      <c r="BN413" s="282">
        <f t="shared" si="7"/>
        <v>0</v>
      </c>
      <c r="BO413" s="282">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Practică de domeniu</v>
      </c>
      <c r="BD414" s="123"/>
      <c r="BE414" s="170" t="str">
        <f>IF(AZ414="","",K45)</f>
        <v/>
      </c>
      <c r="BF414" s="170" t="str">
        <f>IF(BA414="","",W45)</f>
        <v/>
      </c>
      <c r="BG414" s="170" t="str">
        <f>IF(BB414="","",AI45)</f>
        <v/>
      </c>
      <c r="BH414" s="170">
        <f>IF(BC414="","",AU45)</f>
        <v>90</v>
      </c>
      <c r="BI414" s="51"/>
      <c r="BJ414" s="51"/>
      <c r="BK414" s="51"/>
      <c r="BL414" s="282">
        <f t="shared" si="5"/>
        <v>0</v>
      </c>
      <c r="BM414" s="282">
        <f t="shared" si="6"/>
        <v>0</v>
      </c>
      <c r="BN414" s="282">
        <f t="shared" si="7"/>
        <v>0</v>
      </c>
      <c r="BO414" s="282">
        <f t="shared" si="8"/>
        <v>90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2">
        <f t="shared" si="5"/>
        <v>0</v>
      </c>
      <c r="BM415" s="282">
        <f t="shared" si="6"/>
        <v>0</v>
      </c>
      <c r="BN415" s="282">
        <f t="shared" si="7"/>
        <v>0</v>
      </c>
      <c r="BO415" s="282">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90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177</v>
      </c>
      <c r="AZ417" s="521" t="s">
        <v>273</v>
      </c>
      <c r="BA417" s="521"/>
      <c r="BB417" s="521"/>
      <c r="BC417" s="521"/>
      <c r="BD417" s="521"/>
      <c r="BE417" s="521" t="s">
        <v>274</v>
      </c>
      <c r="BF417" s="521"/>
      <c r="BG417" s="521"/>
      <c r="BH417" s="521"/>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3" t="s">
        <v>178</v>
      </c>
      <c r="AZ418" s="326">
        <v>5</v>
      </c>
      <c r="BA418" s="326">
        <v>6</v>
      </c>
      <c r="BB418" s="326">
        <v>7</v>
      </c>
      <c r="BC418" s="326">
        <v>8</v>
      </c>
      <c r="BD418" s="326"/>
      <c r="BE418" s="325">
        <v>5</v>
      </c>
      <c r="BF418" s="325">
        <v>6</v>
      </c>
      <c r="BG418" s="325">
        <v>7</v>
      </c>
      <c r="BH418" s="325">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2">
        <f t="shared" ref="BL420:BL428" si="9">IF(BE420="",0,VALUE(LEFT(TRIM(BE420),3)))</f>
        <v>0</v>
      </c>
      <c r="BM420" s="282">
        <f t="shared" ref="BM420:BM428" si="10">IF(BF420="",0,VALUE(LEFT(TRIM(BF420),3)))</f>
        <v>0</v>
      </c>
      <c r="BN420" s="282">
        <f t="shared" ref="BN420:BN428" si="11">IF(BG420="",0,VALUE(LEFT(TRIM(BG420),3)))</f>
        <v>0</v>
      </c>
      <c r="BO420" s="282">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Practica elaborare proiect de diploma</v>
      </c>
      <c r="BD424" s="123"/>
      <c r="BE424" s="170" t="str">
        <f>IF(AZ424="","",K88)</f>
        <v/>
      </c>
      <c r="BF424" s="170" t="str">
        <f>IF(BA424="","",W88)</f>
        <v/>
      </c>
      <c r="BG424" s="170" t="str">
        <f>IF(BB424="","",AI88)</f>
        <v/>
      </c>
      <c r="BH424" s="170">
        <f>IF(BC424="","",AU88)</f>
        <v>60</v>
      </c>
      <c r="BI424" s="51"/>
      <c r="BJ424" s="51"/>
      <c r="BK424" s="51"/>
      <c r="BL424" s="282">
        <f t="shared" si="9"/>
        <v>0</v>
      </c>
      <c r="BM424" s="282">
        <f t="shared" si="10"/>
        <v>0</v>
      </c>
      <c r="BN424" s="282">
        <f t="shared" si="11"/>
        <v>0</v>
      </c>
      <c r="BO424" s="282">
        <f t="shared" si="12"/>
        <v>60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
      </c>
      <c r="BD425" s="123"/>
      <c r="BE425" s="170" t="str">
        <f>IF(AZ425="","",K91)</f>
        <v/>
      </c>
      <c r="BF425" s="170" t="str">
        <f>IF(BA425="","",W91)</f>
        <v/>
      </c>
      <c r="BG425" s="170" t="str">
        <f>IF(BB425="","",AI91)</f>
        <v/>
      </c>
      <c r="BH425" s="170" t="str">
        <f>IF(BC425="","",AU91)</f>
        <v/>
      </c>
      <c r="BI425" s="51"/>
      <c r="BJ425" s="51"/>
      <c r="BK425" s="51"/>
      <c r="BL425" s="282">
        <f t="shared" si="9"/>
        <v>0</v>
      </c>
      <c r="BM425" s="282">
        <f t="shared" si="10"/>
        <v>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Practica de specialitate</v>
      </c>
      <c r="BB426" s="124" t="str">
        <f>IF(LEFT(TRIM(Z92),7)="Practic",Z92,"")</f>
        <v/>
      </c>
      <c r="BC426" s="124" t="str">
        <f>IF(LEFT(TRIM(AL92),7)="Practic",AL92,"")</f>
        <v/>
      </c>
      <c r="BD426" s="123"/>
      <c r="BE426" s="170" t="str">
        <f>IF(AZ426="","",K94)</f>
        <v/>
      </c>
      <c r="BF426" s="170">
        <f>IF(BA426="","",W94)</f>
        <v>90</v>
      </c>
      <c r="BG426" s="170" t="str">
        <f>IF(BB426="","",AI94)</f>
        <v/>
      </c>
      <c r="BH426" s="170" t="str">
        <f>IF(BC426="","",AU94)</f>
        <v/>
      </c>
      <c r="BI426" s="51"/>
      <c r="BJ426" s="51"/>
      <c r="BK426" s="51"/>
      <c r="BL426" s="282">
        <f t="shared" si="9"/>
        <v>0</v>
      </c>
      <c r="BM426" s="282">
        <f t="shared" si="10"/>
        <v>90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2">
        <f t="shared" si="9"/>
        <v>0</v>
      </c>
      <c r="BM428" s="282">
        <f t="shared" si="10"/>
        <v>0</v>
      </c>
      <c r="BN428" s="282">
        <f t="shared" si="11"/>
        <v>0</v>
      </c>
      <c r="BO428" s="282">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90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248</v>
      </c>
      <c r="AZ436" s="256" t="s">
        <v>249</v>
      </c>
      <c r="BA436" s="50" t="s">
        <v>250</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2"/>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188</v>
      </c>
      <c r="AZ439" s="246" t="str">
        <f>Coperta!A$3</f>
        <v>Universitatea Politehnica Timişoara</v>
      </c>
      <c r="BA439" s="212"/>
      <c r="BB439" s="212"/>
      <c r="BC439" s="212"/>
      <c r="BD439" s="212"/>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189</v>
      </c>
      <c r="AZ440" s="246" t="str">
        <f>Coperta!A$4</f>
        <v>Facultatea Mecanica</v>
      </c>
      <c r="BA440" s="212"/>
      <c r="BB440" s="212"/>
      <c r="BC440" s="212"/>
      <c r="BD440" s="254"/>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Y441" s="245" t="s">
        <v>190</v>
      </c>
      <c r="AZ441" s="246" t="str">
        <f>IF($E$12="L","Licenta","Master")</f>
        <v>Licenta</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Y442" s="245" t="s">
        <v>191</v>
      </c>
      <c r="AZ442" s="246" t="str">
        <f>Coperta!J$25</f>
        <v>Ingineria Sudarii</v>
      </c>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Z443" s="212"/>
      <c r="BA443" s="212"/>
      <c r="BB443" s="212"/>
      <c r="BC443" s="212"/>
      <c r="BD443" s="212"/>
      <c r="BE443" s="212"/>
      <c r="BF443" s="212"/>
      <c r="BG443" s="212"/>
      <c r="BH443" s="212"/>
      <c r="BI443" s="51"/>
      <c r="BJ443" s="51"/>
      <c r="BK443" s="51"/>
      <c r="BL443" s="212"/>
      <c r="BM443" s="212"/>
      <c r="BN443" s="212"/>
      <c r="BO443" s="212"/>
      <c r="BP443" s="212"/>
      <c r="BQ443" s="212"/>
      <c r="BR443" s="212"/>
      <c r="BS443" s="212"/>
      <c r="BT443" s="212"/>
      <c r="BU443" s="51"/>
      <c r="BV443" s="51"/>
      <c r="BW443" s="51"/>
      <c r="BX443" s="212"/>
      <c r="BY443" s="212"/>
      <c r="BZ443" s="212"/>
      <c r="CA443" s="212"/>
      <c r="CB443" s="212"/>
      <c r="CC443" s="212"/>
      <c r="CD443" s="212"/>
      <c r="CE443" s="212"/>
      <c r="CF443" s="212"/>
      <c r="CG443" s="51"/>
      <c r="CH443" s="51"/>
      <c r="CI443" s="51"/>
      <c r="CJ443" s="212"/>
      <c r="CK443" s="212"/>
      <c r="CL443" s="212"/>
      <c r="CM443" s="212"/>
      <c r="CN443" s="212"/>
      <c r="CO443" s="212"/>
      <c r="CP443" s="212"/>
      <c r="CQ443" s="212"/>
      <c r="CR443" s="212"/>
      <c r="CS443" s="51"/>
      <c r="CT443" s="51"/>
    </row>
    <row r="444" spans="1:610" ht="21" hidden="1" customHeight="1" x14ac:dyDescent="0.25">
      <c r="A444" s="253"/>
      <c r="B444" s="254"/>
      <c r="C444" s="254"/>
      <c r="D444" s="254"/>
      <c r="E444" s="254"/>
      <c r="F444" s="254"/>
      <c r="G444" s="254"/>
      <c r="H444" s="254"/>
      <c r="I444" s="254"/>
      <c r="J444" s="254"/>
      <c r="K444" s="254"/>
      <c r="L444" s="255"/>
      <c r="M444" s="255"/>
      <c r="N444" s="254"/>
      <c r="O444" s="394"/>
      <c r="P444" s="254"/>
      <c r="Q444" s="254"/>
      <c r="R444" s="254"/>
      <c r="S444" s="254"/>
      <c r="T444" s="254"/>
      <c r="U444" s="254"/>
      <c r="V444" s="254"/>
      <c r="W444" s="254"/>
      <c r="X444" s="255"/>
      <c r="Y444" s="255"/>
      <c r="Z444" s="254"/>
      <c r="AA444" s="254"/>
      <c r="AB444" s="254"/>
      <c r="AC444" s="254"/>
      <c r="AD444" s="254"/>
      <c r="AE444" s="254"/>
      <c r="AF444" s="254"/>
      <c r="AG444" s="254"/>
      <c r="AH444" s="254"/>
      <c r="AI444" s="254"/>
      <c r="AJ444" s="255"/>
      <c r="AK444" s="255"/>
      <c r="AL444" s="254"/>
      <c r="AM444" s="254"/>
      <c r="AN444" s="254"/>
      <c r="AO444" s="254"/>
      <c r="AP444" s="254"/>
      <c r="AQ444" s="254"/>
      <c r="AR444" s="254"/>
      <c r="AS444" s="254"/>
      <c r="AT444" s="254"/>
      <c r="AU444" s="254"/>
      <c r="AV444" s="255"/>
      <c r="AW444" s="255"/>
      <c r="AX444" s="503" t="s">
        <v>217</v>
      </c>
      <c r="AY444" s="512"/>
      <c r="AZ444" s="512"/>
      <c r="BA444" s="512"/>
      <c r="BB444" s="512"/>
      <c r="BC444" s="512"/>
      <c r="BD444" s="512"/>
      <c r="BE444" s="512"/>
      <c r="BF444" s="512"/>
      <c r="BG444" s="512"/>
      <c r="BH444" s="512"/>
      <c r="BI444" s="512"/>
      <c r="BJ444" s="512"/>
      <c r="BK444" s="512"/>
      <c r="BL444" s="512"/>
      <c r="BM444" s="512"/>
      <c r="BN444" s="512"/>
      <c r="BO444" s="512"/>
      <c r="BP444" s="512"/>
      <c r="BQ444" s="512"/>
      <c r="BR444" s="512"/>
      <c r="BS444" s="512"/>
      <c r="BT444" s="512"/>
      <c r="BU444" s="512"/>
      <c r="BV444" s="513"/>
      <c r="BY444" s="269"/>
      <c r="BZ444" s="269"/>
      <c r="CA444" s="269"/>
      <c r="CB444" s="269"/>
      <c r="CC444" s="269"/>
      <c r="CD444" s="269"/>
      <c r="CE444" s="269"/>
      <c r="CF444" s="269"/>
      <c r="CG444" s="51"/>
      <c r="CH444" s="51"/>
      <c r="CI444" s="51"/>
      <c r="CJ444" s="269"/>
      <c r="CK444" s="269"/>
      <c r="CL444" s="269"/>
      <c r="CM444" s="269"/>
      <c r="CN444" s="269"/>
      <c r="CO444" s="269"/>
      <c r="CP444" s="269"/>
      <c r="CQ444" s="269"/>
      <c r="CR444" s="269"/>
      <c r="CS444" s="51"/>
      <c r="CT444" s="51"/>
    </row>
    <row r="445" spans="1:610" s="259" customFormat="1" ht="21" hidden="1" customHeight="1" x14ac:dyDescent="0.25">
      <c r="A445" s="49"/>
      <c r="B445" s="269"/>
      <c r="C445" s="269"/>
      <c r="D445" s="269"/>
      <c r="E445" s="269"/>
      <c r="F445" s="269"/>
      <c r="G445" s="269"/>
      <c r="H445" s="269"/>
      <c r="I445" s="269"/>
      <c r="J445" s="269"/>
      <c r="K445" s="310"/>
      <c r="L445" s="51"/>
      <c r="M445" s="51"/>
      <c r="N445" s="269"/>
      <c r="O445" s="376"/>
      <c r="P445" s="269"/>
      <c r="Q445" s="269"/>
      <c r="R445" s="269"/>
      <c r="S445" s="269"/>
      <c r="T445" s="269"/>
      <c r="U445" s="269"/>
      <c r="V445" s="269"/>
      <c r="W445" s="310"/>
      <c r="X445" s="51"/>
      <c r="Y445" s="51"/>
      <c r="Z445" s="269"/>
      <c r="AA445" s="269"/>
      <c r="AB445" s="269"/>
      <c r="AC445" s="269"/>
      <c r="AD445" s="269"/>
      <c r="AE445" s="269"/>
      <c r="AF445" s="269"/>
      <c r="AG445" s="269"/>
      <c r="AH445" s="269"/>
      <c r="AI445" s="310"/>
      <c r="AJ445" s="51"/>
      <c r="AK445" s="51"/>
      <c r="AL445" s="269"/>
      <c r="AM445" s="269"/>
      <c r="AN445" s="269"/>
      <c r="AO445" s="269"/>
      <c r="AP445" s="269"/>
      <c r="AQ445" s="269"/>
      <c r="AR445" s="269"/>
      <c r="AS445" s="269"/>
      <c r="AT445" s="269"/>
      <c r="AU445" s="310"/>
      <c r="AV445" s="51"/>
      <c r="AW445" s="51"/>
      <c r="AX445" s="247" t="s">
        <v>216</v>
      </c>
      <c r="AY445" s="247" t="s">
        <v>186</v>
      </c>
      <c r="AZ445" s="247" t="s">
        <v>187</v>
      </c>
      <c r="BA445" s="247" t="s">
        <v>192</v>
      </c>
      <c r="BB445" s="247" t="s">
        <v>195</v>
      </c>
      <c r="BC445" s="247" t="s">
        <v>193</v>
      </c>
      <c r="BD445" s="247" t="s">
        <v>194</v>
      </c>
      <c r="BE445" s="247" t="s">
        <v>203</v>
      </c>
      <c r="BF445" s="247" t="s">
        <v>204</v>
      </c>
      <c r="BG445" s="247" t="s">
        <v>208</v>
      </c>
      <c r="BH445" s="247" t="s">
        <v>205</v>
      </c>
      <c r="BI445" s="247" t="s">
        <v>206</v>
      </c>
      <c r="BJ445" s="247" t="s">
        <v>197</v>
      </c>
      <c r="BK445" s="260" t="s">
        <v>277</v>
      </c>
      <c r="BL445" s="336" t="s">
        <v>207</v>
      </c>
      <c r="BM445" s="247" t="s">
        <v>200</v>
      </c>
      <c r="BN445" s="335" t="s">
        <v>278</v>
      </c>
      <c r="BO445" s="260" t="s">
        <v>210</v>
      </c>
      <c r="BP445" s="247" t="s">
        <v>201</v>
      </c>
      <c r="BQ445" s="247" t="s">
        <v>198</v>
      </c>
      <c r="BR445" s="247" t="s">
        <v>199</v>
      </c>
      <c r="BS445" s="247" t="s">
        <v>196</v>
      </c>
      <c r="BT445" s="247" t="s">
        <v>226</v>
      </c>
      <c r="BU445" s="247" t="s">
        <v>211</v>
      </c>
      <c r="BV445" s="247" t="s">
        <v>212</v>
      </c>
      <c r="BW445" s="423" t="s">
        <v>303</v>
      </c>
      <c r="BX445" s="247"/>
      <c r="BY445" s="261"/>
      <c r="BZ445" s="261"/>
      <c r="CA445" s="261"/>
      <c r="CB445" s="261"/>
      <c r="CC445" s="261"/>
      <c r="CD445" s="261"/>
      <c r="CE445" s="261"/>
      <c r="CF445" s="261"/>
      <c r="CG445" s="261"/>
      <c r="CH445" s="261"/>
      <c r="CI445" s="261"/>
      <c r="CJ445" s="261"/>
      <c r="CK445" s="261"/>
      <c r="CL445" s="261"/>
      <c r="CM445" s="261"/>
      <c r="CN445" s="261"/>
      <c r="CO445" s="261"/>
      <c r="CP445" s="261"/>
      <c r="CQ445" s="261"/>
      <c r="CR445" s="261"/>
      <c r="CS445" s="261"/>
      <c r="CT445" s="261"/>
    </row>
    <row r="446" spans="1:610" ht="21" hidden="1" customHeight="1" x14ac:dyDescent="0.25">
      <c r="A446" s="259"/>
      <c r="B446" s="259"/>
      <c r="C446" s="259"/>
      <c r="D446" s="259" t="s">
        <v>288</v>
      </c>
      <c r="E446" s="259"/>
      <c r="F446" s="401" t="s">
        <v>196</v>
      </c>
      <c r="G446" s="402"/>
      <c r="H446" s="401" t="s">
        <v>6</v>
      </c>
      <c r="I446" s="401" t="s">
        <v>286</v>
      </c>
      <c r="J446" s="401" t="s">
        <v>287</v>
      </c>
      <c r="K446" s="402" t="s">
        <v>294</v>
      </c>
      <c r="L446" s="401" t="s">
        <v>199</v>
      </c>
      <c r="M446" s="402"/>
      <c r="N446" s="401" t="s">
        <v>279</v>
      </c>
      <c r="O446" s="401" t="s">
        <v>276</v>
      </c>
      <c r="P446" s="403"/>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62" t="str">
        <f>$B$21</f>
        <v>L420.22.01.F1</v>
      </c>
      <c r="AY446" s="127">
        <v>1</v>
      </c>
      <c r="AZ446" s="127" t="str">
        <f>IF(COUNTIFS($B$19,"&lt;&gt;"&amp;"",$B$19,"&lt;&gt;practic?*",$B$19,"&lt;&gt;*op?ional*",$B$19,"&lt;&gt;*Disciplin? facultativ?*",$B$19,"&lt;&gt;*Examen de diplom?*"),$B$19,"")</f>
        <v>Analiza matematica</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2">
        <f>IF(COUNTIFS($B$19,"&lt;&gt;"&amp;"",$B$19,"&lt;&gt;practic?*",$B$19,"&lt;&gt;*Elaborare proiect de diplom?*",$B$19,"&lt;&gt;*op?ional*",$B$19,"&lt;&gt;*Disciplin? facultativ?*", $B$19,"&lt;&gt;*Examen de diplom?*"),($H$21+$I$21+$J$21),"")</f>
        <v>28</v>
      </c>
      <c r="BJ446" s="126">
        <f>IF($AZ446&lt;&gt;"",BH446+BI446,"")</f>
        <v>56</v>
      </c>
      <c r="BK446" s="329">
        <f>IF($AZ446&lt;&gt;"",ROUND(BN446/14,1),"")</f>
        <v>0</v>
      </c>
      <c r="BL446" s="342">
        <f>IF($AZ446&lt;&gt;"",ROUND(BO446/14,1),"")</f>
        <v>0</v>
      </c>
      <c r="BM446" s="126">
        <f>IF($AZ446="","",IF($BK446&lt;&gt;"",$BK446,0)+IF($BL446&lt;&gt;"",$BL446,0))</f>
        <v>0</v>
      </c>
      <c r="BN446" s="329">
        <f>IF(AZ446&lt;&gt;"",K$21,"")</f>
        <v>0</v>
      </c>
      <c r="BO446" s="127" t="str">
        <f>IF(COUNTIF($AZ446,"=*Elaborare proiect de diplom?*"),$J$21,"0")</f>
        <v>0</v>
      </c>
      <c r="BP446" s="126">
        <f>IF($AZ446="","",IF($BN446&lt;&gt;"",$BN446,0)+IF($BO446&lt;&gt;"",$BO446,0))</f>
        <v>0</v>
      </c>
      <c r="BQ446" s="342">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29" t="str">
        <f t="shared" ref="BW446:BW509" si="13">IF($AZ446="","",CONCATENATE("20",G$12+BA446-1))</f>
        <v>2022</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3"/>
      <c r="B447" s="254"/>
      <c r="C447" s="254"/>
      <c r="D447" s="396">
        <f>IF(AND((F447&gt;0), (N447&gt;0)),1,0)</f>
        <v>1</v>
      </c>
      <c r="E447" s="254"/>
      <c r="F447" s="127">
        <f>E$21</f>
        <v>4</v>
      </c>
      <c r="G447" s="254"/>
      <c r="H447" s="127">
        <f>G$21</f>
        <v>28</v>
      </c>
      <c r="I447" s="368">
        <f>$H$21+$I$21+$J$21</f>
        <v>28</v>
      </c>
      <c r="J447" s="126">
        <f>H447+I447</f>
        <v>56</v>
      </c>
      <c r="K447" s="254">
        <f>$K$21</f>
        <v>0</v>
      </c>
      <c r="L447" s="127">
        <f>$M$21</f>
        <v>44</v>
      </c>
      <c r="M447" s="255"/>
      <c r="N447" s="368">
        <f>IF(ISNUMBER(L447+K447+J447), L447+K447+J447,0)</f>
        <v>100</v>
      </c>
      <c r="O447" s="396" t="b">
        <f>IF(D447=0,TRUE, IF(N447/25=F447,TRUE,FALSE))</f>
        <v>1</v>
      </c>
      <c r="P447" s="404">
        <f t="shared" ref="P447:P469" si="14">N447/F447</f>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$B$24</f>
        <v>L420.22.01.F2</v>
      </c>
      <c r="AY447" s="242">
        <v>2</v>
      </c>
      <c r="AZ447" s="242" t="str">
        <f>IF(COUNTIFS($B$22,"&lt;&gt;"&amp;"",$B$22,"&lt;&gt;practic?*",$B$22,"&lt;&gt;*op?ional*",$B$22,"&lt;&gt;*Disciplin? facultativ?*", $B$22,"&lt;&gt;*Examen de diplom?*"),$B$22,"")</f>
        <v>Algebră liniară, geometrie analitică și diferențială</v>
      </c>
      <c r="BA447" s="244">
        <f>IF($AZ$447="","",ROUND(RIGHT($B$18,1)/2,0))</f>
        <v>1</v>
      </c>
      <c r="BB447" s="244" t="str">
        <f>IF($AZ$447="","",RIGHT($B$18,1))</f>
        <v>1</v>
      </c>
      <c r="BC447" s="244" t="str">
        <f>IF($AZ$447="","",$F$24)</f>
        <v>E</v>
      </c>
      <c r="BD447" s="242"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2">
        <f>IF(COUNTIFS($B$22,"&lt;&gt;"&amp;"",$B$22,"&lt;&gt;practic?*",$B$22,"&lt;&gt;*Elaborare proiect de diplom?*",$B$22,"&lt;&gt;*op?ional*",$B$22,"&lt;&gt;*Disciplin? facultativ?*", $B$22,"&lt;&gt;*Examen de diplom?*"),($H$24+$I$24+$J$24),"")</f>
        <v>28</v>
      </c>
      <c r="BJ447" s="126">
        <f>IF($AZ447&lt;&gt;"",BH447+BI447,"")</f>
        <v>56</v>
      </c>
      <c r="BK447" s="329">
        <f>IF($AZ447&lt;&gt;"",ROUND(BN447/14,1),"")</f>
        <v>0</v>
      </c>
      <c r="BL447" s="342">
        <f t="shared" ref="BL447:BL456" si="18">IF($AZ447&lt;&gt;"",ROUND(BO447/14,1),"")</f>
        <v>0</v>
      </c>
      <c r="BM447" s="126">
        <f t="shared" ref="BM447:BM456" si="19">IF($AZ447="","",IF($BK447&lt;&gt;"",$BK447,0)+IF($BL447&lt;&gt;"",$BL447,0))</f>
        <v>0</v>
      </c>
      <c r="BN447" s="329">
        <f>IF(AZ447&lt;&gt;"",K$24,"")</f>
        <v>0</v>
      </c>
      <c r="BO447" s="127" t="str">
        <f>IF(COUNTIF($AZ447,"=*Elaborare proiect de diplom?*"),$J$24,"0")</f>
        <v>0</v>
      </c>
      <c r="BP447" s="126">
        <f t="shared" ref="BP447:BP456" si="20">IF($AZ447="","",IF($BN447&lt;&gt;"",$BN447,0)+IF($BO447&lt;&gt;"",$BO447,0))</f>
        <v>0</v>
      </c>
      <c r="BQ447" s="342">
        <f t="shared" ref="BQ447:BQ456" si="21">IF($AZ447&lt;&gt;"",ROUND(BR447/14,1),"")</f>
        <v>3.1</v>
      </c>
      <c r="BR447" s="258">
        <f>IF(COUNTIFS($B$22,"&lt;&gt;"&amp;"",$B$22,"&lt;&gt;practic?*",$B$22,"&lt;&gt;*op?ional*",$B$22,"&lt;&gt;*Disciplin? facultativ?*", $B$22,"&lt;&gt;*Examen de diplom?*"),IF($M$24&lt;&gt;"",$M$24,""),"")</f>
        <v>44</v>
      </c>
      <c r="BS447" s="244">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19" t="str">
        <f t="shared" si="13"/>
        <v>2022</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8">
        <f>IF(COUNTIFS($B$22,"&lt;&gt;"&amp;"",$B$22,"&lt;&gt;practic?*",$B$22,"&lt;&gt;*Elaborare proiect de diplom?*",$B$22,"&lt;&gt;*op?ional*",$B$22,"&lt;&gt;*Disciplin? facultativ?*", $B$22,"&lt;&gt;*Examen de diplom?*"),ROUND($G$24/14,1),"")</f>
        <v>2</v>
      </c>
    </row>
    <row r="448" spans="1:610" ht="21" hidden="1" customHeight="1" x14ac:dyDescent="0.2">
      <c r="A448" s="253"/>
      <c r="B448" s="254"/>
      <c r="C448" s="254"/>
      <c r="D448" s="396">
        <f t="shared" ref="D448:D457" si="24">IF(AND((F448&gt;0), (N448&gt;0)),1,0)</f>
        <v>1</v>
      </c>
      <c r="E448" s="254"/>
      <c r="F448" s="368">
        <f>E$24</f>
        <v>4</v>
      </c>
      <c r="G448" s="254"/>
      <c r="H448" s="368">
        <f>G$24</f>
        <v>28</v>
      </c>
      <c r="I448" s="368">
        <f>$H$24+$I$24+$J$24</f>
        <v>28</v>
      </c>
      <c r="J448" s="126">
        <f t="shared" ref="J448:J457" si="25">H448+I448</f>
        <v>56</v>
      </c>
      <c r="K448" s="254">
        <f>$K$24</f>
        <v>0</v>
      </c>
      <c r="L448" s="368">
        <f>$M$24</f>
        <v>44</v>
      </c>
      <c r="M448" s="255"/>
      <c r="N448" s="368">
        <f t="shared" ref="N448:N457" si="26">IF(ISNUMBER(L448+K448+J448), L448+K448+J448,0)</f>
        <v>100</v>
      </c>
      <c r="O448" s="396" t="b">
        <f t="shared" ref="O448:O457" si="27">IF(D448=0,TRUE, IF(N448/25=F448,TRUE,FALSE))</f>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$B$27</f>
        <v>L420.22.01.F3</v>
      </c>
      <c r="AY448" s="244">
        <v>3</v>
      </c>
      <c r="AZ448" s="257" t="str">
        <f>IF(COUNTIFS($B$25,"&lt;&gt;"&amp;"",$B$25,"&lt;&gt;practic?*",$B$25,"&lt;&gt;*op?ional*",$B$25,"&lt;&gt;*Disciplin? facultativ?*",$B$25,"&lt;&gt;*Examen de diplom?*"),$B$25,"")</f>
        <v>Fizica</v>
      </c>
      <c r="BA448" s="244">
        <f>IF($AZ$448="","",ROUND(RIGHT($B$18,1)/2,0))</f>
        <v>1</v>
      </c>
      <c r="BB448" s="244" t="str">
        <f>IF($AZ$448="","",RIGHT($B$18,1))</f>
        <v>1</v>
      </c>
      <c r="BC448" s="244" t="str">
        <f>IF($AZ$448="","",$F$27)</f>
        <v>D</v>
      </c>
      <c r="BD448" s="244" t="str">
        <f>IF($AZ$448="","","DI")</f>
        <v>DI</v>
      </c>
      <c r="BE448" s="126">
        <f t="shared" si="15"/>
        <v>2</v>
      </c>
      <c r="BF448" s="126">
        <f t="shared" si="16"/>
        <v>2</v>
      </c>
      <c r="BG448" s="126">
        <f t="shared" si="17"/>
        <v>4</v>
      </c>
      <c r="BH448" s="342">
        <f>IF(COUNTIFS($B$25,"&lt;&gt;"&amp;"",$B$25,"&lt;&gt;practic?*",$B$25,"&lt;&gt;*Elaborare proiect de diplom?*",$B$25,"&lt;&gt;*op?ional*",$B$25,"&lt;&gt;*Disciplin? facultativ?*", $B$25,"&lt;&gt;*Examen de diplom?*"),$G$27,"")</f>
        <v>28</v>
      </c>
      <c r="BI448" s="342">
        <f>IF(COUNTIFS($B$25,"&lt;&gt;"&amp;"",$B$25,"&lt;&gt;practic?*",$B$25,"&lt;&gt;*Elaborare proiect de diplom?*",$B$25,"&lt;&gt;*op?ional*",$B$25,"&lt;&gt;*Disciplin? facultativ?*", $B$25,"&lt;&gt;*Examen de diplom?*"),($H$27+$I$27+$J$27),"")</f>
        <v>28</v>
      </c>
      <c r="BJ448" s="126">
        <f t="shared" ref="BJ448:BJ455" si="28">IF($AZ448&lt;&gt;"",BH448+BI448,"")</f>
        <v>56</v>
      </c>
      <c r="BK448" s="329">
        <f t="shared" ref="BK448:BK455" si="29">IF($AZ448&lt;&gt;"",ROUND(BN448/14,1),"")</f>
        <v>0</v>
      </c>
      <c r="BL448" s="342">
        <f t="shared" si="18"/>
        <v>0</v>
      </c>
      <c r="BM448" s="126">
        <f t="shared" si="19"/>
        <v>0</v>
      </c>
      <c r="BN448" s="329">
        <f>IF(AZ448&lt;&gt;"",K$27,"")</f>
        <v>0</v>
      </c>
      <c r="BO448" s="127" t="str">
        <f>IF(COUNTIF($AZ448,"=*Elaborare proiect de diplom?*"),$J$27,"0")</f>
        <v>0</v>
      </c>
      <c r="BP448" s="126">
        <f t="shared" si="20"/>
        <v>0</v>
      </c>
      <c r="BQ448" s="342">
        <f t="shared" si="21"/>
        <v>3.1</v>
      </c>
      <c r="BR448" s="258">
        <f>IF(COUNTIFS($B$25,"&lt;&gt;"&amp;"",$B$25,"&lt;&gt;practic?*",$B$25,"&lt;&gt;*op?ional*",$B$25,"&lt;&gt;*Disciplin? facultativ?*", $B$25,"&lt;&gt;*Examen de diplom?*"),IF($M$27&lt;&gt;"",$M$27,""),"")</f>
        <v>44</v>
      </c>
      <c r="BS448" s="244">
        <f>IF($AZ$448="","",$E$27)</f>
        <v>4</v>
      </c>
      <c r="BT448" s="169" t="str">
        <f>IF(COUNTIFS($B$25,"&lt;&gt;"&amp;"",$B$25,"&lt;&gt;practic?*",$B$25,"&lt;&gt;*op?ional*",$B$25,"&lt;&gt;*Disciplin? facultativ?*",$B$25,"&lt;&gt;*Examen de diplom?*"),$L$27,"")</f>
        <v>DF</v>
      </c>
      <c r="BU448" s="126">
        <f t="shared" si="22"/>
        <v>7.1</v>
      </c>
      <c r="BV448" s="127">
        <f t="shared" si="23"/>
        <v>100</v>
      </c>
      <c r="BW448" s="419" t="str">
        <f t="shared" si="13"/>
        <v>2022</v>
      </c>
      <c r="BX448" s="124"/>
      <c r="BY448" s="243"/>
      <c r="BZ448" s="243"/>
      <c r="CA448" s="243"/>
      <c r="CB448" s="243"/>
      <c r="CC448" s="243"/>
      <c r="CD448" s="243"/>
      <c r="CE448" s="243"/>
      <c r="CF448" s="243"/>
      <c r="CG448" s="51"/>
      <c r="CH448" s="51"/>
      <c r="CI448" s="51"/>
      <c r="CJ448" s="243"/>
      <c r="CK448" s="243"/>
      <c r="CL448" s="243"/>
      <c r="CM448" s="243"/>
      <c r="CN448" s="243"/>
      <c r="CO448" s="243"/>
      <c r="CP448" s="243"/>
      <c r="CQ448" s="243"/>
      <c r="CR448" s="243"/>
      <c r="CS448" s="51"/>
      <c r="CT448" s="51"/>
    </row>
    <row r="449" spans="1:98" ht="21" hidden="1" customHeight="1" x14ac:dyDescent="0.2">
      <c r="A449" s="253"/>
      <c r="B449" s="254"/>
      <c r="C449" s="254"/>
      <c r="D449" s="396">
        <f t="shared" si="24"/>
        <v>1</v>
      </c>
      <c r="E449" s="254"/>
      <c r="F449" s="368">
        <f>E$27</f>
        <v>4</v>
      </c>
      <c r="G449" s="254"/>
      <c r="H449" s="368">
        <f>G$27</f>
        <v>28</v>
      </c>
      <c r="I449" s="368">
        <f>$H$27+$I$27+$J$27</f>
        <v>28</v>
      </c>
      <c r="J449" s="126">
        <f t="shared" si="25"/>
        <v>56</v>
      </c>
      <c r="K449" s="254">
        <f>$K$27</f>
        <v>0</v>
      </c>
      <c r="L449" s="368">
        <f>$M$27</f>
        <v>44</v>
      </c>
      <c r="M449" s="255"/>
      <c r="N449" s="368">
        <f t="shared" si="26"/>
        <v>100</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$B$30</f>
        <v>L420.22.01.D4</v>
      </c>
      <c r="AY449" s="244">
        <v>4</v>
      </c>
      <c r="AZ449" s="249" t="str">
        <f>IF(COUNTIFS($B$28,"&lt;&gt;"&amp;"",$B$28,"&lt;&gt;practic?*",$B$28,"&lt;&gt;*op?ional*",$B$28,"&lt;&gt;*Disciplin? facultativ?*", $B$28,"&lt;&gt;*Examen de diplom?*"),$B$28,"")</f>
        <v>Știința materialelor I</v>
      </c>
      <c r="BA449" s="244">
        <f>IF($AZ$449="","",ROUND(RIGHT($B$18,1)/2,0))</f>
        <v>1</v>
      </c>
      <c r="BB449" s="244" t="str">
        <f>IF($AZ$449="","",RIGHT($B$18,1))</f>
        <v>1</v>
      </c>
      <c r="BC449" s="244" t="str">
        <f>IF($AZ$449="","",$F$30)</f>
        <v>E</v>
      </c>
      <c r="BD449" s="244" t="str">
        <f>IF($AZ$449="","","DI")</f>
        <v>DI</v>
      </c>
      <c r="BE449" s="126">
        <f t="shared" si="15"/>
        <v>2</v>
      </c>
      <c r="BF449" s="126">
        <f t="shared" si="16"/>
        <v>2</v>
      </c>
      <c r="BG449" s="126">
        <f t="shared" si="17"/>
        <v>4</v>
      </c>
      <c r="BH449" s="342">
        <f>IF(COUNTIFS($B$28,"&lt;&gt;"&amp;"",$B$28,"&lt;&gt;practic?*",$B$28,"&lt;&gt;*Elaborare proiect de diplom?*",$B$28,"&lt;&gt;*op?ional*",$B$28,"&lt;&gt;*Disciplin? facultativ?*", $B$28,"&lt;&gt;*Examen de diplom?*"),$G$30,"")</f>
        <v>28</v>
      </c>
      <c r="BI449" s="342">
        <f>IF(COUNTIFS($B$28,"&lt;&gt;"&amp;"",$B$28,"&lt;&gt;practic?*",$B$28,"&lt;&gt;*Elaborare proiect de diplom?*",$B$28,"&lt;&gt;*op?ional*",$B$28,"&lt;&gt;*Disciplin? facultativ?*", $B$28,"&lt;&gt;*Examen de diplom?*"),($H$30+$I$30+$J$30),"")</f>
        <v>28</v>
      </c>
      <c r="BJ449" s="126">
        <f t="shared" si="28"/>
        <v>56</v>
      </c>
      <c r="BK449" s="329">
        <f t="shared" si="29"/>
        <v>0</v>
      </c>
      <c r="BL449" s="342">
        <f t="shared" si="18"/>
        <v>0</v>
      </c>
      <c r="BM449" s="126">
        <f t="shared" si="19"/>
        <v>0</v>
      </c>
      <c r="BN449" s="329">
        <f>IF(AZ449&lt;&gt;"",K$30,"")</f>
        <v>0</v>
      </c>
      <c r="BO449" s="127" t="str">
        <f>IF(COUNTIF($AZ449,"=*Elaborare proiect de diplom?*"),$J$30,"0")</f>
        <v>0</v>
      </c>
      <c r="BP449" s="126">
        <f t="shared" si="20"/>
        <v>0</v>
      </c>
      <c r="BQ449" s="342">
        <f t="shared" si="21"/>
        <v>4.9000000000000004</v>
      </c>
      <c r="BR449" s="258">
        <f>IF(COUNTIFS($B$28,"&lt;&gt;"&amp;"",$B$28,"&lt;&gt;practic?*",$B$28,"&lt;&gt;*op?ional*",$B$28,"&lt;&gt;*Disciplin? facultativ?*", $B$28,"&lt;&gt;*Examen de diplom?*"),IF($M$30&lt;&gt;"",$M$30,""),"")</f>
        <v>69</v>
      </c>
      <c r="BS449" s="244">
        <f>IF($AZ$449="","",$E$30)</f>
        <v>5</v>
      </c>
      <c r="BT449" s="169" t="str">
        <f>IF(COUNTIFS($B$28,"&lt;&gt;"&amp;"",$B$28,"&lt;&gt;practic?*",$B$28,"&lt;&gt;*op?ional*",$B$28,"&lt;&gt;*Disciplin? facultativ?*",$B$28,"&lt;&gt;*Examen de diplom?*"),$L$30,"")</f>
        <v>DD</v>
      </c>
      <c r="BU449" s="126">
        <f t="shared" si="22"/>
        <v>8.9</v>
      </c>
      <c r="BV449" s="127">
        <f t="shared" si="23"/>
        <v>125</v>
      </c>
      <c r="BW449" s="419" t="str">
        <f t="shared" si="13"/>
        <v>2022</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3"/>
      <c r="B450" s="254"/>
      <c r="C450" s="254"/>
      <c r="D450" s="396">
        <f t="shared" si="24"/>
        <v>1</v>
      </c>
      <c r="E450" s="254"/>
      <c r="F450" s="127">
        <f>E$30</f>
        <v>5</v>
      </c>
      <c r="G450" s="254"/>
      <c r="H450" s="127">
        <f>G$30</f>
        <v>28</v>
      </c>
      <c r="I450" s="368">
        <f>$H$30+$I$30+$J$30</f>
        <v>28</v>
      </c>
      <c r="J450" s="126">
        <f t="shared" si="25"/>
        <v>56</v>
      </c>
      <c r="K450" s="254">
        <f>$K$30</f>
        <v>0</v>
      </c>
      <c r="L450" s="127">
        <f>$M$30</f>
        <v>69</v>
      </c>
      <c r="M450" s="255"/>
      <c r="N450" s="368">
        <f t="shared" si="26"/>
        <v>125</v>
      </c>
      <c r="O450" s="396" t="b">
        <f t="shared" si="27"/>
        <v>1</v>
      </c>
      <c r="P450" s="404">
        <f t="shared" si="14"/>
        <v>25</v>
      </c>
      <c r="Q450" s="254"/>
      <c r="R450" s="254"/>
      <c r="S450" s="254"/>
      <c r="T450" s="254"/>
      <c r="U450" s="254"/>
      <c r="V450" s="254"/>
      <c r="W450" s="254"/>
      <c r="X450" s="255"/>
      <c r="Y450" s="255"/>
      <c r="Z450" s="254"/>
      <c r="AA450" s="254"/>
      <c r="AB450" s="254"/>
      <c r="AC450" s="254"/>
      <c r="AD450" s="254"/>
      <c r="AE450" s="254"/>
      <c r="AF450" s="254"/>
      <c r="AG450" s="254"/>
      <c r="AH450" s="254"/>
      <c r="AI450" s="254"/>
      <c r="AJ450" s="255"/>
      <c r="AK450" s="255"/>
      <c r="AL450" s="254"/>
      <c r="AM450" s="254"/>
      <c r="AN450" s="254"/>
      <c r="AO450" s="254"/>
      <c r="AP450" s="254"/>
      <c r="AQ450" s="254"/>
      <c r="AR450" s="254"/>
      <c r="AS450" s="254"/>
      <c r="AT450" s="254"/>
      <c r="AU450" s="254"/>
      <c r="AV450" s="255"/>
      <c r="AW450" s="255"/>
      <c r="AX450" s="124" t="str">
        <f>$B$33</f>
        <v>L420.22.01.F5</v>
      </c>
      <c r="AY450" s="244">
        <v>5</v>
      </c>
      <c r="AZ450" s="249" t="str">
        <f>IF(COUNTIFS($B$31,"&lt;&gt;"&amp;"",$B$31,"&lt;&gt;practic?*",$B$31,"&lt;&gt;*op?ional*",$B$31,"&lt;&gt;*Disciplin? facultativ?*", $B$31,"&lt;&gt;*Examen de diplom?*"),$B$31,"")</f>
        <v>Desen tehnic si infografică 1</v>
      </c>
      <c r="BA450" s="244">
        <f>IF($AZ$450="","",ROUND(RIGHT($B$18,1)/2,0))</f>
        <v>1</v>
      </c>
      <c r="BB450" s="244" t="str">
        <f>IF($AZ$450="","",RIGHT($B$18,1))</f>
        <v>1</v>
      </c>
      <c r="BC450" s="244" t="str">
        <f>IF($AZ$450="","",$F$33)</f>
        <v>E</v>
      </c>
      <c r="BD450" s="244" t="str">
        <f>IF($AZ$450="","","DI")</f>
        <v>DI</v>
      </c>
      <c r="BE450" s="126">
        <f t="shared" si="15"/>
        <v>3</v>
      </c>
      <c r="BF450" s="126">
        <f t="shared" si="16"/>
        <v>3</v>
      </c>
      <c r="BG450" s="126">
        <f t="shared" si="17"/>
        <v>6</v>
      </c>
      <c r="BH450" s="342">
        <f>IF(COUNTIFS($B$31,"&lt;&gt;"&amp;"",$B$31,"&lt;&gt;practic?*",$B$31,"&lt;&gt;*Elaborare proiect de diplom?*",$B$31,"&lt;&gt;*op?ional*",$B$31,"&lt;&gt;*Disciplin? facultativ?*", $B$31,"&lt;&gt;*Examen de diplom?*"),$G$33,"")</f>
        <v>42</v>
      </c>
      <c r="BI450" s="342">
        <f>IF(COUNTIFS($B$31,"&lt;&gt;"&amp;"",$B$31,"&lt;&gt;practic?*",$B$31,"&lt;&gt;*Elaborare proiect de diplom?*",$B$31,"&lt;&gt;*op?ional*",$B$31,"&lt;&gt;*Disciplin? facultativ?*", $B$31,"&lt;&gt;*Examen de diplom?*"),($H$33+$I$33+$J$33),"")</f>
        <v>42</v>
      </c>
      <c r="BJ450" s="126">
        <f t="shared" si="28"/>
        <v>84</v>
      </c>
      <c r="BK450" s="329">
        <f t="shared" si="29"/>
        <v>0</v>
      </c>
      <c r="BL450" s="342">
        <f t="shared" si="18"/>
        <v>0</v>
      </c>
      <c r="BM450" s="126">
        <f t="shared" si="19"/>
        <v>0</v>
      </c>
      <c r="BN450" s="329">
        <f>IF(AZ450&lt;&gt;"",K$33,"")</f>
        <v>0</v>
      </c>
      <c r="BO450" s="127" t="str">
        <f>IF(COUNTIF($AZ450,"=*Elaborare proiect de diplom?*"),$J$33,"0")</f>
        <v>0</v>
      </c>
      <c r="BP450" s="126">
        <f t="shared" si="20"/>
        <v>0</v>
      </c>
      <c r="BQ450" s="342">
        <f t="shared" si="21"/>
        <v>4.7</v>
      </c>
      <c r="BR450" s="258">
        <f>IF(COUNTIFS($B$31,"&lt;&gt;"&amp;"",$B$31,"&lt;&gt;practic?*",$B$31,"&lt;&gt;*op?ional*",$B$31,"&lt;&gt;*Disciplin? facultativ?*", $B$31,"&lt;&gt;*Examen de diplom?*"),IF($M$33&lt;&gt;"",$M$33,""),"")</f>
        <v>66</v>
      </c>
      <c r="BS450" s="244">
        <f>IF($AZ$450="","",$E$33)</f>
        <v>6</v>
      </c>
      <c r="BT450" s="169" t="str">
        <f>IF(COUNTIFS($B$31,"&lt;&gt;"&amp;"",$B$31,"&lt;&gt;practic?*",$B$31,"&lt;&gt;*op?ional*",$B$31,"&lt;&gt;*Disciplin? facultativ?*",$B$31,"&lt;&gt;*Examen de diplom?*"),$L$33,"")</f>
        <v>DF</v>
      </c>
      <c r="BU450" s="126">
        <f t="shared" si="22"/>
        <v>10.7</v>
      </c>
      <c r="BV450" s="127">
        <f t="shared" si="23"/>
        <v>150</v>
      </c>
      <c r="BW450" s="419" t="str">
        <f t="shared" si="13"/>
        <v>2022</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E$33</f>
        <v>6</v>
      </c>
      <c r="H451" s="368">
        <f>G$33</f>
        <v>42</v>
      </c>
      <c r="I451" s="368">
        <f>$H$33+$I$33+$J$33</f>
        <v>42</v>
      </c>
      <c r="J451" s="126">
        <f t="shared" si="25"/>
        <v>84</v>
      </c>
      <c r="K451" s="310">
        <f>$K$33</f>
        <v>0</v>
      </c>
      <c r="L451" s="368">
        <f>$M$33</f>
        <v>66</v>
      </c>
      <c r="N451" s="368">
        <f t="shared" si="26"/>
        <v>150</v>
      </c>
      <c r="O451" s="396" t="b">
        <f t="shared" si="27"/>
        <v>1</v>
      </c>
      <c r="P451" s="404">
        <f t="shared" si="14"/>
        <v>25</v>
      </c>
      <c r="AX451" s="124" t="str">
        <f>$B$36</f>
        <v>L420.22.01.F6</v>
      </c>
      <c r="AY451" s="244">
        <v>6</v>
      </c>
      <c r="AZ451" s="249" t="str">
        <f>IF(COUNTIFS($B$34,"&lt;&gt;"&amp;"",$B$34,"&lt;&gt;practic?*",$B$34,"&lt;&gt;*op?ional*",$B$34,"&lt;&gt;*Disciplin? facultativ?*", $B$34,"&lt;&gt;*Examen de diplom?*"),$B$34,"")</f>
        <v>Chimie</v>
      </c>
      <c r="BA451" s="244">
        <f>IF($AZ$451="","",ROUND(RIGHT($B$18,1)/2,0))</f>
        <v>1</v>
      </c>
      <c r="BB451" s="244" t="str">
        <f>IF($AZ$451="","",RIGHT($B$18,1))</f>
        <v>1</v>
      </c>
      <c r="BC451" s="244" t="str">
        <f>IF($AZ$451="","",$F$36)</f>
        <v>D</v>
      </c>
      <c r="BD451" s="244" t="str">
        <f>IF($AZ$451="","","DI")</f>
        <v>DI</v>
      </c>
      <c r="BE451" s="126">
        <f t="shared" si="15"/>
        <v>2</v>
      </c>
      <c r="BF451" s="126">
        <f t="shared" si="16"/>
        <v>1</v>
      </c>
      <c r="BG451" s="126">
        <f t="shared" si="17"/>
        <v>3</v>
      </c>
      <c r="BH451" s="342">
        <f>IF(COUNTIFS($B$34,"&lt;&gt;"&amp;"",$B$34,"&lt;&gt;practic?*",$B$34,"&lt;&gt;*Elaborare proiect de diplom?*",$B$34,"&lt;&gt;*op?ional*",$B$34,"&lt;&gt;*Disciplin? facultativ?*", $B$34,"&lt;&gt;*Examen de diplom?*"),$G$36,"")</f>
        <v>28</v>
      </c>
      <c r="BI451" s="342">
        <f>IF(COUNTIFS($B$34,"&lt;&gt;"&amp;"",$B$34,"&lt;&gt;practic?*",$B$34,"&lt;&gt;*Elaborare proiect de diplom?*",$B$34,"&lt;&gt;*op?ional*",$B$34,"&lt;&gt;*Disciplin? facultativ?*", $B$34,"&lt;&gt;*Examen de diplom?*"),($H$36+$I$36+$J$36),"")</f>
        <v>14</v>
      </c>
      <c r="BJ451" s="126">
        <f t="shared" si="28"/>
        <v>42</v>
      </c>
      <c r="BK451" s="329">
        <f t="shared" si="29"/>
        <v>0</v>
      </c>
      <c r="BL451" s="342">
        <f t="shared" si="18"/>
        <v>0</v>
      </c>
      <c r="BM451" s="126">
        <f t="shared" si="19"/>
        <v>0</v>
      </c>
      <c r="BN451" s="329">
        <f>IF(AZ451&lt;&gt;"",K$36,"")</f>
        <v>0</v>
      </c>
      <c r="BO451" s="127" t="str">
        <f>IF(COUNTIF($AZ451,"=*Elaborare proiect de diplom?*"),$J$36,"0")</f>
        <v>0</v>
      </c>
      <c r="BP451" s="126">
        <f t="shared" si="20"/>
        <v>0</v>
      </c>
      <c r="BQ451" s="342">
        <f t="shared" si="21"/>
        <v>2.4</v>
      </c>
      <c r="BR451" s="258">
        <f>IF(COUNTIFS($B$34,"&lt;&gt;"&amp;"",$B$34,"&lt;&gt;practic?*",$B$34,"&lt;&gt;*op?ional*",$B$34,"&lt;&gt;*Disciplin? facultativ?*", $B$34,"&lt;&gt;*Examen de diplom?*"),IF($M$36&lt;&gt;"",$M$36,""),"")</f>
        <v>33</v>
      </c>
      <c r="BS451" s="244">
        <f>IF($AZ$451="","",$E$36)</f>
        <v>3</v>
      </c>
      <c r="BT451" s="169" t="str">
        <f>IF(COUNTIFS($B$34,"&lt;&gt;"&amp;"",$B$34,"&lt;&gt;practic?*",$B$34,"&lt;&gt;*op?ional*",$B$34,"&lt;&gt;*Disciplin? facultativ?*",$B$34,"&lt;&gt;*Examen de diplom?*"),$L$36,"")</f>
        <v>DF</v>
      </c>
      <c r="BU451" s="126">
        <f t="shared" si="22"/>
        <v>5.4</v>
      </c>
      <c r="BV451" s="127">
        <f t="shared" si="23"/>
        <v>75</v>
      </c>
      <c r="BW451" s="419" t="str">
        <f t="shared" si="13"/>
        <v>2022</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368">
        <f>E$36</f>
        <v>3</v>
      </c>
      <c r="H452" s="368">
        <f>G$36</f>
        <v>28</v>
      </c>
      <c r="I452" s="368">
        <f>$H$36+$I$36+$J$36</f>
        <v>14</v>
      </c>
      <c r="J452" s="126">
        <f t="shared" si="25"/>
        <v>42</v>
      </c>
      <c r="K452" s="310">
        <f>$K$36</f>
        <v>0</v>
      </c>
      <c r="L452" s="368">
        <f>$M$36</f>
        <v>33</v>
      </c>
      <c r="N452" s="368">
        <f t="shared" si="26"/>
        <v>75</v>
      </c>
      <c r="O452" s="396" t="b">
        <f t="shared" si="27"/>
        <v>1</v>
      </c>
      <c r="P452" s="404">
        <f t="shared" si="14"/>
        <v>25</v>
      </c>
      <c r="AX452" s="124" t="str">
        <f>$B$39</f>
        <v>L420.22.01.C7</v>
      </c>
      <c r="AY452" s="244">
        <v>7</v>
      </c>
      <c r="AZ452" s="249" t="str">
        <f>IF(COUNTIFS($B$37,"&lt;&gt;"&amp;"",$B$37,"&lt;&gt;practic?*",$B$37,"&lt;&gt;*op?ional*",$B$37,"&lt;&gt;*Disciplin? facultativ?*",$B$37,"&lt;&gt;*Examen de diplom?*"),$B$37,"")</f>
        <v>Limbi moderne 1(opțiuni: L.Engleză, L. Germană, L.Franceză)</v>
      </c>
      <c r="BA452" s="244">
        <f>IF($AZ$452="","",ROUND(RIGHT($B$18,1)/2,0))</f>
        <v>1</v>
      </c>
      <c r="BB452" s="244" t="str">
        <f>IF($AZ$452="","",RIGHT($B$18,1))</f>
        <v>1</v>
      </c>
      <c r="BC452" s="244" t="str">
        <f>IF($AZ$452="","",$F$39)</f>
        <v>D</v>
      </c>
      <c r="BD452" s="244" t="str">
        <f>IF($AZ$452="","","DI")</f>
        <v>DI</v>
      </c>
      <c r="BE452" s="126">
        <f t="shared" si="15"/>
        <v>0</v>
      </c>
      <c r="BF452" s="126">
        <f t="shared" si="16"/>
        <v>2</v>
      </c>
      <c r="BG452" s="126">
        <f t="shared" si="17"/>
        <v>2</v>
      </c>
      <c r="BH452" s="342">
        <f>IF(COUNTIFS($B$37,"&lt;&gt;"&amp;"",$B$37,"&lt;&gt;practic?*",$B$37,"&lt;&gt;*Elaborare proiect de diplom?*",$B$37,"&lt;&gt;*op?ional*",$B$37,"&lt;&gt;*Disciplin? facultativ?*", $B$37,"&lt;&gt;*Examen de diplom?*"),$G$39,"")</f>
        <v>0</v>
      </c>
      <c r="BI452" s="342">
        <f>IF(COUNTIFS($B$37,"&lt;&gt;"&amp;"",$B$37,"&lt;&gt;practic?*",$B$37,"&lt;&gt;*Elaborare proiect de diplom?*",$B$37,"&lt;&gt;*op?ional*",$B$37,"&lt;&gt;*Disciplin? facultativ?*", $B$37,"&lt;&gt;*Examen de diplom?*"),($H$39+$I$39+$J$39),"")</f>
        <v>28</v>
      </c>
      <c r="BJ452" s="126">
        <f t="shared" si="28"/>
        <v>28</v>
      </c>
      <c r="BK452" s="329">
        <f t="shared" si="29"/>
        <v>0</v>
      </c>
      <c r="BL452" s="342">
        <f t="shared" si="18"/>
        <v>0</v>
      </c>
      <c r="BM452" s="126">
        <f t="shared" si="19"/>
        <v>0</v>
      </c>
      <c r="BN452" s="329">
        <f>IF(AZ452&lt;&gt;"",K$39,"")</f>
        <v>0</v>
      </c>
      <c r="BO452" s="127" t="str">
        <f>IF(COUNTIF($AZ452,"=*Elaborare proiect de diplom?*"),$J$39,"0")</f>
        <v>0</v>
      </c>
      <c r="BP452" s="126">
        <f t="shared" si="20"/>
        <v>0</v>
      </c>
      <c r="BQ452" s="342">
        <f t="shared" si="21"/>
        <v>1.6</v>
      </c>
      <c r="BR452" s="258">
        <f>IF(COUNTIFS($B$37,"&lt;&gt;"&amp;"",$B$37,"&lt;&gt;practic?*",$B$37,"&lt;&gt;*op?ional*",$B$37,"&lt;&gt;*Disciplin? facultativ?*", $B$37,"&lt;&gt;*Examen de diplom?*"),IF($M$39&lt;&gt;"",$M$39,""),"")</f>
        <v>22</v>
      </c>
      <c r="BS452" s="244">
        <f>IF($AZ$452="","",$E$39)</f>
        <v>2</v>
      </c>
      <c r="BT452" s="169" t="str">
        <f>IF(COUNTIFS($B$37,"&lt;&gt;"&amp;"",$B$37,"&lt;&gt;practic?*",$B$37,"&lt;&gt;*op?ional*",$B$37,"&lt;&gt;*Disciplin? facultativ?*",$B$37,"&lt;&gt;*Examen de diplom?*"),$L$39,"")</f>
        <v>DC</v>
      </c>
      <c r="BU452" s="126">
        <f t="shared" si="22"/>
        <v>3.6</v>
      </c>
      <c r="BV452" s="127">
        <f t="shared" si="23"/>
        <v>50</v>
      </c>
      <c r="BW452" s="419" t="str">
        <f t="shared" si="13"/>
        <v>2022</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127">
        <f>E$39</f>
        <v>2</v>
      </c>
      <c r="H453" s="127">
        <f>G$39</f>
        <v>0</v>
      </c>
      <c r="I453" s="368">
        <f>$H$39+$I$39+$J$39</f>
        <v>28</v>
      </c>
      <c r="J453" s="126">
        <f t="shared" si="25"/>
        <v>28</v>
      </c>
      <c r="K453" s="310">
        <f>$K$39</f>
        <v>0</v>
      </c>
      <c r="L453" s="127">
        <f>$M$39</f>
        <v>22</v>
      </c>
      <c r="N453" s="368">
        <f t="shared" si="26"/>
        <v>50</v>
      </c>
      <c r="O453" s="396" t="b">
        <f t="shared" si="27"/>
        <v>1</v>
      </c>
      <c r="P453" s="404">
        <f t="shared" si="14"/>
        <v>25</v>
      </c>
      <c r="AX453" s="124" t="str">
        <f>$B$42</f>
        <v>L420.22.01.C8</v>
      </c>
      <c r="AY453" s="244">
        <v>8</v>
      </c>
      <c r="AZ453" s="257" t="str">
        <f>IF(COUNTIFS($B$40,"&lt;&gt;"&amp;"",$B$40,"&lt;&gt;practic?*",$B$40,"&lt;&gt;*op?ional*",$B$40,"&lt;&gt;*Disciplin? facultativ?*", $B$40,"&lt;&gt;*Examen de diplom?*"),$B$40,"")</f>
        <v>Educaţie fizică I</v>
      </c>
      <c r="BA453" s="244">
        <f>IF($AZ$453="","",ROUND(RIGHT($B$18,1)/2,0))</f>
        <v>1</v>
      </c>
      <c r="BB453" s="244" t="str">
        <f>IF($AZ$453="","",RIGHT($B$18,1))</f>
        <v>1</v>
      </c>
      <c r="BC453" s="244" t="str">
        <f>IF($AZ$453="","",$F$42)</f>
        <v>C</v>
      </c>
      <c r="BD453" s="244" t="str">
        <f>IF($AZ$453="","","DI")</f>
        <v>DI</v>
      </c>
      <c r="BE453" s="126">
        <f t="shared" si="15"/>
        <v>0</v>
      </c>
      <c r="BF453" s="126">
        <f t="shared" si="16"/>
        <v>1</v>
      </c>
      <c r="BG453" s="126">
        <f t="shared" si="17"/>
        <v>1</v>
      </c>
      <c r="BH453" s="342">
        <f>IF(COUNTIFS($B$40,"&lt;&gt;"&amp;"",$B$40,"&lt;&gt;practic?*",$B$40,"&lt;&gt;*Elaborare proiect de diplom?*",$B$40,"&lt;&gt;*op?ional*",$B$40,"&lt;&gt;*Disciplin? facultativ?*", $B$40,"&lt;&gt;*Examen de diplom?*"),$G$42,"")</f>
        <v>0</v>
      </c>
      <c r="BI453" s="342">
        <f>IF(COUNTIFS($B$40,"&lt;&gt;"&amp;"",$B$40,"&lt;&gt;practic?*",$B$40,"&lt;&gt;*Elaborare proiect de diplom?*",$B$40,"&lt;&gt;*op?ional*",$B$40,"&lt;&gt;*Disciplin? facultativ?*", $B$40,"&lt;&gt;*Examen de diplom?*"),($H$42+$I$42+$J$42),"")</f>
        <v>14</v>
      </c>
      <c r="BJ453" s="126">
        <f t="shared" si="28"/>
        <v>14</v>
      </c>
      <c r="BK453" s="329">
        <f t="shared" si="29"/>
        <v>0</v>
      </c>
      <c r="BL453" s="342">
        <f t="shared" si="18"/>
        <v>0</v>
      </c>
      <c r="BM453" s="126">
        <f t="shared" si="19"/>
        <v>0</v>
      </c>
      <c r="BN453" s="329">
        <f>IF(AZ453&lt;&gt;"",K$42,"")</f>
        <v>0</v>
      </c>
      <c r="BO453" s="127" t="str">
        <f>IF(COUNTIF($AZ453,"=*Elaborare proiect de diplom?*"),$J$42,"0")</f>
        <v>0</v>
      </c>
      <c r="BP453" s="126">
        <f t="shared" si="20"/>
        <v>0</v>
      </c>
      <c r="BQ453" s="342">
        <f t="shared" si="21"/>
        <v>2.6</v>
      </c>
      <c r="BR453" s="258">
        <f>IF(COUNTIFS($B$40,"&lt;&gt;"&amp;"",$B$40,"&lt;&gt;practic?*",$B$40,"&lt;&gt;*op?ional*",$B$40,"&lt;&gt;*Disciplin? facultativ?*", $B$40,"&lt;&gt;*Examen de diplom?*"),IF($M$42&lt;&gt;"",$M$42,""),"")</f>
        <v>36</v>
      </c>
      <c r="BS453" s="244">
        <f>IF($AZ$453="","",$E$42)</f>
        <v>2</v>
      </c>
      <c r="BT453" s="169" t="str">
        <f>IF(COUNTIFS($B$40,"&lt;&gt;"&amp;"",$B$40,"&lt;&gt;practic?*",$B$40,"&lt;&gt;*op?ional*",$B$40,"&lt;&gt;*Disciplin? facultativ?*",$B$40,"&lt;&gt;*Examen de diplom?*"),$L$42,"")</f>
        <v>DC</v>
      </c>
      <c r="BU453" s="126">
        <f t="shared" si="22"/>
        <v>3.6</v>
      </c>
      <c r="BV453" s="127">
        <f t="shared" si="23"/>
        <v>50</v>
      </c>
      <c r="BW453" s="419" t="str">
        <f t="shared" si="13"/>
        <v>2022</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1</v>
      </c>
      <c r="F454" s="368">
        <f>E$42</f>
        <v>2</v>
      </c>
      <c r="H454" s="368">
        <f>G$42</f>
        <v>0</v>
      </c>
      <c r="I454" s="368">
        <f>$H$42+$I$42+$J$42</f>
        <v>14</v>
      </c>
      <c r="J454" s="126">
        <f t="shared" si="25"/>
        <v>14</v>
      </c>
      <c r="K454" s="310">
        <f>$K$42</f>
        <v>0</v>
      </c>
      <c r="L454" s="368">
        <f>$M$42</f>
        <v>36</v>
      </c>
      <c r="N454" s="368">
        <f t="shared" si="26"/>
        <v>50</v>
      </c>
      <c r="O454" s="396" t="b">
        <f t="shared" si="27"/>
        <v>1</v>
      </c>
      <c r="P454" s="404">
        <f t="shared" si="14"/>
        <v>25</v>
      </c>
      <c r="AX454" s="124" t="str">
        <f>$B$45</f>
        <v/>
      </c>
      <c r="AY454" s="244">
        <v>9</v>
      </c>
      <c r="AZ454" s="249" t="str">
        <f>IF(COUNTIFS($B$43,"&lt;&gt;"&amp;"",$B$43,"&lt;&gt;practic?*",$B$43,"&lt;&gt;*op?ional*",$B$43,"&lt;&gt;*Disciplin? facultativ?*",$B$43,"&lt;&gt;*Examen de diplom?*"),$B$43,"")</f>
        <v/>
      </c>
      <c r="BA454" s="244" t="str">
        <f>IF($AZ$454="","",ROUND(RIGHT($B$18,1)/2,0))</f>
        <v/>
      </c>
      <c r="BB454" s="244" t="str">
        <f>IF($AZ$454="","",RIGHT($B$18,1))</f>
        <v/>
      </c>
      <c r="BC454" s="244" t="str">
        <f>IF($AZ$454="","",$F$45)</f>
        <v/>
      </c>
      <c r="BD454" s="244" t="str">
        <f>IF($AZ$454="","","DI")</f>
        <v/>
      </c>
      <c r="BE454" s="126" t="str">
        <f t="shared" si="15"/>
        <v/>
      </c>
      <c r="BF454" s="126" t="str">
        <f t="shared" si="16"/>
        <v/>
      </c>
      <c r="BG454" s="126" t="str">
        <f t="shared" si="17"/>
        <v/>
      </c>
      <c r="BH454" s="342" t="str">
        <f>IF(COUNTIFS($B$43,"&lt;&gt;"&amp;"",$B$43,"&lt;&gt;practic?*",$B$43,"&lt;&gt;*Elaborare proiect de diplom?*",$B$43,"&lt;&gt;*op?ional*",$B$43,"&lt;&gt;*Disciplin? facultativ?*", $B$43,"&lt;&gt;*Examen de diplom?*"),$G$45,"")</f>
        <v/>
      </c>
      <c r="BI454" s="342" t="str">
        <f>IF(COUNTIFS($B$43,"&lt;&gt;"&amp;"",$B$43,"&lt;&gt;practic?*",$B$43,"&lt;&gt;*Elaborare proiect de diplom?*",$B$43,"&lt;&gt;*op?ional*",$B$43,"&lt;&gt;*Disciplin? facultativ?*", $B$43,"&lt;&gt;*Examen de diplom?*"),($H$45+$I$45+$J$45),"")</f>
        <v/>
      </c>
      <c r="BJ454" s="126" t="str">
        <f t="shared" si="28"/>
        <v/>
      </c>
      <c r="BK454" s="329" t="str">
        <f t="shared" si="29"/>
        <v/>
      </c>
      <c r="BL454" s="342" t="str">
        <f t="shared" si="18"/>
        <v/>
      </c>
      <c r="BM454" s="126" t="str">
        <f t="shared" si="19"/>
        <v/>
      </c>
      <c r="BN454" s="329" t="str">
        <f>IF(AZ454&lt;&gt;"",K$45,"")</f>
        <v/>
      </c>
      <c r="BO454" s="127" t="str">
        <f>IF(COUNTIF($AZ454,"=*Elaborare proiect de diplom?*"),$J$45,"0")</f>
        <v>0</v>
      </c>
      <c r="BP454" s="126" t="str">
        <f t="shared" si="20"/>
        <v/>
      </c>
      <c r="BQ454" s="342" t="str">
        <f t="shared" si="21"/>
        <v/>
      </c>
      <c r="BR454" s="258" t="str">
        <f>IF(COUNTIFS($B$43,"&lt;&gt;"&amp;"",$B$43,"&lt;&gt;practic?*",$B$43,"&lt;&gt;*op?ional*",$B$43,"&lt;&gt;*Disciplin? facultativ?*", $B$43,"&lt;&gt;*Examen de diplom?*"),IF($M$45&lt;&gt;"",$M$45,""),"")</f>
        <v/>
      </c>
      <c r="BS454" s="244" t="str">
        <f>IF($AZ$454="","",$E$45)</f>
        <v/>
      </c>
      <c r="BT454" s="169" t="str">
        <f>IF(COUNTIFS($B$43,"&lt;&gt;"&amp;"",$B$43,"&lt;&gt;practic?*",$B$43,"&lt;&gt;*op?ional*",$B$43,"&lt;&gt;*Disciplin? facultativ?*",$B$43,"&lt;&gt;*Examen de diplom?*"),$L$45,"")</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368">
        <f>E$45</f>
        <v>0</v>
      </c>
      <c r="H455" s="368">
        <f>G$45</f>
        <v>0</v>
      </c>
      <c r="I455" s="368">
        <f>$H$45+$I$45+$J$45</f>
        <v>0</v>
      </c>
      <c r="J455" s="126">
        <f t="shared" si="25"/>
        <v>0</v>
      </c>
      <c r="K455" s="310">
        <f>$K$45</f>
        <v>0</v>
      </c>
      <c r="L455" s="368">
        <f>$M$45</f>
        <v>0</v>
      </c>
      <c r="N455" s="368">
        <f t="shared" si="26"/>
        <v>0</v>
      </c>
      <c r="O455" s="396" t="b">
        <f t="shared" si="27"/>
        <v>1</v>
      </c>
      <c r="P455" s="404" t="e">
        <f t="shared" si="14"/>
        <v>#DIV/0!</v>
      </c>
      <c r="AX455" s="124" t="str">
        <f>$B$48</f>
        <v/>
      </c>
      <c r="AY455" s="244">
        <v>10</v>
      </c>
      <c r="AZ455" s="249" t="str">
        <f>IF(COUNTIFS($B$46,"&lt;&gt;"&amp;"",$B$46,"&lt;&gt;practic?*",$B$46,"&lt;&gt;*op?ional*",$B$46,"&lt;&gt;*Disciplin? facultativ?*", $B$46,"&lt;&gt;*Examen de diplom?*"),$B$46,"")</f>
        <v/>
      </c>
      <c r="BA455" s="244" t="str">
        <f>IF($AZ$455="","",ROUND(RIGHT($B$18,1)/2,0))</f>
        <v/>
      </c>
      <c r="BB455" s="244" t="str">
        <f>IF($AZ$455="","",RIGHT($B$18,1))</f>
        <v/>
      </c>
      <c r="BC455" s="244" t="str">
        <f>IF($AZ$455="","",$F$48)</f>
        <v/>
      </c>
      <c r="BD455" s="244" t="str">
        <f>IF($AZ$455="","","DI")</f>
        <v/>
      </c>
      <c r="BE455" s="126" t="str">
        <f t="shared" si="15"/>
        <v/>
      </c>
      <c r="BF455" s="126" t="str">
        <f t="shared" si="16"/>
        <v/>
      </c>
      <c r="BG455" s="126" t="str">
        <f t="shared" si="17"/>
        <v/>
      </c>
      <c r="BH455" s="342" t="str">
        <f>IF(COUNTIFS($B$46,"&lt;&gt;"&amp;"",$B$46,"&lt;&gt;practic?*",$B$46,"&lt;&gt;*Elaborare proiect de diplom?*",$B$46,"&lt;&gt;*op?ional*",$B$46,"&lt;&gt;*Disciplin? facultativ?*", $B$46,"&lt;&gt;*Examen de diplom?*"),$G$48,"")</f>
        <v/>
      </c>
      <c r="BI455" s="342" t="str">
        <f>IF(COUNTIFS($B$46,"&lt;&gt;"&amp;"",$B$46,"&lt;&gt;practic?*",$B$46,"&lt;&gt;*Elaborare proiect de diplom?*",$B$46,"&lt;&gt;*op?ional*",$B$46,"&lt;&gt;*Disciplin? facultativ?*", $B$46,"&lt;&gt;*Examen de diplom?*"),($H$48+$I$48+$J$48),"")</f>
        <v/>
      </c>
      <c r="BJ455" s="126" t="str">
        <f t="shared" si="28"/>
        <v/>
      </c>
      <c r="BK455" s="329" t="str">
        <f t="shared" si="29"/>
        <v/>
      </c>
      <c r="BL455" s="342" t="str">
        <f t="shared" si="18"/>
        <v/>
      </c>
      <c r="BM455" s="126" t="str">
        <f t="shared" si="19"/>
        <v/>
      </c>
      <c r="BN455" s="329" t="str">
        <f>IF(AZ455&lt;&gt;"",K$48,"")</f>
        <v/>
      </c>
      <c r="BO455" s="127" t="str">
        <f>IF(COUNTIF($AZ455,"=*Elaborare proiect de diplom?*"),$J$48,"0")</f>
        <v>0</v>
      </c>
      <c r="BP455" s="126" t="str">
        <f t="shared" si="20"/>
        <v/>
      </c>
      <c r="BQ455" s="342" t="str">
        <f t="shared" si="21"/>
        <v/>
      </c>
      <c r="BR455" s="258" t="str">
        <f>IF(COUNTIFS($B$46,"&lt;&gt;"&amp;"",$B$46,"&lt;&gt;practic?*",$B$46,"&lt;&gt;*op?ional*",$B$46,"&lt;&gt;*Disciplin? facultativ?*", $B$46,"&lt;&gt;*Examen de diplom?*"),IF($M$48&lt;&gt;"",$M$48,""),"")</f>
        <v/>
      </c>
      <c r="BS455" s="244" t="str">
        <f>IF($AZ$455="","",$E$48)</f>
        <v/>
      </c>
      <c r="BT455" s="169" t="str">
        <f>IF(COUNTIFS($B$46,"&lt;&gt;"&amp;"",$B$46,"&lt;&gt;practic?*",$B$46,"&lt;&gt;*op?ional*",$B$46,"&lt;&gt;*Disciplin? facultativ?*",$B$46,"&lt;&gt;*Examen de diplom?*"),$L$48,"")</f>
        <v/>
      </c>
      <c r="BU455" s="126" t="str">
        <f t="shared" si="22"/>
        <v/>
      </c>
      <c r="BV455" s="127" t="str">
        <f t="shared" si="23"/>
        <v/>
      </c>
      <c r="BW455" s="419"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6">
        <f t="shared" si="24"/>
        <v>0</v>
      </c>
      <c r="F456" s="127">
        <f>E$48</f>
        <v>0</v>
      </c>
      <c r="H456" s="127">
        <f>G$48</f>
        <v>0</v>
      </c>
      <c r="I456" s="368">
        <f>$H$48+$I$48+$J$48</f>
        <v>0</v>
      </c>
      <c r="J456" s="126">
        <f t="shared" si="25"/>
        <v>0</v>
      </c>
      <c r="K456" s="310">
        <f>$K$48</f>
        <v>0</v>
      </c>
      <c r="L456" s="127">
        <f>$M$48</f>
        <v>0</v>
      </c>
      <c r="N456" s="368">
        <f t="shared" si="26"/>
        <v>0</v>
      </c>
      <c r="O456" s="396" t="b">
        <f t="shared" si="27"/>
        <v>1</v>
      </c>
      <c r="P456" s="404" t="e">
        <f t="shared" si="14"/>
        <v>#DIV/0!</v>
      </c>
      <c r="AX456" s="124" t="str">
        <f>$B$51</f>
        <v/>
      </c>
      <c r="AY456" s="257">
        <v>11</v>
      </c>
      <c r="AZ456" s="257" t="str">
        <f>IF(COUNTIFS($B$49,"&lt;&gt;"&amp;"",$B$49,"&lt;&gt;practic?*",$B$49,"&lt;&gt;*op?ional*",$B$49,"&lt;&gt;*Disciplin? facultativ?*", $B$49,"&lt;&gt;*Examen de diplom?*"),$B$49,"")</f>
        <v/>
      </c>
      <c r="BA456" s="257" t="str">
        <f>IF($AZ$456="","",ROUND(RIGHT($B$18,1)/2,0))</f>
        <v/>
      </c>
      <c r="BB456" s="257" t="str">
        <f>IF($AZ$456="","",RIGHT($B$18,1))</f>
        <v/>
      </c>
      <c r="BC456" s="257" t="str">
        <f>IF($AZ$456="","",$F$51)</f>
        <v/>
      </c>
      <c r="BD456" s="257" t="str">
        <f>IF($AZ$456="","","DI")</f>
        <v/>
      </c>
      <c r="BE456" s="126" t="str">
        <f t="shared" si="15"/>
        <v/>
      </c>
      <c r="BF456" s="126" t="str">
        <f t="shared" si="16"/>
        <v/>
      </c>
      <c r="BG456" s="257" t="str">
        <f>IF(COUNTIFS($B$49,"&lt;&gt;"&amp;"",$B$49,"&lt;&gt;practic?*",$B$49,"&lt;&gt;*Elaborare proiect de diplom?*",$B$49,"&lt;&gt;*op?ional*",$B$49,"&lt;&gt;*Disciplin? facultativ?*", $B$49,"&lt;&gt;*Examen de diplom?*"),ROUND(($G$51+$H$51+$I$51+$J$51)/14,1),"")</f>
        <v/>
      </c>
      <c r="BH456" s="257" t="str">
        <f>IF(COUNTIFS($B$49,"&lt;&gt;"&amp;"",$B$49,"&lt;&gt;practic?*",$B$49,"&lt;&gt;*Elaborare proiect de diplom?*",$B$49,"&lt;&gt;*op?ional*",$B$49,"&lt;&gt;*Disciplin? facultativ?*", $B$49,"&lt;&gt;*Examen de diplom?*"),$G$51,"")</f>
        <v/>
      </c>
      <c r="BI456" s="257" t="str">
        <f>IF(COUNTIFS($B$49,"&lt;&gt;"&amp;"",$B$49,"&lt;&gt;practic?*",$B$49,"&lt;&gt;*Elaborare proiect de diplom?*",$B$49,"&lt;&gt;*op?ional*",$B$49,"&lt;&gt;*Disciplin? facultativ?*", $B$49,"&lt;&gt;*Examen de diplom?*"),($H$51+$I$51+$J$51),"")</f>
        <v/>
      </c>
      <c r="BJ456" s="257" t="str">
        <f>IF(COUNTIFS($B$49,"&lt;&gt;"&amp;"",$B$49,"&lt;&gt;practic?*",$B$49,"&lt;&gt;*Elaborare proiect de diplom?*",$B$49,"&lt;&gt;*op?ional*",$B$49,"&lt;&gt;*Disciplin? facultativ?*", $B$49,"&lt;&gt;*Examen de diplom?*"),($G$51+$H$51+$I$51+$J$51),"")</f>
        <v/>
      </c>
      <c r="BK456" s="257"/>
      <c r="BL456" s="342" t="str">
        <f t="shared" si="18"/>
        <v/>
      </c>
      <c r="BM456" s="126" t="str">
        <f t="shared" si="19"/>
        <v/>
      </c>
      <c r="BN456" s="342" t="str">
        <f>IF(AZ456&lt;&gt;"",K$51,"")</f>
        <v/>
      </c>
      <c r="BO456" s="127" t="str">
        <f>IF(COUNTIF($AZ456,"=*Elaborare proiect de diplom?*"),$J$51,"0")</f>
        <v>0</v>
      </c>
      <c r="BP456" s="126" t="str">
        <f t="shared" si="20"/>
        <v/>
      </c>
      <c r="BQ456" s="342" t="str">
        <f t="shared" si="21"/>
        <v/>
      </c>
      <c r="BR456" s="258" t="str">
        <f>IF(COUNTIFS($B$49,"&lt;&gt;"&amp;"",$B$49,"&lt;&gt;practic?*",$B$49,"&lt;&gt;*op?ional*",$B$49,"&lt;&gt;*Disciplin? facultativ?*", $B$49,"&lt;&gt;*Examen de diplom?*"),IF($M$51&lt;&gt;"",$M$51,""),"")</f>
        <v/>
      </c>
      <c r="BS456" s="342" t="str">
        <f>IF($AZ$456="","",$E$51)</f>
        <v/>
      </c>
      <c r="BT456" s="169" t="str">
        <f>IF(COUNTIFS($B$49,"&lt;&gt;"&amp;"",$B$49,"&lt;&gt;practic?*",$B$49,"&lt;&gt;*op?ional*",$B$49,"&lt;&gt;*Disciplin? facultativ?*",$B$49,"&lt;&gt;*Examen de diplom?*"),$L$51,"")</f>
        <v/>
      </c>
      <c r="BU456" s="126" t="str">
        <f t="shared" si="22"/>
        <v/>
      </c>
      <c r="BV456" s="127" t="str">
        <f t="shared" si="23"/>
        <v/>
      </c>
      <c r="BW456" s="419" t="str">
        <f t="shared" si="13"/>
        <v/>
      </c>
      <c r="BX456" s="124"/>
      <c r="BY456" s="344"/>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5" customFormat="1" ht="21" hidden="1" customHeight="1" x14ac:dyDescent="0.25">
      <c r="A457" s="49"/>
      <c r="B457" s="50"/>
      <c r="C457" s="50"/>
      <c r="D457" s="396">
        <f t="shared" si="24"/>
        <v>0</v>
      </c>
      <c r="E457" s="50"/>
      <c r="F457" s="368">
        <f>E$51</f>
        <v>0</v>
      </c>
      <c r="G457" s="50"/>
      <c r="H457" s="368">
        <f>G$51</f>
        <v>0</v>
      </c>
      <c r="I457" s="368">
        <f>$H$51+$I$51+$J$51</f>
        <v>0</v>
      </c>
      <c r="J457" s="126">
        <f t="shared" si="25"/>
        <v>0</v>
      </c>
      <c r="K457" s="310">
        <f>$K$51</f>
        <v>0</v>
      </c>
      <c r="L457" s="368">
        <f>$M$51</f>
        <v>0</v>
      </c>
      <c r="M457" s="51"/>
      <c r="N457" s="368">
        <f t="shared" si="26"/>
        <v>0</v>
      </c>
      <c r="O457" s="396" t="b">
        <f t="shared" si="27"/>
        <v>1</v>
      </c>
      <c r="P457" s="404" t="e">
        <f t="shared" si="14"/>
        <v>#DIV/0!</v>
      </c>
      <c r="Q457" s="50"/>
      <c r="R457" s="50"/>
      <c r="S457" s="50"/>
      <c r="T457" s="50"/>
      <c r="U457" s="50"/>
      <c r="V457" s="50"/>
      <c r="W457" s="310"/>
      <c r="X457" s="51"/>
      <c r="Y457" s="51"/>
      <c r="Z457" s="50"/>
      <c r="AA457" s="50"/>
      <c r="AB457" s="50"/>
      <c r="AC457" s="50"/>
      <c r="AD457" s="50"/>
      <c r="AE457" s="50"/>
      <c r="AF457" s="50"/>
      <c r="AG457" s="50"/>
      <c r="AH457" s="50"/>
      <c r="AI457" s="310"/>
      <c r="AJ457" s="51"/>
      <c r="AK457" s="51"/>
      <c r="AL457" s="50"/>
      <c r="AM457" s="50"/>
      <c r="AN457" s="50"/>
      <c r="AO457" s="50"/>
      <c r="AP457" s="50"/>
      <c r="AQ457" s="50"/>
      <c r="AR457" s="50"/>
      <c r="AS457" s="50"/>
      <c r="AT457" s="50"/>
      <c r="AU457" s="310"/>
      <c r="AV457" s="51"/>
      <c r="AW457" s="51"/>
      <c r="AX457" s="345" t="s">
        <v>218</v>
      </c>
      <c r="AY457" s="346"/>
      <c r="AZ457" s="346"/>
      <c r="BA457" s="346"/>
      <c r="BB457" s="346"/>
      <c r="BC457" s="346"/>
      <c r="BD457" s="346"/>
      <c r="BE457" s="346"/>
      <c r="BF457" s="346"/>
      <c r="BG457" s="346"/>
      <c r="BH457" s="346"/>
      <c r="BI457" s="346"/>
      <c r="BJ457" s="346"/>
      <c r="BK457" s="346"/>
      <c r="BL457" s="346"/>
      <c r="BM457" s="346"/>
      <c r="BN457" s="346"/>
      <c r="BO457" s="346"/>
      <c r="BP457" s="346"/>
      <c r="BQ457" s="346"/>
      <c r="BR457" s="346"/>
      <c r="BS457" s="371">
        <f>SUM(BS446:BS456)</f>
        <v>30</v>
      </c>
      <c r="BT457" s="348"/>
      <c r="BU457" s="373"/>
      <c r="BV457" s="350"/>
      <c r="BW457" s="419" t="str">
        <f t="shared" si="13"/>
        <v/>
      </c>
      <c r="BX457" s="371"/>
      <c r="BY457" s="374"/>
      <c r="BZ457" s="370"/>
      <c r="CA457" s="370"/>
      <c r="CB457" s="370"/>
      <c r="CC457" s="370"/>
      <c r="CD457" s="370"/>
      <c r="CE457" s="370"/>
      <c r="CF457" s="370"/>
      <c r="CG457" s="372"/>
      <c r="CH457" s="372"/>
      <c r="CI457" s="372"/>
      <c r="CJ457" s="370"/>
      <c r="CK457" s="370"/>
      <c r="CL457" s="370"/>
      <c r="CM457" s="370"/>
      <c r="CN457" s="370"/>
      <c r="CO457" s="370"/>
      <c r="CP457" s="370"/>
      <c r="CQ457" s="370"/>
      <c r="CR457" s="370"/>
      <c r="CS457" s="372"/>
      <c r="CT457" s="372"/>
    </row>
    <row r="458" spans="1:98" ht="21" hidden="1" customHeight="1" x14ac:dyDescent="0.25">
      <c r="A458" s="375"/>
      <c r="B458" s="370"/>
      <c r="C458" s="370"/>
      <c r="D458" s="370"/>
      <c r="E458" s="370"/>
      <c r="F458" s="371">
        <f>D447*F447+D448*F448+D449*F449+D450*F450+D451*F451+D452*F452+D453*F453+D454*F454+D455*F455+D456*F456+D457*F457</f>
        <v>30</v>
      </c>
      <c r="G458" s="370"/>
      <c r="H458" s="346"/>
      <c r="I458" s="346"/>
      <c r="J458" s="346"/>
      <c r="K458" s="370"/>
      <c r="L458" s="346"/>
      <c r="M458" s="372"/>
      <c r="N458" s="371">
        <f>D447*N447+D448*N448+D449*N449+D450*N450+D451*N451+D452*N452+D453*N453+D454*N454+D455*N455+D456*N456+D457*N457</f>
        <v>750</v>
      </c>
      <c r="O458" s="397" t="b">
        <f>AND(O447:O457)</f>
        <v>1</v>
      </c>
      <c r="P458" s="374">
        <f>N458/F458</f>
        <v>25</v>
      </c>
      <c r="Q458" s="370"/>
      <c r="R458" s="370"/>
      <c r="S458" s="370"/>
      <c r="T458" s="370"/>
      <c r="U458" s="370"/>
      <c r="V458" s="370"/>
      <c r="W458" s="370"/>
      <c r="X458" s="372"/>
      <c r="Y458" s="372"/>
      <c r="Z458" s="370"/>
      <c r="AA458" s="370"/>
      <c r="AB458" s="370"/>
      <c r="AC458" s="370"/>
      <c r="AD458" s="370"/>
      <c r="AE458" s="370"/>
      <c r="AF458" s="370"/>
      <c r="AG458" s="370"/>
      <c r="AH458" s="370"/>
      <c r="AI458" s="370"/>
      <c r="AJ458" s="372"/>
      <c r="AK458" s="372"/>
      <c r="AL458" s="370"/>
      <c r="AM458" s="370"/>
      <c r="AN458" s="370"/>
      <c r="AO458" s="370"/>
      <c r="AP458" s="370"/>
      <c r="AQ458" s="370"/>
      <c r="AR458" s="370"/>
      <c r="AS458" s="370"/>
      <c r="AT458" s="370"/>
      <c r="AU458" s="370"/>
      <c r="AV458" s="372"/>
      <c r="AW458" s="372"/>
      <c r="AX458" s="262" t="str">
        <f>$N$21</f>
        <v>L420.22.02.F1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2">
        <f>IF($AZ458&lt;&gt;"",ROUND(BN458/14,1),"")</f>
        <v>0</v>
      </c>
      <c r="BL458" s="342">
        <f>IF($AZ458&lt;&gt;"",ROUND(BO458/14,1),"")</f>
        <v>0</v>
      </c>
      <c r="BM458" s="126">
        <f>IF($AZ458="","",IF($BK458&lt;&gt;"",$BK458,0)+IF($BL458&lt;&gt;"",$BL458,0))</f>
        <v>0</v>
      </c>
      <c r="BN458" s="342">
        <f>IF(AZ458&lt;&gt;"",W$21,"")</f>
        <v>0</v>
      </c>
      <c r="BO458" s="127" t="str">
        <f>IF(COUNTIF($AZ458,"=*Elaborare proiect de diplom?*"),$V$21,"0")</f>
        <v>0</v>
      </c>
      <c r="BP458" s="126">
        <f>IF($AZ458="","",IF($BN458&lt;&gt;"",$BN458,0)+IF($BO458&lt;&gt;"",$BO458,0))</f>
        <v>0</v>
      </c>
      <c r="BQ458" s="342">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19" t="str">
        <f t="shared" si="13"/>
        <v>2022</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IF(AND((F459&gt;0), (N459&gt;0)),1,0)</f>
        <v>1</v>
      </c>
      <c r="F459" s="127">
        <f>Q$21</f>
        <v>4</v>
      </c>
      <c r="H459" s="127">
        <f>S$21</f>
        <v>28</v>
      </c>
      <c r="I459" s="127">
        <f>$T$21+$U$21+$V$21</f>
        <v>28</v>
      </c>
      <c r="J459" s="126">
        <f>H459+I459</f>
        <v>56</v>
      </c>
      <c r="K459" s="310">
        <f>$W$21</f>
        <v>0</v>
      </c>
      <c r="L459" s="127">
        <f>$Y$21</f>
        <v>44</v>
      </c>
      <c r="N459" s="369">
        <f>IF(ISNUMBER(L459+K459+J459), L459+K459+J459,0)</f>
        <v>100</v>
      </c>
      <c r="O459" s="396" t="b">
        <f>IF(D459=0,TRUE, IF(N459/25=F459,TRUE,FALSE))</f>
        <v>1</v>
      </c>
      <c r="P459" s="404">
        <f t="shared" si="14"/>
        <v>25</v>
      </c>
      <c r="AX459" s="124" t="str">
        <f>$N$24</f>
        <v>L420.22.02.F2</v>
      </c>
      <c r="AY459" s="244">
        <v>2</v>
      </c>
      <c r="AZ459" s="257" t="str">
        <f>IF(COUNTIFS($N$22,"&lt;&gt;"&amp;"",$N$22,"&lt;&gt;practic?*",$N$22,"&lt;&gt;*op?ional*",$N$22,"&lt;&gt;*Disciplin? facultativ?*", $N$22,"&lt;&gt;*Examen de diplom?*"),$N$22,"")</f>
        <v>Programarea calculatoarelor și limbaje de programare</v>
      </c>
      <c r="BA459" s="257">
        <f>IF($AZ$459="","",ROUND(RIGHT($N$18,1)/2,0))</f>
        <v>1</v>
      </c>
      <c r="BB459" s="257" t="str">
        <f>IF($AZ$459="","",RIGHT($N$18,1))</f>
        <v>2</v>
      </c>
      <c r="BC459" s="257" t="str">
        <f>IF($AZ$459="","",$R$24)</f>
        <v>D</v>
      </c>
      <c r="BD459" s="257" t="str">
        <f>IF($AZ$459="","","DI")</f>
        <v>DI</v>
      </c>
      <c r="BE459" s="126">
        <f t="shared" ref="BE459:BE468" si="30">IF($AZ459&lt;&gt;"",ROUND(BH459/14,1),"")</f>
        <v>2</v>
      </c>
      <c r="BF459" s="126">
        <f t="shared" ref="BF459:BF468" si="31">IF($AZ459&lt;&gt;"",ROUND(BI459/14,1),"")</f>
        <v>2</v>
      </c>
      <c r="BG459" s="126">
        <f t="shared" ref="BG459:BG468" si="32">IF($AZ459&lt;&gt;"",BE459+BF459,"")</f>
        <v>4</v>
      </c>
      <c r="BH459" s="258">
        <f>IF(COUNTIFS($N$22,"&lt;&gt;"&amp;"",$N$22,"&lt;&gt;practic?*",$N$22,"&lt;&gt;*Elaborare proiect de diplom?*",$N$22,"&lt;&gt;*op?ional*",$N$22,"&lt;&gt;*Disciplin? facultativ?*", $N$22,"&lt;&gt;*Examen de diplom?*"),$S$24,"")</f>
        <v>28</v>
      </c>
      <c r="BI459" s="258">
        <f>IF(COUNTIFS($N$22,"&lt;&gt;"&amp;"",$N$22,"&lt;&gt;practic?*",$N$22,"&lt;&gt;*Elaborare proiect de diplom?*",$N$22,"&lt;&gt;*op?ional*",$N$22,"&lt;&gt;*Disciplin? facultativ?*", $N$22,"&lt;&gt;*Examen de diplom?*"),($T$24+$U$24+$V$24),"")</f>
        <v>28</v>
      </c>
      <c r="BJ459" s="126">
        <f t="shared" ref="BJ459:BJ468" si="33">IF($AZ459&lt;&gt;"",BH459+BI459,"")</f>
        <v>56</v>
      </c>
      <c r="BK459" s="342">
        <f t="shared" ref="BK459:BK468" si="34">IF($AZ459&lt;&gt;"",ROUND(BN459/14,1),"")</f>
        <v>0</v>
      </c>
      <c r="BL459" s="342">
        <f t="shared" ref="BL459:BL468" si="35">IF($AZ459&lt;&gt;"",ROUND(BO459/14,1),"")</f>
        <v>0</v>
      </c>
      <c r="BM459" s="126">
        <f t="shared" ref="BM459:BM468" si="36">IF($AZ459="","",IF($BK459&lt;&gt;"",$BK459,0)+IF($BL459&lt;&gt;"",$BL459,0))</f>
        <v>0</v>
      </c>
      <c r="BN459" s="342">
        <f>IF(AZ459&lt;&gt;"",W$24,"")</f>
        <v>0</v>
      </c>
      <c r="BO459" s="127" t="str">
        <f>IF(COUNTIF($AZ459,"=*Elaborare proiect de diplom?*"),$V$24,"0")</f>
        <v>0</v>
      </c>
      <c r="BP459" s="126">
        <f t="shared" ref="BP459:BP468" si="37">IF($AZ459="","",IF($BN459&lt;&gt;"",$BN459,0)+IF($BO459&lt;&gt;"",$BO459,0))</f>
        <v>0</v>
      </c>
      <c r="BQ459" s="342">
        <f t="shared" ref="BQ459:BQ468" si="38">IF($AZ459&lt;&gt;"",ROUND(BR459/14,1),"")</f>
        <v>3.1</v>
      </c>
      <c r="BR459" s="258">
        <f>IF(COUNTIFS($N$22,"&lt;&gt;"&amp;"",$N$22,"&lt;&gt;practic?*",$N$22,"&lt;&gt;*op?ional*",$N$22,"&lt;&gt;*Disciplin? facultativ?*", $N$22,"&lt;&gt;*Examen de diplom?*"),IF($Y$24&lt;&gt;"",$Y$24,""),"")</f>
        <v>44</v>
      </c>
      <c r="BS459" s="258">
        <f>IF($AZ$459="","",$Q$24)</f>
        <v>4</v>
      </c>
      <c r="BT459" s="169" t="str">
        <f>IF(COUNTIFS($B$22,"&lt;&gt;"&amp;"",$B$22,"&lt;&gt;practic?*",$B$22,"&lt;&gt;*op?ional*",$B$22,"&lt;&gt;*Disciplin? facultativ?*",$B$22,"&lt;&gt;*Examen de diplom?*"),$X$24,"")</f>
        <v>DF</v>
      </c>
      <c r="BU459" s="169">
        <f>IF($AZ$459="","",IF($BG$459&lt;&gt;"",$BG$459,0)+IF($BM$459&lt;&gt;"",$BM$459,0)+IF($BQ$459&lt;&gt;"",$BQ$459,0))</f>
        <v>7.1</v>
      </c>
      <c r="BV459" s="258">
        <f>IF($AZ$459="","",IF($BJ$459&lt;&gt;"",$BJ$459,0)+IF($BP$459&lt;&gt;"",$BP$459,0)+IF($BR$459&lt;&gt;"",$BR$459,0))</f>
        <v>100</v>
      </c>
      <c r="BW459" s="419" t="str">
        <f t="shared" si="13"/>
        <v>2022</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ref="D460:D469" si="39">IF(AND((F460&gt;0), (N460&gt;0)),1,0)</f>
        <v>1</v>
      </c>
      <c r="F460" s="368">
        <f>Q$24</f>
        <v>4</v>
      </c>
      <c r="H460" s="368">
        <f>S$24</f>
        <v>28</v>
      </c>
      <c r="I460" s="368">
        <f>$T$24+$U$24+$V$24</f>
        <v>28</v>
      </c>
      <c r="J460" s="126">
        <f t="shared" ref="J460:J469" si="40">H460+I460</f>
        <v>56</v>
      </c>
      <c r="K460" s="310">
        <f>$W$24</f>
        <v>0</v>
      </c>
      <c r="L460" s="369">
        <f>$Y$24</f>
        <v>44</v>
      </c>
      <c r="N460" s="369">
        <f t="shared" ref="N460:N469" si="41">IF(ISNUMBER(L460+K460+J460), L460+K460+J460,0)</f>
        <v>100</v>
      </c>
      <c r="O460" s="396" t="b">
        <f t="shared" ref="O460:O469" si="42">IF(D460=0,TRUE, IF(N460/25=F460,TRUE,FALSE))</f>
        <v>1</v>
      </c>
      <c r="P460" s="404">
        <f t="shared" si="14"/>
        <v>25</v>
      </c>
      <c r="AX460" s="124" t="str">
        <f>$N$27</f>
        <v>L420.22.02.D3</v>
      </c>
      <c r="AY460" s="244">
        <v>3</v>
      </c>
      <c r="AZ460" s="257" t="str">
        <f>IF(COUNTIFS($N$25,"&lt;&gt;"&amp;"",$N$25,"&lt;&gt;practic?*",$N$25,"&lt;&gt;*op?ional*",$N$25,"&lt;&gt;*Disciplin? facultativ?*", $N$25,"&lt;&gt;*Examen de diplom?*"),$N$25,"")</f>
        <v>Ştiinţa materialelor II</v>
      </c>
      <c r="BA460" s="257">
        <f>IF($AZ$460="","",ROUND(RIGHT($N$18,1)/2,0))</f>
        <v>1</v>
      </c>
      <c r="BB460" s="257" t="str">
        <f>IF($AZ$460="","",RIGHT($N$18,1))</f>
        <v>2</v>
      </c>
      <c r="BC460" s="257" t="str">
        <f>IF($AZ$460="","",$R$27)</f>
        <v>E</v>
      </c>
      <c r="BD460" s="257" t="str">
        <f>IF($AZ$460="","","DI")</f>
        <v>DI</v>
      </c>
      <c r="BE460" s="126">
        <f t="shared" si="30"/>
        <v>2</v>
      </c>
      <c r="BF460" s="126">
        <f t="shared" si="31"/>
        <v>1</v>
      </c>
      <c r="BG460" s="126">
        <f t="shared" si="32"/>
        <v>3</v>
      </c>
      <c r="BH460" s="258">
        <f>IF(COUNTIFS($N$25,"&lt;&gt;"&amp;"",$N$25,"&lt;&gt;practic?*",$N$25,"&lt;&gt;*Elaborare proiect de diplom?*",$N$25,"&lt;&gt;*op?ional*",$N$25,"&lt;&gt;*Disciplin? facultativ?*", $N$25,"&lt;&gt;*Examen de diplom?*"),$S$27,"")</f>
        <v>28</v>
      </c>
      <c r="BI460" s="258">
        <f>IF(COUNTIFS($N$25,"&lt;&gt;"&amp;"",$N$25,"&lt;&gt;practic?*",$N$25,"&lt;&gt;*Elaborare proiect de diplom?*",$N$25,"&lt;&gt;*op?ional*",$N$25,"&lt;&gt;*Disciplin? facultativ?*", $N$25,"&lt;&gt;*Examen de diplom?*"),($T$27+$U$27+$V$27),"")</f>
        <v>14</v>
      </c>
      <c r="BJ460" s="126">
        <f t="shared" si="33"/>
        <v>42</v>
      </c>
      <c r="BK460" s="342">
        <f t="shared" si="34"/>
        <v>0</v>
      </c>
      <c r="BL460" s="342">
        <f t="shared" si="35"/>
        <v>0</v>
      </c>
      <c r="BM460" s="126">
        <f t="shared" si="36"/>
        <v>0</v>
      </c>
      <c r="BN460" s="342">
        <f>IF(AZ460&lt;&gt;"",W$27,"")</f>
        <v>0</v>
      </c>
      <c r="BO460" s="127" t="str">
        <f>IF(COUNTIF($AZ460,"=*Elaborare proiect de diplom?*"),$V$27,"0")</f>
        <v>0</v>
      </c>
      <c r="BP460" s="126">
        <f t="shared" si="37"/>
        <v>0</v>
      </c>
      <c r="BQ460" s="342">
        <f t="shared" si="38"/>
        <v>4.0999999999999996</v>
      </c>
      <c r="BR460" s="258">
        <f>IF(COUNTIFS($N$25,"&lt;&gt;"&amp;"",$N$25,"&lt;&gt;practic?*",$N$25,"&lt;&gt;*op?ional*",$N$25,"&lt;&gt;*Disciplin? facultativ?*", $N$25,"&lt;&gt;*Examen de diplom?*"),IF($Y$27&lt;&gt;"",$Y$27,""),"")</f>
        <v>58</v>
      </c>
      <c r="BS460" s="258">
        <f>IF($AZ$460="","",$Q$27)</f>
        <v>4</v>
      </c>
      <c r="BT460" s="169" t="str">
        <f>IF(COUNTIFS($B$25,"&lt;&gt;"&amp;"",$B$25,"&lt;&gt;practic?*",$B$25,"&lt;&gt;*op?ional*",$B$25,"&lt;&gt;*Disciplin? facultativ?*",$B$25,"&lt;&gt;*Examen de diplom?*"),$X$27,"")</f>
        <v>DD</v>
      </c>
      <c r="BU460" s="169">
        <f>IF($AZ$460="","",IF($BG$460&lt;&gt;"",$BG$460,0)+IF($BM$460&lt;&gt;"",$BM$460,0)+IF($BQ$460&lt;&gt;"",$BQ$460,0))</f>
        <v>7.1</v>
      </c>
      <c r="BV460" s="258">
        <f>IF($AZ$460="","",IF($BJ$460&lt;&gt;"",$BJ$460,0)+IF($BP$460&lt;&gt;"",$BP$460,0)+IF($BR$460&lt;&gt;"",$BR$460,0))</f>
        <v>100</v>
      </c>
      <c r="BW460" s="419" t="str">
        <f t="shared" si="13"/>
        <v>2022</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368">
        <f>Q$27</f>
        <v>4</v>
      </c>
      <c r="H461" s="368">
        <f>S$27</f>
        <v>28</v>
      </c>
      <c r="I461" s="368">
        <f>$T$27+$U$27+$V$27</f>
        <v>14</v>
      </c>
      <c r="J461" s="126">
        <f t="shared" si="40"/>
        <v>42</v>
      </c>
      <c r="K461" s="310">
        <f>$W$27</f>
        <v>0</v>
      </c>
      <c r="L461" s="369">
        <f>$Y$27</f>
        <v>58</v>
      </c>
      <c r="N461" s="369">
        <f t="shared" si="41"/>
        <v>100</v>
      </c>
      <c r="O461" s="396" t="b">
        <f t="shared" si="42"/>
        <v>1</v>
      </c>
      <c r="P461" s="404">
        <f t="shared" si="14"/>
        <v>25</v>
      </c>
      <c r="AX461" s="124" t="str">
        <f>$N$30</f>
        <v>L420.22.02.D4</v>
      </c>
      <c r="AY461" s="127">
        <v>4</v>
      </c>
      <c r="AZ461" s="257" t="str">
        <f>IF(COUNTIFS($N$28,"&lt;&gt;"&amp;"",$N$28,"&lt;&gt;practic?*",$N$28,"&lt;&gt;*op?ional*",$N$28,"&lt;&gt;*Disciplin? facultativ?*", $N$28,"&lt;&gt;*Examen de diplom?*"),$N$28,"")</f>
        <v>Mecanica I</v>
      </c>
      <c r="BA461" s="257">
        <f>IF($AZ$461="","",ROUND(RIGHT($N$18,1)/2,0))</f>
        <v>1</v>
      </c>
      <c r="BB461" s="257" t="str">
        <f>IF($AZ$461="","",RIGHT($N$18,1))</f>
        <v>2</v>
      </c>
      <c r="BC461" s="257" t="str">
        <f>IF($AZ$461="","",$R$30)</f>
        <v>E</v>
      </c>
      <c r="BD461" s="257" t="str">
        <f>IF($AZ$461="","","DI")</f>
        <v>DI</v>
      </c>
      <c r="BE461" s="126">
        <f t="shared" si="30"/>
        <v>2</v>
      </c>
      <c r="BF461" s="126">
        <f t="shared" si="31"/>
        <v>2</v>
      </c>
      <c r="BG461" s="126">
        <f t="shared" si="32"/>
        <v>4</v>
      </c>
      <c r="BH461" s="258">
        <f>IF(COUNTIFS($N$28,"&lt;&gt;"&amp;"",$N$28,"&lt;&gt;practic?*",$N$28,"&lt;&gt;*Elaborare proiect de diplom?*",$N$28,"&lt;&gt;*op?ional*",$N$28,"&lt;&gt;*Disciplin? facultativ?*", $N$28,"&lt;&gt;*Examen de diplom?*"),$S$30,"")</f>
        <v>28</v>
      </c>
      <c r="BI461" s="258">
        <f>IF(COUNTIFS($N$28,"&lt;&gt;"&amp;"",$N$28,"&lt;&gt;practic?*",$N$28,"&lt;&gt;*Elaborare proiect de diplom?*",$N$28,"&lt;&gt;*op?ional*",$N$28,"&lt;&gt;*Disciplin? facultativ?*", $N$28,"&lt;&gt;*Examen de diplom?*"),($T$30+$U$30+$V$30),"")</f>
        <v>28</v>
      </c>
      <c r="BJ461" s="126">
        <f t="shared" si="33"/>
        <v>56</v>
      </c>
      <c r="BK461" s="342">
        <f t="shared" si="34"/>
        <v>0</v>
      </c>
      <c r="BL461" s="342">
        <f t="shared" si="35"/>
        <v>0</v>
      </c>
      <c r="BM461" s="126">
        <f t="shared" si="36"/>
        <v>0</v>
      </c>
      <c r="BN461" s="342">
        <f>IF(AZ461&lt;&gt;"",W$30,"")</f>
        <v>0</v>
      </c>
      <c r="BO461" s="127" t="str">
        <f>IF(COUNTIF($AZ461,"=*Elaborare proiect de diplom?*"),$V$30,"0")</f>
        <v>0</v>
      </c>
      <c r="BP461" s="126">
        <f t="shared" si="37"/>
        <v>0</v>
      </c>
      <c r="BQ461" s="342">
        <f t="shared" si="38"/>
        <v>3.1</v>
      </c>
      <c r="BR461" s="258">
        <f>IF(COUNTIFS($N$28,"&lt;&gt;"&amp;"",$N$28,"&lt;&gt;practic?*",$N$28,"&lt;&gt;*op?ional*",$N$28,"&lt;&gt;*Disciplin? facultativ?*", $N$28,"&lt;&gt;*Examen de diplom?*"),IF($Y$30&lt;&gt;"",$Y$30,""),"")</f>
        <v>44</v>
      </c>
      <c r="BS461" s="258">
        <f>IF($AZ$461="","",$Q$30)</f>
        <v>4</v>
      </c>
      <c r="BT461" s="169" t="str">
        <f>IF(COUNTIFS($B$28,"&lt;&gt;"&amp;"",$B$28,"&lt;&gt;practic?*",$B$28,"&lt;&gt;*op?ional*",$B$28,"&lt;&gt;*Disciplin? facultativ?*",$B$28,"&lt;&gt;*Examen de diplom?*"),$X$30,"")</f>
        <v>DD</v>
      </c>
      <c r="BU461" s="169">
        <f>IF($AZ$461="","",IF($BG$461&lt;&gt;"",$BG$461,0)+IF($BM$461&lt;&gt;"",$BM$461,0)+IF($BQ$461&lt;&gt;"",$BQ$461,0))</f>
        <v>7.1</v>
      </c>
      <c r="BV461" s="258">
        <f>IF($AZ$461="","",IF($BJ$461&lt;&gt;"",$BJ$461,0)+IF($BP$461&lt;&gt;"",$BP$461,0)+IF($BR$461&lt;&gt;"",$BR$461,0))</f>
        <v>100</v>
      </c>
      <c r="BW461" s="419" t="str">
        <f t="shared" si="13"/>
        <v>2022</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127">
        <f>Q$30</f>
        <v>4</v>
      </c>
      <c r="H462" s="127">
        <f>S$30</f>
        <v>28</v>
      </c>
      <c r="I462" s="368">
        <f>$T$30+$U$30+$V$30</f>
        <v>28</v>
      </c>
      <c r="J462" s="126">
        <f t="shared" si="40"/>
        <v>56</v>
      </c>
      <c r="K462" s="310">
        <f>$W$30</f>
        <v>0</v>
      </c>
      <c r="L462" s="127">
        <f>$Y$30</f>
        <v>44</v>
      </c>
      <c r="N462" s="369">
        <f t="shared" si="41"/>
        <v>100</v>
      </c>
      <c r="O462" s="396" t="b">
        <f t="shared" si="42"/>
        <v>1</v>
      </c>
      <c r="P462" s="404">
        <f t="shared" si="14"/>
        <v>25</v>
      </c>
      <c r="AX462" s="124" t="str">
        <f>$N$33</f>
        <v>L420.22.02.D5</v>
      </c>
      <c r="AY462" s="257">
        <v>5</v>
      </c>
      <c r="AZ462" s="257" t="str">
        <f>IF(COUNTIFS($N$31,"&lt;&gt;"&amp;"",$N$31,"&lt;&gt;practic?*",$N$31,"&lt;&gt;*op?ional*",$N$31,"&lt;&gt;*Disciplin? facultativ?*", $N$31,"&lt;&gt;*Examen de diplom?*"),$N$31,"")</f>
        <v>Tehnologia materialelor I</v>
      </c>
      <c r="BA462" s="257">
        <f>IF($AZ$462="","",ROUND(RIGHT($N$18,1)/2,0))</f>
        <v>1</v>
      </c>
      <c r="BB462" s="257" t="str">
        <f>IF($AZ$462="","",RIGHT($N$18,1))</f>
        <v>2</v>
      </c>
      <c r="BC462" s="257" t="str">
        <f>IF($AZ$462="","",$R$33)</f>
        <v>E</v>
      </c>
      <c r="BD462" s="257" t="str">
        <f>IF($AZ$462="","","DI")</f>
        <v>DI</v>
      </c>
      <c r="BE462" s="126">
        <f t="shared" si="30"/>
        <v>2</v>
      </c>
      <c r="BF462" s="126">
        <f t="shared" si="31"/>
        <v>2</v>
      </c>
      <c r="BG462" s="126">
        <f t="shared" si="32"/>
        <v>4</v>
      </c>
      <c r="BH462" s="258">
        <f>IF(COUNTIFS($N$31,"&lt;&gt;"&amp;"",$N$31,"&lt;&gt;practic?*",$N$31,"&lt;&gt;*Elaborare proiect de diplom?*",$N$31,"&lt;&gt;*op?ional*",$N$31,"&lt;&gt;*Disciplin? facultativ?*", $N$31,"&lt;&gt;*Examen de diplom?*"),$S$33,"")</f>
        <v>28</v>
      </c>
      <c r="BI462" s="258">
        <f>IF(COUNTIFS($N$31,"&lt;&gt;"&amp;"",$N$31,"&lt;&gt;practic?*",$N$31,"&lt;&gt;*Elaborare proiect de diplom?*",$N$31,"&lt;&gt;*op?ional*",$N$31,"&lt;&gt;*Disciplin? facultativ?*", $N$31,"&lt;&gt;*Examen de diplom?*"),($T$33+$U$33+$V$33),"")</f>
        <v>28</v>
      </c>
      <c r="BJ462" s="126">
        <f t="shared" si="33"/>
        <v>56</v>
      </c>
      <c r="BK462" s="342">
        <f t="shared" si="34"/>
        <v>0</v>
      </c>
      <c r="BL462" s="342">
        <f t="shared" si="35"/>
        <v>0</v>
      </c>
      <c r="BM462" s="126">
        <f t="shared" si="36"/>
        <v>0</v>
      </c>
      <c r="BN462" s="342">
        <f>IF(AZ462&lt;&gt;"",W$33,"")</f>
        <v>0</v>
      </c>
      <c r="BO462" s="127" t="str">
        <f>IF(COUNTIF($AZ462,"=*Elaborare proiect de diplom?*"),$V$33,"0")</f>
        <v>0</v>
      </c>
      <c r="BP462" s="126">
        <f t="shared" si="37"/>
        <v>0</v>
      </c>
      <c r="BQ462" s="342">
        <f t="shared" si="38"/>
        <v>3.1</v>
      </c>
      <c r="BR462" s="258">
        <f>IF(COUNTIFS($N$31,"&lt;&gt;"&amp;"",$N$31,"&lt;&gt;practic?*",$N$31,"&lt;&gt;*op?ional*",$N$31,"&lt;&gt;*Disciplin? facultativ?*", $N$31,"&lt;&gt;*Examen de diplom?*"),IF($Y$33&lt;&gt;"",$Y$33,""),"")</f>
        <v>44</v>
      </c>
      <c r="BS462" s="258">
        <f>IF($AZ$462="","",$Q$33)</f>
        <v>4</v>
      </c>
      <c r="BT462" s="169" t="str">
        <f>IF(COUNTIFS($B$31,"&lt;&gt;"&amp;"",$B$31,"&lt;&gt;practic?*",$B$31,"&lt;&gt;*op?ional*",$B$31,"&lt;&gt;*Disciplin? facultativ?*",$B$31,"&lt;&gt;*Examen de diplom?*"),$X$33,"")</f>
        <v>DD</v>
      </c>
      <c r="BU462" s="169">
        <f>IF($AZ$462="","",IF($BG$462&lt;&gt;"",$BG$462,0)+IF($BM$462&lt;&gt;"",$BM$462,0)+IF($BQ$462&lt;&gt;"",$BQ$462,0))</f>
        <v>7.1</v>
      </c>
      <c r="BV462" s="258">
        <f>IF($AZ$462="","",IF($BJ$462&lt;&gt;"",$BJ$462,0)+IF($BP$462&lt;&gt;"",$BP$462,0)+IF($BR$462&lt;&gt;"",$BR$462,0))</f>
        <v>100</v>
      </c>
      <c r="BW462" s="419" t="str">
        <f t="shared" si="13"/>
        <v>2022</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Q$33</f>
        <v>4</v>
      </c>
      <c r="H463" s="368">
        <f>S$33</f>
        <v>28</v>
      </c>
      <c r="I463" s="368">
        <f>$T$33+$U$33+$V$33</f>
        <v>28</v>
      </c>
      <c r="J463" s="126">
        <f t="shared" si="40"/>
        <v>56</v>
      </c>
      <c r="K463" s="310">
        <f>$W$33</f>
        <v>0</v>
      </c>
      <c r="L463" s="369">
        <f>$Y$33</f>
        <v>44</v>
      </c>
      <c r="N463" s="369">
        <f t="shared" si="41"/>
        <v>100</v>
      </c>
      <c r="O463" s="396" t="b">
        <f t="shared" si="42"/>
        <v>1</v>
      </c>
      <c r="P463" s="404">
        <f t="shared" si="14"/>
        <v>25</v>
      </c>
      <c r="AX463" s="124" t="str">
        <f>$N$36</f>
        <v>L420.22.02.F6</v>
      </c>
      <c r="AY463" s="257">
        <v>6</v>
      </c>
      <c r="AZ463" s="257" t="str">
        <f>IF(COUNTIFS($N$34,"&lt;&gt;"&amp;"",$N$34,"&lt;&gt;practic?*",$N$34,"&lt;&gt;*op?ional*",$N$34,"&lt;&gt;*Disciplin? facultativ?*", $N$34,"&lt;&gt;*Examen de diplom?*"),$N$34,"")</f>
        <v>Desen tehnic si infografica 2</v>
      </c>
      <c r="BA463" s="257">
        <f>IF($AZ$463="","",ROUND(RIGHT($N$18,1)/2,0))</f>
        <v>1</v>
      </c>
      <c r="BB463" s="257" t="str">
        <f>IF($AZ$463="","",RIGHT($N$18,1))</f>
        <v>2</v>
      </c>
      <c r="BC463" s="257" t="str">
        <f>IF($AZ$463="","",$R$36)</f>
        <v>E</v>
      </c>
      <c r="BD463" s="257" t="str">
        <f>IF($AZ$463="","","DI")</f>
        <v>DI</v>
      </c>
      <c r="BE463" s="126">
        <f t="shared" si="30"/>
        <v>3</v>
      </c>
      <c r="BF463" s="126">
        <f t="shared" si="31"/>
        <v>3</v>
      </c>
      <c r="BG463" s="126">
        <f t="shared" si="32"/>
        <v>6</v>
      </c>
      <c r="BH463" s="258">
        <f>IF(COUNTIFS($N$34,"&lt;&gt;"&amp;"",$N$34,"&lt;&gt;practic?*",$N$34,"&lt;&gt;*Elaborare proiect de diplom?*",$N$34,"&lt;&gt;*op?ional*",$N$34,"&lt;&gt;*Disciplin? facultativ?*", $N$34,"&lt;&gt;*Examen de diplom?*"),$S$36,"")</f>
        <v>42</v>
      </c>
      <c r="BI463" s="258">
        <f>IF(COUNTIFS($N$34,"&lt;&gt;"&amp;"",$N$34,"&lt;&gt;practic?*",$N$34,"&lt;&gt;*Elaborare proiect de diplom?*",$N$34,"&lt;&gt;*op?ional*",$N$34,"&lt;&gt;*Disciplin? facultativ?*", $N$34,"&lt;&gt;*Examen de diplom?*"),($T$36+$U$36+$V$36),"")</f>
        <v>42</v>
      </c>
      <c r="BJ463" s="126">
        <f t="shared" si="33"/>
        <v>84</v>
      </c>
      <c r="BK463" s="342">
        <f t="shared" si="34"/>
        <v>0</v>
      </c>
      <c r="BL463" s="342">
        <f t="shared" si="35"/>
        <v>0</v>
      </c>
      <c r="BM463" s="126">
        <f t="shared" si="36"/>
        <v>0</v>
      </c>
      <c r="BN463" s="342">
        <f>IF(AZ463&lt;&gt;"",W$36,"")</f>
        <v>0</v>
      </c>
      <c r="BO463" s="127" t="str">
        <f>IF(COUNTIF($AZ463,"=*Elaborare proiect de diplom?*"),$V$36,"0")</f>
        <v>0</v>
      </c>
      <c r="BP463" s="126">
        <f t="shared" si="37"/>
        <v>0</v>
      </c>
      <c r="BQ463" s="342">
        <f t="shared" si="38"/>
        <v>4.7</v>
      </c>
      <c r="BR463" s="258">
        <f>IF(COUNTIFS($N$34,"&lt;&gt;"&amp;"",$N$34,"&lt;&gt;practic?*",$N$34,"&lt;&gt;*op?ional*",$N$34,"&lt;&gt;*Disciplin? facultativ?*", $N$34,"&lt;&gt;*Examen de diplom?*"),IF($Y$36&lt;&gt;"",$Y$36,""),"")</f>
        <v>66</v>
      </c>
      <c r="BS463" s="258">
        <f>IF($AZ$463="","",$Q$36)</f>
        <v>6</v>
      </c>
      <c r="BT463" s="169" t="str">
        <f>IF(COUNTIFS($B$34,"&lt;&gt;"&amp;"",$B$34,"&lt;&gt;practic?*",$B$34,"&lt;&gt;*op?ional*",$B$34,"&lt;&gt;*Disciplin? facultativ?*",$B$34,"&lt;&gt;*Examen de diplom?*"),$X$36,"")</f>
        <v>DF</v>
      </c>
      <c r="BU463" s="169">
        <f>IF($AZ$463="","",IF($BG$463&lt;&gt;"",$BG$463,0)+IF($BM$463&lt;&gt;"",$BM$463,0)+IF($BQ$463&lt;&gt;"",$BQ$463,0))</f>
        <v>10.7</v>
      </c>
      <c r="BV463" s="258">
        <f>IF($AZ$463="","",IF($BJ$463&lt;&gt;"",$BJ$463,0)+IF($BP$463&lt;&gt;"",$BP$463,0)+IF($BR$463&lt;&gt;"",$BR$463,0))</f>
        <v>150</v>
      </c>
      <c r="BW463" s="419" t="str">
        <f t="shared" si="13"/>
        <v>2022</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368">
        <f>Q$36</f>
        <v>6</v>
      </c>
      <c r="H464" s="368">
        <f>S$36</f>
        <v>42</v>
      </c>
      <c r="I464" s="368">
        <f>$T$36+$U$36+$V$36</f>
        <v>42</v>
      </c>
      <c r="J464" s="126">
        <f t="shared" si="40"/>
        <v>84</v>
      </c>
      <c r="K464" s="310">
        <f>$W$36</f>
        <v>0</v>
      </c>
      <c r="L464" s="369">
        <f>$Y$36</f>
        <v>66</v>
      </c>
      <c r="N464" s="369">
        <f t="shared" si="41"/>
        <v>150</v>
      </c>
      <c r="O464" s="396" t="b">
        <f t="shared" si="42"/>
        <v>1</v>
      </c>
      <c r="P464" s="404">
        <f t="shared" si="14"/>
        <v>25</v>
      </c>
      <c r="AX464" s="124" t="str">
        <f>$N$39</f>
        <v>L420.22.02.C7</v>
      </c>
      <c r="AY464" s="127">
        <v>7</v>
      </c>
      <c r="AZ464" s="257" t="str">
        <f>IF(COUNTIFS($N$37,"&lt;&gt;"&amp;"",$N$37,"&lt;&gt;practic?*",$N$37,"&lt;&gt;*op?ional*",$N$37,"&lt;&gt;*Disciplin? facultativ?*",$N$37,"&lt;&gt;*Examen de diplom?*"),$N$37,"")</f>
        <v>Limbi moderne 2 (opțiuni: L.Engleză, L. Germană, L.Franceză)</v>
      </c>
      <c r="BA464" s="257">
        <f>IF($AZ$464="","",ROUND(RIGHT($N$18,1)/2,0))</f>
        <v>1</v>
      </c>
      <c r="BB464" s="257" t="str">
        <f>IF($AZ$464="","",RIGHT($N$18,1))</f>
        <v>2</v>
      </c>
      <c r="BC464" s="257" t="str">
        <f>IF($AZ$464="","",$R$39)</f>
        <v>D</v>
      </c>
      <c r="BD464" s="257" t="str">
        <f>IF($AZ$464="","","DI")</f>
        <v>DI</v>
      </c>
      <c r="BE464" s="126">
        <f t="shared" si="30"/>
        <v>0</v>
      </c>
      <c r="BF464" s="126">
        <f t="shared" si="31"/>
        <v>2</v>
      </c>
      <c r="BG464" s="126">
        <f t="shared" si="32"/>
        <v>2</v>
      </c>
      <c r="BH464" s="258">
        <f>IF(COUNTIFS($N$37,"&lt;&gt;"&amp;"",$N$37,"&lt;&gt;practic?*",$N$37,"&lt;&gt;*Elaborare proiect de diplom?*",$N$37,"&lt;&gt;*op?ional*",$N$37,"&lt;&gt;*Disciplin? facultativ?*", $N$37,"&lt;&gt;*Examen de diplom?*"),$S$39,"")</f>
        <v>0</v>
      </c>
      <c r="BI464" s="258">
        <f>IF(COUNTIFS($N$37,"&lt;&gt;"&amp;"",$N$37,"&lt;&gt;practic?*",$N$37,"&lt;&gt;*Elaborare proiect de diplom?*",$N$37,"&lt;&gt;*op?ional*",$N$37,"&lt;&gt;*Disciplin? facultativ?*", $N$37,"&lt;&gt;*Examen de diplom?*"),($T$39+$U$39+$V$39),"")</f>
        <v>28</v>
      </c>
      <c r="BJ464" s="126">
        <f t="shared" si="33"/>
        <v>28</v>
      </c>
      <c r="BK464" s="342">
        <f t="shared" si="34"/>
        <v>0</v>
      </c>
      <c r="BL464" s="342">
        <f t="shared" si="35"/>
        <v>0</v>
      </c>
      <c r="BM464" s="126">
        <f t="shared" si="36"/>
        <v>0</v>
      </c>
      <c r="BN464" s="342">
        <f>IF(AZ464&lt;&gt;"",W$39,"")</f>
        <v>0</v>
      </c>
      <c r="BO464" s="127" t="str">
        <f>IF(COUNTIF($AZ464,"=*Elaborare proiect de diplom?*"),$V$39,"0")</f>
        <v>0</v>
      </c>
      <c r="BP464" s="126">
        <f t="shared" si="37"/>
        <v>0</v>
      </c>
      <c r="BQ464" s="342">
        <f t="shared" si="38"/>
        <v>1.6</v>
      </c>
      <c r="BR464" s="258">
        <f>IF(COUNTIFS($N$37,"&lt;&gt;"&amp;"",$N$37,"&lt;&gt;practic?*",$N$37,"&lt;&gt;*op?ional*",$N$37,"&lt;&gt;*Disciplin? facultativ?*", $N$37,"&lt;&gt;*Examen de diplom?*"),IF($Y$39&lt;&gt;"",$Y$39,""),"")</f>
        <v>22</v>
      </c>
      <c r="BS464" s="258">
        <f>IF($AZ$464="","",$Q$39)</f>
        <v>2</v>
      </c>
      <c r="BT464" s="169" t="str">
        <f>IF(COUNTIFS($B$37,"&lt;&gt;"&amp;"",$B$37,"&lt;&gt;practic?*",$B$37,"&lt;&gt;*op?ional*",$B$37,"&lt;&gt;*Disciplin? facultativ?*",$B$37,"&lt;&gt;*Examen de diplom?*"),$X$39,"")</f>
        <v>DC</v>
      </c>
      <c r="BU464" s="169">
        <f>IF($AZ$464="","",IF($BG$464&lt;&gt;"",$BG$464,0)+IF($BM$464&lt;&gt;"",$BM$464,0)+IF($BQ$464&lt;&gt;"",$BQ$464,0))</f>
        <v>3.6</v>
      </c>
      <c r="BV464" s="258">
        <f>IF($AZ$464="","",IF($BJ$464&lt;&gt;"",$BJ$464,0)+IF($BP$464&lt;&gt;"",$BP$464,0)+IF($BR$464&lt;&gt;"",$BR$464,0))</f>
        <v>50</v>
      </c>
      <c r="BW464" s="419" t="str">
        <f t="shared" si="13"/>
        <v>2022</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127">
        <f>Q$39</f>
        <v>2</v>
      </c>
      <c r="H465" s="127">
        <f>S$39</f>
        <v>0</v>
      </c>
      <c r="I465" s="368">
        <f>$T$39+$U$39+$V$39</f>
        <v>28</v>
      </c>
      <c r="J465" s="126">
        <f t="shared" si="40"/>
        <v>28</v>
      </c>
      <c r="K465" s="310">
        <f>$W$39</f>
        <v>0</v>
      </c>
      <c r="L465" s="127">
        <f>$Y$39</f>
        <v>22</v>
      </c>
      <c r="N465" s="369">
        <f t="shared" si="41"/>
        <v>50</v>
      </c>
      <c r="O465" s="396" t="b">
        <f t="shared" si="42"/>
        <v>1</v>
      </c>
      <c r="P465" s="404">
        <f t="shared" si="14"/>
        <v>25</v>
      </c>
      <c r="Y465" s="255"/>
      <c r="AX465" s="124" t="str">
        <f>$N$42</f>
        <v>L420.22.02.C8</v>
      </c>
      <c r="AY465" s="257">
        <v>8</v>
      </c>
      <c r="AZ465" s="257" t="str">
        <f>IF(COUNTIFS($N$40,"&lt;&gt;"&amp;"",$N$40,"&lt;&gt;practic?*",$N$40,"&lt;&gt;*op?ional*",$N$40,"&lt;&gt;*Disciplin? facultativ?*", $N$40,"&lt;&gt;*Examen de diplom?*"),$N$40,"")</f>
        <v>Educaţie fizică II</v>
      </c>
      <c r="BA465" s="257">
        <f>IF($AZ$465="","",ROUND(RIGHT($N$18,1)/2,0))</f>
        <v>1</v>
      </c>
      <c r="BB465" s="257" t="str">
        <f>IF($AZ$465="","",RIGHT($N$18,1))</f>
        <v>2</v>
      </c>
      <c r="BC465" s="257" t="str">
        <f>IF($AZ$465="","",$R$42)</f>
        <v>C</v>
      </c>
      <c r="BD465" s="257" t="str">
        <f>IF($AZ$465="","","DI")</f>
        <v>DI</v>
      </c>
      <c r="BE465" s="126">
        <f t="shared" si="30"/>
        <v>0</v>
      </c>
      <c r="BF465" s="126">
        <f t="shared" si="31"/>
        <v>1</v>
      </c>
      <c r="BG465" s="126">
        <f t="shared" si="32"/>
        <v>1</v>
      </c>
      <c r="BH465" s="258">
        <f>IF(COUNTIFS($N$40,"&lt;&gt;"&amp;"",$N$40,"&lt;&gt;practic?*",$N$40,"&lt;&gt;*Elaborare proiect de diplom?*",$N$40,"&lt;&gt;*op?ional*",$N$40,"&lt;&gt;*Disciplin? facultativ?*", $N$40,"&lt;&gt;*Examen de diplom?*"),$S$42,"")</f>
        <v>0</v>
      </c>
      <c r="BI465" s="258">
        <f>IF(COUNTIFS($N$40,"&lt;&gt;"&amp;"",$N$40,"&lt;&gt;practic?*",$N$40,"&lt;&gt;*Elaborare proiect de diplom?*",$N$40,"&lt;&gt;*op?ional*",$N$40,"&lt;&gt;*Disciplin? facultativ?*", $N$40,"&lt;&gt;*Examen de diplom?*"),($T$42+$U$42+$V$42),"")</f>
        <v>14</v>
      </c>
      <c r="BJ465" s="126">
        <f t="shared" si="33"/>
        <v>14</v>
      </c>
      <c r="BK465" s="342">
        <f t="shared" si="34"/>
        <v>0</v>
      </c>
      <c r="BL465" s="342">
        <f t="shared" si="35"/>
        <v>0</v>
      </c>
      <c r="BM465" s="126">
        <f t="shared" si="36"/>
        <v>0</v>
      </c>
      <c r="BN465" s="342">
        <f>IF(AZ465&lt;&gt;"",W$42,"")</f>
        <v>0</v>
      </c>
      <c r="BO465" s="127" t="str">
        <f>IF(COUNTIF($AZ465,"=*Elaborare proiect de diplom?*"),$V$42,"0")</f>
        <v>0</v>
      </c>
      <c r="BP465" s="126">
        <f t="shared" si="37"/>
        <v>0</v>
      </c>
      <c r="BQ465" s="342">
        <f t="shared" si="38"/>
        <v>2.6</v>
      </c>
      <c r="BR465" s="258">
        <f>IF(COUNTIFS($N$40,"&lt;&gt;"&amp;"",$N$40,"&lt;&gt;practic?*",$N$40,"&lt;&gt;*op?ional*",$N$40,"&lt;&gt;*Disciplin? facultativ?*", $N$40,"&lt;&gt;*Examen de diplom?*"),IF($Y$42&lt;&gt;"",$Y$42,""),"")</f>
        <v>36</v>
      </c>
      <c r="BS465" s="258">
        <f>IF($AZ$465="","",$Q$42)</f>
        <v>2</v>
      </c>
      <c r="BT465" s="169" t="str">
        <f>IF(COUNTIFS($B$40,"&lt;&gt;"&amp;"",$B$40,"&lt;&gt;practic?*",$B$40,"&lt;&gt;*op?ional*",$B$40,"&lt;&gt;*Disciplin? facultativ?*",$B$40,"&lt;&gt;*Examen de diplom?*"),$X$42,"")</f>
        <v>DC</v>
      </c>
      <c r="BU465" s="169">
        <f>IF($AZ$465="","",IF($BG$465&lt;&gt;"",$BG$465,0)+IF($BM$465&lt;&gt;"",$BM$465,0)+IF($BQ$465&lt;&gt;"",$BQ$465,0))</f>
        <v>3.6</v>
      </c>
      <c r="BV465" s="258">
        <f>IF($AZ$465="","",IF($BJ$465&lt;&gt;"",$BJ$465,0)+IF($BP$465&lt;&gt;"",$BP$465,0)+IF($BR$465&lt;&gt;"",$BR$465,0))</f>
        <v>50</v>
      </c>
      <c r="BW465" s="419" t="str">
        <f t="shared" si="13"/>
        <v>2022</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1</v>
      </c>
      <c r="F466" s="368">
        <f>Q$42</f>
        <v>2</v>
      </c>
      <c r="H466" s="368">
        <f>S$42</f>
        <v>0</v>
      </c>
      <c r="I466" s="368">
        <f>$T$42+$U$42+$V$42</f>
        <v>14</v>
      </c>
      <c r="J466" s="126">
        <f t="shared" si="40"/>
        <v>14</v>
      </c>
      <c r="K466" s="310">
        <f>$W$42</f>
        <v>0</v>
      </c>
      <c r="L466" s="369">
        <f>$Y$42</f>
        <v>36</v>
      </c>
      <c r="N466" s="369">
        <f t="shared" si="41"/>
        <v>50</v>
      </c>
      <c r="O466" s="396" t="b">
        <f t="shared" si="42"/>
        <v>1</v>
      </c>
      <c r="P466" s="404">
        <f t="shared" si="14"/>
        <v>25</v>
      </c>
      <c r="AX466" s="124" t="str">
        <f>$N$45</f>
        <v/>
      </c>
      <c r="AY466" s="257">
        <v>9</v>
      </c>
      <c r="AZ466" s="257" t="str">
        <f>IF(COUNTIFS($N$43,"&lt;&gt;"&amp;"",$N$43,"&lt;&gt;practic?*",$N$43,"&lt;&gt;*op?ional*",$N$43,"&lt;&gt;*Disciplin? facultativ?*",$N$43,"&lt;&gt;*Examen de diplom?*"),$N$43,"")</f>
        <v/>
      </c>
      <c r="BA466" s="257" t="str">
        <f>IF($AZ$466="","",ROUND(RIGHT($N$18,1)/2,0))</f>
        <v/>
      </c>
      <c r="BB466" s="257" t="str">
        <f>IF($AZ$466="","",RIGHT($N$18,1))</f>
        <v/>
      </c>
      <c r="BC466" s="257" t="str">
        <f>IF($AZ$466="","",$R$45)</f>
        <v/>
      </c>
      <c r="BD466" s="257" t="str">
        <f>IF($AZ$466="","","DI")</f>
        <v/>
      </c>
      <c r="BE466" s="126" t="str">
        <f t="shared" si="30"/>
        <v/>
      </c>
      <c r="BF466" s="126" t="str">
        <f t="shared" si="31"/>
        <v/>
      </c>
      <c r="BG466" s="126" t="str">
        <f t="shared" si="32"/>
        <v/>
      </c>
      <c r="BH466" s="258" t="str">
        <f>IF(COUNTIFS($N$43,"&lt;&gt;"&amp;"",$N$43,"&lt;&gt;practic?*",$N$43,"&lt;&gt;*Elaborare proiect de diplom?*",$N$43,"&lt;&gt;*op?ional*",$N$43,"&lt;&gt;*Disciplin? facultativ?*", $N$43,"&lt;&gt;*Examen de diplom?*"),$S$45,"")</f>
        <v/>
      </c>
      <c r="BI466" s="258" t="str">
        <f>IF(COUNTIFS($N$43,"&lt;&gt;"&amp;"",$N$43,"&lt;&gt;practic?*",$N$43,"&lt;&gt;*Elaborare proiect de diplom?*",$N$43,"&lt;&gt;*op?ional*",$N$43,"&lt;&gt;*Disciplin? facultativ?*", $N$43,"&lt;&gt;*Examen de diplom?*"),($T$45+$U$45+$V$45),"")</f>
        <v/>
      </c>
      <c r="BJ466" s="126" t="str">
        <f t="shared" si="33"/>
        <v/>
      </c>
      <c r="BK466" s="342" t="str">
        <f t="shared" si="34"/>
        <v/>
      </c>
      <c r="BL466" s="342" t="str">
        <f t="shared" si="35"/>
        <v/>
      </c>
      <c r="BM466" s="126" t="str">
        <f t="shared" si="36"/>
        <v/>
      </c>
      <c r="BN466" s="342" t="str">
        <f>IF(AZ466&lt;&gt;"",W$45,"")</f>
        <v/>
      </c>
      <c r="BO466" s="127" t="str">
        <f>IF(COUNTIF($AZ466,"=*Elaborare proiect de diplom?*"),$V$45,"0")</f>
        <v>0</v>
      </c>
      <c r="BP466" s="126" t="str">
        <f t="shared" si="37"/>
        <v/>
      </c>
      <c r="BQ466" s="342" t="str">
        <f t="shared" si="38"/>
        <v/>
      </c>
      <c r="BR466" s="258" t="str">
        <f>IF(COUNTIFS($N$43,"&lt;&gt;"&amp;"",$N$43,"&lt;&gt;practic?*",$N$43,"&lt;&gt;*op?ional*",$N$43,"&lt;&gt;*Disciplin? facultativ?*", $N$43,"&lt;&gt;*Examen de diplom?*"),IF($Y$45&lt;&gt;"",$Y$45,""),"")</f>
        <v/>
      </c>
      <c r="BS466" s="258" t="str">
        <f>IF($AZ$466="","",$Q$45)</f>
        <v/>
      </c>
      <c r="BT466" s="169" t="str">
        <f>IF(COUNTIFS($B$43,"&lt;&gt;"&amp;"",$B$43,"&lt;&gt;practic?*",$B$43,"&lt;&gt;*op?ional*",$B$43,"&lt;&gt;*Disciplin? facultativ?*",$B$43,"&lt;&gt;*Examen de diplom?*"),$X$45,"")</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368">
        <f>Q$45</f>
        <v>0</v>
      </c>
      <c r="H467" s="368">
        <f>S$45</f>
        <v>0</v>
      </c>
      <c r="I467" s="368">
        <f>$T$45+$U$45+$V$45</f>
        <v>0</v>
      </c>
      <c r="J467" s="126">
        <f t="shared" si="40"/>
        <v>0</v>
      </c>
      <c r="K467" s="310">
        <f>$W$45</f>
        <v>0</v>
      </c>
      <c r="L467" s="369">
        <f>$Y$45</f>
        <v>0</v>
      </c>
      <c r="N467" s="369">
        <f t="shared" si="41"/>
        <v>0</v>
      </c>
      <c r="O467" s="396" t="b">
        <f t="shared" si="42"/>
        <v>1</v>
      </c>
      <c r="P467" s="404" t="e">
        <f t="shared" si="14"/>
        <v>#DIV/0!</v>
      </c>
      <c r="AX467" s="124" t="str">
        <f>$N$48</f>
        <v/>
      </c>
      <c r="AY467" s="127">
        <v>10</v>
      </c>
      <c r="AZ467" s="257" t="str">
        <f>IF(COUNTIFS($N$46,"&lt;&gt;"&amp;"",$N$46,"&lt;&gt;practic?*",$N$46,"&lt;&gt;*op?ional*",$N$46,"&lt;&gt;*Disciplin? facultativ?*", $N$46,"&lt;&gt;*Examen de diplom?*"),$N$46,"")</f>
        <v/>
      </c>
      <c r="BA467" s="257" t="str">
        <f>IF($AZ$467="","",ROUND(RIGHT($N$18,1)/2,0))</f>
        <v/>
      </c>
      <c r="BB467" s="257" t="str">
        <f>IF($AZ$467="","",RIGHT($N$18,1))</f>
        <v/>
      </c>
      <c r="BC467" s="257" t="str">
        <f>IF($AZ$467="","",$R$48)</f>
        <v/>
      </c>
      <c r="BD467" s="257" t="str">
        <f>IF($AZ$467="","","DI")</f>
        <v/>
      </c>
      <c r="BE467" s="126" t="str">
        <f t="shared" si="30"/>
        <v/>
      </c>
      <c r="BF467" s="126" t="str">
        <f t="shared" si="31"/>
        <v/>
      </c>
      <c r="BG467" s="126" t="str">
        <f t="shared" si="32"/>
        <v/>
      </c>
      <c r="BH467" s="258" t="str">
        <f>IF(COUNTIFS($N$46,"&lt;&gt;"&amp;"",$N$46,"&lt;&gt;practic?*",$N$46,"&lt;&gt;*Elaborare proiect de diplom?*",$N$46,"&lt;&gt;*op?ional*",$N$46,"&lt;&gt;*Disciplin? facultativ?*", $N$46,"&lt;&gt;*Examen de diplom?*"),$S$48,"")</f>
        <v/>
      </c>
      <c r="BI467" s="258" t="str">
        <f>IF(COUNTIFS($N$46,"&lt;&gt;"&amp;"",$N$46,"&lt;&gt;practic?*",$N$46,"&lt;&gt;*Elaborare proiect de diplom?*",$N$46,"&lt;&gt;*op?ional*",$N$46,"&lt;&gt;*Disciplin? facultativ?*", $N$46,"&lt;&gt;*Examen de diplom?*"),($T$48+$U$48+$V$48),"")</f>
        <v/>
      </c>
      <c r="BJ467" s="126" t="str">
        <f t="shared" si="33"/>
        <v/>
      </c>
      <c r="BK467" s="342" t="str">
        <f t="shared" si="34"/>
        <v/>
      </c>
      <c r="BL467" s="342" t="str">
        <f t="shared" si="35"/>
        <v/>
      </c>
      <c r="BM467" s="126" t="str">
        <f t="shared" si="36"/>
        <v/>
      </c>
      <c r="BN467" s="342" t="str">
        <f>IF(AZ467&lt;&gt;"",W$48,"")</f>
        <v/>
      </c>
      <c r="BO467" s="127" t="str">
        <f>IF(COUNTIF($AZ467,"=*Elaborare proiect de diplom?*"),$V$48,"0")</f>
        <v>0</v>
      </c>
      <c r="BP467" s="126" t="str">
        <f t="shared" si="37"/>
        <v/>
      </c>
      <c r="BQ467" s="342" t="str">
        <f t="shared" si="38"/>
        <v/>
      </c>
      <c r="BR467" s="258" t="str">
        <f>IF(COUNTIFS($N$46,"&lt;&gt;"&amp;"",$N$46,"&lt;&gt;practic?*",$N$46,"&lt;&gt;*op?ional*",$N$46,"&lt;&gt;*Disciplin? facultativ?*", $N$46,"&lt;&gt;*Examen de diplom?*"),IF($Y$48&lt;&gt;"",$Y$48,""),"")</f>
        <v/>
      </c>
      <c r="BS467" s="258" t="str">
        <f>IF($AZ$467="","",$Q$48)</f>
        <v/>
      </c>
      <c r="BT467" s="169" t="str">
        <f>IF(COUNTIFS($B$46,"&lt;&gt;"&amp;"",$B$46,"&lt;&gt;practic?*",$B$46,"&lt;&gt;*op?ional*",$B$46,"&lt;&gt;*Disciplin? facultativ?*",$B$46,"&lt;&gt;*Examen de diplom?*"),$X$48,"")</f>
        <v/>
      </c>
      <c r="BU467" s="169" t="str">
        <f>IF($AZ$467="","",IF($BG$467&lt;&gt;"",$BG$467,0)+IF($BM$467&lt;&gt;"",$BM$467,0)+IF($BQ$467&lt;&gt;"",$BQ$467,0))</f>
        <v/>
      </c>
      <c r="BV467" s="258" t="str">
        <f>IF($AZ$467="","",IF($BJ$467&lt;&gt;"",$BJ$467,0)+IF($BP$467&lt;&gt;"",$BP$467,0)+IF($BR$467&lt;&gt;"",$BR$467,0))</f>
        <v/>
      </c>
      <c r="BW467" s="419"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6">
        <f t="shared" si="39"/>
        <v>0</v>
      </c>
      <c r="F468" s="127">
        <f>Q$48</f>
        <v>0</v>
      </c>
      <c r="H468" s="127">
        <f>S$48</f>
        <v>0</v>
      </c>
      <c r="I468" s="368">
        <f>$T$48+$U$48+$V$48</f>
        <v>0</v>
      </c>
      <c r="J468" s="126">
        <f t="shared" si="40"/>
        <v>0</v>
      </c>
      <c r="K468" s="310">
        <f>$W$48</f>
        <v>0</v>
      </c>
      <c r="L468" s="127">
        <f>$Y$48</f>
        <v>0</v>
      </c>
      <c r="N468" s="369">
        <f t="shared" si="41"/>
        <v>0</v>
      </c>
      <c r="O468" s="396" t="b">
        <f t="shared" si="42"/>
        <v>1</v>
      </c>
      <c r="P468" s="404" t="e">
        <f t="shared" si="14"/>
        <v>#DIV/0!</v>
      </c>
      <c r="AX468" s="124" t="str">
        <f>$N$51</f>
        <v/>
      </c>
      <c r="AY468" s="257">
        <v>11</v>
      </c>
      <c r="AZ468" s="257" t="str">
        <f>IF(COUNTIFS($N$49,"&lt;&gt;"&amp;"",$N$49,"&lt;&gt;practic?*",$N$49,"&lt;&gt;*op?ional*",$N$49,"&lt;&gt;*Disciplin? facultativ?*", $N$49,"&lt;&gt;*Examen de diplom?*"),$N$49,"")</f>
        <v/>
      </c>
      <c r="BA468" s="257" t="str">
        <f>IF($AZ$468="","",ROUND(RIGHT($N$18,1)/2,0))</f>
        <v/>
      </c>
      <c r="BB468" s="257" t="str">
        <f>IF($AZ$468="","",RIGHT($N$18,1))</f>
        <v/>
      </c>
      <c r="BC468" s="257" t="str">
        <f>IF($AZ$468="","",$R$51)</f>
        <v/>
      </c>
      <c r="BD468" s="257" t="str">
        <f>IF($AZ$468="","","DI")</f>
        <v/>
      </c>
      <c r="BE468" s="126" t="str">
        <f t="shared" si="30"/>
        <v/>
      </c>
      <c r="BF468" s="126" t="str">
        <f t="shared" si="31"/>
        <v/>
      </c>
      <c r="BG468" s="126" t="str">
        <f t="shared" si="32"/>
        <v/>
      </c>
      <c r="BH468" s="258" t="str">
        <f>IF(COUNTIFS($N$49,"&lt;&gt;"&amp;"",$N$49,"&lt;&gt;practic?*",$N$49,"&lt;&gt;*Elaborare proiect de diplom?*",$N$49,"&lt;&gt;*op?ional*",$N$49,"&lt;&gt;*Disciplin? facultativ?*", $N$49,"&lt;&gt;*Examen de diplom?*"),$S$51,"")</f>
        <v/>
      </c>
      <c r="BI468" s="258" t="str">
        <f>IF(COUNTIFS($N$49,"&lt;&gt;"&amp;"",$N$49,"&lt;&gt;practic?*",$N$49,"&lt;&gt;*Elaborare proiect de diplom?*",$N$49,"&lt;&gt;*op?ional*",$N$49,"&lt;&gt;*Disciplin? facultativ?*", $N$49,"&lt;&gt;*Examen de diplom?*"),($T$51+$U$51+$V$51),"")</f>
        <v/>
      </c>
      <c r="BJ468" s="126" t="str">
        <f t="shared" si="33"/>
        <v/>
      </c>
      <c r="BK468" s="342" t="str">
        <f t="shared" si="34"/>
        <v/>
      </c>
      <c r="BL468" s="342" t="str">
        <f t="shared" si="35"/>
        <v/>
      </c>
      <c r="BM468" s="126" t="str">
        <f t="shared" si="36"/>
        <v/>
      </c>
      <c r="BN468" s="342" t="str">
        <f>IF(AZ468&lt;&gt;"",W$51,"")</f>
        <v/>
      </c>
      <c r="BO468" s="127" t="str">
        <f>IF(COUNTIF($AZ468,"=*Elaborare proiect de diplom?*"),$V$51,"0")</f>
        <v>0</v>
      </c>
      <c r="BP468" s="126" t="str">
        <f t="shared" si="37"/>
        <v/>
      </c>
      <c r="BQ468" s="342" t="str">
        <f t="shared" si="38"/>
        <v/>
      </c>
      <c r="BR468" s="258" t="str">
        <f>IF(COUNTIFS($N$49,"&lt;&gt;"&amp;"",$N$49,"&lt;&gt;practic?*",$N$49,"&lt;&gt;*op?ional*",$N$49,"&lt;&gt;*Disciplin? facultativ?*", $N$49,"&lt;&gt;*Examen de diplom?*"),IF($Y$51&lt;&gt;"",$Y$51,""),"")</f>
        <v/>
      </c>
      <c r="BS468" s="342" t="str">
        <f>IF($AZ$467="","",$Q$51)</f>
        <v/>
      </c>
      <c r="BT468" s="169" t="str">
        <f>IF(COUNTIFS($B$49,"&lt;&gt;"&amp;"",$B$49,"&lt;&gt;practic?*",$B$49,"&lt;&gt;*op?ional*",$B$49,"&lt;&gt;*Disciplin? facultativ?*",$B$49,"&lt;&gt;*Examen de diplom?*"),$X$51,"")</f>
        <v/>
      </c>
      <c r="BU468" s="169" t="str">
        <f>IF($AZ$468="","",IF($BG$468&lt;&gt;"",$BG$468,0)+IF($BM$468&lt;&gt;"",$BM$468,0)+IF($BQ$468&lt;&gt;"",$BQ$468,0))</f>
        <v/>
      </c>
      <c r="BV468" s="258" t="str">
        <f>IF($AZ$468="","",IF($BJ$468&lt;&gt;"",$BJ$468,0)+IF($BP$468&lt;&gt;"",$BP$468,0)+IF($BR$468&lt;&gt;"",$BR$468,0))</f>
        <v/>
      </c>
      <c r="BW468" s="419" t="str">
        <f t="shared" si="13"/>
        <v/>
      </c>
      <c r="BX468" s="124"/>
      <c r="BY468" s="344"/>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6">
        <f t="shared" si="39"/>
        <v>0</v>
      </c>
      <c r="F469" s="368">
        <f>Q$51</f>
        <v>0</v>
      </c>
      <c r="H469" s="368">
        <f>S$51</f>
        <v>0</v>
      </c>
      <c r="I469" s="368">
        <f>$T$51+$U$51+$V$51</f>
        <v>0</v>
      </c>
      <c r="J469" s="126">
        <f t="shared" si="40"/>
        <v>0</v>
      </c>
      <c r="K469" s="310">
        <f>$W$51</f>
        <v>0</v>
      </c>
      <c r="L469" s="369">
        <f>$Y$51</f>
        <v>0</v>
      </c>
      <c r="N469" s="369">
        <f t="shared" si="41"/>
        <v>0</v>
      </c>
      <c r="O469" s="396" t="b">
        <f t="shared" si="42"/>
        <v>1</v>
      </c>
      <c r="P469" s="404" t="e">
        <f t="shared" si="14"/>
        <v>#DIV/0!</v>
      </c>
      <c r="AX469" s="345" t="s">
        <v>219</v>
      </c>
      <c r="AY469" s="346"/>
      <c r="AZ469" s="346"/>
      <c r="BA469" s="346"/>
      <c r="BB469" s="346"/>
      <c r="BC469" s="346"/>
      <c r="BD469" s="346"/>
      <c r="BE469" s="346"/>
      <c r="BF469" s="346"/>
      <c r="BG469" s="346"/>
      <c r="BH469" s="346"/>
      <c r="BI469" s="346"/>
      <c r="BJ469" s="346"/>
      <c r="BK469" s="346"/>
      <c r="BL469" s="346"/>
      <c r="BM469" s="346"/>
      <c r="BN469" s="346"/>
      <c r="BO469" s="346"/>
      <c r="BP469" s="346"/>
      <c r="BQ469" s="346"/>
      <c r="BR469" s="346"/>
      <c r="BS469" s="337">
        <f>SUM(BS458:BS468)</f>
        <v>30</v>
      </c>
      <c r="BT469" s="348"/>
      <c r="BU469" s="349"/>
      <c r="BV469" s="350"/>
      <c r="BW469" s="419" t="str">
        <f t="shared" si="13"/>
        <v/>
      </c>
      <c r="BX469" s="337"/>
      <c r="BY469" s="351"/>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59" customFormat="1" ht="21" hidden="1" customHeight="1" x14ac:dyDescent="0.25">
      <c r="A470" s="49"/>
      <c r="B470" s="50"/>
      <c r="C470" s="50"/>
      <c r="D470" s="50"/>
      <c r="E470" s="50"/>
      <c r="F470" s="371">
        <f>D459*F459+D460*F460+D461*F461+D462*F462+D463*F463+D464*F464+D465*F465+D466*F466+D467*F467+D468*F468+D469*F469</f>
        <v>30</v>
      </c>
      <c r="G470" s="50"/>
      <c r="H470" s="346"/>
      <c r="I470" s="346"/>
      <c r="J470" s="346"/>
      <c r="K470" s="310"/>
      <c r="L470" s="346"/>
      <c r="M470" s="51"/>
      <c r="N470" s="371">
        <f>D459*N459+D460*N460+D461*N461+D462*N462+D463*N463+D464*N464+D465*N465+D466*N466+D467*N467+D468*N468+D469*N469</f>
        <v>750</v>
      </c>
      <c r="O470" s="398" t="b">
        <f>AND(O459:O469)</f>
        <v>1</v>
      </c>
      <c r="P470" s="374">
        <f>N470/F470</f>
        <v>25</v>
      </c>
      <c r="Q470" s="50"/>
      <c r="R470" s="50"/>
      <c r="S470" s="50"/>
      <c r="T470" s="50"/>
      <c r="U470" s="50"/>
      <c r="V470" s="50"/>
      <c r="W470" s="310"/>
      <c r="X470" s="51"/>
      <c r="Y470" s="51"/>
      <c r="Z470" s="50"/>
      <c r="AA470" s="50"/>
      <c r="AB470" s="50"/>
      <c r="AC470" s="50"/>
      <c r="AD470" s="50"/>
      <c r="AE470" s="50"/>
      <c r="AF470" s="50"/>
      <c r="AG470" s="50"/>
      <c r="AH470" s="50"/>
      <c r="AI470" s="310"/>
      <c r="AJ470" s="51"/>
      <c r="AK470" s="51"/>
      <c r="AL470" s="50"/>
      <c r="AM470" s="50"/>
      <c r="AN470" s="50"/>
      <c r="AO470" s="50"/>
      <c r="AP470" s="50"/>
      <c r="AQ470" s="50"/>
      <c r="AR470" s="50"/>
      <c r="AS470" s="50"/>
      <c r="AT470" s="50"/>
      <c r="AU470" s="310"/>
      <c r="AV470" s="51"/>
      <c r="AW470" s="51"/>
      <c r="AX470" s="247" t="s">
        <v>216</v>
      </c>
      <c r="AY470" s="247" t="s">
        <v>186</v>
      </c>
      <c r="AZ470" s="247" t="s">
        <v>187</v>
      </c>
      <c r="BA470" s="247" t="s">
        <v>192</v>
      </c>
      <c r="BB470" s="247" t="s">
        <v>195</v>
      </c>
      <c r="BC470" s="247" t="s">
        <v>193</v>
      </c>
      <c r="BD470" s="247" t="s">
        <v>194</v>
      </c>
      <c r="BE470" s="247" t="s">
        <v>203</v>
      </c>
      <c r="BF470" s="247" t="s">
        <v>204</v>
      </c>
      <c r="BG470" s="247" t="s">
        <v>208</v>
      </c>
      <c r="BH470" s="247" t="s">
        <v>205</v>
      </c>
      <c r="BI470" s="247" t="s">
        <v>206</v>
      </c>
      <c r="BJ470" s="247" t="s">
        <v>197</v>
      </c>
      <c r="BK470" s="260" t="s">
        <v>277</v>
      </c>
      <c r="BL470" s="336" t="s">
        <v>207</v>
      </c>
      <c r="BM470" s="247" t="s">
        <v>200</v>
      </c>
      <c r="BN470" s="335" t="s">
        <v>278</v>
      </c>
      <c r="BO470" s="260" t="s">
        <v>210</v>
      </c>
      <c r="BP470" s="247" t="s">
        <v>201</v>
      </c>
      <c r="BQ470" s="247" t="s">
        <v>198</v>
      </c>
      <c r="BR470" s="247" t="s">
        <v>199</v>
      </c>
      <c r="BS470" s="247" t="s">
        <v>196</v>
      </c>
      <c r="BT470" s="247" t="s">
        <v>226</v>
      </c>
      <c r="BU470" s="247" t="s">
        <v>211</v>
      </c>
      <c r="BV470" s="247" t="s">
        <v>212</v>
      </c>
      <c r="BW470" s="419" t="e">
        <f t="shared" si="13"/>
        <v>#VALUE!</v>
      </c>
      <c r="BX470" s="247"/>
      <c r="BY470" s="261"/>
      <c r="BZ470" s="261"/>
      <c r="CA470" s="261"/>
      <c r="CB470" s="261"/>
      <c r="CC470" s="261"/>
      <c r="CD470" s="261"/>
      <c r="CE470" s="261"/>
      <c r="CF470" s="261"/>
      <c r="CG470" s="261"/>
      <c r="CH470" s="261"/>
      <c r="CI470" s="261"/>
      <c r="CJ470" s="261"/>
      <c r="CK470" s="261"/>
      <c r="CL470" s="261"/>
      <c r="CM470" s="261"/>
      <c r="CN470" s="261"/>
      <c r="CO470" s="261"/>
      <c r="CP470" s="261"/>
      <c r="CQ470" s="261"/>
      <c r="CR470" s="261"/>
      <c r="CS470" s="261"/>
      <c r="CT470" s="261"/>
    </row>
    <row r="471" spans="1:98" ht="21" hidden="1" customHeight="1" x14ac:dyDescent="0.25">
      <c r="A471" s="259"/>
      <c r="B471" s="259"/>
      <c r="C471" s="259"/>
      <c r="D471" s="259"/>
      <c r="E471" s="259"/>
      <c r="F471" s="247" t="s">
        <v>196</v>
      </c>
      <c r="G471" s="259"/>
      <c r="H471" s="247" t="s">
        <v>205</v>
      </c>
      <c r="I471" s="247" t="s">
        <v>206</v>
      </c>
      <c r="J471" s="247" t="s">
        <v>197</v>
      </c>
      <c r="K471" s="259"/>
      <c r="L471" s="247" t="s">
        <v>199</v>
      </c>
      <c r="M471" s="259"/>
      <c r="N471" s="247" t="s">
        <v>279</v>
      </c>
      <c r="O471" s="395" t="s">
        <v>276</v>
      </c>
      <c r="P471" s="261"/>
      <c r="Q471" s="259"/>
      <c r="R471" s="259"/>
      <c r="S471" s="259"/>
      <c r="T471" s="259"/>
      <c r="U471" s="259"/>
      <c r="V471" s="259"/>
      <c r="W471" s="259"/>
      <c r="X471" s="259"/>
      <c r="Y471" s="259"/>
      <c r="Z471" s="259"/>
      <c r="AA471" s="259"/>
      <c r="AB471" s="259"/>
      <c r="AC471" s="259"/>
      <c r="AD471" s="259"/>
      <c r="AE471" s="259"/>
      <c r="AF471" s="259"/>
      <c r="AG471" s="259"/>
      <c r="AH471" s="259"/>
      <c r="AI471" s="259"/>
      <c r="AJ471" s="259"/>
      <c r="AK471" s="259"/>
      <c r="AL471" s="259"/>
      <c r="AM471" s="259"/>
      <c r="AN471" s="259"/>
      <c r="AO471" s="259"/>
      <c r="AP471" s="259"/>
      <c r="AQ471" s="259"/>
      <c r="AR471" s="259"/>
      <c r="AS471" s="259"/>
      <c r="AT471" s="259"/>
      <c r="AU471" s="259"/>
      <c r="AV471" s="259"/>
      <c r="AW471" s="259"/>
      <c r="AX471" s="262" t="str">
        <f>$Z$21</f>
        <v>L420.22.03.D1</v>
      </c>
      <c r="AY471" s="127">
        <v>1</v>
      </c>
      <c r="AZ471" s="127" t="str">
        <f>IF(COUNTIFS($Z$19,"&lt;&gt;"&amp;"",$Z$19,"&lt;&gt;practic?*",$Z$19,"&lt;&gt;*op?ional*",$Z$19,"&lt;&gt;*Disciplin? facultativ?*", $Z$19,"&lt;&gt;*Examen de diplom?*"),$Z$19,"")</f>
        <v>Electrotehnica</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2">
        <f>IF($AZ471&lt;&gt;"",ROUND(BN471/14,1),"")</f>
        <v>0</v>
      </c>
      <c r="BL471" s="342">
        <f>IF($AZ471&lt;&gt;"",ROUND(BO471/14,1),"")</f>
        <v>0</v>
      </c>
      <c r="BM471" s="126">
        <f>IF($AZ471="","",IF($BK471&lt;&gt;"",$BK471,0)+IF($BL471&lt;&gt;"",$BL471,0))</f>
        <v>0</v>
      </c>
      <c r="BN471" s="342">
        <f>IF(AZ471&lt;&gt;"",AI$21,"")</f>
        <v>0</v>
      </c>
      <c r="BO471" s="127" t="str">
        <f>IF(COUNTIF($AZ471,"=*Elaborare proiect de diplom?*"),$AH$21,"0")</f>
        <v>0</v>
      </c>
      <c r="BP471" s="126">
        <f>IF($AZ471="","",IF($BN471&lt;&gt;"",$BN471,0)+IF($BO471&lt;&gt;"",$BO471,0))</f>
        <v>0</v>
      </c>
      <c r="BQ471" s="342">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19" t="str">
        <f t="shared" si="13"/>
        <v>2023</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IF(AND((F472&gt;0), (N472&gt;0)),1,0)</f>
        <v>1</v>
      </c>
      <c r="F472" s="127">
        <f>AC$21</f>
        <v>3</v>
      </c>
      <c r="H472" s="127">
        <f>AE$21</f>
        <v>28</v>
      </c>
      <c r="I472" s="127">
        <f>$AF$21+$AG$21+$AH$21</f>
        <v>14</v>
      </c>
      <c r="J472" s="126">
        <f>H472+I472</f>
        <v>42</v>
      </c>
      <c r="K472" s="310">
        <f>$AI$21</f>
        <v>0</v>
      </c>
      <c r="L472" s="127">
        <f>$AK$21</f>
        <v>33</v>
      </c>
      <c r="N472" s="369">
        <f>IF(ISNUMBER(L472+K472+J472), L472+K472+J472,0)</f>
        <v>75</v>
      </c>
      <c r="O472" s="396" t="b">
        <f>IF(D472=0,TRUE, IF(N472/25=F472,TRUE,FALSE))</f>
        <v>1</v>
      </c>
      <c r="P472" s="404">
        <f t="shared" ref="P472:P494" si="45">N472/F472</f>
        <v>25</v>
      </c>
      <c r="AX472" s="124" t="str">
        <f>$Z$24</f>
        <v>L420.22.03.D2</v>
      </c>
      <c r="AY472" s="258">
        <v>2</v>
      </c>
      <c r="AZ472" s="258" t="str">
        <f>IF(COUNTIFS($Z$22,"&lt;&gt;"&amp;"",$Z$22,"&lt;&gt;practic?*",$Z$22,"&lt;&gt;*op?ional*",$Z$22,"&lt;&gt;*Disciplin? facultativ?*", $Z$22,"&lt;&gt;*Examen de diplom?*"),$Z$22,"")</f>
        <v>Tehnologia materialelor II</v>
      </c>
      <c r="BA472" s="258">
        <f t="shared" si="43"/>
        <v>2</v>
      </c>
      <c r="BB472" s="258" t="str">
        <f t="shared" si="44"/>
        <v>3</v>
      </c>
      <c r="BC472" s="258" t="str">
        <f>IF($AZ472="","",$AD$24)</f>
        <v>D</v>
      </c>
      <c r="BD472" s="258" t="str">
        <f>IF($AZ472="","","DI")</f>
        <v>DI</v>
      </c>
      <c r="BE472" s="126">
        <f t="shared" ref="BE472:BE481" si="46">IF($AZ472&lt;&gt;"",ROUND(BH472/14,1),"")</f>
        <v>2</v>
      </c>
      <c r="BF472" s="126">
        <f t="shared" ref="BF472:BF481" si="47">IF($AZ472&lt;&gt;"",ROUND(BI472/14,1),"")</f>
        <v>1</v>
      </c>
      <c r="BG472" s="126">
        <f t="shared" ref="BG472:BG481" si="48">IF($AZ472&lt;&gt;"",BE472+BF472,"")</f>
        <v>3</v>
      </c>
      <c r="BH472" s="258">
        <f>IF(COUNTIFS($Z$22,"&lt;&gt;"&amp;"",$Z$22,"&lt;&gt;practic?*",$Z$22,"&lt;&gt;*Elaborare proiect de diplom?*",$Z$22,"&lt;&gt;*op?ional*",$Z$22,"&lt;&gt;*Disciplin? facultativ?*", $Z$22,"&lt;&gt;*Examen de diplom?*"),$AE$24,"")</f>
        <v>28</v>
      </c>
      <c r="BI472" s="258">
        <f>IF(COUNTIFS($Z$22,"&lt;&gt;"&amp;"",$Z$22,"&lt;&gt;practic?*",$Z$22,"&lt;&gt;*Elaborare proiect de diplom?*",$Z$22,"&lt;&gt;*op?ional*",$Z$22,"&lt;&gt;*Disciplin? facultativ?*", $Z$22,"&lt;&gt;*Examen de diplom?*"),($AF$24+$AG$24+$AH$24),"")</f>
        <v>14</v>
      </c>
      <c r="BJ472" s="126">
        <f t="shared" ref="BJ472:BJ481" si="49">IF($AZ472&lt;&gt;"",BH472+BI472,"")</f>
        <v>42</v>
      </c>
      <c r="BK472" s="342">
        <f t="shared" ref="BK472:BK481" si="50">IF($AZ472&lt;&gt;"",ROUND(BN472/14,1),"")</f>
        <v>0</v>
      </c>
      <c r="BL472" s="342">
        <f t="shared" ref="BL472:BL481" si="51">IF($AZ472&lt;&gt;"",ROUND(BO472/14,1),"")</f>
        <v>0</v>
      </c>
      <c r="BM472" s="126">
        <f t="shared" ref="BM472:BM481" si="52">IF($AZ472="","",IF($BK472&lt;&gt;"",$BK472,0)+IF($BL472&lt;&gt;"",$BL472,0))</f>
        <v>0</v>
      </c>
      <c r="BN472" s="342">
        <f>IF(AZ472&lt;&gt;"",AI$24,"")</f>
        <v>0</v>
      </c>
      <c r="BO472" s="127" t="str">
        <f>IF(COUNTIF($AZ472,"=*Elaborare proiect de diplom?*"),$AH$24,"0")</f>
        <v>0</v>
      </c>
      <c r="BP472" s="126">
        <f t="shared" ref="BP472:BP481" si="53">IF($AZ472="","",IF($BN472&lt;&gt;"",$BN472,0)+IF($BO472&lt;&gt;"",$BO472,0))</f>
        <v>0</v>
      </c>
      <c r="BQ472" s="342">
        <f t="shared" ref="BQ472:BQ481" si="54">IF($AZ472&lt;&gt;"",ROUND(BR472/14,1),"")</f>
        <v>4.0999999999999996</v>
      </c>
      <c r="BR472" s="258">
        <f>IF(COUNTIFS($Z$22,"&lt;&gt;"&amp;"",$Z$22,"&lt;&gt;practic?*",$Z$22,"&lt;&gt;*op?ional*",$Z$22,"&lt;&gt;*Disciplin? facultativ?*", $Z$22,"&lt;&gt;*Examen de diplom?*"),IF($AK$24&lt;&gt;"",$AK$24,""),"")</f>
        <v>58</v>
      </c>
      <c r="BS472" s="258">
        <f>IF($AZ472="","",$AC$24)</f>
        <v>4</v>
      </c>
      <c r="BT472" s="169" t="str">
        <f>IF(COUNTIFS($Z$22,"&lt;&gt;"&amp;"",$Z$22,"&lt;&gt;practic?*",$Z$22,"&lt;&gt;*op?ional*",$Z$22,"&lt;&gt;*Disciplin? facultativ?*",$Z$22,"&lt;&gt;*Examen de diplom?*"),$AJ$24,"")</f>
        <v>DD</v>
      </c>
      <c r="BU472" s="126">
        <f>IF($AZ472="","",IF($BG472&lt;&gt;"",$BG472,0)+IF($BM472&lt;&gt;"",$BM472,0)+IF($BQ472&lt;&gt;"",$BQ472,0))</f>
        <v>7.1</v>
      </c>
      <c r="BV472" s="127">
        <f t="shared" ref="BV472:BV481" si="55">IF($AZ472="","",IF($BJ472&lt;&gt;"",$BJ472,0)+IF($BP472&lt;&gt;"",$BP472,0)+IF($BR472&lt;&gt;"",$BR472,0))</f>
        <v>100</v>
      </c>
      <c r="BW472" s="419" t="str">
        <f t="shared" si="13"/>
        <v>2023</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ref="D473:D482" si="56">IF(AND((F473&gt;0), (N473&gt;0)),1,0)</f>
        <v>1</v>
      </c>
      <c r="F473" s="369">
        <f>AC$24</f>
        <v>4</v>
      </c>
      <c r="H473" s="369">
        <f>AE$24</f>
        <v>28</v>
      </c>
      <c r="I473" s="368">
        <f>$AF$24+$AG$24+$AH$24</f>
        <v>14</v>
      </c>
      <c r="J473" s="126">
        <f t="shared" ref="J473:J482" si="57">H473+I473</f>
        <v>42</v>
      </c>
      <c r="K473" s="310">
        <f>$AI$24</f>
        <v>0</v>
      </c>
      <c r="L473" s="369">
        <f>$AK$24</f>
        <v>58</v>
      </c>
      <c r="N473" s="369">
        <f t="shared" ref="N473:N482" si="58">IF(ISNUMBER(L473+K473+J473), L473+K473+J473,0)</f>
        <v>100</v>
      </c>
      <c r="O473" s="396" t="b">
        <f t="shared" ref="O473:O482" si="59">IF(D473=0,TRUE, IF(N473/25=F473,TRUE,FALSE))</f>
        <v>1</v>
      </c>
      <c r="P473" s="404">
        <f t="shared" si="45"/>
        <v>25</v>
      </c>
      <c r="AX473" s="124" t="str">
        <f>$Z$27</f>
        <v>L420.22.03.D3</v>
      </c>
      <c r="AY473" s="258">
        <v>3</v>
      </c>
      <c r="AZ473" s="258" t="str">
        <f>IF(COUNTIFS($Z$25,"&lt;&gt;"&amp;"",$Z$25,"&lt;&gt;practic?*",$Z$25,"&lt;&gt;*op?ional*",$Z$25,"&lt;&gt;*Disciplin? facultativ?*", $Z$25,"&lt;&gt;*Examen de diplom?*"),$Z$25,"")</f>
        <v>Rezistenţa materialelor I</v>
      </c>
      <c r="BA473" s="258">
        <f t="shared" si="43"/>
        <v>2</v>
      </c>
      <c r="BB473" s="258" t="str">
        <f t="shared" si="44"/>
        <v>3</v>
      </c>
      <c r="BC473" s="258" t="str">
        <f>IF($AZ473="","",$AD$27)</f>
        <v>E</v>
      </c>
      <c r="BD473" s="127" t="str">
        <f t="shared" ref="BD473:BD481" si="60">IF($AZ473="","","DI")</f>
        <v>DI</v>
      </c>
      <c r="BE473" s="126">
        <f t="shared" si="46"/>
        <v>2</v>
      </c>
      <c r="BF473" s="126">
        <f t="shared" si="47"/>
        <v>3</v>
      </c>
      <c r="BG473" s="126">
        <f t="shared" si="48"/>
        <v>5</v>
      </c>
      <c r="BH473" s="258">
        <f>IF(COUNTIFS($Z$25,"&lt;&gt;"&amp;"",$Z$25,"&lt;&gt;practic?*",$Z$25,"&lt;&gt;*Elaborare proiect de diplom?*",$Z$25,"&lt;&gt;*op?ional*",$Z$25,"&lt;&gt;*Disciplin? facultativ?*", $Z$25,"&lt;&gt;*Examen de diplom?*"),$AE$27,"")</f>
        <v>28</v>
      </c>
      <c r="BI473" s="258">
        <f>IF(COUNTIFS($Z$25,"&lt;&gt;"&amp;"",$Z$25,"&lt;&gt;practic?*",$Z$25,"&lt;&gt;*Elaborare proiect de diplom?*",$Z$25,"&lt;&gt;*op?ional*",$Z$25,"&lt;&gt;*Disciplin? facultativ?*", $Z$25,"&lt;&gt;*Examen de diplom?*"),($AF$27+$AG$27+$AH$27),"")</f>
        <v>42</v>
      </c>
      <c r="BJ473" s="126">
        <f t="shared" si="49"/>
        <v>70</v>
      </c>
      <c r="BK473" s="342">
        <f t="shared" si="50"/>
        <v>0</v>
      </c>
      <c r="BL473" s="342">
        <f t="shared" si="51"/>
        <v>0</v>
      </c>
      <c r="BM473" s="126">
        <f t="shared" si="52"/>
        <v>0</v>
      </c>
      <c r="BN473" s="342">
        <f>IF(AZ473&lt;&gt;"",AI$27,"")</f>
        <v>0</v>
      </c>
      <c r="BO473" s="127" t="str">
        <f>IF(COUNTIF($AZ473,"=*Elaborare proiect de diplom?*"),$AH$27,"0")</f>
        <v>0</v>
      </c>
      <c r="BP473" s="126">
        <f t="shared" si="53"/>
        <v>0</v>
      </c>
      <c r="BQ473" s="342">
        <f t="shared" si="54"/>
        <v>3.9</v>
      </c>
      <c r="BR473" s="258">
        <f>IF(COUNTIFS($Z$25,"&lt;&gt;"&amp;"",$Z$25,"&lt;&gt;practic?*",$Z$25,"&lt;&gt;*op?ional*",$Z$25,"&lt;&gt;*Disciplin? facultativ?*", $Z$25,"&lt;&gt;*Examen de diplom?*"),IF($AK$27&lt;&gt;"",$AK$27,""),"")</f>
        <v>55</v>
      </c>
      <c r="BS473" s="258">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19" t="str">
        <f t="shared" si="13"/>
        <v>2023</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369">
        <f>AC$27</f>
        <v>5</v>
      </c>
      <c r="H474" s="369">
        <f>AE$27</f>
        <v>28</v>
      </c>
      <c r="I474" s="368">
        <f>$AF$27+$AG$27+$AH$27</f>
        <v>42</v>
      </c>
      <c r="J474" s="126">
        <f t="shared" si="57"/>
        <v>70</v>
      </c>
      <c r="K474" s="310">
        <f>$AI$27</f>
        <v>0</v>
      </c>
      <c r="L474" s="369">
        <f>$AK$27</f>
        <v>55</v>
      </c>
      <c r="N474" s="369">
        <f t="shared" si="58"/>
        <v>125</v>
      </c>
      <c r="O474" s="396" t="b">
        <f t="shared" si="59"/>
        <v>1</v>
      </c>
      <c r="P474" s="404">
        <f t="shared" si="45"/>
        <v>25</v>
      </c>
      <c r="AX474" s="124" t="str">
        <f>$Z$30</f>
        <v>L420.22.03.D4</v>
      </c>
      <c r="AY474" s="127">
        <v>4</v>
      </c>
      <c r="AZ474" s="258" t="str">
        <f>IF(COUNTIFS($Z$28,"&lt;&gt;"&amp;"",$Z$28,"&lt;&gt;practic?*",$Z$28,"&lt;&gt;*op?ional*",$Z$28,"&lt;&gt;*Disciplin? facultativ?*", $Z$28,"&lt;&gt;*Examen de diplom?*"),$Z$28,"")</f>
        <v>Mecanica II</v>
      </c>
      <c r="BA474" s="258">
        <f t="shared" si="43"/>
        <v>2</v>
      </c>
      <c r="BB474" s="258" t="str">
        <f t="shared" si="44"/>
        <v>3</v>
      </c>
      <c r="BC474" s="258" t="str">
        <f>IF($AZ474="","",$AD$30)</f>
        <v>E</v>
      </c>
      <c r="BD474" s="258" t="str">
        <f t="shared" si="60"/>
        <v>DI</v>
      </c>
      <c r="BE474" s="126">
        <f t="shared" si="46"/>
        <v>2</v>
      </c>
      <c r="BF474" s="126">
        <f t="shared" si="47"/>
        <v>2</v>
      </c>
      <c r="BG474" s="126">
        <f t="shared" si="48"/>
        <v>4</v>
      </c>
      <c r="BH474" s="258">
        <f>IF(COUNTIFS($Z$28,"&lt;&gt;"&amp;"",$Z$28,"&lt;&gt;practic?*",$Z$28,"&lt;&gt;*Elaborare proiect de diplom?*",$Z$28,"&lt;&gt;*op?ional*",$Z$28,"&lt;&gt;*Disciplin? facultativ?*", $Z$28,"&lt;&gt;*Examen de diplom?*"),$AE$30,"")</f>
        <v>28</v>
      </c>
      <c r="BI474" s="258">
        <f>IF(COUNTIFS($Z$28,"&lt;&gt;"&amp;"",$Z$28,"&lt;&gt;practic?*",$Z$28,"&lt;&gt;*Elaborare proiect de diplom?*",$Z$28,"&lt;&gt;*op?ional*",$Z$28,"&lt;&gt;*Disciplin? facultativ?*", $Z$28,"&lt;&gt;*Examen de diplom?*"),($AF$30+$AG$30+$AH$30),"")</f>
        <v>28</v>
      </c>
      <c r="BJ474" s="126">
        <f t="shared" si="49"/>
        <v>56</v>
      </c>
      <c r="BK474" s="342">
        <f t="shared" si="50"/>
        <v>0</v>
      </c>
      <c r="BL474" s="342">
        <f t="shared" si="51"/>
        <v>0</v>
      </c>
      <c r="BM474" s="126">
        <f t="shared" si="52"/>
        <v>0</v>
      </c>
      <c r="BN474" s="342">
        <f>IF(AZ474&lt;&gt;"",AI$30,"")</f>
        <v>0</v>
      </c>
      <c r="BO474" s="127" t="str">
        <f>IF(COUNTIF($AZ474,"=*Elaborare proiect de diplom?*"),$AH$30,"0")</f>
        <v>0</v>
      </c>
      <c r="BP474" s="126">
        <f t="shared" si="53"/>
        <v>0</v>
      </c>
      <c r="BQ474" s="342">
        <f t="shared" si="54"/>
        <v>3.1</v>
      </c>
      <c r="BR474" s="258">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61"/>
        <v>7.1</v>
      </c>
      <c r="BV474" s="127">
        <f t="shared" si="55"/>
        <v>100</v>
      </c>
      <c r="BW474" s="419" t="str">
        <f t="shared" si="13"/>
        <v>2023</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127">
        <f>AC$30</f>
        <v>4</v>
      </c>
      <c r="H475" s="127">
        <f>AE$30</f>
        <v>28</v>
      </c>
      <c r="I475" s="368">
        <f>$AF$30+$AG$30+$AH$30</f>
        <v>28</v>
      </c>
      <c r="J475" s="126">
        <f t="shared" si="57"/>
        <v>56</v>
      </c>
      <c r="K475" s="310">
        <f>$AI$30</f>
        <v>0</v>
      </c>
      <c r="L475" s="127">
        <f>$AK$30</f>
        <v>44</v>
      </c>
      <c r="N475" s="369">
        <f t="shared" si="58"/>
        <v>100</v>
      </c>
      <c r="O475" s="396" t="b">
        <f t="shared" si="59"/>
        <v>1</v>
      </c>
      <c r="P475" s="404">
        <f t="shared" si="45"/>
        <v>25</v>
      </c>
      <c r="AX475" s="124" t="str">
        <f>$Z$33</f>
        <v>L420.22.03.D5</v>
      </c>
      <c r="AY475" s="258">
        <v>5</v>
      </c>
      <c r="AZ475" s="258" t="str">
        <f>IF(COUNTIFS($Z$31,"&lt;&gt;"&amp;"",$Z$31,"&lt;&gt;practic?*",$Z$31,"&lt;&gt;*op?ional*",$Z$31,"&lt;&gt;*Disciplin? facultativ?*", $Z$31,"&lt;&gt;*Examen de diplom?*"),$Z$31,"")</f>
        <v>Termotehnica I</v>
      </c>
      <c r="BA475" s="258">
        <f t="shared" si="43"/>
        <v>2</v>
      </c>
      <c r="BB475" s="258" t="str">
        <f t="shared" si="44"/>
        <v>3</v>
      </c>
      <c r="BC475" s="258" t="str">
        <f>IF($AZ475="","",$AD$33)</f>
        <v>E</v>
      </c>
      <c r="BD475" s="127" t="str">
        <f t="shared" si="60"/>
        <v>DI</v>
      </c>
      <c r="BE475" s="126">
        <f t="shared" si="46"/>
        <v>2</v>
      </c>
      <c r="BF475" s="126">
        <f t="shared" si="47"/>
        <v>2</v>
      </c>
      <c r="BG475" s="126">
        <f t="shared" si="48"/>
        <v>4</v>
      </c>
      <c r="BH475" s="258">
        <f>IF(COUNTIFS($Z$31,"&lt;&gt;"&amp;"",$Z$31,"&lt;&gt;practic?*",$Z$31,"&lt;&gt;*Elaborare proiect de diplom?*",$Z$31,"&lt;&gt;*op?ional*",$Z$31,"&lt;&gt;*Disciplin? facultativ?*", $Z$31,"&lt;&gt;*Examen de diplom?*"),$AE$33,"")</f>
        <v>28</v>
      </c>
      <c r="BI475" s="258">
        <f>IF(COUNTIFS($Z$31,"&lt;&gt;"&amp;"",$Z$31,"&lt;&gt;practic?*",$Z$31,"&lt;&gt;*Elaborare proiect de diplom?*",$Z$31,"&lt;&gt;*op?ional*",$Z$31,"&lt;&gt;*Disciplin? facultativ?*", $Z$31,"&lt;&gt;*Examen de diplom?*"),($AF$33+$AG$33+$AH$33),"")</f>
        <v>28</v>
      </c>
      <c r="BJ475" s="126">
        <f t="shared" si="49"/>
        <v>56</v>
      </c>
      <c r="BK475" s="342">
        <f t="shared" si="50"/>
        <v>0</v>
      </c>
      <c r="BL475" s="342">
        <f t="shared" si="51"/>
        <v>0</v>
      </c>
      <c r="BM475" s="126">
        <f t="shared" si="52"/>
        <v>0</v>
      </c>
      <c r="BN475" s="342">
        <f>IF(AZ475&lt;&gt;"",AI$33,"")</f>
        <v>0</v>
      </c>
      <c r="BO475" s="127" t="str">
        <f>IF(COUNTIF($AZ475,"=*Elaborare proiect de diplom?*"),$AH$33,"0")</f>
        <v>0</v>
      </c>
      <c r="BP475" s="126">
        <f t="shared" si="53"/>
        <v>0</v>
      </c>
      <c r="BQ475" s="342">
        <f t="shared" si="54"/>
        <v>3.1</v>
      </c>
      <c r="BR475" s="258">
        <f>IF(COUNTIFS($Z$31,"&lt;&gt;"&amp;"",$Z$31,"&lt;&gt;practic?*",$Z$31,"&lt;&gt;*op?ional*",$Z$31,"&lt;&gt;*Disciplin? facultativ?*", $Z$31,"&lt;&gt;*Examen de diplom?*"),IF($AK$33&lt;&gt;"",$AK$33,""),"")</f>
        <v>44</v>
      </c>
      <c r="BS475" s="258">
        <f>IF($AZ475="","",$AC$33)</f>
        <v>4</v>
      </c>
      <c r="BT475" s="169" t="str">
        <f>IF(COUNTIFS($Z$31,"&lt;&gt;"&amp;"",$Z$31,"&lt;&gt;practic?*",$Z$31,"&lt;&gt;*op?ional*",$Z$31,"&lt;&gt;*Disciplin? facultativ?*",$Z$31,"&lt;&gt;*Examen de diplom?*"),$AJ$33,"")</f>
        <v>DD</v>
      </c>
      <c r="BU475" s="126">
        <f t="shared" si="61"/>
        <v>7.1</v>
      </c>
      <c r="BV475" s="127">
        <f t="shared" si="55"/>
        <v>100</v>
      </c>
      <c r="BW475" s="419" t="str">
        <f t="shared" si="13"/>
        <v>2023</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AC$33</f>
        <v>4</v>
      </c>
      <c r="H476" s="369">
        <f>AE$33</f>
        <v>28</v>
      </c>
      <c r="I476" s="368">
        <f>$AF$33+$AG$33+$AH$33</f>
        <v>28</v>
      </c>
      <c r="J476" s="126">
        <f t="shared" si="57"/>
        <v>56</v>
      </c>
      <c r="K476" s="310">
        <f>$AI$33</f>
        <v>0</v>
      </c>
      <c r="L476" s="369">
        <f>$AK$33</f>
        <v>44</v>
      </c>
      <c r="N476" s="369">
        <f t="shared" si="58"/>
        <v>100</v>
      </c>
      <c r="O476" s="396" t="b">
        <f t="shared" si="59"/>
        <v>1</v>
      </c>
      <c r="P476" s="404">
        <f t="shared" si="45"/>
        <v>25</v>
      </c>
      <c r="AX476" s="124" t="str">
        <f>$Z$36</f>
        <v>L420.22.03.F6</v>
      </c>
      <c r="AY476" s="258">
        <v>6</v>
      </c>
      <c r="AZ476" s="258" t="str">
        <f>IF(COUNTIFS($Z$34,"&lt;&gt;"&amp;"",$Z$34,"&lt;&gt;practic?*",$Z$34,"&lt;&gt;*op?ional*",$Z$34,"&lt;&gt;*Disciplin? facultativ?*", $Z$34,"&lt;&gt;*Examen de diplom?*"),$Z$34,"")</f>
        <v>Metode numerice</v>
      </c>
      <c r="BA476" s="258">
        <f t="shared" si="43"/>
        <v>2</v>
      </c>
      <c r="BB476" s="258" t="str">
        <f t="shared" si="44"/>
        <v>3</v>
      </c>
      <c r="BC476" s="258" t="str">
        <f>IF($AZ476="","",$AD$36)</f>
        <v>D</v>
      </c>
      <c r="BD476" s="258" t="str">
        <f t="shared" si="60"/>
        <v>DI</v>
      </c>
      <c r="BE476" s="126">
        <f t="shared" si="46"/>
        <v>2</v>
      </c>
      <c r="BF476" s="126">
        <f t="shared" si="47"/>
        <v>2</v>
      </c>
      <c r="BG476" s="126">
        <f t="shared" si="48"/>
        <v>4</v>
      </c>
      <c r="BH476" s="258">
        <f>IF(COUNTIFS($Z$34,"&lt;&gt;"&amp;"",$Z$34,"&lt;&gt;practic?*",$Z$34,"&lt;&gt;*Elaborare proiect de diplom?*",$Z$34,"&lt;&gt;*op?ional*",$Z$34,"&lt;&gt;*Disciplin? facultativ?*", $Z$34,"&lt;&gt;*Examen de diplom?*"),$AE$36,"")</f>
        <v>28</v>
      </c>
      <c r="BI476" s="258">
        <f>IF(COUNTIFS($Z$34,"&lt;&gt;"&amp;"",$Z$34,"&lt;&gt;practic?*",$Z$34,"&lt;&gt;*Elaborare proiect de diplom?*",$Z$34,"&lt;&gt;*op?ional*",$Z$34,"&lt;&gt;*Disciplin? facultativ?*", $Z$34,"&lt;&gt;*Examen de diplom?*"),($AF$36+$AG$36+$AH$36),"")</f>
        <v>28</v>
      </c>
      <c r="BJ476" s="126">
        <f t="shared" si="49"/>
        <v>56</v>
      </c>
      <c r="BK476" s="342">
        <f t="shared" si="50"/>
        <v>0</v>
      </c>
      <c r="BL476" s="342">
        <f t="shared" si="51"/>
        <v>0</v>
      </c>
      <c r="BM476" s="126">
        <f t="shared" si="52"/>
        <v>0</v>
      </c>
      <c r="BN476" s="342">
        <f>IF(AZ476&lt;&gt;"",AI$36,"")</f>
        <v>0</v>
      </c>
      <c r="BO476" s="127" t="str">
        <f>IF(COUNTIF($AZ476,"=*Elaborare proiect de diplom?*"),$AH$36,"0")</f>
        <v>0</v>
      </c>
      <c r="BP476" s="126">
        <f t="shared" si="53"/>
        <v>0</v>
      </c>
      <c r="BQ476" s="342">
        <f t="shared" si="54"/>
        <v>3.1</v>
      </c>
      <c r="BR476" s="258">
        <f>IF(COUNTIFS($Z$34,"&lt;&gt;"&amp;"",$Z$34,"&lt;&gt;practic?*",$Z$34,"&lt;&gt;*op?ional*",$Z$34,"&lt;&gt;*Disciplin? facultativ?*", $Z$34,"&lt;&gt;*Examen de diplom?*"),IF($AK$36&lt;&gt;"",$AK$36,""),"")</f>
        <v>44</v>
      </c>
      <c r="BS476" s="258">
        <f>IF($AZ476="","",$AC$36)</f>
        <v>4</v>
      </c>
      <c r="BT476" s="169" t="str">
        <f>IF(COUNTIFS($Z$34,"&lt;&gt;"&amp;"",$Z$34,"&lt;&gt;practic?*",$Z$34,"&lt;&gt;*op?ional*",$Z$34,"&lt;&gt;*Disciplin? facultativ?*",$Z$34,"&lt;&gt;*Examen de diplom?*"),$AJ$36,"")</f>
        <v>DF</v>
      </c>
      <c r="BU476" s="126">
        <f t="shared" si="61"/>
        <v>7.1</v>
      </c>
      <c r="BV476" s="127">
        <f t="shared" si="55"/>
        <v>100</v>
      </c>
      <c r="BW476" s="419" t="str">
        <f t="shared" si="13"/>
        <v>2023</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369">
        <f>AC$36</f>
        <v>4</v>
      </c>
      <c r="H477" s="369">
        <f>AE$36</f>
        <v>28</v>
      </c>
      <c r="I477" s="368">
        <f>$AF$36+$AG$36+$AH$36</f>
        <v>28</v>
      </c>
      <c r="J477" s="126">
        <f t="shared" si="57"/>
        <v>56</v>
      </c>
      <c r="K477" s="310">
        <f>$AI$36</f>
        <v>0</v>
      </c>
      <c r="L477" s="369">
        <f>$AK$36</f>
        <v>44</v>
      </c>
      <c r="N477" s="369">
        <f t="shared" si="58"/>
        <v>100</v>
      </c>
      <c r="O477" s="396" t="b">
        <f t="shared" si="59"/>
        <v>1</v>
      </c>
      <c r="P477" s="404">
        <f t="shared" si="45"/>
        <v>25</v>
      </c>
      <c r="AX477" s="124" t="str">
        <f>$Z$39</f>
        <v>L420.22.03.D7</v>
      </c>
      <c r="AY477" s="127">
        <v>7</v>
      </c>
      <c r="AZ477" s="258" t="str">
        <f>IF(COUNTIFS($Z$37,"&lt;&gt;"&amp;"",$Z$37,"&lt;&gt;practic?*",$Z$37,"&lt;&gt;*op?ional*",$Z$37,"&lt;&gt;*Disciplin? facultativ?*",$Z$37,"&lt;&gt;*Examen de diplom?*"),$Z$37,"")</f>
        <v>Mecanisme I</v>
      </c>
      <c r="BA477" s="258">
        <f t="shared" si="43"/>
        <v>2</v>
      </c>
      <c r="BB477" s="127" t="str">
        <f t="shared" si="44"/>
        <v>3</v>
      </c>
      <c r="BC477" s="258" t="str">
        <f>IF($AZ477="","",$AD$39)</f>
        <v>E</v>
      </c>
      <c r="BD477" s="127" t="str">
        <f t="shared" si="60"/>
        <v>DI</v>
      </c>
      <c r="BE477" s="126">
        <f t="shared" si="46"/>
        <v>2</v>
      </c>
      <c r="BF477" s="126">
        <f t="shared" si="47"/>
        <v>2</v>
      </c>
      <c r="BG477" s="126">
        <f t="shared" si="48"/>
        <v>4</v>
      </c>
      <c r="BH477" s="258">
        <f>IF(COUNTIFS($Z$37,"&lt;&gt;"&amp;"",$Z$37,"&lt;&gt;practic?*",$Z$37,"&lt;&gt;*Elaborare proiect de diplom?*",$Z$37,"&lt;&gt;*op?ional*",$Z$37,"&lt;&gt;*Disciplin? facultativ?*", $Z$37,"&lt;&gt;*Examen de diplom?*"),$AE$39,"")</f>
        <v>28</v>
      </c>
      <c r="BI477" s="258">
        <f>IF(COUNTIFS($Z$37,"&lt;&gt;"&amp;"",$Z$37,"&lt;&gt;practic?*",$Z$37,"&lt;&gt;*Elaborare proiect de diplom?*",$Z$37,"&lt;&gt;*op?ional*",$Z$37,"&lt;&gt;*Disciplin? facultativ?*", $Z$37,"&lt;&gt;*Examen de diplom?*"),($AF$39+$AG$39+$AH$39),"")</f>
        <v>28</v>
      </c>
      <c r="BJ477" s="126">
        <f t="shared" si="49"/>
        <v>56</v>
      </c>
      <c r="BK477" s="342">
        <f t="shared" si="50"/>
        <v>0</v>
      </c>
      <c r="BL477" s="342">
        <f t="shared" si="51"/>
        <v>0</v>
      </c>
      <c r="BM477" s="126">
        <f t="shared" si="52"/>
        <v>0</v>
      </c>
      <c r="BN477" s="342">
        <f>IF(AZ477&lt;&gt;"",AI$39,"")</f>
        <v>0</v>
      </c>
      <c r="BO477" s="127" t="str">
        <f>IF(COUNTIF($AZ477,"=*Elaborare proiect de diplom?*"),$AH$39,"0")</f>
        <v>0</v>
      </c>
      <c r="BP477" s="126">
        <f t="shared" si="53"/>
        <v>0</v>
      </c>
      <c r="BQ477" s="342">
        <f t="shared" si="54"/>
        <v>3.1</v>
      </c>
      <c r="BR477" s="258">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61"/>
        <v>7.1</v>
      </c>
      <c r="BV477" s="127">
        <f t="shared" si="55"/>
        <v>100</v>
      </c>
      <c r="BW477" s="419" t="str">
        <f t="shared" si="13"/>
        <v>2023</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127">
        <f>AC$39</f>
        <v>4</v>
      </c>
      <c r="H478" s="127">
        <f>AE$39</f>
        <v>28</v>
      </c>
      <c r="I478" s="368">
        <f>$AF$39+$AG$39+$AH$39</f>
        <v>28</v>
      </c>
      <c r="J478" s="126">
        <f t="shared" si="57"/>
        <v>56</v>
      </c>
      <c r="K478" s="310">
        <f>$AI$39</f>
        <v>0</v>
      </c>
      <c r="L478" s="127">
        <f>$AK$39</f>
        <v>44</v>
      </c>
      <c r="N478" s="369">
        <f t="shared" si="58"/>
        <v>100</v>
      </c>
      <c r="O478" s="396" t="b">
        <f t="shared" si="59"/>
        <v>1</v>
      </c>
      <c r="P478" s="404">
        <f t="shared" si="45"/>
        <v>25</v>
      </c>
      <c r="AX478" s="124" t="str">
        <f>$Z$42</f>
        <v>L420.22.03.C8</v>
      </c>
      <c r="AY478" s="258">
        <v>8</v>
      </c>
      <c r="AZ478" s="258" t="str">
        <f>IF(COUNTIFS($Z$40,"&lt;&gt;"&amp;"",$Z$40,"&lt;&gt;practic?*",$Z$40,"&lt;&gt;*op?ional*",$Z$40,"&lt;&gt;*Disciplin? facultativ?*", $Z$40,"&lt;&gt;*Examen de diplom?*"),$Z$40,"")</f>
        <v>Educaţie fizică III</v>
      </c>
      <c r="BA478" s="258">
        <f t="shared" si="43"/>
        <v>2</v>
      </c>
      <c r="BB478" s="258" t="str">
        <f t="shared" si="44"/>
        <v>3</v>
      </c>
      <c r="BC478" s="258" t="str">
        <f>IF($AZ478="","",$AD$42)</f>
        <v>C</v>
      </c>
      <c r="BD478" s="258" t="str">
        <f t="shared" si="60"/>
        <v>DI</v>
      </c>
      <c r="BE478" s="126">
        <f t="shared" si="46"/>
        <v>0</v>
      </c>
      <c r="BF478" s="126">
        <f t="shared" si="47"/>
        <v>1</v>
      </c>
      <c r="BG478" s="126">
        <f t="shared" si="48"/>
        <v>1</v>
      </c>
      <c r="BH478" s="258">
        <f>IF(COUNTIFS($Z$40,"&lt;&gt;"&amp;"",$Z$40,"&lt;&gt;practic?*",$Z$40,"&lt;&gt;*Elaborare proiect de diplom?*",$Z$40,"&lt;&gt;*op?ional*",$Z$40,"&lt;&gt;*Disciplin? facultativ?*", $Z$40,"&lt;&gt;*Examen de diplom?*"),$AE$42,"")</f>
        <v>0</v>
      </c>
      <c r="BI478" s="258">
        <f>IF(COUNTIFS($Z$40,"&lt;&gt;"&amp;"",$Z$40,"&lt;&gt;practic?*",$Z$40,"&lt;&gt;*Elaborare proiect de diplom?*",$Z$40,"&lt;&gt;*op?ional*",$Z$40,"&lt;&gt;*Disciplin? facultativ?*", $Z$40,"&lt;&gt;*Examen de diplom?*"),($AF$42+$AG$42+$AH$42),"")</f>
        <v>14</v>
      </c>
      <c r="BJ478" s="126">
        <f t="shared" si="49"/>
        <v>14</v>
      </c>
      <c r="BK478" s="342">
        <f t="shared" si="50"/>
        <v>0</v>
      </c>
      <c r="BL478" s="342">
        <f t="shared" si="51"/>
        <v>0</v>
      </c>
      <c r="BM478" s="126">
        <f t="shared" si="52"/>
        <v>0</v>
      </c>
      <c r="BN478" s="342">
        <f>IF(AZ478&lt;&gt;"",AI$42,"")</f>
        <v>0</v>
      </c>
      <c r="BO478" s="127" t="str">
        <f>IF(COUNTIF($AZ478,"=*Elaborare proiect de diplom?*"),$AH$42,"0")</f>
        <v>0</v>
      </c>
      <c r="BP478" s="126">
        <f t="shared" si="53"/>
        <v>0</v>
      </c>
      <c r="BQ478" s="342">
        <f t="shared" si="54"/>
        <v>2.6</v>
      </c>
      <c r="BR478" s="258">
        <f>IF(COUNTIFS($Z$40,"&lt;&gt;"&amp;"",$Z$40,"&lt;&gt;practic?*",$Z$40,"&lt;&gt;*op?ional*",$Z$40,"&lt;&gt;*Disciplin? facultativ?*", $Z$40,"&lt;&gt;*Examen de diplom?*"),IF($AK$42&lt;&gt;"",$AK$42,""),"")</f>
        <v>36</v>
      </c>
      <c r="BS478" s="258">
        <f>IF($AZ478="","",$AC$42)</f>
        <v>2</v>
      </c>
      <c r="BT478" s="169" t="str">
        <f>IF(COUNTIFS($Z$40,"&lt;&gt;"&amp;"",$Z$40,"&lt;&gt;practic?*",$Z$40,"&lt;&gt;*op?ional*",$Z$40,"&lt;&gt;*Disciplin? facultativ?*",$Z$40,"&lt;&gt;*Examen de diplom?*"),$AJ$42,"")</f>
        <v>DC</v>
      </c>
      <c r="BU478" s="126">
        <f t="shared" si="61"/>
        <v>3.6</v>
      </c>
      <c r="BV478" s="127">
        <f t="shared" si="55"/>
        <v>50</v>
      </c>
      <c r="BW478" s="419" t="str">
        <f t="shared" si="13"/>
        <v>2023</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1</v>
      </c>
      <c r="F479" s="369">
        <f>AC$42</f>
        <v>2</v>
      </c>
      <c r="H479" s="369">
        <f>AE$42</f>
        <v>0</v>
      </c>
      <c r="I479" s="368">
        <f>$AF$42+$AG$42+$AH$42</f>
        <v>14</v>
      </c>
      <c r="J479" s="126">
        <f t="shared" si="57"/>
        <v>14</v>
      </c>
      <c r="K479" s="310">
        <f>$AI$42</f>
        <v>0</v>
      </c>
      <c r="L479" s="369">
        <f>$AK$42</f>
        <v>36</v>
      </c>
      <c r="N479" s="369">
        <f t="shared" si="58"/>
        <v>50</v>
      </c>
      <c r="O479" s="396" t="b">
        <f t="shared" si="59"/>
        <v>1</v>
      </c>
      <c r="P479" s="404">
        <f t="shared" si="45"/>
        <v>25</v>
      </c>
      <c r="AX479" s="124" t="str">
        <f>$Z$45</f>
        <v/>
      </c>
      <c r="AY479" s="258">
        <v>9</v>
      </c>
      <c r="AZ479" s="258" t="str">
        <f>IF(COUNTIFS($Z$43,"&lt;&gt;"&amp;"",$Z$43,"&lt;&gt;practic?*",$Z$43,"&lt;&gt;*op?ional*",$Z$43,"&lt;&gt;*Disciplin? facultativ?*",$Z$43,"&lt;&gt;*Examen de diplom?*"),$Z$43,"")</f>
        <v/>
      </c>
      <c r="BA479" s="258" t="str">
        <f t="shared" si="43"/>
        <v/>
      </c>
      <c r="BB479" s="258" t="str">
        <f t="shared" si="44"/>
        <v/>
      </c>
      <c r="BC479" s="258" t="str">
        <f>IF($AZ479="","",$AD$45)</f>
        <v/>
      </c>
      <c r="BD479" s="127" t="str">
        <f t="shared" si="60"/>
        <v/>
      </c>
      <c r="BE479" s="126" t="str">
        <f t="shared" si="46"/>
        <v/>
      </c>
      <c r="BF479" s="126" t="str">
        <f t="shared" si="47"/>
        <v/>
      </c>
      <c r="BG479" s="126" t="str">
        <f t="shared" si="48"/>
        <v/>
      </c>
      <c r="BH479" s="258" t="str">
        <f>IF(COUNTIFS($Z$43,"&lt;&gt;"&amp;"",$Z$43,"&lt;&gt;practic?*",$Z$43,"&lt;&gt;*Elaborare proiect de diplom?*",$Z$43,"&lt;&gt;*op?ional*",$Z$43,"&lt;&gt;*Disciplin? facultativ?*", $Z$43,"&lt;&gt;*Examen de diplom?*"),$AE$45,"")</f>
        <v/>
      </c>
      <c r="BI479" s="258" t="str">
        <f>IF(COUNTIFS($Z$43,"&lt;&gt;"&amp;"",$Z$43,"&lt;&gt;practic?*",$Z$43,"&lt;&gt;*Elaborare proiect de diplom?*",$Z$43,"&lt;&gt;*op?ional*",$Z$43,"&lt;&gt;*Disciplin? facultativ?*", $Z$43,"&lt;&gt;*Examen de diplom?*"),($AF$45+$AG$45+$AH$45),"")</f>
        <v/>
      </c>
      <c r="BJ479" s="126" t="str">
        <f t="shared" si="49"/>
        <v/>
      </c>
      <c r="BK479" s="342" t="str">
        <f t="shared" si="50"/>
        <v/>
      </c>
      <c r="BL479" s="342" t="str">
        <f t="shared" si="51"/>
        <v/>
      </c>
      <c r="BM479" s="126" t="str">
        <f t="shared" si="52"/>
        <v/>
      </c>
      <c r="BN479" s="342" t="str">
        <f>IF(AZ479&lt;&gt;"",AI$45,"")</f>
        <v/>
      </c>
      <c r="BO479" s="127" t="str">
        <f>IF(COUNTIF($AZ479,"=*Elaborare proiect de diplom?*"),$AH$45,"0")</f>
        <v>0</v>
      </c>
      <c r="BP479" s="126" t="str">
        <f t="shared" si="53"/>
        <v/>
      </c>
      <c r="BQ479" s="342" t="str">
        <f t="shared" si="54"/>
        <v/>
      </c>
      <c r="BR479" s="258" t="str">
        <f>IF(COUNTIFS($Z$43,"&lt;&gt;"&amp;"",$Z$43,"&lt;&gt;practic?*",$Z$43,"&lt;&gt;*op?ional*",$Z$43,"&lt;&gt;*Disciplin? facultativ?*", $Z$43,"&lt;&gt;*Examen de diplom?*"),IF($AK$45&lt;&gt;"",$AK$45,""),"")</f>
        <v/>
      </c>
      <c r="BS479" s="258" t="str">
        <f>IF($AZ479="","",$AC$45)</f>
        <v/>
      </c>
      <c r="BT479" s="169" t="str">
        <f>IF(COUNTIFS($Z$43,"&lt;&gt;"&amp;"",$Z$43,"&lt;&gt;practic?*",$Z$43,"&lt;&gt;*op?ional*",$Z$43,"&lt;&gt;*Disciplin? facultativ?*",$Z$43,"&lt;&gt;*Examen de diplom?*"),$AJ$45,"")</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369">
        <f>AC$45</f>
        <v>0</v>
      </c>
      <c r="H480" s="369">
        <f>AE$45</f>
        <v>0</v>
      </c>
      <c r="I480" s="368">
        <f>$AF$45+$AG$45+$AH$45</f>
        <v>0</v>
      </c>
      <c r="J480" s="126">
        <f t="shared" si="57"/>
        <v>0</v>
      </c>
      <c r="K480" s="310">
        <f>$AI$45</f>
        <v>0</v>
      </c>
      <c r="L480" s="369">
        <f>$AK$45</f>
        <v>0</v>
      </c>
      <c r="N480" s="369">
        <f t="shared" si="58"/>
        <v>0</v>
      </c>
      <c r="O480" s="396" t="b">
        <f t="shared" si="59"/>
        <v>1</v>
      </c>
      <c r="P480" s="404" t="e">
        <f t="shared" si="45"/>
        <v>#DIV/0!</v>
      </c>
      <c r="AX480" s="124" t="str">
        <f>$Z$48</f>
        <v/>
      </c>
      <c r="AY480" s="258">
        <v>10</v>
      </c>
      <c r="AZ480" s="258" t="str">
        <f>IF(COUNTIFS($Z$46,"&lt;&gt;"&amp;"",$Z$46,"&lt;&gt;practic?*",$Z$46,"&lt;&gt;*op?ional*",$Z$46,"&lt;&gt;*Disciplin? facultativ?*", $Z$46,"&lt;&gt;*Examen de diplom?*"),$Z$46,"")</f>
        <v/>
      </c>
      <c r="BA480" s="258" t="str">
        <f t="shared" si="43"/>
        <v/>
      </c>
      <c r="BB480" s="258" t="str">
        <f t="shared" si="44"/>
        <v/>
      </c>
      <c r="BC480" s="258" t="str">
        <f>IF($AZ480="","",$AD$48)</f>
        <v/>
      </c>
      <c r="BD480" s="258" t="str">
        <f t="shared" si="60"/>
        <v/>
      </c>
      <c r="BE480" s="126" t="str">
        <f t="shared" si="46"/>
        <v/>
      </c>
      <c r="BF480" s="126" t="str">
        <f t="shared" si="47"/>
        <v/>
      </c>
      <c r="BG480" s="126" t="str">
        <f t="shared" si="48"/>
        <v/>
      </c>
      <c r="BH480" s="258" t="str">
        <f>IF(COUNTIFS($Z$46,"&lt;&gt;"&amp;"",$Z$46,"&lt;&gt;practic?*",$Z$46,"&lt;&gt;*Elaborare proiect de diplom?*",$Z$46,"&lt;&gt;*op?ional*",$Z$46,"&lt;&gt;*Disciplin? facultativ?*", $Z$46,"&lt;&gt;*Examen de diplom?*"),$AE$48,"")</f>
        <v/>
      </c>
      <c r="BI480" s="258" t="str">
        <f>IF(COUNTIFS($Z$46,"&lt;&gt;"&amp;"",$Z$46,"&lt;&gt;practic?*",$Z$46,"&lt;&gt;*Elaborare proiect de diplom?*",$Z$46,"&lt;&gt;*op?ional*",$Z$46,"&lt;&gt;*Disciplin? facultativ?*", $Z$46,"&lt;&gt;*Examen de diplom?*"),($AF$48+$AG$48+$AH$48),"")</f>
        <v/>
      </c>
      <c r="BJ480" s="126" t="str">
        <f t="shared" si="49"/>
        <v/>
      </c>
      <c r="BK480" s="342" t="str">
        <f t="shared" si="50"/>
        <v/>
      </c>
      <c r="BL480" s="342" t="str">
        <f t="shared" si="51"/>
        <v/>
      </c>
      <c r="BM480" s="126" t="str">
        <f t="shared" si="52"/>
        <v/>
      </c>
      <c r="BN480" s="342" t="str">
        <f>IF(AZ480&lt;&gt;"",AI$48,"")</f>
        <v/>
      </c>
      <c r="BO480" s="127" t="str">
        <f>IF(COUNTIF($AZ480,"=*Elaborare proiect de diplom?*"),$AH$48,"0")</f>
        <v>0</v>
      </c>
      <c r="BP480" s="126" t="str">
        <f t="shared" si="53"/>
        <v/>
      </c>
      <c r="BQ480" s="342" t="str">
        <f t="shared" si="54"/>
        <v/>
      </c>
      <c r="BR480" s="258"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6">
        <f t="shared" si="56"/>
        <v>0</v>
      </c>
      <c r="F481" s="127">
        <f>AC$48</f>
        <v>0</v>
      </c>
      <c r="H481" s="127">
        <f>AE$48</f>
        <v>0</v>
      </c>
      <c r="I481" s="368">
        <f>$AF$48+$AG$48+$AH$48</f>
        <v>0</v>
      </c>
      <c r="J481" s="126">
        <f t="shared" si="57"/>
        <v>0</v>
      </c>
      <c r="K481" s="310">
        <f>$AI$48</f>
        <v>0</v>
      </c>
      <c r="L481" s="127">
        <f>$AK$48</f>
        <v>0</v>
      </c>
      <c r="N481" s="369">
        <f t="shared" si="58"/>
        <v>0</v>
      </c>
      <c r="O481" s="396" t="b">
        <f t="shared" si="59"/>
        <v>1</v>
      </c>
      <c r="P481" s="404" t="e">
        <f t="shared" si="45"/>
        <v>#DIV/0!</v>
      </c>
      <c r="AX481" s="124" t="str">
        <f>$Z$51</f>
        <v/>
      </c>
      <c r="AY481" s="258">
        <v>11</v>
      </c>
      <c r="AZ481" s="258" t="str">
        <f>IF(COUNTIFS($Z$49,"&lt;&gt;"&amp;"",$Z$49,"&lt;&gt;practic?*",$Z$49,"&lt;&gt;*op?ional*",$Z$49,"&lt;&gt;*Disciplin? facultativ?*", $Z$49,"&lt;&gt;*Examen de diplom?*"),$Z$49,"")</f>
        <v/>
      </c>
      <c r="BA481" s="258" t="str">
        <f t="shared" si="43"/>
        <v/>
      </c>
      <c r="BB481" s="258" t="str">
        <f t="shared" si="44"/>
        <v/>
      </c>
      <c r="BC481" s="258" t="str">
        <f>IF($AZ481="","",$AD$51)</f>
        <v/>
      </c>
      <c r="BD481" s="127" t="str">
        <f t="shared" si="60"/>
        <v/>
      </c>
      <c r="BE481" s="126" t="str">
        <f t="shared" si="46"/>
        <v/>
      </c>
      <c r="BF481" s="126" t="str">
        <f t="shared" si="47"/>
        <v/>
      </c>
      <c r="BG481" s="126" t="str">
        <f t="shared" si="48"/>
        <v/>
      </c>
      <c r="BH481" s="258" t="str">
        <f>IF(COUNTIFS($Z$49,"&lt;&gt;"&amp;"",$Z$49,"&lt;&gt;practic?*",$Z$49,"&lt;&gt;*Elaborare proiect de diplom?*",$Z$49,"&lt;&gt;*op?ional*",$Z$49,"&lt;&gt;*Disciplin? facultativ?*", $Z$49,"&lt;&gt;*Examen de diplom?*"),$AE$51,"")</f>
        <v/>
      </c>
      <c r="BI481" s="258" t="str">
        <f>IF(COUNTIFS($Z$49,"&lt;&gt;"&amp;"",$Z$49,"&lt;&gt;practic?*",$Z$49,"&lt;&gt;*Elaborare proiect de diplom?*",$Z$49,"&lt;&gt;*op?ional*",$Z$49,"&lt;&gt;*Disciplin? facultativ?*", $Z$49,"&lt;&gt;*Examen de diplom?*"),($AF$51+$AG$51+$AH$51),"")</f>
        <v/>
      </c>
      <c r="BJ481" s="126" t="str">
        <f t="shared" si="49"/>
        <v/>
      </c>
      <c r="BK481" s="342" t="str">
        <f t="shared" si="50"/>
        <v/>
      </c>
      <c r="BL481" s="342" t="str">
        <f t="shared" si="51"/>
        <v/>
      </c>
      <c r="BM481" s="126" t="str">
        <f t="shared" si="52"/>
        <v/>
      </c>
      <c r="BN481" s="342" t="str">
        <f>IF(AZ481&lt;&gt;"",AI$51,"")</f>
        <v/>
      </c>
      <c r="BO481" s="127" t="str">
        <f>IF(COUNTIF($AZ481,"=*Elaborare proiect de diplom?*"),$AH$51,"0")</f>
        <v>0</v>
      </c>
      <c r="BP481" s="126" t="str">
        <f t="shared" si="53"/>
        <v/>
      </c>
      <c r="BQ481" s="342" t="str">
        <f t="shared" si="54"/>
        <v/>
      </c>
      <c r="BR481" s="258" t="str">
        <f>IF(COUNTIFS($Z$49,"&lt;&gt;"&amp;"",$Z$49,"&lt;&gt;practic?*",$Z$49,"&lt;&gt;*op?ional*",$Z$49,"&lt;&gt;*Disciplin? facultativ?*", $Z$49,"&lt;&gt;*Examen de diplom?*"),IF($AK$51&lt;&gt;"",$AK$51,""),"")</f>
        <v/>
      </c>
      <c r="BS481" s="258" t="str">
        <f>IF($AZ481="","",$AC$51)</f>
        <v/>
      </c>
      <c r="BT481" s="169" t="str">
        <f>IF(COUNTIFS($Z$49,"&lt;&gt;"&amp;"",$Z$49,"&lt;&gt;practic?*",$Z$49,"&lt;&gt;*op?ional*",$Z$49,"&lt;&gt;*Disciplin? facultativ?*",$Z$49,"&lt;&gt;*Examen de diplom?*"),$AJ$51,"")</f>
        <v/>
      </c>
      <c r="BU481" s="126" t="str">
        <f t="shared" si="61"/>
        <v/>
      </c>
      <c r="BV481" s="127" t="str">
        <f t="shared" si="55"/>
        <v/>
      </c>
      <c r="BW481" s="419" t="str">
        <f t="shared" si="13"/>
        <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6">
        <f t="shared" si="56"/>
        <v>0</v>
      </c>
      <c r="F482" s="369">
        <f>AC$51</f>
        <v>0</v>
      </c>
      <c r="H482" s="369">
        <f>AE$51</f>
        <v>0</v>
      </c>
      <c r="I482" s="368">
        <f>$AF$51+$AG$51+$AH$51</f>
        <v>0</v>
      </c>
      <c r="J482" s="126">
        <f t="shared" si="57"/>
        <v>0</v>
      </c>
      <c r="K482" s="310">
        <f>$AI$51</f>
        <v>0</v>
      </c>
      <c r="L482" s="369">
        <f>$AK$51</f>
        <v>0</v>
      </c>
      <c r="N482" s="369">
        <f t="shared" si="58"/>
        <v>0</v>
      </c>
      <c r="O482" s="396" t="b">
        <f t="shared" si="59"/>
        <v>1</v>
      </c>
      <c r="P482" s="404" t="e">
        <f t="shared" si="45"/>
        <v>#DIV/0!</v>
      </c>
      <c r="AX482" s="345" t="s">
        <v>220</v>
      </c>
      <c r="AY482" s="346"/>
      <c r="AZ482" s="346"/>
      <c r="BA482" s="346"/>
      <c r="BB482" s="346"/>
      <c r="BC482" s="346"/>
      <c r="BD482" s="346"/>
      <c r="BE482" s="346"/>
      <c r="BF482" s="346"/>
      <c r="BG482" s="346"/>
      <c r="BH482" s="346"/>
      <c r="BI482" s="346"/>
      <c r="BJ482" s="346"/>
      <c r="BK482" s="346"/>
      <c r="BL482" s="346"/>
      <c r="BM482" s="346"/>
      <c r="BN482" s="346"/>
      <c r="BO482" s="346"/>
      <c r="BP482" s="346"/>
      <c r="BQ482" s="346"/>
      <c r="BR482" s="346"/>
      <c r="BS482" s="337">
        <f>SUM(BS471:BS481)</f>
        <v>30</v>
      </c>
      <c r="BT482" s="348"/>
      <c r="BU482" s="349"/>
      <c r="BV482" s="350"/>
      <c r="BW482" s="419" t="str">
        <f t="shared" si="13"/>
        <v/>
      </c>
      <c r="BX482" s="337"/>
      <c r="BY482" s="351"/>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1">
        <f>D472*F472+D473*F473+D474*F474+D475*F475+D476*F476+D477*F477+D478*F478+D479*F479+D480*F480+D481*F481+D482*F482</f>
        <v>30</v>
      </c>
      <c r="H483" s="346"/>
      <c r="I483" s="346"/>
      <c r="J483" s="346"/>
      <c r="L483" s="346"/>
      <c r="N483" s="371">
        <f>D472*N472+D473*N473+D474*N474+D475*N475+D476*N476+D477*N477+D478*N478+D479*N479+D480*N480+D481*N481+D482*N482</f>
        <v>750</v>
      </c>
      <c r="O483" s="398" t="b">
        <f>AND(O472:O482)</f>
        <v>1</v>
      </c>
      <c r="P483" s="374">
        <f>N483/F483</f>
        <v>25</v>
      </c>
      <c r="AX483" s="262" t="str">
        <f>$AL$21</f>
        <v>L420.22.04.D1</v>
      </c>
      <c r="AY483" s="127">
        <v>1</v>
      </c>
      <c r="AZ483" s="127" t="str">
        <f>IF(COUNTIFS($AL$19,"&lt;&gt;"&amp;"",$AL$19,"&lt;&gt;practic?*",$AL$19,"&lt;&gt;*op?ional*",$AL$19,"&lt;&gt;*Disciplin? facultativ?*", $AL$19,"&lt;&gt;*Examen de diplom?*"),$AL$19,"")</f>
        <v>Tolerante si control dimensional</v>
      </c>
      <c r="BA483" s="127">
        <f t="shared" ref="BA483:BA493" si="62">IF($AZ483="","",ROUND(RIGHT($AL$18,1)/2,0))</f>
        <v>2</v>
      </c>
      <c r="BB483" s="127" t="str">
        <f t="shared" ref="BB483:BB493" si="63">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2">
        <f>IF($AZ483&lt;&gt;"",ROUND(BN483/14,1),"")</f>
        <v>0</v>
      </c>
      <c r="BL483" s="342">
        <f>IF($AZ483&lt;&gt;"",ROUND(BO483/14,1),"")</f>
        <v>0</v>
      </c>
      <c r="BM483" s="126">
        <f>IF($AZ483="","",IF($BK483&lt;&gt;"",$BK483,0)+IF($BL483&lt;&gt;"",$BL483,0))</f>
        <v>0</v>
      </c>
      <c r="BN483" s="342">
        <f>IF(AZ483&lt;&gt;"",AU$21,"")</f>
        <v>0</v>
      </c>
      <c r="BO483" s="127" t="str">
        <f>IF(COUNTIF($AZ483,"=*Elaborare proiect de diplom?*"),$AT$21,"0")</f>
        <v>0</v>
      </c>
      <c r="BP483" s="126">
        <f>IF($AZ483="","",IF($BN483&lt;&gt;"",$BN483,0)+IF($BO483&lt;&gt;"",$BO483,0))</f>
        <v>0</v>
      </c>
      <c r="BQ483" s="342">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19" t="str">
        <f t="shared" si="13"/>
        <v>2023</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IF(AND((F484&gt;0), (N484&gt;0)),1,0)</f>
        <v>1</v>
      </c>
      <c r="F484" s="127">
        <f>AO$21</f>
        <v>3</v>
      </c>
      <c r="H484" s="127">
        <f>AQ$21</f>
        <v>28</v>
      </c>
      <c r="I484" s="127">
        <f>$AR$21+$AS$21+$AT$21</f>
        <v>14</v>
      </c>
      <c r="J484" s="126">
        <f>H484+I484</f>
        <v>42</v>
      </c>
      <c r="K484" s="310">
        <f>$AU$21</f>
        <v>0</v>
      </c>
      <c r="L484" s="127">
        <f>$AW$21</f>
        <v>33</v>
      </c>
      <c r="N484" s="418">
        <f>IF(ISNUMBER(L484+K484+J484), L484+K484+J484,0)</f>
        <v>75</v>
      </c>
      <c r="O484" s="396" t="b">
        <f>IF(D484=0,TRUE, IF(N484/25=F484,TRUE,FALSE))</f>
        <v>1</v>
      </c>
      <c r="P484" s="404">
        <f t="shared" si="45"/>
        <v>25</v>
      </c>
      <c r="AX484" s="124" t="str">
        <f>$AL$24</f>
        <v>L420.22.04.S2</v>
      </c>
      <c r="AY484" s="264">
        <v>2</v>
      </c>
      <c r="AZ484" s="264" t="str">
        <f>IF(COUNTIFS($AL$22,"&lt;&gt;"&amp;"",$AL$22,"&lt;&gt;practic?*",$AL$22,"&lt;&gt;*op?ional*",$AL$22,"&lt;&gt;*Disciplin? facultativ?*", $AL$22,"&lt;&gt;*Examen de diplom?*"),$AL$22,"")</f>
        <v>Tehnologii de procesare a materialelor polimerice</v>
      </c>
      <c r="BA484" s="264">
        <f t="shared" si="62"/>
        <v>2</v>
      </c>
      <c r="BB484" s="264" t="str">
        <f t="shared" si="63"/>
        <v>4</v>
      </c>
      <c r="BC484" s="265" t="str">
        <f>IF($AZ484="","",$AP$24)</f>
        <v>D</v>
      </c>
      <c r="BD484" s="266" t="str">
        <f>IF($AZ484="","","DI")</f>
        <v>DI</v>
      </c>
      <c r="BE484" s="126">
        <f t="shared" ref="BE484:BE493" si="64">IF($AZ484&lt;&gt;"",ROUND(BH484/14,1),"")</f>
        <v>2</v>
      </c>
      <c r="BF484" s="126">
        <f t="shared" ref="BF484:BF493" si="65">IF($AZ484&lt;&gt;"",ROUND(BI484/14,1),"")</f>
        <v>2</v>
      </c>
      <c r="BG484" s="126">
        <f t="shared" ref="BG484:BG493" si="66">IF($AZ484&lt;&gt;"",BE484+BF484,"")</f>
        <v>4</v>
      </c>
      <c r="BH484" s="266">
        <f>IF(COUNTIFS($AL$22,"&lt;&gt;"&amp;"",$AL$22,"&lt;&gt;practic?*",$AL$22,"&lt;&gt;*Elaborare proiect de diplom?*",$AL$22,"&lt;&gt;*op?ional*",$AL$22,"&lt;&gt;*Disciplin? facultativ?*", $AL$22,"&lt;&gt;*Examen de diplom?*"),$AQ$24,"")</f>
        <v>28</v>
      </c>
      <c r="BI484" s="266">
        <f>IF(COUNTIFS($AL$22,"&lt;&gt;"&amp;"",$AL$22,"&lt;&gt;practic?*",$AL$22,"&lt;&gt;*Elaborare proiect de diplom?*",$AL$22,"&lt;&gt;*op?ional*",$AL$22,"&lt;&gt;*Disciplin? facultativ?*", $AL$22,"&lt;&gt;*Examen de diplom?*"),($AR$24+$AS$24+$AT$24),"")</f>
        <v>28</v>
      </c>
      <c r="BJ484" s="126">
        <f t="shared" ref="BJ484:BJ493" si="67">IF($AZ484&lt;&gt;"",BH484+BI484,"")</f>
        <v>56</v>
      </c>
      <c r="BK484" s="342">
        <f t="shared" ref="BK484:BK493" si="68">IF($AZ484&lt;&gt;"",ROUND(BN484/14,1),"")</f>
        <v>0</v>
      </c>
      <c r="BL484" s="342">
        <f t="shared" ref="BL484:BL493" si="69">IF($AZ484&lt;&gt;"",ROUND(BO484/14,1),"")</f>
        <v>0</v>
      </c>
      <c r="BM484" s="126">
        <f t="shared" ref="BM484:BM493" si="70">IF($AZ484="","",IF($BK484&lt;&gt;"",$BK484,0)+IF($BL484&lt;&gt;"",$BL484,0))</f>
        <v>0</v>
      </c>
      <c r="BN484" s="342">
        <f>IF(AZ484&lt;&gt;"",AU$24,"")</f>
        <v>0</v>
      </c>
      <c r="BO484" s="127" t="str">
        <f>IF(COUNTIF($AZ484,"=*Elaborare proiect de diplom?*"),$AT$24,"0")</f>
        <v>0</v>
      </c>
      <c r="BP484" s="126">
        <f t="shared" ref="BP484:BP493" si="71">IF($AZ484="","",IF($BN484&lt;&gt;"",$BN484,0)+IF($BO484&lt;&gt;"",$BO484,0))</f>
        <v>0</v>
      </c>
      <c r="BQ484" s="342">
        <f t="shared" ref="BQ484:BQ493" si="72">IF($AZ484&lt;&gt;"",ROUND(BR484/14,1),"")</f>
        <v>1.4</v>
      </c>
      <c r="BR484" s="266">
        <f>IF(COUNTIFS($AL$22,"&lt;&gt;"&amp;"",$AL$22,"&lt;&gt;practic?*",$AL$22,"&lt;&gt;*op?ional*",$AL$22,"&lt;&gt;*Disciplin? facultativ?*", $AL$22,"&lt;&gt;*Examen de diplom?*"),IF($AW$24&lt;&gt;"",$AW$24,""),"")</f>
        <v>19</v>
      </c>
      <c r="BS484" s="266">
        <f>IF($AZ484="","",$AO$24)</f>
        <v>3</v>
      </c>
      <c r="BT484" s="266" t="str">
        <f>IF(COUNTIFS($AL$22,"&lt;&gt;"&amp;"",$AL$22,"&lt;&gt;practic?*",$AL$22,"&lt;&gt;*op?ional*",$AL$22,"&lt;&gt;*Disciplin? facultativ?*", $AL$22,"&lt;&gt;*Examen de diplom?*"),$AV$24,"")</f>
        <v>DS</v>
      </c>
      <c r="BU484" s="126">
        <f>IF($AZ484="","",IF($BG484&lt;&gt;"",$BG484,0)+IF($BM484&lt;&gt;"",$BM484,0)+IF($BQ484&lt;&gt;"",$BQ484,0))</f>
        <v>5.4</v>
      </c>
      <c r="BV484" s="127">
        <f t="shared" ref="BV484:BV493" si="73">IF($AZ484="","",IF($BJ484&lt;&gt;"",$BJ484,0)+IF($BP484&lt;&gt;"",$BP484,0)+IF($BR484&lt;&gt;"",$BR484,0))</f>
        <v>75</v>
      </c>
      <c r="BW484" s="419" t="str">
        <f t="shared" si="13"/>
        <v>2023</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ref="D485:D494" si="74">IF(AND((F485&gt;0), (N485&gt;0)),1,0)</f>
        <v>1</v>
      </c>
      <c r="F485" s="369">
        <f>AO$24</f>
        <v>3</v>
      </c>
      <c r="H485" s="369">
        <f>AQ$24</f>
        <v>28</v>
      </c>
      <c r="I485" s="368">
        <f>$AR$24+$AS$24+$AT$24</f>
        <v>28</v>
      </c>
      <c r="J485" s="126">
        <f t="shared" ref="J485:J494" si="75">H485+I485</f>
        <v>56</v>
      </c>
      <c r="K485" s="310">
        <f>$AU$24</f>
        <v>0</v>
      </c>
      <c r="L485" s="369">
        <f>$AW$24</f>
        <v>19</v>
      </c>
      <c r="N485" s="418">
        <f t="shared" ref="N485:N494" si="76">IF(ISNUMBER(L485+K485+J485), L485+K485+J485,0)</f>
        <v>75</v>
      </c>
      <c r="O485" s="396" t="b">
        <f t="shared" ref="O485:O494" si="77">IF(D485=0,TRUE, IF(N485/25=F485,TRUE,FALSE))</f>
        <v>1</v>
      </c>
      <c r="P485" s="404">
        <f t="shared" si="45"/>
        <v>25</v>
      </c>
      <c r="AX485" s="124" t="str">
        <f>$AL$27</f>
        <v>L420.22.04.D3</v>
      </c>
      <c r="AY485" s="264">
        <v>3</v>
      </c>
      <c r="AZ485" s="264" t="str">
        <f>IF(COUNTIFS($AL$25,"&lt;&gt;"&amp;"",$AL$25,"&lt;&gt;practic?*",$AL$25,"&lt;&gt;*op?ional*",$AL$25,"&lt;&gt;*Disciplin? facultativ?*", $AL$25,"&lt;&gt;*Examen de diplom?*"),$AL$25,"")</f>
        <v>Rezistenţa materialelor II</v>
      </c>
      <c r="BA485" s="264">
        <f t="shared" si="62"/>
        <v>2</v>
      </c>
      <c r="BB485" s="264" t="str">
        <f t="shared" si="63"/>
        <v>4</v>
      </c>
      <c r="BC485" s="265" t="str">
        <f>IF($AZ485="","",$AP$27)</f>
        <v>E</v>
      </c>
      <c r="BD485" s="127" t="str">
        <f t="shared" ref="BD485:BD493" si="78">IF($AZ485="","","DI")</f>
        <v>DI</v>
      </c>
      <c r="BE485" s="126">
        <f t="shared" si="64"/>
        <v>2</v>
      </c>
      <c r="BF485" s="126">
        <f t="shared" si="65"/>
        <v>3</v>
      </c>
      <c r="BG485" s="126">
        <f t="shared" si="66"/>
        <v>5</v>
      </c>
      <c r="BH485" s="266">
        <f>IF(COUNTIFS($AL$25,"&lt;&gt;"&amp;"",$AL$25,"&lt;&gt;practic?*",$AL$25,"&lt;&gt;*Elaborare proiect de diplom?*",$AL$25,"&lt;&gt;*op?ional*",$AL$25,"&lt;&gt;*Disciplin? facultativ?*", $AL$25,"&lt;&gt;*Examen de diplom?*"),$AQ$27,"")</f>
        <v>28</v>
      </c>
      <c r="BI485" s="266">
        <f>IF(COUNTIFS($AL$25,"&lt;&gt;"&amp;"",$AL$25,"&lt;&gt;practic?*",$AL$25,"&lt;&gt;*Elaborare proiect de diplom?*",$AL$25,"&lt;&gt;*op?ional*",$AL$25,"&lt;&gt;*Disciplin? facultativ?*", $AL$25,"&lt;&gt;*Examen de diplom?*"),($AR$27+$AS$27+$AT$27),"")</f>
        <v>42</v>
      </c>
      <c r="BJ485" s="126">
        <f t="shared" si="67"/>
        <v>70</v>
      </c>
      <c r="BK485" s="342">
        <f t="shared" si="68"/>
        <v>0</v>
      </c>
      <c r="BL485" s="342">
        <f t="shared" si="69"/>
        <v>0</v>
      </c>
      <c r="BM485" s="126">
        <f t="shared" si="70"/>
        <v>0</v>
      </c>
      <c r="BN485" s="342">
        <f>IF(AZ485&lt;&gt;"",AU$27,"")</f>
        <v>0</v>
      </c>
      <c r="BO485" s="127" t="str">
        <f>IF(COUNTIF($AZ485,"=*Elaborare proiect de diplom?*"),$AT$27,"0")</f>
        <v>0</v>
      </c>
      <c r="BP485" s="126">
        <f t="shared" si="71"/>
        <v>0</v>
      </c>
      <c r="BQ485" s="342">
        <f t="shared" si="72"/>
        <v>2.1</v>
      </c>
      <c r="BR485" s="266">
        <f>IF(COUNTIFS($AL$25,"&lt;&gt;"&amp;"",$AL$25,"&lt;&gt;practic?*",$AL$25,"&lt;&gt;*op?ional*",$AL$25,"&lt;&gt;*Disciplin? facultativ?*", $AL$25,"&lt;&gt;*Examen de diplom?*"),IF($AW$27&lt;&gt;"",$AW$27,""),"")</f>
        <v>30</v>
      </c>
      <c r="BS485" s="266">
        <f>IF($AZ485="","",$AO$27)</f>
        <v>4</v>
      </c>
      <c r="BT485" s="266"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19" t="str">
        <f t="shared" si="13"/>
        <v>2023</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369">
        <f>AO$27</f>
        <v>4</v>
      </c>
      <c r="H486" s="369">
        <f>AQ$27</f>
        <v>28</v>
      </c>
      <c r="I486" s="368">
        <f>$AR$27+$AS$27+$AT$27</f>
        <v>42</v>
      </c>
      <c r="J486" s="126">
        <f t="shared" si="75"/>
        <v>70</v>
      </c>
      <c r="K486" s="310">
        <f>$AU$27</f>
        <v>0</v>
      </c>
      <c r="L486" s="369">
        <f>$AW$27</f>
        <v>30</v>
      </c>
      <c r="N486" s="418">
        <f t="shared" si="76"/>
        <v>100</v>
      </c>
      <c r="O486" s="396" t="b">
        <f t="shared" si="77"/>
        <v>1</v>
      </c>
      <c r="P486" s="404">
        <f t="shared" si="45"/>
        <v>25</v>
      </c>
      <c r="AX486" s="124" t="str">
        <f>$AL$30</f>
        <v>L420.22.04.D4</v>
      </c>
      <c r="AY486" s="127">
        <v>4</v>
      </c>
      <c r="AZ486" s="264" t="str">
        <f>IF(COUNTIFS($AL$28,"&lt;&gt;"&amp;"",$AL$28,"&lt;&gt;practic?*",$AL$28,"&lt;&gt;*op?ional*",$AL$28,"&lt;&gt;*Disciplin? facultativ?*", $AL$28,"&lt;&gt;*Examen de diplom?*"),$AL$28,"")</f>
        <v>Vibratii mecanice</v>
      </c>
      <c r="BA486" s="264">
        <f t="shared" si="62"/>
        <v>2</v>
      </c>
      <c r="BB486" s="264" t="str">
        <f t="shared" si="63"/>
        <v>4</v>
      </c>
      <c r="BC486" s="265" t="str">
        <f>IF($AZ486="","",$AP$30)</f>
        <v>E</v>
      </c>
      <c r="BD486" s="266" t="str">
        <f t="shared" si="78"/>
        <v>DI</v>
      </c>
      <c r="BE486" s="126">
        <f t="shared" si="64"/>
        <v>2</v>
      </c>
      <c r="BF486" s="126">
        <f t="shared" si="65"/>
        <v>2</v>
      </c>
      <c r="BG486" s="126">
        <f t="shared" si="66"/>
        <v>4</v>
      </c>
      <c r="BH486" s="266">
        <f>IF(COUNTIFS($AL$28,"&lt;&gt;"&amp;"",$AL$28,"&lt;&gt;practic?*",$AL$28,"&lt;&gt;*Elaborare proiect de diplom?*",$AL$28,"&lt;&gt;*op?ional*",$AL$28,"&lt;&gt;*Disciplin? facultativ?*", $AL$28,"&lt;&gt;*Examen de diplom?*"),$AQ$30,"")</f>
        <v>28</v>
      </c>
      <c r="BI486" s="266">
        <f>IF(COUNTIFS($AL$28,"&lt;&gt;"&amp;"",$AL$28,"&lt;&gt;practic?*",$AL$28,"&lt;&gt;*Elaborare proiect de diplom?*",$AL$28,"&lt;&gt;*op?ional*",$AL$28,"&lt;&gt;*Disciplin? facultativ?*", $AL$28,"&lt;&gt;*Examen de diplom?*"),($AR$30+$AS$30+$AT$30),"")</f>
        <v>28</v>
      </c>
      <c r="BJ486" s="126">
        <f t="shared" si="67"/>
        <v>56</v>
      </c>
      <c r="BK486" s="342">
        <f t="shared" si="68"/>
        <v>0</v>
      </c>
      <c r="BL486" s="342">
        <f t="shared" si="69"/>
        <v>0</v>
      </c>
      <c r="BM486" s="126">
        <f t="shared" si="70"/>
        <v>0</v>
      </c>
      <c r="BN486" s="342">
        <f>IF(AZ486&lt;&gt;"",AU$30,"")</f>
        <v>0</v>
      </c>
      <c r="BO486" s="127" t="str">
        <f>IF(COUNTIF($AZ486,"=*Elaborare proiect de diplom?*"),$AT$30,"0")</f>
        <v>0</v>
      </c>
      <c r="BP486" s="126">
        <f t="shared" si="71"/>
        <v>0</v>
      </c>
      <c r="BQ486" s="342">
        <f t="shared" si="72"/>
        <v>3.1</v>
      </c>
      <c r="BR486" s="266">
        <f>IF(COUNTIFS($AL$28,"&lt;&gt;"&amp;"",$AL$28,"&lt;&gt;practic?*",$AL$28,"&lt;&gt;*op?ional*",$AL$28,"&lt;&gt;*Disciplin? facultativ?*", $AL$28,"&lt;&gt;*Examen de diplom?*"),IF($AW$30&lt;&gt;"",$AW$30,""),"")</f>
        <v>44</v>
      </c>
      <c r="BS486" s="127">
        <f>IF($AZ486="","",$AO$30)</f>
        <v>4</v>
      </c>
      <c r="BT486" s="266" t="str">
        <f>IF(COUNTIFS($AL$28,"&lt;&gt;"&amp;"",$AL$28,"&lt;&gt;practic?*",$AL$28,"&lt;&gt;*op?ional*",$AL$28,"&lt;&gt;*Disciplin? facultativ?*", $AL$28,"&lt;&gt;*Examen de diplom?*"),$AV$30,"")</f>
        <v>DD</v>
      </c>
      <c r="BU486" s="126">
        <f t="shared" si="79"/>
        <v>7.1</v>
      </c>
      <c r="BV486" s="127">
        <f t="shared" si="73"/>
        <v>100</v>
      </c>
      <c r="BW486" s="419" t="str">
        <f t="shared" si="13"/>
        <v>2023</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127">
        <f>AO$30</f>
        <v>4</v>
      </c>
      <c r="H487" s="127">
        <f>AQ$30</f>
        <v>28</v>
      </c>
      <c r="I487" s="368">
        <f>$AR$30+$AS$30+$AT$30</f>
        <v>28</v>
      </c>
      <c r="J487" s="126">
        <f t="shared" si="75"/>
        <v>56</v>
      </c>
      <c r="K487" s="310">
        <f>$AU$30</f>
        <v>0</v>
      </c>
      <c r="L487" s="127">
        <f>$AW$30</f>
        <v>44</v>
      </c>
      <c r="N487" s="418">
        <f t="shared" si="76"/>
        <v>100</v>
      </c>
      <c r="O487" s="396" t="b">
        <f t="shared" si="77"/>
        <v>1</v>
      </c>
      <c r="P487" s="404">
        <f t="shared" si="45"/>
        <v>25</v>
      </c>
      <c r="AX487" s="124" t="str">
        <f>$AL$33</f>
        <v>L420.22.04.D5</v>
      </c>
      <c r="AY487" s="264">
        <v>5</v>
      </c>
      <c r="AZ487" s="264" t="str">
        <f>IF(COUNTIFS($AL$31,"&lt;&gt;"&amp;"",$AL$31,"&lt;&gt;practic?*",$AL$31,"&lt;&gt;*op?ional*",$AL$31,"&lt;&gt;*Disciplin? facultativ?*", $AL$31,"&lt;&gt;*Examen de diplom?*"),$AL$31,"")</f>
        <v>Termotehnica II</v>
      </c>
      <c r="BA487" s="264">
        <f t="shared" si="62"/>
        <v>2</v>
      </c>
      <c r="BB487" s="264" t="str">
        <f t="shared" si="63"/>
        <v>4</v>
      </c>
      <c r="BC487" s="265" t="str">
        <f>IF($AZ487="","",$AP$33)</f>
        <v>E</v>
      </c>
      <c r="BD487" s="127" t="str">
        <f t="shared" si="78"/>
        <v>DI</v>
      </c>
      <c r="BE487" s="126">
        <f t="shared" si="64"/>
        <v>2</v>
      </c>
      <c r="BF487" s="126">
        <f t="shared" si="65"/>
        <v>1</v>
      </c>
      <c r="BG487" s="126">
        <f t="shared" si="66"/>
        <v>3</v>
      </c>
      <c r="BH487" s="266">
        <f>IF(COUNTIFS($AL$31,"&lt;&gt;"&amp;"",$AL$31,"&lt;&gt;practic?*",$AL$31,"&lt;&gt;*Elaborare proiect de diplom?*",$AL$31,"&lt;&gt;*op?ional*",$AL$31,"&lt;&gt;*Disciplin? facultativ?*", $AL$31,"&lt;&gt;*Examen de diplom?*"),$AQ$33,"")</f>
        <v>28</v>
      </c>
      <c r="BI487" s="266">
        <f>IF(COUNTIFS($AL$31,"&lt;&gt;"&amp;"",$AL$31,"&lt;&gt;practic?*",$AL$31,"&lt;&gt;*Elaborare proiect de diplom?*",$AL$31,"&lt;&gt;*op?ional*",$AL$31,"&lt;&gt;*Disciplin? facultativ?*", $AL$31,"&lt;&gt;*Examen de diplom?*"),($AR$33+$AS$33+$AT$33),"")</f>
        <v>14</v>
      </c>
      <c r="BJ487" s="126">
        <f t="shared" si="67"/>
        <v>42</v>
      </c>
      <c r="BK487" s="342">
        <f t="shared" si="68"/>
        <v>0</v>
      </c>
      <c r="BL487" s="342">
        <f t="shared" si="69"/>
        <v>0</v>
      </c>
      <c r="BM487" s="126">
        <f t="shared" si="70"/>
        <v>0</v>
      </c>
      <c r="BN487" s="342">
        <f>IF(AZ487&lt;&gt;"",AU$33,"")</f>
        <v>0</v>
      </c>
      <c r="BO487" s="127" t="str">
        <f>IF(COUNTIF($AZ487,"=*Elaborare proiect de diplom?*"),$AT$33,"0")</f>
        <v>0</v>
      </c>
      <c r="BP487" s="126">
        <f t="shared" si="71"/>
        <v>0</v>
      </c>
      <c r="BQ487" s="342">
        <f t="shared" si="72"/>
        <v>2.4</v>
      </c>
      <c r="BR487" s="266">
        <f>IF(COUNTIFS($AL$31,"&lt;&gt;"&amp;"",$AL$31,"&lt;&gt;practic?*",$AL$31,"&lt;&gt;*op?ional*",$AL$31,"&lt;&gt;*Disciplin? facultativ?*", $AL$31,"&lt;&gt;*Examen de diplom?*"),IF($AW$33&lt;&gt;"",$AW$33,""),"")</f>
        <v>33</v>
      </c>
      <c r="BS487" s="266">
        <f>IF($AZ487="","",$AO$33)</f>
        <v>3</v>
      </c>
      <c r="BT487" s="266" t="str">
        <f>IF(COUNTIFS($AL$31,"&lt;&gt;"&amp;"",$AL$31,"&lt;&gt;practic?*",$AL$31,"&lt;&gt;*op?ional*",$AL$31,"&lt;&gt;*Disciplin? facultativ?*", $AL$31,"&lt;&gt;*Examen de diplom?*"),$AV$33,"")</f>
        <v>DD</v>
      </c>
      <c r="BU487" s="126">
        <f t="shared" si="79"/>
        <v>5.4</v>
      </c>
      <c r="BV487" s="127">
        <f t="shared" si="73"/>
        <v>75</v>
      </c>
      <c r="BW487" s="419" t="str">
        <f t="shared" si="13"/>
        <v>2023</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AO$33</f>
        <v>3</v>
      </c>
      <c r="H488" s="369">
        <f>AQ$33</f>
        <v>28</v>
      </c>
      <c r="I488" s="368">
        <f>$AR$33+$AS$33+$AT$33</f>
        <v>14</v>
      </c>
      <c r="J488" s="126">
        <f t="shared" si="75"/>
        <v>42</v>
      </c>
      <c r="K488" s="310">
        <f>$AU$33</f>
        <v>0</v>
      </c>
      <c r="L488" s="369">
        <f>$AW$33</f>
        <v>33</v>
      </c>
      <c r="N488" s="418">
        <f t="shared" si="76"/>
        <v>75</v>
      </c>
      <c r="O488" s="396" t="b">
        <f t="shared" si="77"/>
        <v>1</v>
      </c>
      <c r="P488" s="404">
        <f t="shared" si="45"/>
        <v>25</v>
      </c>
      <c r="AX488" s="124" t="str">
        <f>$AL$36</f>
        <v>L420.22.04.D6</v>
      </c>
      <c r="AY488" s="264">
        <v>6</v>
      </c>
      <c r="AZ488" s="264" t="str">
        <f>IF(COUNTIFS($AL$34,"&lt;&gt;"&amp;"",$AL$34,"&lt;&gt;practic?*",$AL$34,"&lt;&gt;*op?ional*",$AL$34,"&lt;&gt;*Disciplin? facultativ?*", $AL$34,"&lt;&gt;*Examen de diplom?*"),$AL$34,"")</f>
        <v>Mecanica fluidelor</v>
      </c>
      <c r="BA488" s="264">
        <f t="shared" si="62"/>
        <v>2</v>
      </c>
      <c r="BB488" s="264" t="str">
        <f t="shared" si="63"/>
        <v>4</v>
      </c>
      <c r="BC488" s="265" t="str">
        <f>IF($AZ488="","",$AP$36)</f>
        <v>E</v>
      </c>
      <c r="BD488" s="266" t="str">
        <f t="shared" si="78"/>
        <v>DI</v>
      </c>
      <c r="BE488" s="126">
        <f t="shared" si="64"/>
        <v>2</v>
      </c>
      <c r="BF488" s="126">
        <f t="shared" si="65"/>
        <v>2</v>
      </c>
      <c r="BG488" s="126">
        <f t="shared" si="66"/>
        <v>4</v>
      </c>
      <c r="BH488" s="266">
        <f>IF(COUNTIFS($AL$34,"&lt;&gt;"&amp;"",$AL$34,"&lt;&gt;practic?*",$AL$34,"&lt;&gt;*Elaborare proiect de diplom?*",$AL$34,"&lt;&gt;*op?ional*",$AL$34,"&lt;&gt;*Disciplin? facultativ?*", $AL$34,"&lt;&gt;*Examen de diplom?*"),$AQ$36,"")</f>
        <v>28</v>
      </c>
      <c r="BI488" s="266">
        <f>IF(COUNTIFS($AL$34,"&lt;&gt;"&amp;"",$AL$34,"&lt;&gt;practic?*",$AL$34,"&lt;&gt;*Elaborare proiect de diplom?*",$AL$34,"&lt;&gt;*op?ional*",$AL$34,"&lt;&gt;*Disciplin? facultativ?*", $AL$34,"&lt;&gt;*Examen de diplom?*"),($AR$36+$AS$36+$AT$36),"")</f>
        <v>28</v>
      </c>
      <c r="BJ488" s="126">
        <f t="shared" si="67"/>
        <v>56</v>
      </c>
      <c r="BK488" s="342">
        <f t="shared" si="68"/>
        <v>0</v>
      </c>
      <c r="BL488" s="342">
        <f t="shared" si="69"/>
        <v>0</v>
      </c>
      <c r="BM488" s="126">
        <f t="shared" si="70"/>
        <v>0</v>
      </c>
      <c r="BN488" s="342">
        <f>IF(AZ488&lt;&gt;"",AU$36,"")</f>
        <v>0</v>
      </c>
      <c r="BO488" s="127" t="str">
        <f>IF(COUNTIF($AZ488,"=*Elaborare proiect de diplom?*"),$AT$36,"0")</f>
        <v>0</v>
      </c>
      <c r="BP488" s="126">
        <f t="shared" si="71"/>
        <v>0</v>
      </c>
      <c r="BQ488" s="342">
        <f t="shared" si="72"/>
        <v>3.1</v>
      </c>
      <c r="BR488" s="266">
        <f>IF(COUNTIFS($AL$34,"&lt;&gt;"&amp;"",$AL$34,"&lt;&gt;practic?*",$AL$34,"&lt;&gt;*op?ional*",$AL$34,"&lt;&gt;*Disciplin? facultativ?*", $AL$34,"&lt;&gt;*Examen de diplom?*"),IF($AW$36&lt;&gt;"",$AW$36,""),"")</f>
        <v>44</v>
      </c>
      <c r="BS488" s="266">
        <f>IF($AZ488="","",$AO$36)</f>
        <v>4</v>
      </c>
      <c r="BT488" s="266" t="str">
        <f>IF(COUNTIFS($AL$34,"&lt;&gt;"&amp;"",$AL$34,"&lt;&gt;practic?*",$AL$34,"&lt;&gt;*op?ional*",$AL$34,"&lt;&gt;*Disciplin? facultativ?*", $AL$34,"&lt;&gt;*Examen de diplom?*"),$AV$36,"")</f>
        <v>DD</v>
      </c>
      <c r="BU488" s="126">
        <f t="shared" si="79"/>
        <v>7.1</v>
      </c>
      <c r="BV488" s="127">
        <f t="shared" si="73"/>
        <v>100</v>
      </c>
      <c r="BW488" s="419" t="str">
        <f t="shared" si="13"/>
        <v>2023</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369">
        <f>AO$36</f>
        <v>4</v>
      </c>
      <c r="H489" s="369">
        <f>AQ$36</f>
        <v>28</v>
      </c>
      <c r="I489" s="368">
        <f>$AR$36+$AS$36+$AT$36</f>
        <v>28</v>
      </c>
      <c r="J489" s="126">
        <f t="shared" si="75"/>
        <v>56</v>
      </c>
      <c r="K489" s="310">
        <f>$AU$36</f>
        <v>0</v>
      </c>
      <c r="L489" s="369">
        <f>$AW$36</f>
        <v>44</v>
      </c>
      <c r="N489" s="418">
        <f t="shared" si="76"/>
        <v>100</v>
      </c>
      <c r="O489" s="396" t="b">
        <f t="shared" si="77"/>
        <v>1</v>
      </c>
      <c r="P489" s="404">
        <f t="shared" si="45"/>
        <v>25</v>
      </c>
      <c r="AX489" s="124" t="str">
        <f>$AL$39</f>
        <v>L420.22.04.D7</v>
      </c>
      <c r="AY489" s="127">
        <v>7</v>
      </c>
      <c r="AZ489" s="264" t="str">
        <f>IF(COUNTIFS($AL$37,"&lt;&gt;"&amp;"",$AL$37,"&lt;&gt;practic?*",$AL$37,"&lt;&gt;*op?ional*",$AL$37,"&lt;&gt;*Disciplin? facultativ?*",$AL$37,"&lt;&gt;*Examen de diplom?*"),$AL$37,"")</f>
        <v>Mecanisme II</v>
      </c>
      <c r="BA489" s="264">
        <f t="shared" si="62"/>
        <v>2</v>
      </c>
      <c r="BB489" s="127" t="str">
        <f t="shared" si="63"/>
        <v>4</v>
      </c>
      <c r="BC489" s="265" t="str">
        <f>IF($AZ489="","",$AP$39)</f>
        <v>D</v>
      </c>
      <c r="BD489" s="127" t="str">
        <f t="shared" si="78"/>
        <v>DI</v>
      </c>
      <c r="BE489" s="126">
        <f t="shared" si="64"/>
        <v>2</v>
      </c>
      <c r="BF489" s="126">
        <f t="shared" si="65"/>
        <v>2</v>
      </c>
      <c r="BG489" s="126">
        <f t="shared" si="66"/>
        <v>4</v>
      </c>
      <c r="BH489" s="266">
        <f>IF(COUNTIFS($AL$37,"&lt;&gt;"&amp;"",$AL$37,"&lt;&gt;practic?*",$AL$37,"&lt;&gt;*Elaborare proiect de diplom?*",$AL$37,"&lt;&gt;*op?ional*",$AL$37,"&lt;&gt;*Disciplin? facultativ?*", $AL$37,"&lt;&gt;*Examen de diplom?*"),$AQ$39,"")</f>
        <v>28</v>
      </c>
      <c r="BI489" s="266">
        <f>IF(COUNTIFS($AL$37,"&lt;&gt;"&amp;"",$AL$37,"&lt;&gt;practic?*",$AL$37,"&lt;&gt;*Elaborare proiect de diplom?*",$AL$37,"&lt;&gt;*op?ional*",$AL$37,"&lt;&gt;*Disciplin? facultativ?*", $AL$37,"&lt;&gt;*Examen de diplom?*"),($AR$39+$AS$39+$AT$39),"")</f>
        <v>28</v>
      </c>
      <c r="BJ489" s="126">
        <f t="shared" si="67"/>
        <v>56</v>
      </c>
      <c r="BK489" s="342">
        <f t="shared" si="68"/>
        <v>0</v>
      </c>
      <c r="BL489" s="342">
        <f t="shared" si="69"/>
        <v>0</v>
      </c>
      <c r="BM489" s="126">
        <f t="shared" si="70"/>
        <v>0</v>
      </c>
      <c r="BN489" s="342">
        <f>IF(AZ489&lt;&gt;"",AU$39,"")</f>
        <v>0</v>
      </c>
      <c r="BO489" s="127" t="str">
        <f>IF(COUNTIF($AZ489,"=*Elaborare proiect de diplom?*"),$AT$39,"0")</f>
        <v>0</v>
      </c>
      <c r="BP489" s="126">
        <f t="shared" si="71"/>
        <v>0</v>
      </c>
      <c r="BQ489" s="342">
        <f t="shared" si="72"/>
        <v>1.4</v>
      </c>
      <c r="BR489" s="266">
        <f>IF(COUNTIFS($AL$37,"&lt;&gt;"&amp;"",$AL$37,"&lt;&gt;practic?*",$AL$37,"&lt;&gt;*op?ional*",$AL$37,"&lt;&gt;*Disciplin? facultativ?*", $AL$37,"&lt;&gt;*Examen de diplom?*"),IF($AW$39&lt;&gt;"",$AW$39,""),"")</f>
        <v>19</v>
      </c>
      <c r="BS489" s="127">
        <f>IF($AZ489="","",$AO$39)</f>
        <v>3</v>
      </c>
      <c r="BT489" s="266" t="str">
        <f>IF(COUNTIFS($AL$37,"&lt;&gt;"&amp;"",$AL$37,"&lt;&gt;practic?*",$AL$37,"&lt;&gt;*op?ional*",$AL$37,"&lt;&gt;*Disciplin? facultativ?*", $AL$37,"&lt;&gt;*Examen de diplom?*"),$AV$39,"")</f>
        <v>DD</v>
      </c>
      <c r="BU489" s="126">
        <f t="shared" si="79"/>
        <v>5.4</v>
      </c>
      <c r="BV489" s="127">
        <f t="shared" si="73"/>
        <v>75</v>
      </c>
      <c r="BW489" s="419" t="str">
        <f t="shared" si="13"/>
        <v>2023</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127">
        <f>AO$39</f>
        <v>3</v>
      </c>
      <c r="H490" s="127">
        <f>AQ$39</f>
        <v>28</v>
      </c>
      <c r="I490" s="368">
        <f>$AR$39+$AS$39+$AT$39</f>
        <v>28</v>
      </c>
      <c r="J490" s="126">
        <f t="shared" si="75"/>
        <v>56</v>
      </c>
      <c r="K490" s="310">
        <f>$AU$39</f>
        <v>0</v>
      </c>
      <c r="L490" s="127">
        <f>$AW$39</f>
        <v>19</v>
      </c>
      <c r="N490" s="418">
        <f t="shared" si="76"/>
        <v>75</v>
      </c>
      <c r="O490" s="396" t="b">
        <f t="shared" si="77"/>
        <v>1</v>
      </c>
      <c r="P490" s="404">
        <f t="shared" si="45"/>
        <v>25</v>
      </c>
      <c r="AX490" s="124" t="str">
        <f>$AL$42</f>
        <v>L420.22.04.C8</v>
      </c>
      <c r="AY490" s="264">
        <v>8</v>
      </c>
      <c r="AZ490" s="264" t="str">
        <f>IF(COUNTIFS($AL$40,"&lt;&gt;"&amp;"",$AL$40,"&lt;&gt;practic?*",$AL$40,"&lt;&gt;*op?ional*",$AL$40,"&lt;&gt;*Disciplin? facultativ?*", $AL$40,"&lt;&gt;*Examen de diplom?*"),$AL$40,"")</f>
        <v>Educaţie fizică IV</v>
      </c>
      <c r="BA490" s="264">
        <f t="shared" si="62"/>
        <v>2</v>
      </c>
      <c r="BB490" s="264" t="str">
        <f t="shared" si="63"/>
        <v>4</v>
      </c>
      <c r="BC490" s="265" t="str">
        <f>IF($AZ490="","",$AP$42)</f>
        <v>C</v>
      </c>
      <c r="BD490" s="266" t="str">
        <f t="shared" si="78"/>
        <v>DI</v>
      </c>
      <c r="BE490" s="126">
        <f t="shared" si="64"/>
        <v>0</v>
      </c>
      <c r="BF490" s="126">
        <f t="shared" si="65"/>
        <v>1</v>
      </c>
      <c r="BG490" s="126">
        <f t="shared" si="66"/>
        <v>1</v>
      </c>
      <c r="BH490" s="266">
        <f>IF(COUNTIFS($AL$40,"&lt;&gt;"&amp;"",$AL$40,"&lt;&gt;practic?*",$AL$40,"&lt;&gt;*Elaborare proiect de diplom?*",$AL$40,"&lt;&gt;*op?ional*",$AL$40,"&lt;&gt;*Disciplin? facultativ?*", $AL$40,"&lt;&gt;*Examen de diplom?*"),$AQ$42,"")</f>
        <v>0</v>
      </c>
      <c r="BI490" s="266">
        <f>IF(COUNTIFS($AL$40,"&lt;&gt;"&amp;"",$AL$40,"&lt;&gt;practic?*",$AL$40,"&lt;&gt;*Elaborare proiect de diplom?*",$AL$40,"&lt;&gt;*op?ional*",$AL$40,"&lt;&gt;*Disciplin? facultativ?*", $AL$40,"&lt;&gt;*Examen de diplom?*"),($AR$42+$AS$42+$AT$42),"")</f>
        <v>14</v>
      </c>
      <c r="BJ490" s="126">
        <f t="shared" si="67"/>
        <v>14</v>
      </c>
      <c r="BK490" s="342">
        <f t="shared" si="68"/>
        <v>0</v>
      </c>
      <c r="BL490" s="342">
        <f t="shared" si="69"/>
        <v>0</v>
      </c>
      <c r="BM490" s="126">
        <f t="shared" si="70"/>
        <v>0</v>
      </c>
      <c r="BN490" s="342">
        <f>IF(AZ490&lt;&gt;"",AU$42,"")</f>
        <v>0</v>
      </c>
      <c r="BO490" s="127" t="str">
        <f>IF(COUNTIF($AZ490,"=*Elaborare proiect de diplom?*"),$AT$42,"0")</f>
        <v>0</v>
      </c>
      <c r="BP490" s="126">
        <f t="shared" si="71"/>
        <v>0</v>
      </c>
      <c r="BQ490" s="342">
        <f t="shared" si="72"/>
        <v>2.6</v>
      </c>
      <c r="BR490" s="266">
        <f>IF(COUNTIFS($AL$40,"&lt;&gt;"&amp;"",$AL$40,"&lt;&gt;practic?*",$AL$40,"&lt;&gt;*op?ional*",$AL$40,"&lt;&gt;*Disciplin? facultativ?*", $AL$40,"&lt;&gt;*Examen de diplom?*"),IF($AW$42&lt;&gt;"",$AW$42,""),"")</f>
        <v>36</v>
      </c>
      <c r="BS490" s="266">
        <f>IF($AZ490="","",$AO$42)</f>
        <v>2</v>
      </c>
      <c r="BT490" s="266" t="str">
        <f>IF(COUNTIFS($AL$40,"&lt;&gt;"&amp;"",$AL$40,"&lt;&gt;practic?*",$AL$40,"&lt;&gt;*op?ional*",$AL$40,"&lt;&gt;*Disciplin? facultativ?*", $AL$40,"&lt;&gt;*Examen de diplom?*"),$AV$42,"")</f>
        <v>DC</v>
      </c>
      <c r="BU490" s="126">
        <f t="shared" si="79"/>
        <v>3.6</v>
      </c>
      <c r="BV490" s="127">
        <f t="shared" si="73"/>
        <v>50</v>
      </c>
      <c r="BW490" s="419" t="str">
        <f t="shared" si="13"/>
        <v>2023</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AO$42</f>
        <v>2</v>
      </c>
      <c r="H491" s="369">
        <f>AQ$42</f>
        <v>0</v>
      </c>
      <c r="I491" s="368">
        <f>$AR$42+$AS$42+$AT$42</f>
        <v>14</v>
      </c>
      <c r="J491" s="126">
        <f t="shared" si="75"/>
        <v>14</v>
      </c>
      <c r="K491" s="310">
        <f>$AU$42</f>
        <v>0</v>
      </c>
      <c r="L491" s="369">
        <f>$AW$42</f>
        <v>36</v>
      </c>
      <c r="N491" s="418">
        <f t="shared" si="76"/>
        <v>50</v>
      </c>
      <c r="O491" s="396" t="b">
        <f t="shared" si="77"/>
        <v>1</v>
      </c>
      <c r="P491" s="421">
        <f t="shared" si="45"/>
        <v>25</v>
      </c>
      <c r="AX491" s="124" t="str">
        <f>$AL$45</f>
        <v>L420.22.04.D9</v>
      </c>
      <c r="AY491" s="264">
        <v>9</v>
      </c>
      <c r="AZ491" s="264" t="str">
        <f>IF(COUNTIFS($AL$43,"&lt;&gt;"&amp;"",$AL$43,"&lt;&gt;practic?*",$AL$43,"&lt;&gt;*op?ional*",$AL$43,"&lt;&gt;*Disciplin? facultativ?*",$AL$43,"&lt;&gt;*Examen de diplom?*"),$AL$43,"")</f>
        <v/>
      </c>
      <c r="BA491" s="264" t="str">
        <f t="shared" si="62"/>
        <v/>
      </c>
      <c r="BB491" s="264" t="str">
        <f t="shared" si="63"/>
        <v/>
      </c>
      <c r="BC491" s="265" t="str">
        <f>IF($AZ491="","",$AP$45)</f>
        <v/>
      </c>
      <c r="BD491" s="127" t="str">
        <f t="shared" si="78"/>
        <v/>
      </c>
      <c r="BE491" s="126" t="str">
        <f t="shared" si="64"/>
        <v/>
      </c>
      <c r="BF491" s="126" t="str">
        <f t="shared" si="65"/>
        <v/>
      </c>
      <c r="BG491" s="126" t="str">
        <f t="shared" si="66"/>
        <v/>
      </c>
      <c r="BH491" s="266" t="str">
        <f>IF(COUNTIFS($AL$43,"&lt;&gt;"&amp;"",$AL$43,"&lt;&gt;practic?*",$AL$43,"&lt;&gt;*Elaborare proiect de diplom?*",$AL$43,"&lt;&gt;*op?ional*",$AL$43,"&lt;&gt;*Disciplin? facultativ?*", $AL$43,"&lt;&gt;*Examen de diplom?*"),$AQ$45,"")</f>
        <v/>
      </c>
      <c r="BI491" s="266" t="str">
        <f>IF(COUNTIFS($AL$43,"&lt;&gt;"&amp;"",$AL$43,"&lt;&gt;practic?*",$AL$43,"&lt;&gt;*Elaborare proiect de diplom?*",$AL$43,"&lt;&gt;*op?ional*",$AL$43,"&lt;&gt;*Disciplin? facultativ?*", $AL$43,"&lt;&gt;*Examen de diplom?*"),($AR$45+$AS$45+$AT$45),"")</f>
        <v/>
      </c>
      <c r="BJ491" s="126" t="str">
        <f t="shared" si="67"/>
        <v/>
      </c>
      <c r="BK491" s="342" t="str">
        <f t="shared" si="68"/>
        <v/>
      </c>
      <c r="BL491" s="342" t="str">
        <f t="shared" si="69"/>
        <v/>
      </c>
      <c r="BM491" s="126" t="str">
        <f t="shared" si="70"/>
        <v/>
      </c>
      <c r="BN491" s="342" t="str">
        <f>IF(AZ491&lt;&gt;"",AU$45,"")</f>
        <v/>
      </c>
      <c r="BO491" s="127" t="str">
        <f>IF(COUNTIF($AZ491,"=*Elaborare proiect de diplom?*"),$AT$45,"0")</f>
        <v>0</v>
      </c>
      <c r="BP491" s="126" t="str">
        <f t="shared" si="71"/>
        <v/>
      </c>
      <c r="BQ491" s="342" t="str">
        <f t="shared" si="72"/>
        <v/>
      </c>
      <c r="BR491" s="266" t="str">
        <f>IF(COUNTIFS($AL$43,"&lt;&gt;"&amp;"",$AL$43,"&lt;&gt;practic?*",$AL$43,"&lt;&gt;*op?ional*",$AL$43,"&lt;&gt;*Disciplin? facultativ?*", $AL$43,"&lt;&gt;*Examen de diplom?*"),IF($AW$45&lt;&gt;"",$AW$45,""),"")</f>
        <v/>
      </c>
      <c r="BS491" s="266" t="str">
        <f>IF($AZ491="","",$AO$45)</f>
        <v/>
      </c>
      <c r="BT491" s="266" t="str">
        <f>IF(COUNTIFS($AL$43,"&lt;&gt;"&amp;"",$AL$43,"&lt;&gt;practic?*",$AL$43,"&lt;&gt;*op?ional*",$AL$43,"&lt;&gt;*Disciplin? facultativ?*", $AL$43,"&lt;&gt;*Examen de diplom?*"),$AV$45,"")</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6">
        <f t="shared" si="74"/>
        <v>1</v>
      </c>
      <c r="F492" s="369">
        <f>AO$45</f>
        <v>4</v>
      </c>
      <c r="H492" s="369">
        <f>AQ$45</f>
        <v>0</v>
      </c>
      <c r="I492" s="368">
        <f>$AR$45+$AS$45+$AT$45</f>
        <v>0</v>
      </c>
      <c r="J492" s="126">
        <f t="shared" si="75"/>
        <v>0</v>
      </c>
      <c r="K492" s="310">
        <f>$AU$45</f>
        <v>90</v>
      </c>
      <c r="L492" s="369">
        <f>$AW$45</f>
        <v>10</v>
      </c>
      <c r="N492" s="418">
        <f t="shared" si="76"/>
        <v>100</v>
      </c>
      <c r="O492" s="396" t="b">
        <f t="shared" si="77"/>
        <v>1</v>
      </c>
      <c r="P492" s="421">
        <f t="shared" si="45"/>
        <v>25</v>
      </c>
      <c r="AX492" s="124" t="str">
        <f>$AL$48</f>
        <v/>
      </c>
      <c r="AY492" s="264">
        <v>10</v>
      </c>
      <c r="AZ492" s="264" t="str">
        <f>IF(COUNTIFS($AL$46,"&lt;&gt;"&amp;"",$AL$46,"&lt;&gt;practic?*",$AL$46,"&lt;&gt;*op?ional*",$AL$46,"&lt;&gt;*Disciplin? facultativ?*", $AL$46,"&lt;&gt;*Examen de diplom?*"),$AL$46,"")</f>
        <v/>
      </c>
      <c r="BA492" s="264" t="str">
        <f t="shared" si="62"/>
        <v/>
      </c>
      <c r="BB492" s="264" t="str">
        <f t="shared" si="63"/>
        <v/>
      </c>
      <c r="BC492" s="265" t="str">
        <f>IF($AZ492="","",$AP$48)</f>
        <v/>
      </c>
      <c r="BD492" s="266" t="str">
        <f t="shared" si="78"/>
        <v/>
      </c>
      <c r="BE492" s="126" t="str">
        <f t="shared" si="64"/>
        <v/>
      </c>
      <c r="BF492" s="126" t="str">
        <f t="shared" si="65"/>
        <v/>
      </c>
      <c r="BG492" s="126" t="str">
        <f t="shared" si="66"/>
        <v/>
      </c>
      <c r="BH492" s="266" t="str">
        <f>IF(COUNTIFS($AL$46,"&lt;&gt;"&amp;"",$AL$46,"&lt;&gt;practic?*",$AL$46,"&lt;&gt;*Elaborare proiect de diplom?*",$AL$46,"&lt;&gt;*op?ional*",$AL$46,"&lt;&gt;*Disciplin? facultativ?*", $AL$46,"&lt;&gt;*Examen de diplom?*"),$AQ$48,"")</f>
        <v/>
      </c>
      <c r="BI492" s="266" t="str">
        <f>IF(COUNTIFS($AL$46,"&lt;&gt;"&amp;"",$AL$46,"&lt;&gt;practic?*",$AL$46,"&lt;&gt;*Elaborare proiect de diplom?*",$AL$46,"&lt;&gt;*op?ional*",$AL$46,"&lt;&gt;*Disciplin? facultativ?*", $AL$46,"&lt;&gt;*Examen de diplom?*"),($AR$48+$AS$48+$AT$48),"")</f>
        <v/>
      </c>
      <c r="BJ492" s="126" t="str">
        <f t="shared" si="67"/>
        <v/>
      </c>
      <c r="BK492" s="342" t="str">
        <f t="shared" si="68"/>
        <v/>
      </c>
      <c r="BL492" s="342" t="str">
        <f t="shared" si="69"/>
        <v/>
      </c>
      <c r="BM492" s="126" t="str">
        <f t="shared" si="70"/>
        <v/>
      </c>
      <c r="BN492" s="342" t="str">
        <f>IF(AZ492&lt;&gt;"",AU$48,"")</f>
        <v/>
      </c>
      <c r="BO492" s="127" t="str">
        <f>IF(COUNTIF($AZ492,"=*Elaborare proiect de diplom?*"),$AT$48,"0")</f>
        <v>0</v>
      </c>
      <c r="BP492" s="126" t="str">
        <f t="shared" si="71"/>
        <v/>
      </c>
      <c r="BQ492" s="342" t="str">
        <f t="shared" si="72"/>
        <v/>
      </c>
      <c r="BR492" s="266" t="str">
        <f>IF(COUNTIFS($AL$46,"&lt;&gt;"&amp;"",$AL$46,"&lt;&gt;practic?*",$AL$46,"&lt;&gt;*op?ional*",$AL$46,"&lt;&gt;*Disciplin? facultativ?*", $AL$46,"&lt;&gt;*Examen de diplom?*"),IF($AW$48&lt;&gt;"",$AW$48,""),"")</f>
        <v/>
      </c>
      <c r="BS492" s="127" t="str">
        <f>IF($AZ492="","",$AO$48)</f>
        <v/>
      </c>
      <c r="BT492" s="266" t="str">
        <f>IF(COUNTIFS($AL$46,"&lt;&gt;"&amp;"",$AL$46,"&lt;&gt;practic?*",$AL$46,"&lt;&gt;*op?ional*",$AL$46,"&lt;&gt;*Disciplin? facultativ?*", $AL$46,"&lt;&gt;*Examen de diplom?*"),$AV$48,"")</f>
        <v/>
      </c>
      <c r="BU492" s="126" t="str">
        <f t="shared" si="79"/>
        <v/>
      </c>
      <c r="BV492" s="127" t="str">
        <f t="shared" si="73"/>
        <v/>
      </c>
      <c r="BW492" s="419"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127">
        <f>AO$48</f>
        <v>0</v>
      </c>
      <c r="H493" s="127">
        <f>AQ$48</f>
        <v>0</v>
      </c>
      <c r="I493" s="368">
        <f>$AR$48+$AS$48+$AT$48</f>
        <v>0</v>
      </c>
      <c r="J493" s="126">
        <f t="shared" si="75"/>
        <v>0</v>
      </c>
      <c r="K493" s="310">
        <f>$AU$48</f>
        <v>0</v>
      </c>
      <c r="L493" s="127">
        <f>$AW$48</f>
        <v>0</v>
      </c>
      <c r="N493" s="418">
        <f t="shared" si="76"/>
        <v>0</v>
      </c>
      <c r="O493" s="396" t="b">
        <f t="shared" si="77"/>
        <v>1</v>
      </c>
      <c r="P493" s="421" t="e">
        <f t="shared" si="45"/>
        <v>#DIV/0!</v>
      </c>
      <c r="AX493" s="124" t="str">
        <f>$AL$51</f>
        <v/>
      </c>
      <c r="AY493" s="264">
        <v>11</v>
      </c>
      <c r="AZ493" s="264" t="str">
        <f>IF(COUNTIFS($AL$49,"&lt;&gt;"&amp;"",$AL$49,"&lt;&gt;practic?*",$AL$49,"&lt;&gt;*op?ional*",$AL$49,"&lt;&gt;*Disciplin? facultativ?*", $AL$49,"&lt;&gt;*Examen de diplom?*"),$AL$49,"")</f>
        <v/>
      </c>
      <c r="BA493" s="264" t="str">
        <f t="shared" si="62"/>
        <v/>
      </c>
      <c r="BB493" s="264" t="str">
        <f t="shared" si="63"/>
        <v/>
      </c>
      <c r="BC493" s="265" t="str">
        <f>IF($AZ493="","",$AP$51)</f>
        <v/>
      </c>
      <c r="BD493" s="127" t="str">
        <f t="shared" si="78"/>
        <v/>
      </c>
      <c r="BE493" s="126" t="str">
        <f t="shared" si="64"/>
        <v/>
      </c>
      <c r="BF493" s="126" t="str">
        <f t="shared" si="65"/>
        <v/>
      </c>
      <c r="BG493" s="126" t="str">
        <f t="shared" si="66"/>
        <v/>
      </c>
      <c r="BH493" s="266" t="str">
        <f>IF(COUNTIFS($AL$49,"&lt;&gt;"&amp;"",$AL$49,"&lt;&gt;practic?*",$AL$49,"&lt;&gt;*Elaborare proiect de diplom?*",$AL$49,"&lt;&gt;*op?ional*",$AL$49,"&lt;&gt;*Disciplin? facultativ?*", $AL$49,"&lt;&gt;*Examen de diplom?*"),$AQ$51,"")</f>
        <v/>
      </c>
      <c r="BI493" s="266" t="str">
        <f>IF(COUNTIFS($AL$49,"&lt;&gt;"&amp;"",$AL$49,"&lt;&gt;practic?*",$AL$49,"&lt;&gt;*Elaborare proiect de diplom?*",$AL$49,"&lt;&gt;*op?ional*",$AL$49,"&lt;&gt;*Disciplin? facultativ?*", $AL$49,"&lt;&gt;*Examen de diplom?*"),($AR$51+$AS$51+$AT$51),"")</f>
        <v/>
      </c>
      <c r="BJ493" s="126" t="str">
        <f t="shared" si="67"/>
        <v/>
      </c>
      <c r="BK493" s="342" t="str">
        <f t="shared" si="68"/>
        <v/>
      </c>
      <c r="BL493" s="342" t="str">
        <f t="shared" si="69"/>
        <v/>
      </c>
      <c r="BM493" s="126" t="str">
        <f t="shared" si="70"/>
        <v/>
      </c>
      <c r="BN493" s="342" t="str">
        <f>IF(AZ493&lt;&gt;"",AU$51,"")</f>
        <v/>
      </c>
      <c r="BO493" s="127" t="str">
        <f>IF(COUNTIF($AZ493,"=*Elaborare proiect de diplom?*"),$AT$51,"0")</f>
        <v>0</v>
      </c>
      <c r="BP493" s="126" t="str">
        <f t="shared" si="71"/>
        <v/>
      </c>
      <c r="BQ493" s="342" t="str">
        <f t="shared" si="72"/>
        <v/>
      </c>
      <c r="BR493" s="266" t="str">
        <f>IF(COUNTIFS($AL$49,"&lt;&gt;"&amp;"",$AL$49,"&lt;&gt;practic?*",$AL$49,"&lt;&gt;*op?ional*",$AL$49,"&lt;&gt;*Disciplin? facultativ?*", $AL$49,"&lt;&gt;*Examen de diplom?*"),IF($AW$51&lt;&gt;"",$AW$51,""),"")</f>
        <v/>
      </c>
      <c r="BS493" s="266" t="str">
        <f>IF($AZ493="","",$AO$51)</f>
        <v/>
      </c>
      <c r="BT493" s="266" t="str">
        <f>IF(COUNTIFS($AL$49,"&lt;&gt;"&amp;"",$AL$49,"&lt;&gt;practic?*",$AL$49,"&lt;&gt;*op?ional*",$AL$49,"&lt;&gt;*Disciplin? facultativ?*", $AL$49,"&lt;&gt;*Examen de diplom?*"),$AV$51,"")</f>
        <v/>
      </c>
      <c r="BU493" s="126" t="str">
        <f t="shared" si="79"/>
        <v/>
      </c>
      <c r="BV493" s="127" t="str">
        <f t="shared" si="73"/>
        <v/>
      </c>
      <c r="BW493" s="419" t="str">
        <f t="shared" si="13"/>
        <v/>
      </c>
      <c r="BX493" s="337"/>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6">
        <f t="shared" si="74"/>
        <v>0</v>
      </c>
      <c r="F494" s="369">
        <f>AO$51</f>
        <v>0</v>
      </c>
      <c r="H494" s="369">
        <f>AQ$51</f>
        <v>0</v>
      </c>
      <c r="I494" s="368">
        <f>$AR$51+$AS$51+$AT$51</f>
        <v>0</v>
      </c>
      <c r="J494" s="126">
        <f t="shared" si="75"/>
        <v>0</v>
      </c>
      <c r="K494" s="310">
        <f>$AU$51</f>
        <v>0</v>
      </c>
      <c r="L494" s="369">
        <f>$AW$51</f>
        <v>0</v>
      </c>
      <c r="N494" s="418">
        <f t="shared" si="76"/>
        <v>0</v>
      </c>
      <c r="O494" s="396" t="b">
        <f t="shared" si="77"/>
        <v>1</v>
      </c>
      <c r="P494" s="421" t="e">
        <f t="shared" si="45"/>
        <v>#DIV/0!</v>
      </c>
      <c r="AX494" s="345" t="s">
        <v>221</v>
      </c>
      <c r="AY494" s="346"/>
      <c r="AZ494" s="346"/>
      <c r="BA494" s="346"/>
      <c r="BB494" s="346"/>
      <c r="BC494" s="346"/>
      <c r="BD494" s="346"/>
      <c r="BE494" s="346"/>
      <c r="BF494" s="346"/>
      <c r="BG494" s="346"/>
      <c r="BH494" s="346"/>
      <c r="BI494" s="346"/>
      <c r="BJ494" s="346"/>
      <c r="BK494" s="346"/>
      <c r="BL494" s="346"/>
      <c r="BM494" s="346"/>
      <c r="BN494" s="346"/>
      <c r="BO494" s="346"/>
      <c r="BP494" s="346"/>
      <c r="BQ494" s="346"/>
      <c r="BR494" s="346"/>
      <c r="BS494" s="337">
        <f>SUM(BS483:BS493)</f>
        <v>26</v>
      </c>
      <c r="BT494" s="348"/>
      <c r="BU494" s="349"/>
      <c r="BV494" s="350"/>
      <c r="BW494" s="419" t="str">
        <f t="shared" si="13"/>
        <v/>
      </c>
      <c r="BX494" s="337"/>
      <c r="BY494" s="351"/>
      <c r="BZ494" s="263"/>
      <c r="CA494" s="263"/>
      <c r="CB494" s="263"/>
      <c r="CC494" s="263"/>
      <c r="CD494" s="263"/>
      <c r="CE494" s="263"/>
      <c r="CF494" s="263"/>
      <c r="CG494" s="51"/>
      <c r="CH494" s="51"/>
      <c r="CI494" s="51"/>
      <c r="CJ494" s="263"/>
      <c r="CK494" s="263"/>
      <c r="CL494" s="263"/>
      <c r="CM494" s="263"/>
      <c r="CN494" s="263"/>
      <c r="CO494" s="263"/>
      <c r="CP494" s="263"/>
      <c r="CQ494" s="263"/>
      <c r="CR494" s="263"/>
      <c r="CS494" s="51"/>
      <c r="CT494" s="51"/>
    </row>
    <row r="495" spans="2:98" ht="21" hidden="1" customHeight="1" x14ac:dyDescent="0.25">
      <c r="B495" s="263"/>
      <c r="C495" s="263"/>
      <c r="D495" s="263"/>
      <c r="E495" s="263"/>
      <c r="F495" s="371">
        <f>D484*F484+D485*F485+D486*F486+D487*F487+D488*F488+D489*F489+D490*F490+D491*F491+D492*F492+D493*F493+D494*F494</f>
        <v>30</v>
      </c>
      <c r="G495" s="263"/>
      <c r="H495" s="346"/>
      <c r="I495" s="346"/>
      <c r="J495" s="346"/>
      <c r="L495" s="346"/>
      <c r="N495" s="371">
        <f>D484*N484+D485*N485+D486*N486+D487*N487+D488*N488+D489*N489+D490*N490+D491*N491+D492*N492+D493*N493+D494*N494</f>
        <v>750</v>
      </c>
      <c r="O495" s="398" t="b">
        <f>AND(O484:O494)</f>
        <v>1</v>
      </c>
      <c r="P495" s="420">
        <f>N495/F495</f>
        <v>25</v>
      </c>
      <c r="Q495" s="263"/>
      <c r="R495" s="263"/>
      <c r="S495" s="263"/>
      <c r="T495" s="263"/>
      <c r="U495" s="263"/>
      <c r="V495" s="263"/>
      <c r="Z495" s="263"/>
      <c r="AA495" s="263"/>
      <c r="AB495" s="263"/>
      <c r="AC495" s="263"/>
      <c r="AD495" s="263"/>
      <c r="AE495" s="263"/>
      <c r="AF495" s="263"/>
      <c r="AG495" s="263"/>
      <c r="AH495" s="263"/>
      <c r="AL495" s="263"/>
      <c r="AM495" s="263"/>
      <c r="AN495" s="263"/>
      <c r="AO495" s="263"/>
      <c r="AP495" s="263"/>
      <c r="AQ495" s="263"/>
      <c r="AR495" s="263"/>
      <c r="AS495" s="263"/>
      <c r="AT495" s="263"/>
      <c r="AX495" s="247" t="s">
        <v>216</v>
      </c>
      <c r="AY495" s="247" t="s">
        <v>186</v>
      </c>
      <c r="AZ495" s="247" t="s">
        <v>187</v>
      </c>
      <c r="BA495" s="247" t="s">
        <v>192</v>
      </c>
      <c r="BB495" s="247" t="s">
        <v>195</v>
      </c>
      <c r="BC495" s="247" t="s">
        <v>193</v>
      </c>
      <c r="BD495" s="247" t="s">
        <v>194</v>
      </c>
      <c r="BE495" s="247" t="s">
        <v>203</v>
      </c>
      <c r="BF495" s="247" t="s">
        <v>204</v>
      </c>
      <c r="BG495" s="247" t="s">
        <v>208</v>
      </c>
      <c r="BH495" s="247" t="s">
        <v>205</v>
      </c>
      <c r="BI495" s="247" t="s">
        <v>206</v>
      </c>
      <c r="BJ495" s="247" t="s">
        <v>197</v>
      </c>
      <c r="BK495" s="260" t="s">
        <v>277</v>
      </c>
      <c r="BL495" s="336" t="s">
        <v>207</v>
      </c>
      <c r="BM495" s="247" t="s">
        <v>200</v>
      </c>
      <c r="BN495" s="335" t="s">
        <v>278</v>
      </c>
      <c r="BO495" s="260" t="s">
        <v>210</v>
      </c>
      <c r="BP495" s="247" t="s">
        <v>201</v>
      </c>
      <c r="BQ495" s="247" t="s">
        <v>198</v>
      </c>
      <c r="BR495" s="247" t="s">
        <v>199</v>
      </c>
      <c r="BS495" s="247" t="s">
        <v>196</v>
      </c>
      <c r="BT495" s="247" t="s">
        <v>226</v>
      </c>
      <c r="BU495" s="247" t="s">
        <v>211</v>
      </c>
      <c r="BV495" s="247" t="s">
        <v>212</v>
      </c>
      <c r="BW495" s="419" t="e">
        <f t="shared" si="13"/>
        <v>#VALUE!</v>
      </c>
      <c r="BX495" s="247"/>
      <c r="BY495" s="351"/>
      <c r="BZ495" s="343"/>
      <c r="CA495" s="343"/>
      <c r="CB495" s="343"/>
      <c r="CC495" s="343"/>
      <c r="CD495" s="343"/>
      <c r="CE495" s="343"/>
      <c r="CF495" s="343"/>
      <c r="CG495" s="51"/>
      <c r="CH495" s="51"/>
      <c r="CI495" s="51"/>
      <c r="CJ495" s="343"/>
      <c r="CK495" s="343"/>
      <c r="CL495" s="343"/>
      <c r="CM495" s="343"/>
      <c r="CN495" s="343"/>
      <c r="CO495" s="343"/>
      <c r="CP495" s="343"/>
      <c r="CQ495" s="343"/>
      <c r="CR495" s="343"/>
      <c r="CS495" s="51"/>
      <c r="CT495" s="51"/>
    </row>
    <row r="496" spans="2:98" ht="21" hidden="1" customHeight="1" x14ac:dyDescent="0.25">
      <c r="B496" s="343"/>
      <c r="C496" s="343"/>
      <c r="D496" s="343"/>
      <c r="E496" s="343"/>
      <c r="F496" s="247" t="s">
        <v>196</v>
      </c>
      <c r="G496" s="343"/>
      <c r="H496" s="247" t="s">
        <v>205</v>
      </c>
      <c r="I496" s="247" t="s">
        <v>206</v>
      </c>
      <c r="J496" s="247" t="s">
        <v>197</v>
      </c>
      <c r="K496" s="343"/>
      <c r="L496" s="247" t="s">
        <v>199</v>
      </c>
      <c r="N496" s="247" t="s">
        <v>279</v>
      </c>
      <c r="O496" s="395" t="s">
        <v>276</v>
      </c>
      <c r="P496" s="422"/>
      <c r="Q496" s="343"/>
      <c r="R496" s="343"/>
      <c r="S496" s="343"/>
      <c r="T496" s="343"/>
      <c r="U496" s="343"/>
      <c r="V496" s="343"/>
      <c r="W496" s="343"/>
      <c r="Z496" s="343"/>
      <c r="AA496" s="343"/>
      <c r="AB496" s="343"/>
      <c r="AC496" s="343"/>
      <c r="AD496" s="343"/>
      <c r="AE496" s="343"/>
      <c r="AF496" s="343"/>
      <c r="AG496" s="343"/>
      <c r="AH496" s="343"/>
      <c r="AI496" s="343"/>
      <c r="AL496" s="343"/>
      <c r="AM496" s="343"/>
      <c r="AN496" s="343"/>
      <c r="AO496" s="343"/>
      <c r="AP496" s="343"/>
      <c r="AQ496" s="343"/>
      <c r="AR496" s="343"/>
      <c r="AS496" s="343"/>
      <c r="AT496" s="343"/>
      <c r="AU496" s="343"/>
      <c r="AX496" s="262" t="str">
        <f>$B$73</f>
        <v>L420.22.05.C1</v>
      </c>
      <c r="AY496" s="127">
        <v>1</v>
      </c>
      <c r="AZ496" s="127" t="str">
        <f>IF(COUNTIFS($B$71,"&lt;&gt;"&amp;"",$B$71,"&lt;&gt;practic?*",$B$71,"&lt;&gt;*op?ional*",$B$71,"&lt;&gt;*Disciplin? facultativ?*", $B$71,"&lt;&gt;*Examen de diplom?*"),$B$71,"")</f>
        <v>Economie generală</v>
      </c>
      <c r="BA496" s="127">
        <f t="shared" ref="BA496:BA506" si="80">IF($AZ496="","",ROUND(RIGHT($B$70,1)/2,0))</f>
        <v>3</v>
      </c>
      <c r="BB496" s="127" t="str">
        <f t="shared" ref="BB496:BB506" si="81">IF($AZ496="","",RIGHT($B$70,1))</f>
        <v>5</v>
      </c>
      <c r="BC496" s="127" t="str">
        <f>IF($AZ496="","",$F$73)</f>
        <v>D</v>
      </c>
      <c r="BD496" s="127" t="str">
        <f>IF($AZ496="","","DI")</f>
        <v>DI</v>
      </c>
      <c r="BE496" s="126">
        <f>IF($AZ496&lt;&gt;"",ROUND(BH496/14,1),"")</f>
        <v>2</v>
      </c>
      <c r="BF496" s="126">
        <f>IF($AZ496&lt;&gt;"",ROUND(BI496/14,1),"")</f>
        <v>1</v>
      </c>
      <c r="BG496" s="126">
        <f>IF($AZ496&lt;&gt;"",BE496+BF496,"")</f>
        <v>3</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14</v>
      </c>
      <c r="BJ496" s="126">
        <f>IF($AZ496&lt;&gt;"",BH496+BI496,"")</f>
        <v>42</v>
      </c>
      <c r="BK496" s="342">
        <f>IF($AZ496&lt;&gt;"",ROUND(BN496/14,1),"")</f>
        <v>0</v>
      </c>
      <c r="BL496" s="342">
        <f>IF($AZ496&lt;&gt;"",ROUND(BO496/14,1),"")</f>
        <v>0</v>
      </c>
      <c r="BM496" s="126">
        <f>IF($AZ496="","",IF($BK496&lt;&gt;"",$BK496,0)+IF($BL496&lt;&gt;"",$BL496,0))</f>
        <v>0</v>
      </c>
      <c r="BN496" s="342">
        <f>IF(AZ496&lt;&gt;"",K$73,"")</f>
        <v>0</v>
      </c>
      <c r="BO496" s="127" t="str">
        <f>IF(COUNTIF($AZ496,"=*Elaborare proiect de diplom?*"),$J$73,"0")</f>
        <v>0</v>
      </c>
      <c r="BP496" s="126">
        <f>IF($AZ496="","",IF($BN496&lt;&gt;"",$BN496,0)+IF($BO496&lt;&gt;"",$BO496,0))</f>
        <v>0</v>
      </c>
      <c r="BQ496" s="342">
        <f>IF($AZ496&lt;&gt;"",ROUND(BR496/14,1),"")</f>
        <v>2.4</v>
      </c>
      <c r="BR496" s="127">
        <f>IF(COUNTIFS($B$71,"&lt;&gt;"&amp;"",$B$71,"&lt;&gt;practic?*",$B$71,"&lt;&gt;*op?ional*",$B$71,"&lt;&gt;*Disciplin? facultativ?*", $B$71,"&lt;&gt;*Examen de diplom?*"),IF($M$73&lt;&gt;"",ROUND($M$73,1),""),"")</f>
        <v>33</v>
      </c>
      <c r="BS496" s="127">
        <f>IF($AZ496="","",$E$73)</f>
        <v>3</v>
      </c>
      <c r="BT496" s="127" t="str">
        <f>IF(COUNTIFS($B$71,"&lt;&gt;"&amp;"",$B$71,"&lt;&gt;practic?*",$B$71,"&lt;&gt;*op?ional*",$B$71,"&lt;&gt;*Disciplin? facultativ?*", $B$71,"&lt;&gt;*Examen de diplom?*"),$L$73,"")</f>
        <v>DC</v>
      </c>
      <c r="BU496" s="126">
        <f>IF($AZ496="","",IF($BG496&lt;&gt;"",$BG496,0)+IF($BM496&lt;&gt;"",$BM496,0)+IF($BQ496&lt;&gt;"",$BQ496,0))</f>
        <v>5.4</v>
      </c>
      <c r="BV496" s="127">
        <f>IF($AZ496="","",IF($BJ496&lt;&gt;"",$BJ496,0)+IF($BP496&lt;&gt;"",$BP496,0)+IF($BR496&lt;&gt;"",$BR496,0))</f>
        <v>75</v>
      </c>
      <c r="BW496" s="419" t="str">
        <f t="shared" si="13"/>
        <v>2024</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IF(AND((F497&gt;0), (N497&gt;0)),1,0)</f>
        <v>1</v>
      </c>
      <c r="F497" s="127">
        <f>$E$73</f>
        <v>3</v>
      </c>
      <c r="H497" s="127">
        <f>$G$73</f>
        <v>28</v>
      </c>
      <c r="I497" s="127">
        <f>$H$73+$I$73+$J$73</f>
        <v>14</v>
      </c>
      <c r="J497" s="126">
        <f>H497+I497</f>
        <v>42</v>
      </c>
      <c r="K497" s="310">
        <f>$K$73</f>
        <v>0</v>
      </c>
      <c r="L497" s="127">
        <f>$M$73</f>
        <v>33</v>
      </c>
      <c r="N497" s="369">
        <f>IF(ISNUMBER(L497+K497+J497), L497+K497+J497,0)</f>
        <v>75</v>
      </c>
      <c r="O497" s="396" t="b">
        <f>IF(D497=0,TRUE, IF(N497/25=F497,TRUE,FALSE))</f>
        <v>1</v>
      </c>
      <c r="P497" s="421">
        <f t="shared" ref="P497:P519" si="82">N497/F497</f>
        <v>25</v>
      </c>
      <c r="AX497" s="124" t="str">
        <f>$B$76</f>
        <v>L420.22.05.D2</v>
      </c>
      <c r="AY497" s="267">
        <v>2</v>
      </c>
      <c r="AZ497" s="267" t="str">
        <f>IF(COUNTIFS($B$74,"&lt;&gt;"&amp;"",$B$74,"&lt;&gt;practic?*",$B$74,"&lt;&gt;*op?ional*",$B$74,"&lt;&gt;*Disciplin? facultativ?*", $B$74,"&lt;&gt;*Examen de diplom?*"),$B$74,"")</f>
        <v>Organe de maşini I</v>
      </c>
      <c r="BA497" s="267">
        <f t="shared" si="80"/>
        <v>3</v>
      </c>
      <c r="BB497" s="267" t="str">
        <f t="shared" si="81"/>
        <v>5</v>
      </c>
      <c r="BC497" s="267" t="str">
        <f>IF($AZ497="","",$F$76)</f>
        <v>D</v>
      </c>
      <c r="BD497" s="267" t="str">
        <f>IF($AZ497="","","DI")</f>
        <v>DI</v>
      </c>
      <c r="BE497" s="126">
        <f t="shared" ref="BE497:BE506" si="83">IF($AZ497&lt;&gt;"",ROUND(BH497/14,1),"")</f>
        <v>2</v>
      </c>
      <c r="BF497" s="126">
        <f t="shared" ref="BF497:BF506" si="84">IF($AZ497&lt;&gt;"",ROUND(BI497/14,1),"")</f>
        <v>1</v>
      </c>
      <c r="BG497" s="126">
        <f t="shared" ref="BG497:BG518" si="85">IF($AZ497&lt;&gt;"",BE497+BF497,"")</f>
        <v>3</v>
      </c>
      <c r="BH497" s="267">
        <f>IF(COUNTIFS($B$74,"&lt;&gt;"&amp;"",$B$74,"&lt;&gt;practic?*",$B$74,"&lt;&gt;*Elaborare proiect de diplom?*",$B$74,"&lt;&gt;*op?ional*",$B$74,"&lt;&gt;*Disciplin? facultativ?*", $B$74,"&lt;&gt;*Examen de diplom?*"),$G$76,"")</f>
        <v>28</v>
      </c>
      <c r="BI497" s="267">
        <f>IF(COUNTIFS($B$74,"&lt;&gt;"&amp;"",$B$74,"&lt;&gt;practic?*",$B$74,"&lt;&gt;*Elaborare proiect de diplom?*",$B$74,"&lt;&gt;*op?ional*",$B$74,"&lt;&gt;*Disciplin? facultativ?*", $B$74,"&lt;&gt;*Examen de diplom?*"),($H$76+$I$76+$J$76),"")</f>
        <v>14</v>
      </c>
      <c r="BJ497" s="126">
        <f t="shared" ref="BJ497:BJ506" si="86">IF($AZ497&lt;&gt;"",BH497+BI497,"")</f>
        <v>42</v>
      </c>
      <c r="BK497" s="342">
        <f t="shared" ref="BK497:BK506" si="87">IF($AZ497&lt;&gt;"",ROUND(BN497/14,1),"")</f>
        <v>0</v>
      </c>
      <c r="BL497" s="342">
        <f t="shared" ref="BL497:BL506" si="88">IF($AZ497&lt;&gt;"",ROUND(BO497/14,1),"")</f>
        <v>0</v>
      </c>
      <c r="BM497" s="126">
        <f t="shared" ref="BM497:BM506" si="89">IF($AZ497="","",IF($BK497&lt;&gt;"",$BK497,0)+IF($BL497&lt;&gt;"",$BL497,0))</f>
        <v>0</v>
      </c>
      <c r="BN497" s="342">
        <f>IF(AZ497&lt;&gt;"",K$76,"")</f>
        <v>0</v>
      </c>
      <c r="BO497" s="127" t="str">
        <f>IF(COUNTIF($AZ497,"=*Elaborare proiect de diplom?*"),$J$76,"0")</f>
        <v>0</v>
      </c>
      <c r="BP497" s="126">
        <f t="shared" ref="BP497:BP506" si="90">IF($AZ497="","",IF($BN497&lt;&gt;"",$BN497,0)+IF($BO497&lt;&gt;"",$BO497,0))</f>
        <v>0</v>
      </c>
      <c r="BQ497" s="342">
        <f t="shared" ref="BQ497:BQ506" si="91">IF($AZ497&lt;&gt;"",ROUND(BR497/14,1),"")</f>
        <v>2.4</v>
      </c>
      <c r="BR497" s="267">
        <f>IF(COUNTIFS($B$74,"&lt;&gt;"&amp;"",$B$74,"&lt;&gt;practic?*",$B$74,"&lt;&gt;*op?ional*",$B$74,"&lt;&gt;*Disciplin? facultativ?*", $B$74,"&lt;&gt;*Examen de diplom?*"),IF($M$76&lt;&gt;"",ROUND($M$76,1),""),"")</f>
        <v>33</v>
      </c>
      <c r="BS497" s="267">
        <f>IF($AZ497="","",$E$76)</f>
        <v>3</v>
      </c>
      <c r="BT497" s="267" t="str">
        <f>IF(COUNTIFS($B$74,"&lt;&gt;"&amp;"",$B$74,"&lt;&gt;practic?*",$B$74,"&lt;&gt;*op?ional*",$B$74,"&lt;&gt;*Disciplin? facultativ?*", $B$74,"&lt;&gt;*Examen de diplom?*"),$L$76,"")</f>
        <v>DD</v>
      </c>
      <c r="BU497" s="126">
        <f>IF($AZ497="","",IF($BG497&lt;&gt;"",$BG497,0)+IF($BM497&lt;&gt;"",$BM497,0)+IF($BQ497&lt;&gt;"",$BQ497,0))</f>
        <v>5.4</v>
      </c>
      <c r="BV497" s="127">
        <f t="shared" ref="BV497:BV506" si="92">IF($AZ497="","",IF($BJ497&lt;&gt;"",$BJ497,0)+IF($BP497&lt;&gt;"",$BP497,0)+IF($BR497&lt;&gt;"",$BR497,0))</f>
        <v>75</v>
      </c>
      <c r="BW497" s="419" t="str">
        <f t="shared" si="13"/>
        <v>2024</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ref="D498:D507" si="93">IF(AND((F498&gt;0), (N498&gt;0)),1,0)</f>
        <v>1</v>
      </c>
      <c r="F498" s="368">
        <f>$E$76</f>
        <v>3</v>
      </c>
      <c r="H498" s="369">
        <f>$G$76</f>
        <v>28</v>
      </c>
      <c r="I498" s="368">
        <f>$H$76+$I$76+$J$76</f>
        <v>14</v>
      </c>
      <c r="J498" s="126">
        <f t="shared" ref="J498:J507" si="94">H498+I498</f>
        <v>42</v>
      </c>
      <c r="K498" s="310">
        <f>$K$76</f>
        <v>0</v>
      </c>
      <c r="L498" s="369">
        <f>$M$76</f>
        <v>33</v>
      </c>
      <c r="N498" s="369">
        <f t="shared" ref="N498:N507" si="95">IF(ISNUMBER(L498+K498+J498), L498+K498+J498,0)</f>
        <v>75</v>
      </c>
      <c r="O498" s="396" t="b">
        <f t="shared" ref="O498:O507" si="96">IF(D498=0,TRUE, IF(N498/25=F498,TRUE,FALSE))</f>
        <v>1</v>
      </c>
      <c r="P498" s="421">
        <f t="shared" si="82"/>
        <v>25</v>
      </c>
      <c r="AX498" s="124" t="str">
        <f>$B$79</f>
        <v>L420.22.05.S3</v>
      </c>
      <c r="AY498" s="267">
        <v>3</v>
      </c>
      <c r="AZ498" s="267" t="str">
        <f>IF(COUNTIFS($B$77,"&lt;&gt;"&amp;"",$B$77,"&lt;&gt;practic?*",$B$77,"&lt;&gt;*op?ional*",$B$77,"&lt;&gt;*Disciplin? facultativ?*", $B$77,"&lt;&gt;*Examen de diplom?*"),$B$77,"")</f>
        <v>Teoria proceselor de sudare</v>
      </c>
      <c r="BA498" s="267">
        <f t="shared" si="80"/>
        <v>3</v>
      </c>
      <c r="BB498" s="267" t="str">
        <f t="shared" si="81"/>
        <v>5</v>
      </c>
      <c r="BC498" s="267" t="str">
        <f>IF($AZ498="","",$F$79)</f>
        <v>E</v>
      </c>
      <c r="BD498" s="127" t="str">
        <f t="shared" ref="BD498:BD506" si="97">IF($AZ498="","","DI")</f>
        <v>DI</v>
      </c>
      <c r="BE498" s="126">
        <f t="shared" si="83"/>
        <v>2</v>
      </c>
      <c r="BF498" s="126">
        <f t="shared" si="84"/>
        <v>2</v>
      </c>
      <c r="BG498" s="126">
        <f t="shared" si="85"/>
        <v>4</v>
      </c>
      <c r="BH498" s="267">
        <f>IF(COUNTIFS($B$77,"&lt;&gt;"&amp;"",$B$77,"&lt;&gt;practic?*",$B$77,"&lt;&gt;*Elaborare proiect de diplom?*",$B$77,"&lt;&gt;*op?ional*",$B$77,"&lt;&gt;*Disciplin? facultativ?*", $B$77,"&lt;&gt;*Examen de diplom?*"),$G$79,"")</f>
        <v>28</v>
      </c>
      <c r="BI498" s="267">
        <f>IF(COUNTIFS($B$77,"&lt;&gt;"&amp;"",$B$77,"&lt;&gt;practic?*",$B$77,"&lt;&gt;*Elaborare proiect de diplom?*",$B$77,"&lt;&gt;*op?ional*",$B$77,"&lt;&gt;*Disciplin? facultativ?*", $B$77,"&lt;&gt;*Examen de diplom?*"),($H$79+$I$79+$J$79),"")</f>
        <v>28</v>
      </c>
      <c r="BJ498" s="126">
        <f t="shared" si="86"/>
        <v>56</v>
      </c>
      <c r="BK498" s="342">
        <f t="shared" si="87"/>
        <v>0</v>
      </c>
      <c r="BL498" s="342">
        <f t="shared" si="88"/>
        <v>0</v>
      </c>
      <c r="BM498" s="126">
        <f t="shared" si="89"/>
        <v>0</v>
      </c>
      <c r="BN498" s="342">
        <f>IF(AZ498&lt;&gt;"",K$79,"")</f>
        <v>0</v>
      </c>
      <c r="BO498" s="127" t="str">
        <f>IF(COUNTIF($AZ498,"=*Elaborare proiect de diplom?*"),$J$79,"0")</f>
        <v>0</v>
      </c>
      <c r="BP498" s="126">
        <f t="shared" si="90"/>
        <v>0</v>
      </c>
      <c r="BQ498" s="342" t="e">
        <f t="shared" si="91"/>
        <v>#VALUE!</v>
      </c>
      <c r="BR498" s="267" t="e">
        <f>IF(COUNTIFS($B$77,"&lt;&gt;"&amp;"",$B$77,"&lt;&gt;practic?*",$B$77,"&lt;&gt;*op?ional*",$B$77,"&lt;&gt;*Disciplin? facultativ?*", $B$77,"&lt;&gt;*Examen de diplom?*"),IF($M$79&lt;&gt;"",ROUND($M$79,1),""),"")</f>
        <v>#VALUE!</v>
      </c>
      <c r="BS498" s="267">
        <f>IF($AZ498="","",$E$79)</f>
        <v>4</v>
      </c>
      <c r="BT498" s="267" t="str">
        <f>IF(COUNTIFS($B$77,"&lt;&gt;"&amp;"",$B$77,"&lt;&gt;practic?*",$B$77,"&lt;&gt;*op?ional*",$B$77,"&lt;&gt;*Disciplin? facultativ?*", $B$77,"&lt;&gt;*Examen de diplom?*"),$L$79,"")</f>
        <v>DS</v>
      </c>
      <c r="BU498" s="126" t="e">
        <f t="shared" ref="BU498:BU506" si="98">IF($AZ498="","",IF($BG498&lt;&gt;"",$BG498,0)+IF($BM498&lt;&gt;"",$BM498,0)+IF($BQ498&lt;&gt;"",$BQ498,0))</f>
        <v>#VALUE!</v>
      </c>
      <c r="BV498" s="127" t="e">
        <f t="shared" si="92"/>
        <v>#VALUE!</v>
      </c>
      <c r="BW498" s="419" t="str">
        <f t="shared" si="13"/>
        <v>2024</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0</v>
      </c>
      <c r="F499" s="368">
        <f>$E$79</f>
        <v>4</v>
      </c>
      <c r="H499" s="369">
        <f>$G$79</f>
        <v>28</v>
      </c>
      <c r="I499" s="368">
        <f>$H$79+$I$79+$J$79</f>
        <v>28</v>
      </c>
      <c r="J499" s="126">
        <f t="shared" si="94"/>
        <v>56</v>
      </c>
      <c r="K499" s="310">
        <f>$K$79</f>
        <v>0</v>
      </c>
      <c r="L499" s="369" t="str">
        <f>$M$79</f>
        <v xml:space="preserve"> </v>
      </c>
      <c r="N499" s="369">
        <f t="shared" si="95"/>
        <v>0</v>
      </c>
      <c r="O499" s="396" t="b">
        <f t="shared" si="96"/>
        <v>1</v>
      </c>
      <c r="P499" s="421">
        <f t="shared" si="82"/>
        <v>0</v>
      </c>
      <c r="AX499" s="124" t="str">
        <f>$B$82</f>
        <v>L420.22.05.S4-ij</v>
      </c>
      <c r="AY499" s="127">
        <v>4</v>
      </c>
      <c r="AZ499" s="267" t="str">
        <f>IF(COUNTIFS($B$80,"&lt;&gt;"&amp;"",$B$80,"&lt;&gt;practic?*",$B$80,"&lt;&gt;*op?ional*",$B$80,"&lt;&gt;*Disciplin? facultativ?*", $B$80,"&lt;&gt;*Examen de diplom?*"),$B$80,"")</f>
        <v/>
      </c>
      <c r="BA499" s="267" t="str">
        <f t="shared" si="80"/>
        <v/>
      </c>
      <c r="BB499" s="267" t="str">
        <f t="shared" si="81"/>
        <v/>
      </c>
      <c r="BC499" s="267" t="str">
        <f>IF($AZ499="","",$F$82)</f>
        <v/>
      </c>
      <c r="BD499" s="267" t="str">
        <f t="shared" si="97"/>
        <v/>
      </c>
      <c r="BE499" s="126" t="str">
        <f t="shared" si="83"/>
        <v/>
      </c>
      <c r="BF499" s="126" t="str">
        <f t="shared" si="84"/>
        <v/>
      </c>
      <c r="BG499" s="126" t="str">
        <f t="shared" si="85"/>
        <v/>
      </c>
      <c r="BH499" s="267" t="str">
        <f>IF(COUNTIFS($B$80,"&lt;&gt;"&amp;"",$B$80,"&lt;&gt;practic?*",$B$80,"&lt;&gt;*Elaborare proiect de diplom?*",$B$80,"&lt;&gt;*op?ional*",$B$80,"&lt;&gt;*Disciplin? facultativ?*", $B$80,"&lt;&gt;*Examen de diplom?*"),$G$82,"")</f>
        <v/>
      </c>
      <c r="BI499" s="267" t="str">
        <f>IF(COUNTIFS($B$80,"&lt;&gt;"&amp;"",$B$80,"&lt;&gt;practic?*",$B$80,"&lt;&gt;*Elaborare proiect de diplom?*",$B$80,"&lt;&gt;*op?ional*",$B$80,"&lt;&gt;*Disciplin? facultativ?*", $B$80,"&lt;&gt;*Examen de diplom?*"),($H$82+$I$82+$J$82),"")</f>
        <v/>
      </c>
      <c r="BJ499" s="126" t="str">
        <f t="shared" si="86"/>
        <v/>
      </c>
      <c r="BK499" s="342" t="str">
        <f t="shared" si="87"/>
        <v/>
      </c>
      <c r="BL499" s="342" t="str">
        <f t="shared" si="88"/>
        <v/>
      </c>
      <c r="BM499" s="126" t="str">
        <f t="shared" si="89"/>
        <v/>
      </c>
      <c r="BN499" s="342" t="str">
        <f>IF(AZ499&lt;&gt;"",K$82,"")</f>
        <v/>
      </c>
      <c r="BO499" s="127" t="str">
        <f>IF(COUNTIF($AZ499,"=*Elaborare proiect de diplom?*"),$J$82,"0")</f>
        <v>0</v>
      </c>
      <c r="BP499" s="126" t="str">
        <f t="shared" si="90"/>
        <v/>
      </c>
      <c r="BQ499" s="342" t="str">
        <f t="shared" si="91"/>
        <v/>
      </c>
      <c r="BR499" s="267" t="str">
        <f>IF(COUNTIFS($B$80,"&lt;&gt;"&amp;"",$B$80,"&lt;&gt;practic?*",$B$80,"&lt;&gt;*op?ional*",$B$80,"&lt;&gt;*Disciplin? facultativ?*", $B$80,"&lt;&gt;*Examen de diplom?*"),IF($M$82&lt;&gt;"",ROUND($M$82,1),""),"")</f>
        <v/>
      </c>
      <c r="BS499" s="127" t="str">
        <f>IF($AZ499="","",$E$82)</f>
        <v/>
      </c>
      <c r="BT499" s="267" t="str">
        <f>IF(COUNTIFS($B$80,"&lt;&gt;"&amp;"",$B$80,"&lt;&gt;practic?*",$B$80,"&lt;&gt;*op?ional*",$B$80,"&lt;&gt;*Disciplin? facultativ?*", $B$80,"&lt;&gt;*Examen de diplom?*"),$L$82,"")</f>
        <v/>
      </c>
      <c r="BU499" s="126" t="str">
        <f t="shared" si="98"/>
        <v/>
      </c>
      <c r="BV499" s="127" t="str">
        <f t="shared" si="92"/>
        <v/>
      </c>
      <c r="BW499" s="419" t="str">
        <f t="shared" si="13"/>
        <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127">
        <f>$E$82</f>
        <v>4</v>
      </c>
      <c r="H500" s="127">
        <f>$G$82</f>
        <v>28</v>
      </c>
      <c r="I500" s="368">
        <f>$H$82+$I$82+$J$82</f>
        <v>28</v>
      </c>
      <c r="J500" s="126">
        <f t="shared" si="94"/>
        <v>56</v>
      </c>
      <c r="K500" s="310">
        <f>$K$82</f>
        <v>0</v>
      </c>
      <c r="L500" s="127">
        <f>$M$82</f>
        <v>44</v>
      </c>
      <c r="N500" s="369">
        <f t="shared" si="95"/>
        <v>100</v>
      </c>
      <c r="O500" s="396" t="b">
        <f t="shared" si="96"/>
        <v>1</v>
      </c>
      <c r="P500" s="421">
        <f t="shared" si="82"/>
        <v>25</v>
      </c>
      <c r="AX500" s="124" t="str">
        <f>$B$85</f>
        <v>L420.22.05.D5</v>
      </c>
      <c r="AY500" s="267">
        <v>5</v>
      </c>
      <c r="AZ500" s="267" t="str">
        <f>IF(COUNTIFS($B$83,"&lt;&gt;"&amp;"",$B$83,"&lt;&gt;practic?*",$B$83,"&lt;&gt;*op?ional*",$B$83,"&lt;&gt;*Disciplin? facultativ?*", $B$83,"&lt;&gt;*Examen de diplom?*"),$B$83,"")</f>
        <v>Tratamente termice</v>
      </c>
      <c r="BA500" s="267">
        <f t="shared" si="80"/>
        <v>3</v>
      </c>
      <c r="BB500" s="267" t="str">
        <f t="shared" si="81"/>
        <v>5</v>
      </c>
      <c r="BC500" s="267" t="str">
        <f>IF($AZ500="","",$F$85)</f>
        <v>E</v>
      </c>
      <c r="BD500" s="127" t="str">
        <f t="shared" si="97"/>
        <v>DI</v>
      </c>
      <c r="BE500" s="126">
        <f t="shared" si="83"/>
        <v>2</v>
      </c>
      <c r="BF500" s="126">
        <f t="shared" si="84"/>
        <v>2</v>
      </c>
      <c r="BG500" s="126">
        <f t="shared" si="85"/>
        <v>4</v>
      </c>
      <c r="BH500" s="267">
        <f>IF(COUNTIFS($B$83,"&lt;&gt;"&amp;"",$B$83,"&lt;&gt;practic?*",$B$83,"&lt;&gt;*Elaborare proiect de diplom?*",$B$83,"&lt;&gt;*op?ional*",$B$83,"&lt;&gt;*Disciplin? facultativ?*", $B$83,"&lt;&gt;*Examen de diplom?*"),$G$85,"")</f>
        <v>28</v>
      </c>
      <c r="BI500" s="267">
        <f>IF(COUNTIFS($B$83,"&lt;&gt;"&amp;"",$B$83,"&lt;&gt;practic?*",$B$83,"&lt;&gt;*Elaborare proiect de diplom?*",$B$83,"&lt;&gt;*op?ional*",$B$83,"&lt;&gt;*Disciplin? facultativ?*", $B$83,"&lt;&gt;*Examen de diplom?*"),($H$85+$I$85+$J$85),"")</f>
        <v>28</v>
      </c>
      <c r="BJ500" s="126">
        <f t="shared" si="86"/>
        <v>56</v>
      </c>
      <c r="BK500" s="342">
        <f t="shared" si="87"/>
        <v>0</v>
      </c>
      <c r="BL500" s="342">
        <f t="shared" si="88"/>
        <v>0</v>
      </c>
      <c r="BM500" s="126">
        <f t="shared" si="89"/>
        <v>0</v>
      </c>
      <c r="BN500" s="342">
        <f>IF(AZ500&lt;&gt;"",K$85,"")</f>
        <v>0</v>
      </c>
      <c r="BO500" s="127" t="str">
        <f>IF(COUNTIF($AZ500,"=*Elaborare proiect de diplom?*"),$J$85,"0")</f>
        <v>0</v>
      </c>
      <c r="BP500" s="126">
        <f t="shared" si="90"/>
        <v>0</v>
      </c>
      <c r="BQ500" s="342">
        <f t="shared" si="91"/>
        <v>3.1</v>
      </c>
      <c r="BR500" s="267">
        <f>IF(COUNTIFS($B$83,"&lt;&gt;"&amp;"",$B$83,"&lt;&gt;practic?*",$B$83,"&lt;&gt;*op?ional*",$B$83,"&lt;&gt;*Disciplin? facultativ?*", $B$83,"&lt;&gt;*Examen de diplom?*"),IF($M$85&lt;&gt;"",ROUND($M$85,1),""),"")</f>
        <v>44</v>
      </c>
      <c r="BS500" s="267">
        <f>IF($AZ500="","",$E$85)</f>
        <v>4</v>
      </c>
      <c r="BT500" s="267" t="str">
        <f>IF(COUNTIFS($B$83,"&lt;&gt;"&amp;"",$B$83,"&lt;&gt;practic?*",$B$83,"&lt;&gt;*op?ional*",$B$83,"&lt;&gt;*Disciplin? facultativ?*", $B$83,"&lt;&gt;*Examen de diplom?*"),$L$85,"")</f>
        <v>DD</v>
      </c>
      <c r="BU500" s="126">
        <f t="shared" si="98"/>
        <v>7.1</v>
      </c>
      <c r="BV500" s="127">
        <f t="shared" si="92"/>
        <v>100</v>
      </c>
      <c r="BW500" s="419" t="str">
        <f t="shared" si="13"/>
        <v>2024</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$E$85</f>
        <v>4</v>
      </c>
      <c r="H501" s="369">
        <f>$G$85</f>
        <v>28</v>
      </c>
      <c r="I501" s="368">
        <f>$H$85+$I$85+$J$85</f>
        <v>28</v>
      </c>
      <c r="J501" s="126">
        <f t="shared" si="94"/>
        <v>56</v>
      </c>
      <c r="K501" s="310">
        <f>$K$85</f>
        <v>0</v>
      </c>
      <c r="L501" s="369">
        <f>$M$85</f>
        <v>44</v>
      </c>
      <c r="N501" s="369">
        <f t="shared" si="95"/>
        <v>100</v>
      </c>
      <c r="O501" s="396" t="b">
        <f t="shared" si="96"/>
        <v>1</v>
      </c>
      <c r="P501" s="421">
        <f t="shared" si="82"/>
        <v>25</v>
      </c>
      <c r="AX501" s="124" t="str">
        <f>$B$88</f>
        <v>L420.22.05.D6</v>
      </c>
      <c r="AY501" s="267">
        <v>6</v>
      </c>
      <c r="AZ501" s="267" t="str">
        <f>IF(COUNTIFS($B$86,"&lt;&gt;"&amp;"",$B$86,"&lt;&gt;practic?*",$B$86,"&lt;&gt;*op?ional*",$B$86,"&lt;&gt;*Disciplin? facultativ?*", $B$86,"&lt;&gt;*Examen de diplom?*"),$B$86,"")</f>
        <v>Bazele ingineriei industriale</v>
      </c>
      <c r="BA501" s="267">
        <f t="shared" si="80"/>
        <v>3</v>
      </c>
      <c r="BB501" s="267" t="str">
        <f t="shared" si="81"/>
        <v>5</v>
      </c>
      <c r="BC501" s="267" t="str">
        <f>IF($AZ501="","",$F$88)</f>
        <v>E</v>
      </c>
      <c r="BD501" s="267" t="str">
        <f t="shared" si="97"/>
        <v>DI</v>
      </c>
      <c r="BE501" s="126">
        <f t="shared" si="83"/>
        <v>2</v>
      </c>
      <c r="BF501" s="126">
        <f t="shared" si="84"/>
        <v>2</v>
      </c>
      <c r="BG501" s="126">
        <f t="shared" si="85"/>
        <v>4</v>
      </c>
      <c r="BH501" s="267">
        <f>IF(COUNTIFS($B$86,"&lt;&gt;"&amp;"",$B$86,"&lt;&gt;practic?*",$B$86,"&lt;&gt;*Elaborare proiect de diplom?*",$B$86,"&lt;&gt;*op?ional*",$B$86,"&lt;&gt;*Disciplin? facultativ?*", $B$86,"&lt;&gt;*Examen de diplom?*"),$G$88,"")</f>
        <v>28</v>
      </c>
      <c r="BI501" s="267">
        <f>IF(COUNTIFS($B$86,"&lt;&gt;"&amp;"",$B$86,"&lt;&gt;practic?*",$B$86,"&lt;&gt;*Elaborare proiect de diplom?*",$B$86,"&lt;&gt;*op?ional*",$B$86,"&lt;&gt;*Disciplin? facultativ?*", $B$86,"&lt;&gt;*Examen de diplom?*"),($H$88+$I$88+$J$88),"")</f>
        <v>28</v>
      </c>
      <c r="BJ501" s="126">
        <f t="shared" si="86"/>
        <v>56</v>
      </c>
      <c r="BK501" s="342">
        <f t="shared" si="87"/>
        <v>0</v>
      </c>
      <c r="BL501" s="342">
        <f t="shared" si="88"/>
        <v>0</v>
      </c>
      <c r="BM501" s="126">
        <f t="shared" si="89"/>
        <v>0</v>
      </c>
      <c r="BN501" s="342">
        <f>IF(AZ501&lt;&gt;"",K$88,"")</f>
        <v>0</v>
      </c>
      <c r="BO501" s="127" t="str">
        <f>IF(COUNTIF($AZ501,"=*Elaborare proiect de diplom?*"),$J$88,"0")</f>
        <v>0</v>
      </c>
      <c r="BP501" s="126">
        <f t="shared" si="90"/>
        <v>0</v>
      </c>
      <c r="BQ501" s="342">
        <f t="shared" si="91"/>
        <v>4.9000000000000004</v>
      </c>
      <c r="BR501" s="267">
        <f>IF(COUNTIFS($B$86,"&lt;&gt;"&amp;"",$B$86,"&lt;&gt;practic?*",$B$86,"&lt;&gt;*op?ional*",$B$86,"&lt;&gt;*Disciplin? facultativ?*", $B$86,"&lt;&gt;*Examen de diplom?*"),IF($M$88&lt;&gt;"",ROUND($M$88,1),""),"")</f>
        <v>69</v>
      </c>
      <c r="BS501" s="267">
        <f>IF($AZ501="","",$E$88)</f>
        <v>5</v>
      </c>
      <c r="BT501" s="267" t="str">
        <f>IF(COUNTIFS($B$86,"&lt;&gt;"&amp;"",$B$86,"&lt;&gt;practic?*",$B$86,"&lt;&gt;*op?ional*",$B$86,"&lt;&gt;*Disciplin? facultativ?*", $B$86,"&lt;&gt;*Examen de diplom?*"),$L$88,"")</f>
        <v>DD</v>
      </c>
      <c r="BU501" s="126">
        <f t="shared" si="98"/>
        <v>8.9</v>
      </c>
      <c r="BV501" s="127">
        <f t="shared" si="92"/>
        <v>125</v>
      </c>
      <c r="BW501" s="419" t="str">
        <f t="shared" si="13"/>
        <v>2024</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368">
        <f>$E$88</f>
        <v>5</v>
      </c>
      <c r="H502" s="369">
        <f>$G$88</f>
        <v>28</v>
      </c>
      <c r="I502" s="368">
        <f>$H$88+$I$88+$J$88</f>
        <v>28</v>
      </c>
      <c r="J502" s="126">
        <f t="shared" si="94"/>
        <v>56</v>
      </c>
      <c r="K502" s="310">
        <f>$K$88</f>
        <v>0</v>
      </c>
      <c r="L502" s="369">
        <f>$M$88</f>
        <v>69</v>
      </c>
      <c r="N502" s="369">
        <f t="shared" si="95"/>
        <v>125</v>
      </c>
      <c r="O502" s="396" t="b">
        <f t="shared" si="96"/>
        <v>1</v>
      </c>
      <c r="P502" s="421">
        <f t="shared" si="82"/>
        <v>25</v>
      </c>
      <c r="AX502" s="124" t="str">
        <f>$B$91</f>
        <v>L420.22.05.S7-ij</v>
      </c>
      <c r="AY502" s="127">
        <v>7</v>
      </c>
      <c r="AZ502" s="267" t="str">
        <f>IF(COUNTIFS($B$89,"&lt;&gt;"&amp;"",$B$89,"&lt;&gt;practic?*",$B$89,"&lt;&gt;*op?ional*",$B$89,"&lt;&gt;*Disciplin? facultativ?*",$B$89,"&lt;&gt;*Examen de diplom?*"),$B$89,"")</f>
        <v/>
      </c>
      <c r="BA502" s="267" t="str">
        <f t="shared" si="80"/>
        <v/>
      </c>
      <c r="BB502" s="127" t="str">
        <f t="shared" si="81"/>
        <v/>
      </c>
      <c r="BC502" s="267" t="str">
        <f>IF($AZ502="","",$F$91)</f>
        <v/>
      </c>
      <c r="BD502" s="127" t="str">
        <f t="shared" si="97"/>
        <v/>
      </c>
      <c r="BE502" s="126" t="str">
        <f t="shared" si="83"/>
        <v/>
      </c>
      <c r="BF502" s="126" t="str">
        <f t="shared" si="84"/>
        <v/>
      </c>
      <c r="BG502" s="126" t="str">
        <f t="shared" si="85"/>
        <v/>
      </c>
      <c r="BH502" s="267" t="str">
        <f>IF(COUNTIFS($B$89,"&lt;&gt;"&amp;"",$B$89,"&lt;&gt;practic?*",$B$89,"&lt;&gt;*Elaborare proiect de diplom?*",$B$89,"&lt;&gt;*op?ional*",$B$89,"&lt;&gt;*Disciplin? facultativ?*", $B$89,"&lt;&gt;*Examen de diplom?*"),$G$91,"")</f>
        <v/>
      </c>
      <c r="BI502" s="267" t="str">
        <f>IF(COUNTIFS($B$89,"&lt;&gt;"&amp;"",$B$89,"&lt;&gt;practic?*",$B$89,"&lt;&gt;*Elaborare proiect de diplom?*",$B$89,"&lt;&gt;*op?ional*",$B$89,"&lt;&gt;*Disciplin? facultativ?*", $B$89,"&lt;&gt;*Examen de diplom?*"),($H$91+$I$91+$J$91),"")</f>
        <v/>
      </c>
      <c r="BJ502" s="126" t="str">
        <f t="shared" si="86"/>
        <v/>
      </c>
      <c r="BK502" s="342" t="str">
        <f t="shared" si="87"/>
        <v/>
      </c>
      <c r="BL502" s="342" t="str">
        <f t="shared" si="88"/>
        <v/>
      </c>
      <c r="BM502" s="126" t="str">
        <f t="shared" si="89"/>
        <v/>
      </c>
      <c r="BN502" s="342" t="str">
        <f>IF(AZ502&lt;&gt;"",K$91,"")</f>
        <v/>
      </c>
      <c r="BO502" s="127" t="str">
        <f>IF(COUNTIF($AZ502,"=*Elaborare proiect de diplom?*"),$J$91,"0")</f>
        <v>0</v>
      </c>
      <c r="BP502" s="126" t="str">
        <f t="shared" si="90"/>
        <v/>
      </c>
      <c r="BQ502" s="342" t="str">
        <f t="shared" si="91"/>
        <v/>
      </c>
      <c r="BR502" s="267" t="str">
        <f>IF(COUNTIFS($B$89,"&lt;&gt;"&amp;"",$B$89,"&lt;&gt;practic?*",$B$89,"&lt;&gt;*op?ional*",$B$89,"&lt;&gt;*Disciplin? facultativ?*", $B$89,"&lt;&gt;*Examen de diplom?*"),IF($M$91&lt;&gt;"",ROUND($M$91,1),""),"")</f>
        <v/>
      </c>
      <c r="BS502" s="127" t="str">
        <f>IF($AZ502="","",$E$91)</f>
        <v/>
      </c>
      <c r="BT502" s="267" t="str">
        <f>IF(COUNTIFS($B$89,"&lt;&gt;"&amp;"",$B$89,"&lt;&gt;practic?*",$B$89,"&lt;&gt;*op?ional*",$B$89,"&lt;&gt;*Disciplin? facultativ?*", $B$89,"&lt;&gt;*Examen de diplom?*"),$L$91,"")</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127">
        <f>$E$91</f>
        <v>5</v>
      </c>
      <c r="H503" s="127">
        <f>$G$91</f>
        <v>28</v>
      </c>
      <c r="I503" s="368">
        <f>$H$91+$I$91+$J$91</f>
        <v>28</v>
      </c>
      <c r="J503" s="126">
        <f t="shared" si="94"/>
        <v>56</v>
      </c>
      <c r="K503" s="310">
        <f>$K$91</f>
        <v>0</v>
      </c>
      <c r="L503" s="127">
        <f>$M$91</f>
        <v>69</v>
      </c>
      <c r="N503" s="369">
        <f t="shared" si="95"/>
        <v>125</v>
      </c>
      <c r="O503" s="396" t="b">
        <f t="shared" si="96"/>
        <v>1</v>
      </c>
      <c r="P503" s="421">
        <f t="shared" si="82"/>
        <v>25</v>
      </c>
      <c r="AX503" s="124" t="str">
        <f>$B$94</f>
        <v>L420.22.05.C8-ij</v>
      </c>
      <c r="AY503" s="267">
        <v>8</v>
      </c>
      <c r="AZ503" s="267" t="str">
        <f>IF(COUNTIFS($B$92,"&lt;&gt;"&amp;"",$B$92,"&lt;&gt;practic?*",$B$92,"&lt;&gt;*op?ional*",$B$92,"&lt;&gt;*Disciplin? facultativ?*", $B$92,"&lt;&gt;*Examen de diplom?*"),$B$92,"")</f>
        <v/>
      </c>
      <c r="BA503" s="267" t="str">
        <f t="shared" si="80"/>
        <v/>
      </c>
      <c r="BB503" s="267" t="str">
        <f t="shared" si="81"/>
        <v/>
      </c>
      <c r="BC503" s="267" t="str">
        <f>IF($AZ503="","",$F$94)</f>
        <v/>
      </c>
      <c r="BD503" s="267" t="str">
        <f t="shared" si="97"/>
        <v/>
      </c>
      <c r="BE503" s="126" t="str">
        <f t="shared" si="83"/>
        <v/>
      </c>
      <c r="BF503" s="126" t="str">
        <f t="shared" si="84"/>
        <v/>
      </c>
      <c r="BG503" s="126" t="str">
        <f t="shared" si="85"/>
        <v/>
      </c>
      <c r="BH503" s="267" t="str">
        <f>IF(COUNTIFS($B$92,"&lt;&gt;"&amp;"",$B$92,"&lt;&gt;practic?*",$B$92,"&lt;&gt;*Elaborare proiect de diplom?*",$B$92,"&lt;&gt;*op?ional*",$B$92,"&lt;&gt;*Disciplin? facultativ?*", $B$92,"&lt;&gt;*Examen de diplom?*"),$G$94,"")</f>
        <v/>
      </c>
      <c r="BI503" s="267" t="str">
        <f>IF(COUNTIFS($B$92,"&lt;&gt;"&amp;"",$B$92,"&lt;&gt;practic?*",$B$92,"&lt;&gt;*Elaborare proiect de diplom?*",$B$92,"&lt;&gt;*op?ional*",$B$92,"&lt;&gt;*Disciplin? facultativ?*", $B$92,"&lt;&gt;*Examen de diplom?*"),($H$94+$I$94+$J$94),"")</f>
        <v/>
      </c>
      <c r="BJ503" s="126" t="str">
        <f t="shared" si="86"/>
        <v/>
      </c>
      <c r="BK503" s="342" t="str">
        <f t="shared" si="87"/>
        <v/>
      </c>
      <c r="BL503" s="342" t="str">
        <f t="shared" si="88"/>
        <v/>
      </c>
      <c r="BM503" s="126" t="str">
        <f t="shared" si="89"/>
        <v/>
      </c>
      <c r="BN503" s="342" t="str">
        <f>IF(AZ503&lt;&gt;"",K$94,"")</f>
        <v/>
      </c>
      <c r="BO503" s="127" t="str">
        <f>IF(COUNTIF($AZ503,"=*Elaborare proiect de diplom?*"),$J$94,"0")</f>
        <v>0</v>
      </c>
      <c r="BP503" s="126" t="str">
        <f t="shared" si="90"/>
        <v/>
      </c>
      <c r="BQ503" s="342" t="str">
        <f t="shared" si="91"/>
        <v/>
      </c>
      <c r="BR503" s="267" t="str">
        <f>IF(COUNTIFS($B$92,"&lt;&gt;"&amp;"",$B$92,"&lt;&gt;practic?*",$B$92,"&lt;&gt;*op?ional*",$B$92,"&lt;&gt;*Disciplin? facultativ?*", $B$92,"&lt;&gt;*Examen de diplom?*"),IF($M$94&lt;&gt;"",ROUND($M$94,1),""),"")</f>
        <v/>
      </c>
      <c r="BS503" s="267" t="str">
        <f>IF($AZ503="","",$E$94)</f>
        <v/>
      </c>
      <c r="BT503" s="267" t="str">
        <f>IF(COUNTIFS($B$92,"&lt;&gt;"&amp;"",$B$92,"&lt;&gt;practic?*",$B$92,"&lt;&gt;*op?ional*",$B$92,"&lt;&gt;*Disciplin? facultativ?*", $B$92,"&lt;&gt;*Examen de diplom?*"),$L$94,"")</f>
        <v/>
      </c>
      <c r="BU503" s="126" t="str">
        <f t="shared" si="98"/>
        <v/>
      </c>
      <c r="BV503" s="127" t="str">
        <f t="shared" si="92"/>
        <v/>
      </c>
      <c r="BW503" s="419"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6">
        <f t="shared" si="93"/>
        <v>1</v>
      </c>
      <c r="F504" s="368">
        <f>$E$94</f>
        <v>2</v>
      </c>
      <c r="H504" s="369">
        <f>$G$94</f>
        <v>0</v>
      </c>
      <c r="I504" s="368">
        <f>$H$94+$I$94+$J$94</f>
        <v>14</v>
      </c>
      <c r="J504" s="126">
        <f t="shared" si="94"/>
        <v>14</v>
      </c>
      <c r="K504" s="310">
        <f>$K$94</f>
        <v>0</v>
      </c>
      <c r="L504" s="369">
        <f>$M$94</f>
        <v>36</v>
      </c>
      <c r="N504" s="369">
        <f t="shared" si="95"/>
        <v>50</v>
      </c>
      <c r="O504" s="396" t="b">
        <f t="shared" si="96"/>
        <v>1</v>
      </c>
      <c r="P504" s="421">
        <f t="shared" si="82"/>
        <v>25</v>
      </c>
      <c r="AX504" s="124" t="str">
        <f>$B$97</f>
        <v/>
      </c>
      <c r="AY504" s="303">
        <v>9</v>
      </c>
      <c r="AZ504" s="303" t="str">
        <f>IF(COUNTIFS($B$95,"&lt;&gt;"&amp;"",$B$95,"&lt;&gt;practic?*",$B$95,"&lt;&gt;*op?ional*",$B$95,"&lt;&gt;*Disciplin? facultativ?*", $B$95,"&lt;&gt;*Examen de diplom?*"),$B$95,"")</f>
        <v/>
      </c>
      <c r="BA504" s="303" t="str">
        <f t="shared" si="80"/>
        <v/>
      </c>
      <c r="BB504" s="303" t="str">
        <f t="shared" si="81"/>
        <v/>
      </c>
      <c r="BC504" s="303" t="str">
        <f>IF($AZ504="","",$F$97)</f>
        <v/>
      </c>
      <c r="BD504" s="303" t="str">
        <f t="shared" si="97"/>
        <v/>
      </c>
      <c r="BE504" s="126" t="str">
        <f t="shared" si="83"/>
        <v/>
      </c>
      <c r="BF504" s="126" t="str">
        <f t="shared" si="84"/>
        <v/>
      </c>
      <c r="BG504" s="126" t="str">
        <f t="shared" si="85"/>
        <v/>
      </c>
      <c r="BH504" s="303" t="str">
        <f>IF(COUNTIFS($B$95,"&lt;&gt;"&amp;"",$B$95,"&lt;&gt;practic?*",$B$95,"&lt;&gt;*Elaborare proiect de diplom?*",$B$95,"&lt;&gt;*op?ional*",$B$95,"&lt;&gt;*Disciplin? facultativ?*", $B$95,"&lt;&gt;*Examen de diplom?*"),$G$97,"")</f>
        <v/>
      </c>
      <c r="BI504" s="303" t="str">
        <f>IF(COUNTIFS($B$95,"&lt;&gt;"&amp;"",$B$95,"&lt;&gt;practic?*",$B$95,"&lt;&gt;*Elaborare proiect de diplom?*",$B$95,"&lt;&gt;*op?ional*",$B$95,"&lt;&gt;*Disciplin? facultativ?*", $B$95,"&lt;&gt;*Examen de diplom?*"),($H$97+$I$97+$J$97),"")</f>
        <v/>
      </c>
      <c r="BJ504" s="126" t="str">
        <f t="shared" si="86"/>
        <v/>
      </c>
      <c r="BK504" s="342" t="str">
        <f t="shared" si="87"/>
        <v/>
      </c>
      <c r="BL504" s="342" t="str">
        <f t="shared" si="88"/>
        <v/>
      </c>
      <c r="BM504" s="126" t="str">
        <f t="shared" si="89"/>
        <v/>
      </c>
      <c r="BN504" s="342" t="str">
        <f>IF(AZ504&lt;&gt;"",K$97,"")</f>
        <v/>
      </c>
      <c r="BO504" s="127" t="str">
        <f>IF(COUNTIF($AZ504,"=*Elaborare proiect de diplom?*"),$J$97,"0")</f>
        <v>0</v>
      </c>
      <c r="BP504" s="126" t="str">
        <f t="shared" si="90"/>
        <v/>
      </c>
      <c r="BQ504" s="342" t="str">
        <f t="shared" si="91"/>
        <v/>
      </c>
      <c r="BR504" s="303" t="str">
        <f>IF(COUNTIFS($B$95,"&lt;&gt;"&amp;"",$B$95,"&lt;&gt;practic?*",$B$95,"&lt;&gt;*op?ional*",$B$95,"&lt;&gt;*Disciplin? facultativ?*", $B$95,"&lt;&gt;*Examen de diplom?*"),IF($M$97&lt;&gt;"",ROUND($M$97,1),""),"")</f>
        <v/>
      </c>
      <c r="BS504" s="303" t="str">
        <f>IF($AZ504="","",$E$97)</f>
        <v/>
      </c>
      <c r="BT504" s="303" t="str">
        <f>IF(COUNTIFS($B$95,"&lt;&gt;"&amp;"",$B$95,"&lt;&gt;practic?*",$B$95,"&lt;&gt;*op?ional*",$B$95,"&lt;&gt;*Disciplin? facultativ?*", $B$95,"&lt;&gt;*Examen de diplom?*"),$L$97,"")</f>
        <v/>
      </c>
      <c r="BU504" s="126" t="str">
        <f t="shared" si="98"/>
        <v/>
      </c>
      <c r="BV504" s="127" t="str">
        <f t="shared" si="92"/>
        <v/>
      </c>
      <c r="BW504" s="419" t="str">
        <f t="shared" si="13"/>
        <v/>
      </c>
      <c r="BX504" s="124"/>
      <c r="BY504" s="302"/>
      <c r="BZ504" s="302"/>
      <c r="CA504" s="302"/>
      <c r="CB504" s="302"/>
      <c r="CC504" s="302"/>
      <c r="CD504" s="302"/>
      <c r="CE504" s="302"/>
      <c r="CF504" s="302"/>
      <c r="CG504" s="51"/>
      <c r="CH504" s="51"/>
      <c r="CI504" s="51"/>
      <c r="CJ504" s="302"/>
      <c r="CK504" s="302"/>
      <c r="CL504" s="302"/>
      <c r="CM504" s="302"/>
      <c r="CN504" s="302"/>
      <c r="CO504" s="302"/>
      <c r="CP504" s="302"/>
      <c r="CQ504" s="302"/>
      <c r="CR504" s="302"/>
      <c r="CS504" s="51"/>
      <c r="CT504" s="51"/>
    </row>
    <row r="505" spans="2:98" ht="21" hidden="1" customHeight="1" x14ac:dyDescent="0.2">
      <c r="B505" s="302"/>
      <c r="C505" s="302"/>
      <c r="D505" s="396">
        <f t="shared" si="93"/>
        <v>0</v>
      </c>
      <c r="E505" s="302"/>
      <c r="F505" s="368">
        <f>$E$97</f>
        <v>0</v>
      </c>
      <c r="G505" s="302"/>
      <c r="H505" s="369">
        <f>$G$97</f>
        <v>0</v>
      </c>
      <c r="I505" s="368">
        <f>$H$97+$I$97+$J$97</f>
        <v>0</v>
      </c>
      <c r="J505" s="126">
        <f t="shared" si="94"/>
        <v>0</v>
      </c>
      <c r="K505" s="310">
        <f>$K$97</f>
        <v>0</v>
      </c>
      <c r="L505" s="369">
        <f>$M$97</f>
        <v>0</v>
      </c>
      <c r="N505" s="369">
        <f t="shared" si="95"/>
        <v>0</v>
      </c>
      <c r="O505" s="396" t="b">
        <f t="shared" si="96"/>
        <v>1</v>
      </c>
      <c r="P505" s="421" t="e">
        <f t="shared" si="82"/>
        <v>#DIV/0!</v>
      </c>
      <c r="Q505" s="302"/>
      <c r="R505" s="302"/>
      <c r="S505" s="302"/>
      <c r="T505" s="302"/>
      <c r="U505" s="302"/>
      <c r="V505" s="302"/>
      <c r="Z505" s="302"/>
      <c r="AA505" s="302"/>
      <c r="AB505" s="302"/>
      <c r="AC505" s="302"/>
      <c r="AD505" s="302"/>
      <c r="AE505" s="302"/>
      <c r="AF505" s="302"/>
      <c r="AG505" s="302"/>
      <c r="AH505" s="302"/>
      <c r="AL505" s="302"/>
      <c r="AM505" s="302"/>
      <c r="AN505" s="302"/>
      <c r="AO505" s="302"/>
      <c r="AP505" s="302"/>
      <c r="AQ505" s="302"/>
      <c r="AR505" s="302"/>
      <c r="AS505" s="302"/>
      <c r="AT505" s="302"/>
      <c r="AW505" s="352"/>
      <c r="AX505" s="124" t="str">
        <f>$B$100</f>
        <v/>
      </c>
      <c r="AY505" s="267">
        <v>10</v>
      </c>
      <c r="AZ505" s="267" t="str">
        <f>IF(COUNTIFS($B$98,"&lt;&gt;"&amp;"",$B$98,"&lt;&gt;practic?*",$B$98,"&lt;&gt;*op?ional*",$B$98,"&lt;&gt;*Disciplin? facultativ?*",$B$98,"&lt;&gt;*Examen de diplom?*"),$B$98,"")</f>
        <v/>
      </c>
      <c r="BA505" s="267" t="str">
        <f t="shared" si="80"/>
        <v/>
      </c>
      <c r="BB505" s="267" t="str">
        <f t="shared" si="81"/>
        <v/>
      </c>
      <c r="BC505" s="267" t="str">
        <f>IF($AZ505="","",$F$100)</f>
        <v/>
      </c>
      <c r="BD505" s="127" t="str">
        <f t="shared" si="97"/>
        <v/>
      </c>
      <c r="BE505" s="126" t="str">
        <f t="shared" si="83"/>
        <v/>
      </c>
      <c r="BF505" s="126" t="str">
        <f t="shared" si="84"/>
        <v/>
      </c>
      <c r="BG505" s="126" t="str">
        <f t="shared" si="85"/>
        <v/>
      </c>
      <c r="BH505" s="267" t="str">
        <f>IF(COUNTIFS($B$98,"&lt;&gt;"&amp;"",$B$98,"&lt;&gt;practic?*",$B$98,"&lt;&gt;*Elaborare proiect de diplom?*",$B$98,"&lt;&gt;*op?ional*",$B$98,"&lt;&gt;*Disciplin? facultativ?*", $B$98,"&lt;&gt;*Examen de diplom?*"),$G$100,"")</f>
        <v/>
      </c>
      <c r="BI505" s="267" t="str">
        <f>IF(COUNTIFS($B$98,"&lt;&gt;"&amp;"",$B$98,"&lt;&gt;practic?*",$B$98,"&lt;&gt;*Elaborare proiect de diplom?*",$B$98,"&lt;&gt;*op?ional*",$B$98,"&lt;&gt;*Disciplin? facultativ?*", $B$98,"&lt;&gt;*Examen de diplom?*"),($H$100+$I$100+$J$100),"")</f>
        <v/>
      </c>
      <c r="BJ505" s="126" t="str">
        <f t="shared" si="86"/>
        <v/>
      </c>
      <c r="BK505" s="342" t="str">
        <f t="shared" si="87"/>
        <v/>
      </c>
      <c r="BL505" s="342" t="str">
        <f t="shared" si="88"/>
        <v/>
      </c>
      <c r="BM505" s="126" t="str">
        <f t="shared" si="89"/>
        <v/>
      </c>
      <c r="BN505" s="342" t="str">
        <f>IF(AZ505&lt;&gt;"",K$100,"")</f>
        <v/>
      </c>
      <c r="BO505" s="127" t="str">
        <f>IF(COUNTIF($AZ505,"=*Elaborare proiect de diplom?*"),$J$100,"0")</f>
        <v>0</v>
      </c>
      <c r="BP505" s="126" t="str">
        <f t="shared" si="90"/>
        <v/>
      </c>
      <c r="BQ505" s="342" t="str">
        <f t="shared" si="91"/>
        <v/>
      </c>
      <c r="BR505" s="267" t="str">
        <f>IF(COUNTIFS($B$98,"&lt;&gt;"&amp;"",$B$98,"&lt;&gt;practic?*",$B$98,"&lt;&gt;*op?ional*",$B$98,"&lt;&gt;*Disciplin? facultativ?*", $B$98,"&lt;&gt;*Examen de diplom?*"),IF($M$100&lt;&gt;"",ROUND($M$100,1),""),"")</f>
        <v/>
      </c>
      <c r="BS505" s="267" t="str">
        <f>IF($AZ505="","",$E$100)</f>
        <v/>
      </c>
      <c r="BT505" s="267" t="str">
        <f>IF(COUNTIFS($B$98,"&lt;&gt;"&amp;"",$B$98,"&lt;&gt;practic?*",$B$98,"&lt;&gt;*op?ional*",$B$98,"&lt;&gt;*Disciplin? facultativ?*", $B$98,"&lt;&gt;*Examen de diplom?*"),$L$100,"")</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6">
        <f t="shared" si="93"/>
        <v>0</v>
      </c>
      <c r="F506" s="368">
        <f>$E$100</f>
        <v>0</v>
      </c>
      <c r="H506" s="369">
        <f>$G$100</f>
        <v>0</v>
      </c>
      <c r="I506" s="368">
        <f>$H$100+$I$100+$J$100</f>
        <v>0</v>
      </c>
      <c r="J506" s="126">
        <f t="shared" si="94"/>
        <v>0</v>
      </c>
      <c r="K506" s="310">
        <f>$K$100</f>
        <v>0</v>
      </c>
      <c r="L506" s="369">
        <f>$M$100</f>
        <v>0</v>
      </c>
      <c r="N506" s="369">
        <f t="shared" si="95"/>
        <v>0</v>
      </c>
      <c r="O506" s="396" t="b">
        <f t="shared" si="96"/>
        <v>1</v>
      </c>
      <c r="P506" s="421" t="e">
        <f t="shared" si="82"/>
        <v>#DIV/0!</v>
      </c>
      <c r="AX506" s="124" t="str">
        <f>$B$103</f>
        <v/>
      </c>
      <c r="AY506" s="267">
        <v>11</v>
      </c>
      <c r="AZ506" s="267" t="str">
        <f>IF(COUNTIFS($B$101,"&lt;&gt;"&amp;"",$B$101,"&lt;&gt;practic?*",$B$101,"&lt;&gt;*op?ional*",$B$101,"&lt;&gt;*Disciplin? facultativ?*", $B$101,"&lt;&gt;*Examen de diplom?*"),$B$101,"")</f>
        <v/>
      </c>
      <c r="BA506" s="267" t="str">
        <f t="shared" si="80"/>
        <v/>
      </c>
      <c r="BB506" s="267" t="str">
        <f t="shared" si="81"/>
        <v/>
      </c>
      <c r="BC506" s="267" t="str">
        <f>IF($AZ506="","",$F$103)</f>
        <v/>
      </c>
      <c r="BD506" s="267" t="str">
        <f t="shared" si="97"/>
        <v/>
      </c>
      <c r="BE506" s="126" t="str">
        <f t="shared" si="83"/>
        <v/>
      </c>
      <c r="BF506" s="126" t="str">
        <f t="shared" si="84"/>
        <v/>
      </c>
      <c r="BG506" s="126" t="str">
        <f t="shared" si="85"/>
        <v/>
      </c>
      <c r="BH506" s="267" t="str">
        <f>IF(COUNTIFS($B$101,"&lt;&gt;"&amp;"",$B$101,"&lt;&gt;practic?*",$B$101,"&lt;&gt;*Elaborare proiect de diplom?*",$B$101,"&lt;&gt;*op?ional*",$B$101,"&lt;&gt;*Disciplin? facultativ?*", $B$101,"&lt;&gt;*Examen de diplom?*"),$G$103,"")</f>
        <v/>
      </c>
      <c r="BI506" s="267" t="str">
        <f>IF(COUNTIFS($B$101,"&lt;&gt;"&amp;"",$B$101,"&lt;&gt;practic?*",$B$101,"&lt;&gt;*Elaborare proiect de diplom?*",$B$101,"&lt;&gt;*op?ional*",$B$101,"&lt;&gt;*Disciplin? facultativ?*", $B$101,"&lt;&gt;*Examen de diplom?*"),($H$103+$I$103+$J$103),"")</f>
        <v/>
      </c>
      <c r="BJ506" s="126" t="str">
        <f t="shared" si="86"/>
        <v/>
      </c>
      <c r="BK506" s="342" t="str">
        <f t="shared" si="87"/>
        <v/>
      </c>
      <c r="BL506" s="342" t="str">
        <f t="shared" si="88"/>
        <v/>
      </c>
      <c r="BM506" s="126" t="str">
        <f t="shared" si="89"/>
        <v/>
      </c>
      <c r="BN506" s="342" t="str">
        <f>IF(AZ506&lt;&gt;"",K$103,"")</f>
        <v/>
      </c>
      <c r="BO506" s="127" t="str">
        <f>IF(COUNTIF($AZ506,"=*Elaborare proiect de diplom?*"),$J$103,"0")</f>
        <v>0</v>
      </c>
      <c r="BP506" s="126" t="str">
        <f t="shared" si="90"/>
        <v/>
      </c>
      <c r="BQ506" s="342" t="str">
        <f t="shared" si="91"/>
        <v/>
      </c>
      <c r="BR506" s="267" t="str">
        <f>IF(COUNTIFS($B$101,"&lt;&gt;"&amp;"",$B$101,"&lt;&gt;practic?*",$B$101,"&lt;&gt;*op?ional*",$B$101,"&lt;&gt;*Disciplin? facultativ?*", $B$101,"&lt;&gt;*Examen de diplom?*"),IF($M$103&lt;&gt;"",ROUND($M$103,1),""),"")</f>
        <v/>
      </c>
      <c r="BS506" s="127" t="str">
        <f>IF($AZ506="","",$E$103)</f>
        <v/>
      </c>
      <c r="BT506" s="267" t="str">
        <f>IF(COUNTIFS($B$101,"&lt;&gt;"&amp;"",$B$101,"&lt;&gt;practic?*",$B$101,"&lt;&gt;*op?ional*",$B$101,"&lt;&gt;*Disciplin? facultativ?*", $B$101,"&lt;&gt;*Examen de diplom?*"),$L$103,"")</f>
        <v/>
      </c>
      <c r="BU506" s="126" t="str">
        <f t="shared" si="98"/>
        <v/>
      </c>
      <c r="BV506" s="127" t="str">
        <f t="shared" si="92"/>
        <v/>
      </c>
      <c r="BW506" s="419"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6">
        <f t="shared" si="93"/>
        <v>0</v>
      </c>
      <c r="F507" s="127">
        <f>$E$103</f>
        <v>0</v>
      </c>
      <c r="H507" s="127">
        <f>$G$103</f>
        <v>0</v>
      </c>
      <c r="I507" s="368">
        <f>$H$103+$I$103+$J$103</f>
        <v>0</v>
      </c>
      <c r="J507" s="126">
        <f t="shared" si="94"/>
        <v>0</v>
      </c>
      <c r="K507" s="310">
        <f>$K$103</f>
        <v>0</v>
      </c>
      <c r="L507" s="127">
        <f>$M$103</f>
        <v>0</v>
      </c>
      <c r="N507" s="369">
        <f t="shared" si="95"/>
        <v>0</v>
      </c>
      <c r="O507" s="396" t="b">
        <f t="shared" si="96"/>
        <v>1</v>
      </c>
      <c r="P507" s="421" t="e">
        <f t="shared" si="82"/>
        <v>#DIV/0!</v>
      </c>
      <c r="AX507" s="345" t="s">
        <v>222</v>
      </c>
      <c r="AY507" s="346"/>
      <c r="AZ507" s="346"/>
      <c r="BA507" s="346"/>
      <c r="BB507" s="346"/>
      <c r="BC507" s="346"/>
      <c r="BD507" s="346"/>
      <c r="BE507" s="346"/>
      <c r="BF507" s="346"/>
      <c r="BG507" s="346"/>
      <c r="BH507" s="346"/>
      <c r="BI507" s="346"/>
      <c r="BJ507" s="346"/>
      <c r="BK507" s="346"/>
      <c r="BL507" s="346"/>
      <c r="BM507" s="346"/>
      <c r="BN507" s="346"/>
      <c r="BO507" s="346"/>
      <c r="BP507" s="346"/>
      <c r="BQ507" s="346"/>
      <c r="BR507" s="346"/>
      <c r="BS507" s="337">
        <f>SUM(BS496:BS506)</f>
        <v>19</v>
      </c>
      <c r="BT507" s="348"/>
      <c r="BU507" s="349"/>
      <c r="BV507" s="350"/>
      <c r="BW507" s="419" t="str">
        <f t="shared" si="13"/>
        <v/>
      </c>
      <c r="BX507" s="337"/>
      <c r="BY507" s="351"/>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5">
      <c r="B508" s="268"/>
      <c r="C508" s="268"/>
      <c r="D508" s="268"/>
      <c r="E508" s="268"/>
      <c r="F508" s="371">
        <f>D497*F497+D498*F498+D499*F499+D500*F500+D501*F501+D502*F502+D503*F503+D504*F504+D505*F505+D506*F506+D507*F507</f>
        <v>26</v>
      </c>
      <c r="G508" s="268"/>
      <c r="H508" s="346"/>
      <c r="I508" s="346"/>
      <c r="J508" s="346"/>
      <c r="L508" s="346"/>
      <c r="N508" s="371">
        <f>D497*N497+D498*N498+D499*N499+D500*N500+D501*N501+D502*N502+D503*N503+D504*N504+D505*N505+D506*N506+D507*N507</f>
        <v>650</v>
      </c>
      <c r="O508" s="398" t="b">
        <f>AND(O497:O507)</f>
        <v>1</v>
      </c>
      <c r="P508" s="420">
        <f>N508/F508</f>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262" t="str">
        <f>$N$73</f>
        <v>L420.22.06.D1</v>
      </c>
      <c r="AY508" s="127">
        <v>1</v>
      </c>
      <c r="AZ508" s="127" t="str">
        <f>IF(COUNTIFS($N$71,"&lt;&gt;"&amp;"",$N$71,"&lt;&gt;practic?*",$N$71,"&lt;&gt;*op?ional*",$N$71,"&lt;&gt;*Disciplin? facultativ?*", $N$71,"&lt;&gt;*Examen de diplom?*"),$N$71,"")</f>
        <v>Organe de maşini II</v>
      </c>
      <c r="BA508" s="127">
        <f t="shared" ref="BA508:BA518" si="99">IF($AZ508="","",ROUND(RIGHT($N$70,1)/2,0))</f>
        <v>3</v>
      </c>
      <c r="BB508" s="127" t="str">
        <f t="shared" ref="BB508:BB518" si="100">IF($AZ508="","",RIGHT($N$70,1))</f>
        <v>6</v>
      </c>
      <c r="BC508" s="127" t="str">
        <f>IF($AZ508="","",$R$73)</f>
        <v>E</v>
      </c>
      <c r="BD508" s="127" t="str">
        <f>IF($AZ508="","","DI")</f>
        <v>DI</v>
      </c>
      <c r="BE508" s="126">
        <f>IF($AZ508&lt;&gt;"",ROUND(BH508/14,1),"")</f>
        <v>2</v>
      </c>
      <c r="BF508" s="126">
        <f>IF($AZ508&lt;&gt;"",ROUND(BI508/14,1),"")</f>
        <v>2</v>
      </c>
      <c r="BG508" s="126">
        <f t="shared" si="85"/>
        <v>4</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28</v>
      </c>
      <c r="BJ508" s="126">
        <f>IF($AZ508&lt;&gt;"",BH508+BI508,"")</f>
        <v>56</v>
      </c>
      <c r="BK508" s="342">
        <f>IF($AZ508&lt;&gt;"",ROUND(BN508/14,1),"")</f>
        <v>0</v>
      </c>
      <c r="BL508" s="342">
        <f>IF($AZ508&lt;&gt;"",ROUND(BO508/14,1),"")</f>
        <v>0</v>
      </c>
      <c r="BM508" s="126">
        <f>IF($AZ508="","",IF($BK508&lt;&gt;"",$BK508,0)+IF($BL508&lt;&gt;"",$BL508,0))</f>
        <v>0</v>
      </c>
      <c r="BN508" s="342">
        <f>IF(AZ508&lt;&gt;"",W$73,"")</f>
        <v>0</v>
      </c>
      <c r="BO508" s="127" t="str">
        <f>IF(COUNTIF($AZ508,"=*Elaborare proiect de diplom?*"),$V$73,"0")</f>
        <v>0</v>
      </c>
      <c r="BP508" s="126">
        <f>IF($AZ508="","",IF($BN508&lt;&gt;"",$BN508,0)+IF($BO508&lt;&gt;"",$BO508,0))</f>
        <v>0</v>
      </c>
      <c r="BQ508" s="342">
        <f>IF($AZ508&lt;&gt;"",ROUND(BR508/14,1),"")</f>
        <v>3.1</v>
      </c>
      <c r="BR508" s="127">
        <f>IF(COUNTIFS($N$71,"&lt;&gt;"&amp;"",$N$71,"&lt;&gt;practic?*",$N$71,"&lt;&gt;*op?ional*",$N$71,"&lt;&gt;*Disciplin? facultativ?*", $N$71,"&lt;&gt;*Examen de diplom?*"),IF($Y$73&lt;&gt;"",ROUND($Y$73,1),""),"")</f>
        <v>44</v>
      </c>
      <c r="BS508" s="127">
        <f>IF($AZ508="","",$Q$73)</f>
        <v>4</v>
      </c>
      <c r="BT508" s="127" t="str">
        <f>IF(COUNTIFS($N$71,"&lt;&gt;"&amp;"",$N$71,"&lt;&gt;practic?*",$N$71,"&lt;&gt;*op?ional*",$N$71,"&lt;&gt;*Disciplin? facultativ?*", $N$71,"&lt;&gt;*Examen de diplom?*"),$X$73,"")</f>
        <v>DD</v>
      </c>
      <c r="BU508" s="126">
        <f>IF($AZ508="","",IF($BG508&lt;&gt;"",$BG508,0)+IF($BM508&lt;&gt;"",$BM508,0)+IF($BQ508&lt;&gt;"",$BQ508,0))</f>
        <v>7.1</v>
      </c>
      <c r="BV508" s="127">
        <f>IF($AZ508="","",IF($BJ508&lt;&gt;"",$BJ508,0)+IF($BP508&lt;&gt;"",$BP508,0)+IF($BR508&lt;&gt;"",$BR508,0))</f>
        <v>100</v>
      </c>
      <c r="BW508" s="419" t="str">
        <f t="shared" si="13"/>
        <v>2024</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IF(AND((F509&gt;0), (N509&gt;0)),1,0)</f>
        <v>1</v>
      </c>
      <c r="E509" s="269"/>
      <c r="F509" s="127">
        <f>$Q$73</f>
        <v>4</v>
      </c>
      <c r="G509" s="269"/>
      <c r="H509" s="127">
        <f>$S$73</f>
        <v>28</v>
      </c>
      <c r="I509" s="127">
        <f>$T$73+$U$73+$V$73</f>
        <v>28</v>
      </c>
      <c r="J509" s="126">
        <f>H509+I509</f>
        <v>56</v>
      </c>
      <c r="K509" s="310">
        <f>$W$73</f>
        <v>0</v>
      </c>
      <c r="L509" s="127">
        <f>$Y$73</f>
        <v>44</v>
      </c>
      <c r="N509" s="369">
        <f>IF(ISNUMBER(L509+K509+J509), L509+K509+J509,0)</f>
        <v>100</v>
      </c>
      <c r="O509" s="396" t="b">
        <f>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$N$76</f>
        <v>L420.22.06.F2</v>
      </c>
      <c r="AY509" s="270">
        <v>2</v>
      </c>
      <c r="AZ509" s="270" t="str">
        <f>IF(COUNTIFS($N$74,"&lt;&gt;"&amp;"",$N$74,"&lt;&gt;practic?*",$N$74,"&lt;&gt;*op?ional*",$N$74,"&lt;&gt;*Disciplin? facultativ?*", $N$74,"&lt;&gt;*Examen de diplom?*"),$N$74,"")</f>
        <v>Informatica aplicata</v>
      </c>
      <c r="BA509" s="270">
        <f t="shared" si="99"/>
        <v>3</v>
      </c>
      <c r="BB509" s="270" t="str">
        <f t="shared" si="100"/>
        <v>6</v>
      </c>
      <c r="BC509" s="270" t="str">
        <f>IF($AZ509="","",$R$76)</f>
        <v>D</v>
      </c>
      <c r="BD509" s="270" t="str">
        <f>IF($AZ509="","","DI")</f>
        <v>DI</v>
      </c>
      <c r="BE509" s="126">
        <f t="shared" ref="BE509:BE518" si="101">IF($AZ509&lt;&gt;"",ROUND(BH509/14,1),"")</f>
        <v>2</v>
      </c>
      <c r="BF509" s="126">
        <f t="shared" ref="BF509:BF518" si="102">IF($AZ509&lt;&gt;"",ROUND(BI509/14,1),"")</f>
        <v>2</v>
      </c>
      <c r="BG509" s="126">
        <f t="shared" si="85"/>
        <v>4</v>
      </c>
      <c r="BH509" s="270">
        <f>IF(COUNTIFS($N$74,"&lt;&gt;"&amp;"",$N$74,"&lt;&gt;practic?*",$N$74,"&lt;&gt;*Elaborare proiect de diplom?*",$N$74,"&lt;&gt;*op?ional*",$N$74,"&lt;&gt;*Disciplin? facultativ?*", $N$74,"&lt;&gt;*Examen de diplom?*"),$S$76,"")</f>
        <v>28</v>
      </c>
      <c r="BI509" s="270">
        <f>IF(COUNTIFS($N$74,"&lt;&gt;"&amp;"",$N$74,"&lt;&gt;practic?*",$N$74,"&lt;&gt;*Elaborare proiect de diplom?*",$N$74,"&lt;&gt;*op?ional*",$N$74,"&lt;&gt;*Disciplin? facultativ?*", $N$74,"&lt;&gt;*Examen de diplom?*"),($T$76+$U$76+$V$76),"")</f>
        <v>28</v>
      </c>
      <c r="BJ509" s="126">
        <f t="shared" ref="BJ509:BJ518" si="103">IF($AZ509&lt;&gt;"",BH509+BI509,"")</f>
        <v>56</v>
      </c>
      <c r="BK509" s="342">
        <f t="shared" ref="BK509:BK518" si="104">IF($AZ509&lt;&gt;"",ROUND(BN509/14,1),"")</f>
        <v>0</v>
      </c>
      <c r="BL509" s="342">
        <f t="shared" ref="BL509:BL518" si="105">IF($AZ509&lt;&gt;"",ROUND(BO509/14,1),"")</f>
        <v>0</v>
      </c>
      <c r="BM509" s="126">
        <f t="shared" ref="BM509:BM518" si="106">IF($AZ509="","",IF($BK509&lt;&gt;"",$BK509,0)+IF($BL509&lt;&gt;"",$BL509,0))</f>
        <v>0</v>
      </c>
      <c r="BN509" s="342">
        <f>IF(AZ509&lt;&gt;"",W$76,"")</f>
        <v>0</v>
      </c>
      <c r="BO509" s="127" t="str">
        <f>IF(COUNTIF($AZ509,"=*Elaborare proiect de diplom?*"),$V$76,"0")</f>
        <v>0</v>
      </c>
      <c r="BP509" s="126">
        <f t="shared" ref="BP509:BP518" si="107">IF($AZ509="","",IF($BN509&lt;&gt;"",$BN509,0)+IF($BO509&lt;&gt;"",$BO509,0))</f>
        <v>0</v>
      </c>
      <c r="BQ509" s="342">
        <f t="shared" ref="BQ509:BQ518" si="108">IF($AZ509&lt;&gt;"",ROUND(BR509/14,1),"")</f>
        <v>1.4</v>
      </c>
      <c r="BR509" s="270">
        <f>IF(COUNTIFS($N$74,"&lt;&gt;"&amp;"",$N$74,"&lt;&gt;practic?*",$N$74,"&lt;&gt;*op?ional*",$N$74,"&lt;&gt;*Disciplin? facultativ?*", $N$74,"&lt;&gt;*Examen de diplom?*"),IF($Y$76&lt;&gt;"",ROUND($Y$76,1),""),"")</f>
        <v>19</v>
      </c>
      <c r="BS509" s="270">
        <f>IF($AZ509="","",$Q$76)</f>
        <v>3</v>
      </c>
      <c r="BT509" s="270" t="str">
        <f>IF(COUNTIFS($N$74,"&lt;&gt;"&amp;"",$N$74,"&lt;&gt;practic?*",$N$74,"&lt;&gt;*op?ional*",$N$74,"&lt;&gt;*Disciplin? facultativ?*", $N$74,"&lt;&gt;*Examen de diplom?*"),$X$76,"")</f>
        <v>DF</v>
      </c>
      <c r="BU509" s="126">
        <f>IF($AZ509="","",IF($BG509&lt;&gt;"",$BG509,0)+IF($BM509&lt;&gt;"",$BM509,0)+IF($BQ509&lt;&gt;"",$BQ509,0))</f>
        <v>5.4</v>
      </c>
      <c r="BV509" s="127">
        <f t="shared" ref="BV509:BV518" si="109">IF($AZ509="","",IF($BJ509&lt;&gt;"",$BJ509,0)+IF($BP509&lt;&gt;"",$BP509,0)+IF($BR509&lt;&gt;"",$BR509,0))</f>
        <v>75</v>
      </c>
      <c r="BW509" s="419" t="str">
        <f t="shared" si="13"/>
        <v>2024</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ref="D510:D519" si="110">IF(AND((F510&gt;0), (N510&gt;0)),1,0)</f>
        <v>1</v>
      </c>
      <c r="E510" s="269"/>
      <c r="F510" s="369">
        <f>$Q$76</f>
        <v>3</v>
      </c>
      <c r="G510" s="269"/>
      <c r="H510" s="369">
        <f>$S$76</f>
        <v>28</v>
      </c>
      <c r="I510" s="368">
        <f>$T$76+$U$76+$V$76</f>
        <v>28</v>
      </c>
      <c r="J510" s="126">
        <f t="shared" ref="J510:J519" si="111">H510+I510</f>
        <v>56</v>
      </c>
      <c r="K510" s="310">
        <f>$W$76</f>
        <v>0</v>
      </c>
      <c r="L510" s="369">
        <f>$Y$76</f>
        <v>19</v>
      </c>
      <c r="N510" s="369">
        <f t="shared" ref="N510:N519" si="112">IF(ISNUMBER(L510+K510+J510), L510+K510+J510,0)</f>
        <v>75</v>
      </c>
      <c r="O510" s="396" t="b">
        <f t="shared" ref="O510:O519" si="113">IF(D510=0,TRUE, IF(N510/25=F510,TRUE,FALSE))</f>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$N$79</f>
        <v>L420.22.06.S3-ij</v>
      </c>
      <c r="AY510" s="270">
        <v>3</v>
      </c>
      <c r="AZ510" s="270" t="str">
        <f>IF(COUNTIFS($N$77,"&lt;&gt;"&amp;"",$N$77,"&lt;&gt;practic?*",$N$77,"&lt;&gt;*op?ional*",$N$77,"&lt;&gt;*Disciplin? facultativ?*", $N$77,"&lt;&gt;*Examen de diplom?*"),$N$77,"")</f>
        <v/>
      </c>
      <c r="BA510" s="270" t="str">
        <f t="shared" si="99"/>
        <v/>
      </c>
      <c r="BB510" s="270" t="str">
        <f t="shared" si="100"/>
        <v/>
      </c>
      <c r="BC510" s="270" t="str">
        <f>IF($AZ510="","",$R$79)</f>
        <v/>
      </c>
      <c r="BD510" s="127" t="str">
        <f t="shared" ref="BD510:BD518" si="114">IF($AZ510="","","DI")</f>
        <v/>
      </c>
      <c r="BE510" s="126" t="str">
        <f t="shared" si="101"/>
        <v/>
      </c>
      <c r="BF510" s="126" t="str">
        <f t="shared" si="102"/>
        <v/>
      </c>
      <c r="BG510" s="126" t="str">
        <f t="shared" si="85"/>
        <v/>
      </c>
      <c r="BH510" s="270" t="str">
        <f>IF(COUNTIFS($N$77,"&lt;&gt;"&amp;"",$N$77,"&lt;&gt;practic?*",$N$77,"&lt;&gt;*Elaborare proiect de diplom?*",$N$77,"&lt;&gt;*op?ional*",$N$77,"&lt;&gt;*Disciplin? facultativ?*", $N$77,"&lt;&gt;*Examen de diplom?*"),$S$79,"")</f>
        <v/>
      </c>
      <c r="BI510" s="270" t="str">
        <f>IF(COUNTIFS($N$77,"&lt;&gt;"&amp;"",$N$77,"&lt;&gt;practic?*",$N$77,"&lt;&gt;*Elaborare proiect de diplom?*",$N$77,"&lt;&gt;*op?ional*",$N$77,"&lt;&gt;*Disciplin? facultativ?*", $N$77,"&lt;&gt;*Examen de diplom?*"),($T$79+$U$79+$V$79),"")</f>
        <v/>
      </c>
      <c r="BJ510" s="126" t="str">
        <f t="shared" si="103"/>
        <v/>
      </c>
      <c r="BK510" s="342" t="str">
        <f t="shared" si="104"/>
        <v/>
      </c>
      <c r="BL510" s="342" t="str">
        <f t="shared" si="105"/>
        <v/>
      </c>
      <c r="BM510" s="126" t="str">
        <f t="shared" si="106"/>
        <v/>
      </c>
      <c r="BN510" s="342" t="str">
        <f>IF(AZ510&lt;&gt;"",W$79,"")</f>
        <v/>
      </c>
      <c r="BO510" s="127" t="str">
        <f>IF(COUNTIF($AZ510,"=*Elaborare proiect de diplom?*"),$V$79,"0")</f>
        <v>0</v>
      </c>
      <c r="BP510" s="126" t="str">
        <f t="shared" si="107"/>
        <v/>
      </c>
      <c r="BQ510" s="342" t="str">
        <f t="shared" si="108"/>
        <v/>
      </c>
      <c r="BR510" s="270" t="str">
        <f>IF(COUNTIFS($N$77,"&lt;&gt;"&amp;"",$N$77,"&lt;&gt;practic?*",$N$77,"&lt;&gt;*op?ional*",$N$77,"&lt;&gt;*Disciplin? facultativ?*", $N$77,"&lt;&gt;*Examen de diplom?*"),IF($Y$79&lt;&gt;"",ROUND($Y$79,1),""),"")</f>
        <v/>
      </c>
      <c r="BS510" s="270" t="str">
        <f>IF($AZ510="","",$Q$79)</f>
        <v/>
      </c>
      <c r="BT510" s="270" t="str">
        <f>IF(COUNTIFS($N$77,"&lt;&gt;"&amp;"",$N$77,"&lt;&gt;practic?*",$N$77,"&lt;&gt;*op?ional*",$N$77,"&lt;&gt;*Disciplin? facultativ?*", $N$77,"&lt;&gt;*Examen de diplom?*"),$X$79,"")</f>
        <v/>
      </c>
      <c r="BU510" s="126" t="str">
        <f t="shared" ref="BU510:BU518" si="115">IF($AZ510="","",IF($BG510&lt;&gt;"",$BG510,0)+IF($BM510&lt;&gt;"",$BM510,0)+IF($BQ510&lt;&gt;"",$BQ510,0))</f>
        <v/>
      </c>
      <c r="BV510" s="127" t="str">
        <f t="shared" si="109"/>
        <v/>
      </c>
      <c r="BW510" s="419" t="str">
        <f t="shared" ref="BW510:BW573" si="116">IF($AZ510="","",CONCATENATE("20",G$12+BA510-1))</f>
        <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369">
        <f>$Q$79</f>
        <v>4</v>
      </c>
      <c r="G511" s="269"/>
      <c r="H511" s="369">
        <f>$S$79</f>
        <v>28</v>
      </c>
      <c r="I511" s="368">
        <f>$T$79+$U$79+$V$79</f>
        <v>28</v>
      </c>
      <c r="J511" s="126">
        <f t="shared" si="111"/>
        <v>56</v>
      </c>
      <c r="K511" s="310">
        <f>$W$79</f>
        <v>0</v>
      </c>
      <c r="L511" s="369">
        <f>$Y$79</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$N$82</f>
        <v>L420.22.06.D4-ij</v>
      </c>
      <c r="AY511" s="127">
        <v>4</v>
      </c>
      <c r="AZ511" s="270" t="str">
        <f>IF(COUNTIFS($N$80,"&lt;&gt;"&amp;"",$N$80,"&lt;&gt;practic?*",$N$80,"&lt;&gt;*op?ional*",$N$80,"&lt;&gt;*Disciplin? facultativ?*", $N$80,"&lt;&gt;*Examen de diplom?*"),$N$80,"")</f>
        <v/>
      </c>
      <c r="BA511" s="270" t="str">
        <f t="shared" si="99"/>
        <v/>
      </c>
      <c r="BB511" s="270" t="str">
        <f t="shared" si="100"/>
        <v/>
      </c>
      <c r="BC511" s="270" t="str">
        <f>IF($AZ511="","",$R$82)</f>
        <v/>
      </c>
      <c r="BD511" s="270" t="str">
        <f t="shared" si="114"/>
        <v/>
      </c>
      <c r="BE511" s="126" t="str">
        <f t="shared" si="101"/>
        <v/>
      </c>
      <c r="BF511" s="126" t="str">
        <f t="shared" si="102"/>
        <v/>
      </c>
      <c r="BG511" s="126" t="str">
        <f t="shared" si="85"/>
        <v/>
      </c>
      <c r="BH511" s="270" t="str">
        <f>IF(COUNTIFS($N$80,"&lt;&gt;"&amp;"",$N$80,"&lt;&gt;practic?*",$N$80,"&lt;&gt;*Elaborare proiect de diplom?*",$N$80,"&lt;&gt;*op?ional*",$N$80,"&lt;&gt;*Disciplin? facultativ?*", $N$80,"&lt;&gt;*Examen de diplom?*"),$S$82,"")</f>
        <v/>
      </c>
      <c r="BI511" s="270" t="str">
        <f>IF(COUNTIFS($N$80,"&lt;&gt;"&amp;"",$N$80,"&lt;&gt;practic?*",$N$80,"&lt;&gt;*Elaborare proiect de diplom?*",$N$80,"&lt;&gt;*op?ional*",$N$80,"&lt;&gt;*Disciplin? facultativ?*", $N$80,"&lt;&gt;*Examen de diplom?*"),($T$82+$U$82+$V$82),"")</f>
        <v/>
      </c>
      <c r="BJ511" s="126" t="str">
        <f t="shared" si="103"/>
        <v/>
      </c>
      <c r="BK511" s="342" t="str">
        <f t="shared" si="104"/>
        <v/>
      </c>
      <c r="BL511" s="342" t="str">
        <f t="shared" si="105"/>
        <v/>
      </c>
      <c r="BM511" s="126" t="str">
        <f t="shared" si="106"/>
        <v/>
      </c>
      <c r="BN511" s="342" t="str">
        <f>IF(AZ511&lt;&gt;"",W$82,"")</f>
        <v/>
      </c>
      <c r="BO511" s="127" t="str">
        <f>IF(COUNTIF($AZ511,"=*Elaborare proiect de diplom?*"),$V$82,"0")</f>
        <v>0</v>
      </c>
      <c r="BP511" s="126" t="str">
        <f t="shared" si="107"/>
        <v/>
      </c>
      <c r="BQ511" s="342" t="str">
        <f t="shared" si="108"/>
        <v/>
      </c>
      <c r="BR511" s="270" t="str">
        <f>IF(COUNTIFS($N$80,"&lt;&gt;"&amp;"",$N$80,"&lt;&gt;practic?*",$N$80,"&lt;&gt;*op?ional*",$N$80,"&lt;&gt;*Disciplin? facultativ?*", $N$80,"&lt;&gt;*Examen de diplom?*"),IF($Y$82&lt;&gt;"",ROUND($Y$82,1),""),"")</f>
        <v/>
      </c>
      <c r="BS511" s="127" t="str">
        <f>IF($AZ511="","",$Q$82)</f>
        <v/>
      </c>
      <c r="BT511" s="270" t="str">
        <f>IF(COUNTIFS($N$80,"&lt;&gt;"&amp;"",$N$80,"&lt;&gt;practic?*",$N$80,"&lt;&gt;*op?ional*",$N$80,"&lt;&gt;*Disciplin? facultativ?*", $N$80,"&lt;&gt;*Examen de diplom?*"),$X$82,"")</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127">
        <f>$Q$82</f>
        <v>4</v>
      </c>
      <c r="G512" s="269"/>
      <c r="H512" s="127">
        <f>$S$82</f>
        <v>28</v>
      </c>
      <c r="I512" s="368">
        <f>$T$82+$U$82+$V$82</f>
        <v>28</v>
      </c>
      <c r="J512" s="126">
        <f t="shared" si="111"/>
        <v>56</v>
      </c>
      <c r="K512" s="310">
        <f>$W$82</f>
        <v>0</v>
      </c>
      <c r="L512" s="127">
        <f>$Y$82</f>
        <v>44</v>
      </c>
      <c r="N512" s="369">
        <f t="shared" si="112"/>
        <v>100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$N$85</f>
        <v>L420.22.06.D5</v>
      </c>
      <c r="AY512" s="127">
        <v>5</v>
      </c>
      <c r="AZ512" s="270" t="str">
        <f>IF(COUNTIFS($N$83,"&lt;&gt;"&amp;"",$N$83,"&lt;&gt;practic?*",$N$83,"&lt;&gt;*op?ional*",$N$83,"&lt;&gt;*Disciplin? facultativ?*", $N$83,"&lt;&gt;*Examen de diplom?*"),$N$83,"")</f>
        <v>Managementul calității</v>
      </c>
      <c r="BA512" s="270">
        <f t="shared" si="99"/>
        <v>3</v>
      </c>
      <c r="BB512" s="270" t="str">
        <f t="shared" si="100"/>
        <v>6</v>
      </c>
      <c r="BC512" s="270" t="str">
        <f>IF($AZ512="","",$R$85)</f>
        <v>D</v>
      </c>
      <c r="BD512" s="127" t="str">
        <f t="shared" si="114"/>
        <v>DI</v>
      </c>
      <c r="BE512" s="126">
        <f t="shared" si="101"/>
        <v>2</v>
      </c>
      <c r="BF512" s="126">
        <f t="shared" si="102"/>
        <v>2</v>
      </c>
      <c r="BG512" s="126">
        <f t="shared" si="85"/>
        <v>4</v>
      </c>
      <c r="BH512" s="270">
        <f>IF(COUNTIFS($N$83,"&lt;&gt;"&amp;"",$N$83,"&lt;&gt;practic?*",$N$83,"&lt;&gt;*Elaborare proiect de diplom?*",$N$83,"&lt;&gt;*op?ional*",$N$83,"&lt;&gt;*Disciplin? facultativ?*", $N$83,"&lt;&gt;*Examen de diplom?*"),$S$85,"")</f>
        <v>28</v>
      </c>
      <c r="BI512" s="270">
        <f>IF(COUNTIFS($N$83,"&lt;&gt;"&amp;"",$N$83,"&lt;&gt;practic?*",$N$83,"&lt;&gt;*Elaborare proiect de diplom?*",$N$83,"&lt;&gt;*op?ional*",$N$83,"&lt;&gt;*Disciplin? facultativ?*", $N$83,"&lt;&gt;*Examen de diplom?*"),($T$85+$U$85+$V$85),"")</f>
        <v>28</v>
      </c>
      <c r="BJ512" s="126">
        <f t="shared" si="103"/>
        <v>56</v>
      </c>
      <c r="BK512" s="342">
        <f t="shared" si="104"/>
        <v>0</v>
      </c>
      <c r="BL512" s="342">
        <f t="shared" si="105"/>
        <v>0</v>
      </c>
      <c r="BM512" s="126">
        <f t="shared" si="106"/>
        <v>0</v>
      </c>
      <c r="BN512" s="342">
        <f>IF(AZ512&lt;&gt;"",W$85,"")</f>
        <v>0</v>
      </c>
      <c r="BO512" s="127" t="str">
        <f>IF(COUNTIF($AZ512,"=*Elaborare proiect de diplom?*"),$V$85,"0")</f>
        <v>0</v>
      </c>
      <c r="BP512" s="126">
        <f t="shared" si="107"/>
        <v>0</v>
      </c>
      <c r="BQ512" s="342">
        <f t="shared" si="108"/>
        <v>1.4</v>
      </c>
      <c r="BR512" s="270">
        <f>IF(COUNTIFS($N$83,"&lt;&gt;"&amp;"",$N$83,"&lt;&gt;practic?*",$N$83,"&lt;&gt;*op?ional*",$N$83,"&lt;&gt;*Disciplin? facultativ?*", $N$83,"&lt;&gt;*Examen de diplom?*"),IF($Y$85&lt;&gt;"",ROUND($Y$85,1),""),"")</f>
        <v>19</v>
      </c>
      <c r="BS512" s="270">
        <f>IF($AZ512="","",$Q$85)</f>
        <v>3</v>
      </c>
      <c r="BT512" s="270" t="str">
        <f>IF(COUNTIFS($N$83,"&lt;&gt;"&amp;"",$N$83,"&lt;&gt;practic?*",$N$83,"&lt;&gt;*op?ional*",$N$83,"&lt;&gt;*Disciplin? facultativ?*", $N$83,"&lt;&gt;*Examen de diplom?*"),$X$85,"")</f>
        <v>DD</v>
      </c>
      <c r="BU512" s="126">
        <f t="shared" si="115"/>
        <v>5.4</v>
      </c>
      <c r="BV512" s="127">
        <f t="shared" si="109"/>
        <v>75</v>
      </c>
      <c r="BW512" s="419" t="str">
        <f t="shared" si="116"/>
        <v>2024</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$Q$85</f>
        <v>3</v>
      </c>
      <c r="G513" s="269"/>
      <c r="H513" s="369">
        <f>$S$85</f>
        <v>28</v>
      </c>
      <c r="I513" s="368">
        <f>$T$85+$U$85+$V$85</f>
        <v>28</v>
      </c>
      <c r="J513" s="126">
        <f t="shared" si="111"/>
        <v>56</v>
      </c>
      <c r="K513" s="310">
        <f>$W$85</f>
        <v>0</v>
      </c>
      <c r="L513" s="369">
        <f>$Y$85</f>
        <v>19</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$N$88</f>
        <v>L420.22.06.D6</v>
      </c>
      <c r="AY513" s="342">
        <v>6</v>
      </c>
      <c r="AZ513" s="270" t="str">
        <f>IF(COUNTIFS($N$86,"&lt;&gt;"&amp;"",$N$86,"&lt;&gt;practic?*",$N$86,"&lt;&gt;*op?ional*",$N$86,"&lt;&gt;*Disciplin? facultativ?*", $N$86,"&lt;&gt;*Examen de diplom?*"),$N$86,"")</f>
        <v xml:space="preserve">Mașini hidraulice și pneumatice </v>
      </c>
      <c r="BA513" s="270">
        <f t="shared" si="99"/>
        <v>3</v>
      </c>
      <c r="BB513" s="270" t="str">
        <f t="shared" si="100"/>
        <v>6</v>
      </c>
      <c r="BC513" s="270" t="str">
        <f>IF($AZ513="","",$R$88)</f>
        <v>E</v>
      </c>
      <c r="BD513" s="270" t="str">
        <f t="shared" si="114"/>
        <v>DI</v>
      </c>
      <c r="BE513" s="126">
        <f t="shared" si="101"/>
        <v>2</v>
      </c>
      <c r="BF513" s="126">
        <f t="shared" si="102"/>
        <v>2</v>
      </c>
      <c r="BG513" s="126">
        <f t="shared" si="85"/>
        <v>4</v>
      </c>
      <c r="BH513" s="270">
        <f>IF(COUNTIFS($N$86,"&lt;&gt;"&amp;"",$N$86,"&lt;&gt;practic?*",$N$86,"&lt;&gt;*Elaborare proiect de diplom?*",$N$86,"&lt;&gt;*op?ional*",$N$86,"&lt;&gt;*Disciplin? facultativ?*", $N$86,"&lt;&gt;*Examen de diplom?*"),$S$88,"")</f>
        <v>28</v>
      </c>
      <c r="BI513" s="270">
        <f>IF(COUNTIFS($N$86,"&lt;&gt;"&amp;"",$N$86,"&lt;&gt;practic?*",$N$86,"&lt;&gt;*Elaborare proiect de diplom?*",$N$86,"&lt;&gt;*op?ional*",$N$86,"&lt;&gt;*Disciplin? facultativ?*", $N$86,"&lt;&gt;*Examen de diplom?*"),($T$88+$U$88+$V$88),"")</f>
        <v>28</v>
      </c>
      <c r="BJ513" s="126">
        <f t="shared" si="103"/>
        <v>56</v>
      </c>
      <c r="BK513" s="342">
        <f t="shared" si="104"/>
        <v>0</v>
      </c>
      <c r="BL513" s="342">
        <f t="shared" si="105"/>
        <v>0</v>
      </c>
      <c r="BM513" s="126">
        <f t="shared" si="106"/>
        <v>0</v>
      </c>
      <c r="BN513" s="342">
        <f>IF(AZ513&lt;&gt;"",W$88,"")</f>
        <v>0</v>
      </c>
      <c r="BO513" s="127" t="str">
        <f>IF(COUNTIF($AZ513,"=*Elaborare proiect de diplom?*"),$V$88,"0")</f>
        <v>0</v>
      </c>
      <c r="BP513" s="126">
        <f t="shared" si="107"/>
        <v>0</v>
      </c>
      <c r="BQ513" s="342">
        <f t="shared" si="108"/>
        <v>3.1</v>
      </c>
      <c r="BR513" s="270">
        <f>IF(COUNTIFS($N$86,"&lt;&gt;"&amp;"",$N$86,"&lt;&gt;practic?*",$N$86,"&lt;&gt;*op?ional*",$N$86,"&lt;&gt;*Disciplin? facultativ?*", $N$86,"&lt;&gt;*Examen de diplom?*"),IF($Y$88&lt;&gt;"",ROUND($Y$88,1),""),"")</f>
        <v>44</v>
      </c>
      <c r="BS513" s="270">
        <f>IF($AZ513="","",$Q$88)</f>
        <v>4</v>
      </c>
      <c r="BT513" s="270" t="str">
        <f>IF(COUNTIFS($N$86,"&lt;&gt;"&amp;"",$N$86,"&lt;&gt;practic?*",$N$86,"&lt;&gt;*op?ional*",$N$86,"&lt;&gt;*Disciplin? facultativ?*", $N$86,"&lt;&gt;*Examen de diplom?*"),$X$88,"")</f>
        <v>DD</v>
      </c>
      <c r="BU513" s="126">
        <f t="shared" si="115"/>
        <v>7.1</v>
      </c>
      <c r="BV513" s="127">
        <f t="shared" si="109"/>
        <v>100</v>
      </c>
      <c r="BW513" s="419" t="str">
        <f t="shared" si="116"/>
        <v>2024</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369">
        <f>$Q$88</f>
        <v>4</v>
      </c>
      <c r="G514" s="269"/>
      <c r="H514" s="369">
        <f>$S$88</f>
        <v>28</v>
      </c>
      <c r="I514" s="368">
        <f>$T$88+$U$88+$V$88</f>
        <v>28</v>
      </c>
      <c r="J514" s="126">
        <f t="shared" si="111"/>
        <v>56</v>
      </c>
      <c r="K514" s="310">
        <f>$W$88</f>
        <v>0</v>
      </c>
      <c r="L514" s="369">
        <f>$Y$88</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$N$91</f>
        <v>L420.22.06.S7-ij</v>
      </c>
      <c r="AY514" s="342">
        <v>7</v>
      </c>
      <c r="AZ514" s="270" t="str">
        <f>IF(COUNTIFS($N$89,"&lt;&gt;"&amp;"",$N$89,"&lt;&gt;practic?*",$N$89,"&lt;&gt;*op?ional*",$N$89,"&lt;&gt;*Disciplin? facultativ?*",$N$89,"&lt;&gt;*Examen de diplom?*"),$N$89,"")</f>
        <v/>
      </c>
      <c r="BA514" s="270" t="str">
        <f t="shared" si="99"/>
        <v/>
      </c>
      <c r="BB514" s="127" t="str">
        <f t="shared" si="100"/>
        <v/>
      </c>
      <c r="BC514" s="270" t="str">
        <f>IF($AZ514="","",$R$91)</f>
        <v/>
      </c>
      <c r="BD514" s="127" t="str">
        <f t="shared" si="114"/>
        <v/>
      </c>
      <c r="BE514" s="126" t="str">
        <f t="shared" si="101"/>
        <v/>
      </c>
      <c r="BF514" s="126" t="str">
        <f t="shared" si="102"/>
        <v/>
      </c>
      <c r="BG514" s="126" t="str">
        <f t="shared" si="85"/>
        <v/>
      </c>
      <c r="BH514" s="270" t="str">
        <f>IF(COUNTIFS($N$89,"&lt;&gt;"&amp;"",$N$89,"&lt;&gt;practic?*",$N$89,"&lt;&gt;*Elaborare proiect de diplom?*",$N$89,"&lt;&gt;*op?ional*",$N$89,"&lt;&gt;*Disciplin? facultativ?*", $N$89,"&lt;&gt;*Examen de diplom?*"),$S$91,"")</f>
        <v/>
      </c>
      <c r="BI514" s="270" t="str">
        <f>IF(COUNTIFS($N$89,"&lt;&gt;"&amp;"",$N$89,"&lt;&gt;practic?*",$N$89,"&lt;&gt;*Elaborare proiect de diplom?*",$N$89,"&lt;&gt;*op?ional*",$N$89,"&lt;&gt;*Disciplin? facultativ?*", $N$89,"&lt;&gt;*Examen de diplom?*"),($T$91+$U$91+$V$91),"")</f>
        <v/>
      </c>
      <c r="BJ514" s="126" t="str">
        <f t="shared" si="103"/>
        <v/>
      </c>
      <c r="BK514" s="342" t="str">
        <f t="shared" si="104"/>
        <v/>
      </c>
      <c r="BL514" s="342" t="str">
        <f t="shared" si="105"/>
        <v/>
      </c>
      <c r="BM514" s="126" t="str">
        <f t="shared" si="106"/>
        <v/>
      </c>
      <c r="BN514" s="342" t="str">
        <f>IF(AZ514&lt;&gt;"",W$91,"")</f>
        <v/>
      </c>
      <c r="BO514" s="127" t="str">
        <f>IF(COUNTIF($AZ514,"=*Elaborare proiect de diplom?*"),$V$91,"0")</f>
        <v>0</v>
      </c>
      <c r="BP514" s="126" t="str">
        <f t="shared" si="107"/>
        <v/>
      </c>
      <c r="BQ514" s="342" t="str">
        <f t="shared" si="108"/>
        <v/>
      </c>
      <c r="BR514" s="270" t="str">
        <f>IF(COUNTIFS($N$89,"&lt;&gt;"&amp;"",$N$89,"&lt;&gt;practic?*",$N$89,"&lt;&gt;*op?ional*",$N$89,"&lt;&gt;*Disciplin? facultativ?*", $N$89,"&lt;&gt;*Examen de diplom?*"),IF($Y$91&lt;&gt;"",ROUND($Y$91,1),""),"")</f>
        <v/>
      </c>
      <c r="BS514" s="127" t="str">
        <f>IF($AZ514="","",$Q$91)</f>
        <v/>
      </c>
      <c r="BT514" s="270" t="str">
        <f>IF(COUNTIFS($N$89,"&lt;&gt;"&amp;"",$N$89,"&lt;&gt;practic?*",$N$89,"&lt;&gt;*op?ional*",$N$89,"&lt;&gt;*Disciplin? facultativ?*", $N$89,"&lt;&gt;*Examen de diplom?*"),$X$91,"")</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127">
        <f>$Q$91</f>
        <v>4</v>
      </c>
      <c r="G515" s="269"/>
      <c r="H515" s="127">
        <f>$S$91</f>
        <v>28</v>
      </c>
      <c r="I515" s="368">
        <f>$T$91+$U$91+$V$91</f>
        <v>28</v>
      </c>
      <c r="J515" s="126">
        <f t="shared" si="111"/>
        <v>56</v>
      </c>
      <c r="K515" s="310">
        <f>$W$91</f>
        <v>0</v>
      </c>
      <c r="L515" s="127">
        <f>$Y$91</f>
        <v>44</v>
      </c>
      <c r="N515" s="369">
        <f t="shared" si="112"/>
        <v>100</v>
      </c>
      <c r="O515" s="396" t="b">
        <f t="shared" si="113"/>
        <v>1</v>
      </c>
      <c r="P515" s="421">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$N$94</f>
        <v>L420.22.06.S8</v>
      </c>
      <c r="AY515" s="127">
        <v>8</v>
      </c>
      <c r="AZ515" s="270" t="str">
        <f>IF(COUNTIFS($N$92,"&lt;&gt;"&amp;"",$N$92,"&lt;&gt;practic?*",$N$92,"&lt;&gt;*op?ional*",$N$92,"&lt;&gt;*Disciplin? facultativ?*", $N$92,"&lt;&gt;*Examen de diplom?*"),$N$92,"")</f>
        <v/>
      </c>
      <c r="BA515" s="270" t="str">
        <f t="shared" si="99"/>
        <v/>
      </c>
      <c r="BB515" s="270" t="str">
        <f t="shared" si="100"/>
        <v/>
      </c>
      <c r="BC515" s="270" t="str">
        <f>IF($AZ515="","",$R$94)</f>
        <v/>
      </c>
      <c r="BD515" s="270" t="str">
        <f t="shared" si="114"/>
        <v/>
      </c>
      <c r="BE515" s="126" t="str">
        <f t="shared" si="101"/>
        <v/>
      </c>
      <c r="BF515" s="126" t="str">
        <f t="shared" si="102"/>
        <v/>
      </c>
      <c r="BG515" s="126" t="str">
        <f t="shared" si="85"/>
        <v/>
      </c>
      <c r="BH515" s="270" t="str">
        <f>IF(COUNTIFS($N$92,"&lt;&gt;"&amp;"",$N$92,"&lt;&gt;practic?*",$N$92,"&lt;&gt;*Elaborare proiect de diplom?*",$N$92,"&lt;&gt;*op?ional*",$N$92,"&lt;&gt;*Disciplin? facultativ?*", $N$92,"&lt;&gt;*Examen de diplom?*"),$S$94,"")</f>
        <v/>
      </c>
      <c r="BI515" s="270" t="str">
        <f>IF(COUNTIFS($N$92,"&lt;&gt;"&amp;"",$N$92,"&lt;&gt;practic?*",$N$92,"&lt;&gt;*Elaborare proiect de diplom?*",$N$92,"&lt;&gt;*op?ional*",$N$92,"&lt;&gt;*Disciplin? facultativ?*", $N$92,"&lt;&gt;*Examen de diplom?*"),($T$94+$U$94+$V$94),"")</f>
        <v/>
      </c>
      <c r="BJ515" s="126" t="str">
        <f t="shared" si="103"/>
        <v/>
      </c>
      <c r="BK515" s="342" t="str">
        <f t="shared" si="104"/>
        <v/>
      </c>
      <c r="BL515" s="342" t="str">
        <f t="shared" si="105"/>
        <v/>
      </c>
      <c r="BM515" s="126" t="str">
        <f t="shared" si="106"/>
        <v/>
      </c>
      <c r="BN515" s="342" t="str">
        <f>IF(AZ515&lt;&gt;"",W$94,"")</f>
        <v/>
      </c>
      <c r="BO515" s="127" t="str">
        <f>IF(COUNTIF($AZ515,"=*Elaborare proiect de diplom?*"),$V$94,"0")</f>
        <v>0</v>
      </c>
      <c r="BP515" s="126" t="str">
        <f t="shared" si="107"/>
        <v/>
      </c>
      <c r="BQ515" s="342" t="str">
        <f t="shared" si="108"/>
        <v/>
      </c>
      <c r="BR515" s="270" t="str">
        <f>IF(COUNTIFS($N$92,"&lt;&gt;"&amp;"",$N$92,"&lt;&gt;practic?*",$N$92,"&lt;&gt;*op?ional*",$N$92,"&lt;&gt;*Disciplin? facultativ?*", $N$92,"&lt;&gt;*Examen de diplom?*"),IF($Y$94&lt;&gt;"",ROUND($Y$94,1),""),"")</f>
        <v/>
      </c>
      <c r="BS515" s="270" t="str">
        <f>IF($AZ515="","",$Q$94)</f>
        <v/>
      </c>
      <c r="BT515" s="270" t="str">
        <f>IF(COUNTIFS($N$92,"&lt;&gt;"&amp;"",$N$92,"&lt;&gt;practic?*",$N$92,"&lt;&gt;*op?ional*",$N$92,"&lt;&gt;*Disciplin? facultativ?*", $N$92,"&lt;&gt;*Examen de diplom?*"),$X$94,"")</f>
        <v/>
      </c>
      <c r="BU515" s="126" t="str">
        <f t="shared" si="115"/>
        <v/>
      </c>
      <c r="BV515" s="127" t="str">
        <f t="shared" si="109"/>
        <v/>
      </c>
      <c r="BW515" s="419" t="str">
        <f t="shared" si="116"/>
        <v/>
      </c>
      <c r="BX515" s="124"/>
      <c r="BY515" s="269"/>
      <c r="BZ515" s="269"/>
      <c r="CA515" s="269"/>
      <c r="CB515" s="269"/>
      <c r="CC515" s="269"/>
      <c r="CD515" s="269"/>
      <c r="CE515" s="269"/>
      <c r="CF515" s="269"/>
      <c r="CG515" s="51"/>
      <c r="CH515" s="51"/>
      <c r="CI515" s="51"/>
      <c r="CJ515" s="269"/>
      <c r="CK515" s="269"/>
      <c r="CL515" s="269"/>
      <c r="CM515" s="269"/>
      <c r="CN515" s="269"/>
      <c r="CO515" s="269"/>
      <c r="CP515" s="269"/>
      <c r="CQ515" s="269"/>
      <c r="CR515" s="269"/>
      <c r="CS515" s="51"/>
      <c r="CT515" s="51"/>
    </row>
    <row r="516" spans="2:98" ht="21" hidden="1" customHeight="1" x14ac:dyDescent="0.2">
      <c r="B516" s="269"/>
      <c r="C516" s="269"/>
      <c r="D516" s="396">
        <f t="shared" si="110"/>
        <v>1</v>
      </c>
      <c r="E516" s="269"/>
      <c r="F516" s="369">
        <f>$Q$94</f>
        <v>4</v>
      </c>
      <c r="G516" s="269"/>
      <c r="H516" s="369">
        <f>$S$94</f>
        <v>0</v>
      </c>
      <c r="I516" s="368">
        <f>$T$94+$U$94+$V$94</f>
        <v>0</v>
      </c>
      <c r="J516" s="126">
        <f t="shared" si="111"/>
        <v>0</v>
      </c>
      <c r="K516" s="310">
        <f>$W$94</f>
        <v>90</v>
      </c>
      <c r="L516" s="369">
        <f>$Y$94</f>
        <v>10</v>
      </c>
      <c r="N516" s="369">
        <f t="shared" si="112"/>
        <v>100</v>
      </c>
      <c r="O516" s="396" t="b">
        <f t="shared" si="113"/>
        <v>1</v>
      </c>
      <c r="P516" s="421">
        <f t="shared" si="82"/>
        <v>25</v>
      </c>
      <c r="Q516" s="269"/>
      <c r="R516" s="269"/>
      <c r="S516" s="269"/>
      <c r="T516" s="269"/>
      <c r="U516" s="269"/>
      <c r="V516" s="269"/>
      <c r="Z516" s="269"/>
      <c r="AA516" s="269"/>
      <c r="AB516" s="269"/>
      <c r="AC516" s="269"/>
      <c r="AD516" s="269"/>
      <c r="AE516" s="269"/>
      <c r="AF516" s="269"/>
      <c r="AG516" s="269"/>
      <c r="AH516" s="269"/>
      <c r="AL516" s="269"/>
      <c r="AM516" s="269"/>
      <c r="AN516" s="269"/>
      <c r="AO516" s="269"/>
      <c r="AP516" s="269"/>
      <c r="AQ516" s="269"/>
      <c r="AR516" s="269"/>
      <c r="AS516" s="269"/>
      <c r="AT516" s="269"/>
      <c r="AX516" s="124" t="str">
        <f>$N$97</f>
        <v/>
      </c>
      <c r="AY516" s="127">
        <v>9</v>
      </c>
      <c r="AZ516" s="342" t="str">
        <f>IF(COUNTIFS($N$95,"&lt;&gt;"&amp;"",$N$95,"&lt;&gt;practic?*",$N$95,"&lt;&gt;*op?ional*",$N$95,"&lt;&gt;*Disciplin? facultativ?*", $N$95,"&lt;&gt;*Examen de diplom?*"),$N$95,"")</f>
        <v/>
      </c>
      <c r="BA516" s="342" t="str">
        <f t="shared" si="99"/>
        <v/>
      </c>
      <c r="BB516" s="342" t="str">
        <f t="shared" si="100"/>
        <v/>
      </c>
      <c r="BC516" s="342" t="str">
        <f>IF($AZ516="","",$R$97)</f>
        <v/>
      </c>
      <c r="BD516" s="342" t="str">
        <f t="shared" si="114"/>
        <v/>
      </c>
      <c r="BE516" s="126" t="str">
        <f t="shared" si="101"/>
        <v/>
      </c>
      <c r="BF516" s="126" t="str">
        <f t="shared" si="102"/>
        <v/>
      </c>
      <c r="BG516" s="126" t="str">
        <f t="shared" si="85"/>
        <v/>
      </c>
      <c r="BH516" s="342" t="str">
        <f>IF(COUNTIFS($N$95,"&lt;&gt;"&amp;"",$N$95,"&lt;&gt;practic?*",$N$95,"&lt;&gt;*Elaborare proiect de diplom?*",$N$95,"&lt;&gt;*op?ional*",$N$95,"&lt;&gt;*Disciplin? facultativ?*", $N$95,"&lt;&gt;*Examen de diplom?*"),$S$97,"")</f>
        <v/>
      </c>
      <c r="BI516" s="342" t="str">
        <f>IF(COUNTIFS($N$95,"&lt;&gt;"&amp;"",$N$95,"&lt;&gt;practic?*",$N$95,"&lt;&gt;*Elaborare proiect de diplom?*",$N$95,"&lt;&gt;*op?ional*",$N$95,"&lt;&gt;*Disciplin? facultativ?*", $N$95,"&lt;&gt;*Examen de diplom?*"),($T$97+$U$97+$V$97),"")</f>
        <v/>
      </c>
      <c r="BJ516" s="126" t="str">
        <f t="shared" si="103"/>
        <v/>
      </c>
      <c r="BK516" s="342" t="str">
        <f t="shared" si="104"/>
        <v/>
      </c>
      <c r="BL516" s="342" t="str">
        <f t="shared" si="105"/>
        <v/>
      </c>
      <c r="BM516" s="126" t="str">
        <f t="shared" si="106"/>
        <v/>
      </c>
      <c r="BN516" s="342" t="str">
        <f>IF(AZ516&lt;&gt;"",W$97,"")</f>
        <v/>
      </c>
      <c r="BO516" s="127" t="str">
        <f>IF(COUNTIF($AZ516,"=*Elaborare proiect de diplom?*"),$V$97,"0")</f>
        <v>0</v>
      </c>
      <c r="BP516" s="126" t="str">
        <f t="shared" si="107"/>
        <v/>
      </c>
      <c r="BQ516" s="342" t="str">
        <f t="shared" si="108"/>
        <v/>
      </c>
      <c r="BR516" s="342" t="str">
        <f>IF(COUNTIFS($N$95,"&lt;&gt;"&amp;"",$N$95,"&lt;&gt;practic?*",$N$95,"&lt;&gt;*op?ional*",$N$95,"&lt;&gt;*Disciplin? facultativ?*", $N$95,"&lt;&gt;*Examen de diplom?*"),IF($Y$97&lt;&gt;"",ROUND($Y$97,1),""),"")</f>
        <v/>
      </c>
      <c r="BS516" s="342" t="str">
        <f>IF($AZ516="","",$Q$97)</f>
        <v/>
      </c>
      <c r="BT516" s="342" t="str">
        <f>IF(COUNTIFS($N$95,"&lt;&gt;"&amp;"",$N$95,"&lt;&gt;practic?*",$N$95,"&lt;&gt;*op?ional*",$N$95,"&lt;&gt;*Disciplin? facultativ?*", $N$95,"&lt;&gt;*Examen de diplom?*"),$X$97,"")</f>
        <v/>
      </c>
      <c r="BU516" s="126" t="str">
        <f t="shared" si="115"/>
        <v/>
      </c>
      <c r="BV516" s="127" t="str">
        <f t="shared" si="109"/>
        <v/>
      </c>
      <c r="BW516" s="419" t="str">
        <f t="shared" si="116"/>
        <v/>
      </c>
      <c r="BX516" s="124"/>
      <c r="BY516" s="343"/>
      <c r="BZ516" s="343"/>
      <c r="CA516" s="343"/>
      <c r="CB516" s="343"/>
      <c r="CC516" s="343"/>
      <c r="CD516" s="343"/>
      <c r="CE516" s="343"/>
      <c r="CF516" s="343"/>
      <c r="CG516" s="51"/>
      <c r="CH516" s="51"/>
      <c r="CI516" s="51"/>
      <c r="CJ516" s="343"/>
      <c r="CK516" s="343"/>
      <c r="CL516" s="343"/>
      <c r="CM516" s="343"/>
      <c r="CN516" s="343"/>
      <c r="CO516" s="343"/>
      <c r="CP516" s="343"/>
      <c r="CQ516" s="343"/>
      <c r="CR516" s="343"/>
      <c r="CS516" s="51"/>
      <c r="CT516" s="51"/>
    </row>
    <row r="517" spans="2:98" ht="21" hidden="1" customHeight="1" x14ac:dyDescent="0.2">
      <c r="B517" s="343"/>
      <c r="C517" s="343"/>
      <c r="D517" s="396">
        <f t="shared" si="110"/>
        <v>0</v>
      </c>
      <c r="E517" s="343"/>
      <c r="F517" s="369">
        <f>$Q$97</f>
        <v>0</v>
      </c>
      <c r="G517" s="343"/>
      <c r="H517" s="369">
        <f>$S$97</f>
        <v>0</v>
      </c>
      <c r="I517" s="368">
        <f>$T$97+$U$97+$V$97</f>
        <v>0</v>
      </c>
      <c r="J517" s="126">
        <f t="shared" si="111"/>
        <v>0</v>
      </c>
      <c r="K517" s="343">
        <f>$W$97</f>
        <v>0</v>
      </c>
      <c r="L517" s="369">
        <f>$Y$97</f>
        <v>0</v>
      </c>
      <c r="N517" s="369">
        <f t="shared" si="112"/>
        <v>0</v>
      </c>
      <c r="O517" s="396" t="b">
        <f t="shared" si="113"/>
        <v>1</v>
      </c>
      <c r="P517" s="421" t="e">
        <f t="shared" si="82"/>
        <v>#DIV/0!</v>
      </c>
      <c r="Q517" s="343"/>
      <c r="R517" s="343"/>
      <c r="S517" s="343"/>
      <c r="T517" s="343"/>
      <c r="U517" s="343"/>
      <c r="V517" s="343"/>
      <c r="W517" s="343"/>
      <c r="Z517" s="343"/>
      <c r="AA517" s="343"/>
      <c r="AB517" s="343"/>
      <c r="AC517" s="343"/>
      <c r="AD517" s="343"/>
      <c r="AE517" s="343"/>
      <c r="AF517" s="343"/>
      <c r="AG517" s="343"/>
      <c r="AH517" s="343"/>
      <c r="AI517" s="343"/>
      <c r="AL517" s="343"/>
      <c r="AM517" s="343"/>
      <c r="AN517" s="343"/>
      <c r="AO517" s="343"/>
      <c r="AP517" s="343"/>
      <c r="AQ517" s="343"/>
      <c r="AR517" s="343"/>
      <c r="AS517" s="343"/>
      <c r="AT517" s="343"/>
      <c r="AU517" s="343"/>
      <c r="AX517" s="124" t="str">
        <f>$N$100</f>
        <v/>
      </c>
      <c r="AY517" s="342">
        <v>10</v>
      </c>
      <c r="AZ517" s="270" t="str">
        <f>IF(COUNTIFS($N$98,"&lt;&gt;"&amp;"",$N$98,"&lt;&gt;practic?*",$N$98,"&lt;&gt;*op?ional*",$N$98,"&lt;&gt;*Disciplin? facultativ?*",$N$98,"&lt;&gt;*Examen de diplom?*"),$N$98,"")</f>
        <v/>
      </c>
      <c r="BA517" s="270" t="str">
        <f t="shared" si="99"/>
        <v/>
      </c>
      <c r="BB517" s="270" t="str">
        <f t="shared" si="100"/>
        <v/>
      </c>
      <c r="BC517" s="270" t="str">
        <f>IF($AZ517="","",$R$100)</f>
        <v/>
      </c>
      <c r="BD517" s="127" t="str">
        <f t="shared" si="114"/>
        <v/>
      </c>
      <c r="BE517" s="126" t="str">
        <f t="shared" si="101"/>
        <v/>
      </c>
      <c r="BF517" s="126" t="str">
        <f t="shared" si="102"/>
        <v/>
      </c>
      <c r="BG517" s="126" t="str">
        <f t="shared" si="85"/>
        <v/>
      </c>
      <c r="BH517" s="270" t="str">
        <f>IF(COUNTIFS($N$98,"&lt;&gt;"&amp;"",$N$98,"&lt;&gt;practic?*",$N$98,"&lt;&gt;*Elaborare proiect de diplom?*",$N$98,"&lt;&gt;*op?ional*",$N$98,"&lt;&gt;*Disciplin? facultativ?*", $N$98,"&lt;&gt;*Examen de diplom?*"),$S$100,"")</f>
        <v/>
      </c>
      <c r="BI517" s="270" t="str">
        <f>IF(COUNTIFS($N$98,"&lt;&gt;"&amp;"",$N$98,"&lt;&gt;practic?*",$N$98,"&lt;&gt;*Elaborare proiect de diplom?*",$N$98,"&lt;&gt;*op?ional*",$N$98,"&lt;&gt;*Disciplin? facultativ?*", $N$98,"&lt;&gt;*Examen de diplom?*"),($T$100+$U$100+$V$100),"")</f>
        <v/>
      </c>
      <c r="BJ517" s="126" t="str">
        <f t="shared" si="103"/>
        <v/>
      </c>
      <c r="BK517" s="342" t="str">
        <f t="shared" si="104"/>
        <v/>
      </c>
      <c r="BL517" s="342" t="str">
        <f t="shared" si="105"/>
        <v/>
      </c>
      <c r="BM517" s="126" t="str">
        <f t="shared" si="106"/>
        <v/>
      </c>
      <c r="BN517" s="342" t="str">
        <f>IF(AZ517&lt;&gt;"",W$100,"")</f>
        <v/>
      </c>
      <c r="BO517" s="127" t="str">
        <f>IF(COUNTIF($AZ517,"=*Elaborare proiect de diplom?*"),$V$100,"0")</f>
        <v>0</v>
      </c>
      <c r="BP517" s="126" t="str">
        <f t="shared" si="107"/>
        <v/>
      </c>
      <c r="BQ517" s="342" t="str">
        <f t="shared" si="108"/>
        <v/>
      </c>
      <c r="BR517" s="270" t="str">
        <f>IF(COUNTIFS($N$98,"&lt;&gt;"&amp;"",$N$98,"&lt;&gt;practic?*",$N$98,"&lt;&gt;*op?ional*",$N$98,"&lt;&gt;*Disciplin? facultativ?*", $N$98,"&lt;&gt;*Examen de diplom?*"),IF($Y$100&lt;&gt;"",ROUND($Y$100,1),""),"")</f>
        <v/>
      </c>
      <c r="BS517" s="270" t="str">
        <f>IF($AZ517="","",$Q$100)</f>
        <v/>
      </c>
      <c r="BT517" s="270" t="str">
        <f>IF(COUNTIFS($N$98,"&lt;&gt;"&amp;"",$N$98,"&lt;&gt;practic?*",$N$98,"&lt;&gt;*op?ional*",$N$98,"&lt;&gt;*Disciplin? facultativ?*", $N$98,"&lt;&gt;*Examen de diplom?*"),$X$100,"")</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
      <c r="B518" s="269"/>
      <c r="C518" s="269"/>
      <c r="D518" s="396">
        <f t="shared" si="110"/>
        <v>0</v>
      </c>
      <c r="E518" s="269"/>
      <c r="F518" s="369">
        <f>$Q$100</f>
        <v>0</v>
      </c>
      <c r="G518" s="269"/>
      <c r="H518" s="369">
        <f>$S$100</f>
        <v>0</v>
      </c>
      <c r="I518" s="368">
        <f>$T$100+$U$100+$V$100</f>
        <v>0</v>
      </c>
      <c r="J518" s="126">
        <f t="shared" si="111"/>
        <v>0</v>
      </c>
      <c r="K518" s="310">
        <f>$W$100</f>
        <v>0</v>
      </c>
      <c r="L518" s="369">
        <f>$Y$100</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124" t="str">
        <f>$N$103</f>
        <v/>
      </c>
      <c r="AY518" s="342">
        <v>11</v>
      </c>
      <c r="AZ518" s="270" t="str">
        <f>IF(COUNTIFS($N$101,"&lt;&gt;"&amp;"",$N$101,"&lt;&gt;practic?*",$N$101,"&lt;&gt;*op?ional*",$N$101,"&lt;&gt;*Disciplin? facultativ?*", $N$101,"&lt;&gt;*Examen de diplom?*"),$N$101,"")</f>
        <v/>
      </c>
      <c r="BA518" s="270" t="str">
        <f t="shared" si="99"/>
        <v/>
      </c>
      <c r="BB518" s="270" t="str">
        <f t="shared" si="100"/>
        <v/>
      </c>
      <c r="BC518" s="270" t="str">
        <f>IF($AZ518="","",$R$103)</f>
        <v/>
      </c>
      <c r="BD518" s="270" t="str">
        <f t="shared" si="114"/>
        <v/>
      </c>
      <c r="BE518" s="126" t="str">
        <f t="shared" si="101"/>
        <v/>
      </c>
      <c r="BF518" s="126" t="str">
        <f t="shared" si="102"/>
        <v/>
      </c>
      <c r="BG518" s="126" t="str">
        <f t="shared" si="85"/>
        <v/>
      </c>
      <c r="BH518" s="270" t="str">
        <f>IF(COUNTIFS($N$101,"&lt;&gt;"&amp;"",$N$101,"&lt;&gt;practic?*",$N$101,"&lt;&gt;*Elaborare proiect de diplom?*",$N$101,"&lt;&gt;*op?ional*",$N$101,"&lt;&gt;*Disciplin? facultativ?*", $N$101,"&lt;&gt;*Examen de diplom?*"),$S$103,"")</f>
        <v/>
      </c>
      <c r="BI518" s="270" t="str">
        <f>IF(COUNTIFS($N$101,"&lt;&gt;"&amp;"",$N$101,"&lt;&gt;practic?*",$N$101,"&lt;&gt;*Elaborare proiect de diplom?*",$N$101,"&lt;&gt;*op?ional*",$N$101,"&lt;&gt;*Disciplin? facultativ?*", $N$101,"&lt;&gt;*Examen de diplom?*"),($T$103+$U$103+$V$103),"")</f>
        <v/>
      </c>
      <c r="BJ518" s="126" t="str">
        <f t="shared" si="103"/>
        <v/>
      </c>
      <c r="BK518" s="342" t="str">
        <f t="shared" si="104"/>
        <v/>
      </c>
      <c r="BL518" s="342" t="str">
        <f t="shared" si="105"/>
        <v/>
      </c>
      <c r="BM518" s="126" t="str">
        <f t="shared" si="106"/>
        <v/>
      </c>
      <c r="BN518" s="342" t="str">
        <f>IF(AZ518&lt;&gt;"",W$103,"")</f>
        <v/>
      </c>
      <c r="BO518" s="127" t="str">
        <f>IF(COUNTIF($AZ518,"=*Elaborare proiect de diplom?*"),$V$103,"0")</f>
        <v>0</v>
      </c>
      <c r="BP518" s="126" t="str">
        <f t="shared" si="107"/>
        <v/>
      </c>
      <c r="BQ518" s="342" t="str">
        <f t="shared" si="108"/>
        <v/>
      </c>
      <c r="BR518" s="270" t="str">
        <f>IF(COUNTIFS($N$101,"&lt;&gt;"&amp;"",$N$101,"&lt;&gt;practic?*",$N$101,"&lt;&gt;*op?ional*",$N$101,"&lt;&gt;*Disciplin? facultativ?*", $N$101,"&lt;&gt;*Examen de diplom?*"),IF($Y$103&lt;&gt;"",ROUND($Y$103,1),""),"")</f>
        <v/>
      </c>
      <c r="BS518" s="127" t="str">
        <f>IF($AZ518="","",$Q$103)</f>
        <v/>
      </c>
      <c r="BT518" s="270" t="str">
        <f>IF(COUNTIFS($N$101,"&lt;&gt;"&amp;"",$N$101,"&lt;&gt;practic?*",$N$101,"&lt;&gt;*op?ional*",$N$101,"&lt;&gt;*Disciplin? facultativ?*", $N$101,"&lt;&gt;*Examen de diplom?*"),$X$103,"")</f>
        <v/>
      </c>
      <c r="BU518" s="126" t="str">
        <f t="shared" si="115"/>
        <v/>
      </c>
      <c r="BV518" s="127" t="str">
        <f t="shared" si="109"/>
        <v/>
      </c>
      <c r="BW518" s="419" t="str">
        <f t="shared" si="116"/>
        <v/>
      </c>
      <c r="BX518" s="124"/>
      <c r="BY518" s="269"/>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396">
        <f t="shared" si="110"/>
        <v>0</v>
      </c>
      <c r="E519" s="269"/>
      <c r="F519" s="127">
        <f>$Q$103</f>
        <v>0</v>
      </c>
      <c r="G519" s="269"/>
      <c r="H519" s="127">
        <f>$S$103</f>
        <v>0</v>
      </c>
      <c r="I519" s="368">
        <f>$T$103+$U$103+$V$103</f>
        <v>0</v>
      </c>
      <c r="J519" s="126">
        <f t="shared" si="111"/>
        <v>0</v>
      </c>
      <c r="K519" s="310">
        <f>$W$103</f>
        <v>0</v>
      </c>
      <c r="L519" s="127">
        <f>$Y$103</f>
        <v>0</v>
      </c>
      <c r="N519" s="369">
        <f t="shared" si="112"/>
        <v>0</v>
      </c>
      <c r="O519" s="396" t="b">
        <f t="shared" si="113"/>
        <v>1</v>
      </c>
      <c r="P519" s="421" t="e">
        <f t="shared" si="82"/>
        <v>#DIV/0!</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345" t="s">
        <v>223</v>
      </c>
      <c r="AY519" s="346"/>
      <c r="AZ519" s="346"/>
      <c r="BA519" s="346"/>
      <c r="BB519" s="346"/>
      <c r="BC519" s="346"/>
      <c r="BD519" s="346"/>
      <c r="BE519" s="346"/>
      <c r="BF519" s="346"/>
      <c r="BG519" s="346"/>
      <c r="BH519" s="346"/>
      <c r="BI519" s="346"/>
      <c r="BJ519" s="346"/>
      <c r="BK519" s="346"/>
      <c r="BL519" s="346"/>
      <c r="BM519" s="346"/>
      <c r="BN519" s="346"/>
      <c r="BO519" s="346"/>
      <c r="BP519" s="346"/>
      <c r="BQ519" s="346"/>
      <c r="BR519" s="346"/>
      <c r="BS519" s="337">
        <f>SUM(BS508:BS518)</f>
        <v>14</v>
      </c>
      <c r="BT519" s="348"/>
      <c r="BU519" s="349"/>
      <c r="BV519" s="350"/>
      <c r="BW519" s="419" t="str">
        <f t="shared" si="116"/>
        <v/>
      </c>
      <c r="BX519" s="337"/>
      <c r="BY519" s="351"/>
      <c r="BZ519" s="269"/>
      <c r="CA519" s="269"/>
      <c r="CB519" s="269"/>
      <c r="CC519" s="269"/>
      <c r="CD519" s="269"/>
      <c r="CE519" s="269"/>
      <c r="CF519" s="269"/>
      <c r="CG519" s="51"/>
      <c r="CH519" s="51"/>
      <c r="CI519" s="51"/>
      <c r="CJ519" s="269"/>
      <c r="CK519" s="269"/>
      <c r="CL519" s="269"/>
      <c r="CM519" s="269"/>
      <c r="CN519" s="269"/>
      <c r="CO519" s="269"/>
      <c r="CP519" s="269"/>
      <c r="CQ519" s="269"/>
      <c r="CR519" s="269"/>
      <c r="CS519" s="51"/>
      <c r="CT519" s="51"/>
    </row>
    <row r="520" spans="2:98" ht="21" hidden="1" customHeight="1" x14ac:dyDescent="0.25">
      <c r="B520" s="269"/>
      <c r="C520" s="269"/>
      <c r="D520" s="269"/>
      <c r="E520" s="269"/>
      <c r="F520" s="371">
        <f>D509*F509+D510*F510+D511*F511+D512*F512+D513*F513+D514*F514+D515*F515+D516*F516+D517*F517+D518*F518+D519*F519</f>
        <v>30</v>
      </c>
      <c r="G520" s="269"/>
      <c r="H520" s="346"/>
      <c r="I520" s="346"/>
      <c r="J520" s="346"/>
      <c r="L520" s="346"/>
      <c r="N520" s="371">
        <f>D509*N509+D510*N510+D511*N511+D512*N512+D513*N513+D514*N514+D515*N515+D516*N516+D517*N517+D518*N518+D519*N519</f>
        <v>750</v>
      </c>
      <c r="O520" s="398" t="b">
        <f>AND(O509:O519)</f>
        <v>1</v>
      </c>
      <c r="P520" s="420">
        <f>N520/F520</f>
        <v>25</v>
      </c>
      <c r="Q520" s="269"/>
      <c r="R520" s="269"/>
      <c r="S520" s="269"/>
      <c r="T520" s="269"/>
      <c r="U520" s="269"/>
      <c r="V520" s="269"/>
      <c r="Z520" s="269"/>
      <c r="AA520" s="269"/>
      <c r="AB520" s="269"/>
      <c r="AC520" s="269"/>
      <c r="AD520" s="269"/>
      <c r="AE520" s="269"/>
      <c r="AF520" s="269"/>
      <c r="AG520" s="269"/>
      <c r="AH520" s="269"/>
      <c r="AL520" s="269"/>
      <c r="AM520" s="269"/>
      <c r="AN520" s="269"/>
      <c r="AO520" s="269"/>
      <c r="AP520" s="269"/>
      <c r="AQ520" s="269"/>
      <c r="AR520" s="269"/>
      <c r="AS520" s="269"/>
      <c r="AT520" s="269"/>
      <c r="AX520" s="247" t="s">
        <v>216</v>
      </c>
      <c r="AY520" s="247" t="s">
        <v>186</v>
      </c>
      <c r="AZ520" s="247" t="s">
        <v>187</v>
      </c>
      <c r="BA520" s="247" t="s">
        <v>192</v>
      </c>
      <c r="BB520" s="247" t="s">
        <v>195</v>
      </c>
      <c r="BC520" s="247" t="s">
        <v>193</v>
      </c>
      <c r="BD520" s="247" t="s">
        <v>194</v>
      </c>
      <c r="BE520" s="247" t="s">
        <v>203</v>
      </c>
      <c r="BF520" s="247" t="s">
        <v>204</v>
      </c>
      <c r="BG520" s="247" t="s">
        <v>208</v>
      </c>
      <c r="BH520" s="247" t="s">
        <v>205</v>
      </c>
      <c r="BI520" s="247" t="s">
        <v>206</v>
      </c>
      <c r="BJ520" s="247" t="s">
        <v>197</v>
      </c>
      <c r="BK520" s="260" t="s">
        <v>277</v>
      </c>
      <c r="BL520" s="336" t="s">
        <v>207</v>
      </c>
      <c r="BM520" s="247" t="s">
        <v>200</v>
      </c>
      <c r="BN520" s="335" t="s">
        <v>278</v>
      </c>
      <c r="BO520" s="260" t="s">
        <v>210</v>
      </c>
      <c r="BP520" s="247" t="s">
        <v>201</v>
      </c>
      <c r="BQ520" s="247" t="s">
        <v>198</v>
      </c>
      <c r="BR520" s="247" t="s">
        <v>199</v>
      </c>
      <c r="BS520" s="247" t="s">
        <v>196</v>
      </c>
      <c r="BT520" s="247" t="s">
        <v>226</v>
      </c>
      <c r="BU520" s="247" t="s">
        <v>211</v>
      </c>
      <c r="BV520" s="247" t="s">
        <v>212</v>
      </c>
      <c r="BW520" s="419" t="e">
        <f t="shared" si="116"/>
        <v>#VALUE!</v>
      </c>
      <c r="BX520" s="247"/>
      <c r="BY520" s="351"/>
      <c r="BZ520" s="343"/>
      <c r="CA520" s="343"/>
      <c r="CB520" s="343"/>
      <c r="CC520" s="343"/>
      <c r="CD520" s="343"/>
      <c r="CE520" s="343"/>
      <c r="CF520" s="343"/>
      <c r="CG520" s="51"/>
      <c r="CH520" s="51"/>
      <c r="CI520" s="51"/>
      <c r="CJ520" s="343"/>
      <c r="CK520" s="343"/>
      <c r="CL520" s="343"/>
      <c r="CM520" s="343"/>
      <c r="CN520" s="343"/>
      <c r="CO520" s="343"/>
      <c r="CP520" s="343"/>
      <c r="CQ520" s="343"/>
      <c r="CR520" s="343"/>
      <c r="CS520" s="51"/>
      <c r="CT520" s="51"/>
    </row>
    <row r="521" spans="2:98" ht="21" hidden="1" customHeight="1" x14ac:dyDescent="0.25">
      <c r="B521" s="343"/>
      <c r="C521" s="343"/>
      <c r="D521" s="343"/>
      <c r="E521" s="343"/>
      <c r="F521" s="247" t="s">
        <v>196</v>
      </c>
      <c r="G521" s="343"/>
      <c r="H521" s="247" t="s">
        <v>205</v>
      </c>
      <c r="I521" s="247" t="s">
        <v>206</v>
      </c>
      <c r="J521" s="247" t="s">
        <v>197</v>
      </c>
      <c r="K521" s="343"/>
      <c r="L521" s="247" t="s">
        <v>199</v>
      </c>
      <c r="N521" s="247" t="s">
        <v>279</v>
      </c>
      <c r="O521" s="395" t="s">
        <v>276</v>
      </c>
      <c r="P521" s="351"/>
      <c r="Q521" s="343"/>
      <c r="R521" s="343"/>
      <c r="S521" s="343"/>
      <c r="T521" s="343"/>
      <c r="U521" s="343"/>
      <c r="V521" s="343"/>
      <c r="W521" s="343"/>
      <c r="Z521" s="343"/>
      <c r="AA521" s="343"/>
      <c r="AB521" s="343"/>
      <c r="AC521" s="343"/>
      <c r="AD521" s="343"/>
      <c r="AE521" s="343"/>
      <c r="AF521" s="343"/>
      <c r="AG521" s="343"/>
      <c r="AH521" s="343"/>
      <c r="AI521" s="343"/>
      <c r="AL521" s="343"/>
      <c r="AM521" s="343"/>
      <c r="AN521" s="343"/>
      <c r="AO521" s="343"/>
      <c r="AP521" s="343"/>
      <c r="AQ521" s="343"/>
      <c r="AR521" s="343"/>
      <c r="AS521" s="343"/>
      <c r="AT521" s="343"/>
      <c r="AU521" s="343"/>
      <c r="AX521" s="262" t="str">
        <f>$Z$73</f>
        <v>L420.22.07.S1</v>
      </c>
      <c r="AY521" s="127">
        <v>1</v>
      </c>
      <c r="AZ521" s="127" t="str">
        <f>IF(COUNTIFS($Z$71,"&lt;&gt;"&amp;"",$Z$71,"&lt;&gt;practic?*",$Z$71,"&lt;&gt;*op?ional*",$Z$71,"&lt;&gt;*Disciplin? facultativ?*", $Z$71,"&lt;&gt;*Examen de diplom?*"),$Z$71,"")</f>
        <v>Tehnologia sudării prin topire I</v>
      </c>
      <c r="BA521" s="127">
        <f t="shared" ref="BA521:BA531" si="117">IF($AZ521="","",ROUND(RIGHT($Z$70,1)/2,0))</f>
        <v>4</v>
      </c>
      <c r="BB521" s="127" t="str">
        <f t="shared" ref="BB521:BB531" si="118">IF($AZ521="","",RIGHT($Z$70,1))</f>
        <v>7</v>
      </c>
      <c r="BC521" s="127" t="str">
        <f>IF($AZ521="","",$AD$73)</f>
        <v>E</v>
      </c>
      <c r="BD521" s="127" t="str">
        <f>IF($AZ521="","","DI")</f>
        <v>DI</v>
      </c>
      <c r="BE521" s="126">
        <f>IF($AZ521&lt;&gt;"",ROUND(BH521/14,1),"")</f>
        <v>2</v>
      </c>
      <c r="BF521" s="126">
        <f>IF($AZ521&lt;&gt;"",ROUND(BI521/14,1),"")</f>
        <v>2</v>
      </c>
      <c r="BG521" s="126">
        <f t="shared" ref="BG521:BG543" si="119">IF($AZ521&lt;&gt;"",BE521+BF521,"")</f>
        <v>4</v>
      </c>
      <c r="BH521" s="127">
        <f>IF(COUNTIFS($Z$71,"&lt;&gt;"&amp;"",$Z$71,"&lt;&gt;practic?*",$Z$71,"&lt;&gt;*Elaborare proiect de diplom?*",$Z$71,"&lt;&gt;*op?ional*",$Z$71,"&lt;&gt;*Disciplin? facultativ?*", $Z$71,"&lt;&gt;*Examen de diplom?*"),$AE$73,"")</f>
        <v>28</v>
      </c>
      <c r="BI521" s="127">
        <f>IF(COUNTIFS($Z$71,"&lt;&gt;"&amp;"",$Z$71,"&lt;&gt;practic?*",$Z$71,"&lt;&gt;*Elaborare proiect de diplom?*",$Z$71,"&lt;&gt;*op?ional*",$Z$71,"&lt;&gt;*Disciplin? facultativ?*", $Z$71,"&lt;&gt;*Examen de diplom?*"),($AF$73+$AG$73+$AH$73),"")</f>
        <v>28</v>
      </c>
      <c r="BJ521" s="126">
        <f>IF($AZ521&lt;&gt;"",BH521+BI521,"")</f>
        <v>56</v>
      </c>
      <c r="BK521" s="342">
        <f>IF($AZ521&lt;&gt;"",ROUND(BN521/14,1),"")</f>
        <v>0</v>
      </c>
      <c r="BL521" s="342">
        <f>IF($AZ521&lt;&gt;"",ROUND(BO521/14,1),"")</f>
        <v>0</v>
      </c>
      <c r="BM521" s="126">
        <f>IF($AZ521="","",IF($BK521&lt;&gt;"",$BK521,0)+IF($BL521&lt;&gt;"",$BL521,0))</f>
        <v>0</v>
      </c>
      <c r="BN521" s="342">
        <f>IF(AZ521&lt;&gt;"",AI$73,"")</f>
        <v>0</v>
      </c>
      <c r="BO521" s="127" t="str">
        <f>IF(COUNTIF($AZ521,"=*Elaborare proiect de diplom?*"),$AH$73,"0")</f>
        <v>0</v>
      </c>
      <c r="BP521" s="126">
        <f>IF($AZ521="","",IF($BN521&lt;&gt;"",$BN521,0)+IF($BO521&lt;&gt;"",$BO521,0))</f>
        <v>0</v>
      </c>
      <c r="BQ521" s="342">
        <f>IF($AZ521&lt;&gt;"",ROUND(BR521/14,1),"")</f>
        <v>3.1</v>
      </c>
      <c r="BR521" s="127">
        <f>IF(COUNTIFS($Z$71,"&lt;&gt;"&amp;"",$Z$71,"&lt;&gt;practic?*",$Z$71,"&lt;&gt;*op?ional*",$Z$71,"&lt;&gt;*Disciplin? facultativ?*", $Z$71,"&lt;&gt;*Examen de diplom?*"),IF($AK$73&lt;&gt;"",ROUND($AK$73,1),""),"")</f>
        <v>44</v>
      </c>
      <c r="BS521" s="127">
        <f>IF($AZ521="","",$AC$73)</f>
        <v>4</v>
      </c>
      <c r="BT521" s="127" t="str">
        <f>IF(COUNTIFS($Z$71,"&lt;&gt;"&amp;"",$Z$71,"&lt;&gt;practic?*",$Z$71,"&lt;&gt;*op?ional*",$Z$71,"&lt;&gt;*Disciplin? facultativ?*", $Z$71,"&lt;&gt;*Examen de diplom?*"),$AJ$73,"")</f>
        <v>DS</v>
      </c>
      <c r="BU521" s="126">
        <f>IF($AZ521="","",IF($BG521&lt;&gt;"",$BG521,0)+IF($BM521&lt;&gt;"",$BM521,0)+IF($BQ521&lt;&gt;"",$BQ521,0))</f>
        <v>7.1</v>
      </c>
      <c r="BV521" s="127">
        <f>IF($AZ521="","",IF($BJ521&lt;&gt;"",$BJ521,0)+IF($BP521&lt;&gt;"",$BP521,0)+IF($BR521&lt;&gt;"",$BR521,0))</f>
        <v>100</v>
      </c>
      <c r="BW521" s="419" t="str">
        <f t="shared" si="116"/>
        <v>2025</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IF(AND((F522&gt;0), (N522&gt;0)),1,0)</f>
        <v>1</v>
      </c>
      <c r="E522" s="269"/>
      <c r="F522" s="127">
        <f>$AC$73</f>
        <v>4</v>
      </c>
      <c r="G522" s="269"/>
      <c r="H522" s="127">
        <f>$AE$73</f>
        <v>28</v>
      </c>
      <c r="I522" s="127">
        <f>$AF$73+$AG$73+$AH$73</f>
        <v>28</v>
      </c>
      <c r="J522" s="126">
        <f>H522+I522</f>
        <v>56</v>
      </c>
      <c r="K522" s="310">
        <f>$AI$73</f>
        <v>0</v>
      </c>
      <c r="L522" s="127">
        <f>$AK$73</f>
        <v>44</v>
      </c>
      <c r="N522" s="369">
        <f>IF(ISNUMBER(L522+K522+J522), L522+K522+J522,0)</f>
        <v>100</v>
      </c>
      <c r="O522" s="396" t="b">
        <f>IF(D522=0,TRUE, IF(N522/25=F522,TRUE,FALSE))</f>
        <v>1</v>
      </c>
      <c r="P522" s="404">
        <f t="shared" ref="P522:P544" si="120">N522/F522</f>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$Z$76</f>
        <v>L420.22.07.S2-ij</v>
      </c>
      <c r="AY522" s="270">
        <v>2</v>
      </c>
      <c r="AZ522" s="270" t="str">
        <f>IF(COUNTIFS($Z$74,"&lt;&gt;"&amp;"",$Z$74,"&lt;&gt;practic?*",$Z$74,"&lt;&gt;*op?ional*",$Z$74,"&lt;&gt;*Disciplin? facultativ?*", $Z$74,"&lt;&gt;*Examen de diplom?*"),$Z$74,"")</f>
        <v/>
      </c>
      <c r="BA522" s="270" t="str">
        <f t="shared" si="117"/>
        <v/>
      </c>
      <c r="BB522" s="270" t="str">
        <f t="shared" si="118"/>
        <v/>
      </c>
      <c r="BC522" s="270" t="str">
        <f>IF($AZ522="","",$AD$76)</f>
        <v/>
      </c>
      <c r="BD522" s="270" t="str">
        <f>IF($AZ522="","","DI")</f>
        <v/>
      </c>
      <c r="BE522" s="126" t="str">
        <f t="shared" ref="BE522:BE531" si="121">IF($AZ522&lt;&gt;"",ROUND(BH522/14,1),"")</f>
        <v/>
      </c>
      <c r="BF522" s="126" t="str">
        <f t="shared" ref="BF522:BF531" si="122">IF($AZ522&lt;&gt;"",ROUND(BI522/14,1),"")</f>
        <v/>
      </c>
      <c r="BG522" s="126" t="str">
        <f t="shared" si="119"/>
        <v/>
      </c>
      <c r="BH522" s="270" t="str">
        <f>IF(COUNTIFS($Z$74,"&lt;&gt;"&amp;"",$Z$74,"&lt;&gt;practic?*",$Z$74,"&lt;&gt;*Elaborare proiect de diplom?*",$Z$74,"&lt;&gt;*op?ional*",$Z$74,"&lt;&gt;*Disciplin? facultativ?*", $Z$74,"&lt;&gt;*Examen de diplom?*"),$AE$76,"")</f>
        <v/>
      </c>
      <c r="BI522" s="270" t="str">
        <f>IF(COUNTIFS($Z$74,"&lt;&gt;"&amp;"",$Z$74,"&lt;&gt;practic?*",$Z$74,"&lt;&gt;*Elaborare proiect de diplom?*",$Z$74,"&lt;&gt;*op?ional*",$Z$74,"&lt;&gt;*Disciplin? facultativ?*", $Z$74,"&lt;&gt;*Examen de diplom?*"),($AF$76+$AG$76+$AH$76),"")</f>
        <v/>
      </c>
      <c r="BJ522" s="126" t="str">
        <f t="shared" ref="BJ522:BJ531" si="123">IF($AZ522&lt;&gt;"",BH522+BI522,"")</f>
        <v/>
      </c>
      <c r="BK522" s="342" t="str">
        <f t="shared" ref="BK522:BK531" si="124">IF($AZ522&lt;&gt;"",ROUND(BN522/14,1),"")</f>
        <v/>
      </c>
      <c r="BL522" s="342" t="str">
        <f t="shared" ref="BL522:BL531" si="125">IF($AZ522&lt;&gt;"",ROUND(BO522/14,1),"")</f>
        <v/>
      </c>
      <c r="BM522" s="126" t="str">
        <f t="shared" ref="BM522:BM531" si="126">IF($AZ522="","",IF($BK522&lt;&gt;"",$BK522,0)+IF($BL522&lt;&gt;"",$BL522,0))</f>
        <v/>
      </c>
      <c r="BN522" s="342" t="str">
        <f>IF(AZ522&lt;&gt;"",AI$76,"")</f>
        <v/>
      </c>
      <c r="BO522" s="127" t="str">
        <f>IF(COUNTIF($AZ522,"=*Elaborare proiect de diplom?*"),$AH$76,"0")</f>
        <v>0</v>
      </c>
      <c r="BP522" s="126" t="str">
        <f t="shared" ref="BP522:BP531" si="127">IF($AZ522="","",IF($BN522&lt;&gt;"",$BN522,0)+IF($BO522&lt;&gt;"",$BO522,0))</f>
        <v/>
      </c>
      <c r="BQ522" s="342" t="str">
        <f t="shared" ref="BQ522:BQ531" si="128">IF($AZ522&lt;&gt;"",ROUND(BR522/14,1),"")</f>
        <v/>
      </c>
      <c r="BR522" s="270" t="str">
        <f>IF(COUNTIFS($Z$74,"&lt;&gt;"&amp;"",$Z$74,"&lt;&gt;practic?*",$Z$74,"&lt;&gt;*op?ional*",$Z$74,"&lt;&gt;*Disciplin? facultativ?*", $Z$74,"&lt;&gt;*Examen de diplom?*"),IF($AK$76&lt;&gt;"",ROUND($AK$76,1),""),"")</f>
        <v/>
      </c>
      <c r="BS522" s="270" t="str">
        <f>IF($AZ522="","",$AC$76)</f>
        <v/>
      </c>
      <c r="BT522" s="270"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ref="D523:D532" si="130">IF(AND((F523&gt;0), (N523&gt;0)),1,0)</f>
        <v>1</v>
      </c>
      <c r="E523" s="269"/>
      <c r="F523" s="369">
        <f>$AC$76</f>
        <v>3</v>
      </c>
      <c r="G523" s="269"/>
      <c r="H523" s="369">
        <f>$AE$76</f>
        <v>28</v>
      </c>
      <c r="I523" s="368">
        <f>$AF$76+$AG$76+$AH$76</f>
        <v>14</v>
      </c>
      <c r="J523" s="126">
        <f t="shared" ref="J523:J532" si="131">H523+I523</f>
        <v>42</v>
      </c>
      <c r="K523" s="310">
        <f>$AI$76</f>
        <v>0</v>
      </c>
      <c r="L523" s="369">
        <f>$AK$76</f>
        <v>33</v>
      </c>
      <c r="N523" s="369">
        <f t="shared" ref="N523:N532" si="132">IF(ISNUMBER(L523+K523+J523), L523+K523+J523,0)</f>
        <v>75</v>
      </c>
      <c r="O523" s="396" t="b">
        <f t="shared" ref="O523:O532" si="133">IF(D523=0,TRUE, IF(N523/25=F523,TRUE,FALSE))</f>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$Z$79</f>
        <v>L420.22.07.S3</v>
      </c>
      <c r="AY523" s="270">
        <v>3</v>
      </c>
      <c r="AZ523" s="270" t="str">
        <f>IF(COUNTIFS($Z$77,"&lt;&gt;"&amp;"",$Z$77,"&lt;&gt;practic?*",$Z$77,"&lt;&gt;*op?ional*",$Z$77,"&lt;&gt;*Disciplin? facultativ?*", $Z$77,"&lt;&gt;*Examen de diplom?*"),$Z$77,"")</f>
        <v>Mecanizarea şi automatizarea proceselor de sudare</v>
      </c>
      <c r="BA523" s="270">
        <f t="shared" si="117"/>
        <v>4</v>
      </c>
      <c r="BB523" s="270" t="str">
        <f t="shared" si="118"/>
        <v>7</v>
      </c>
      <c r="BC523" s="270" t="str">
        <f>IF($AZ523="","",$AD$79)</f>
        <v>E</v>
      </c>
      <c r="BD523" s="127" t="str">
        <f t="shared" ref="BD523:BD531" si="134">IF($AZ523="","","DI")</f>
        <v>DI</v>
      </c>
      <c r="BE523" s="126">
        <f t="shared" si="121"/>
        <v>2</v>
      </c>
      <c r="BF523" s="126">
        <f t="shared" si="122"/>
        <v>1</v>
      </c>
      <c r="BG523" s="126">
        <f t="shared" si="119"/>
        <v>3</v>
      </c>
      <c r="BH523" s="270">
        <f>IF(COUNTIFS($Z$77,"&lt;&gt;"&amp;"",$Z$77,"&lt;&gt;practic?*",$Z$77,"&lt;&gt;*Elaborare proiect de diplom?*",$Z$77,"&lt;&gt;*op?ional*",$Z$77,"&lt;&gt;*Disciplin? facultativ?*", $Z$77,"&lt;&gt;*Examen de diplom?*"),$AE$79,"")</f>
        <v>28</v>
      </c>
      <c r="BI523" s="270">
        <f>IF(COUNTIFS($Z$77,"&lt;&gt;"&amp;"",$Z$77,"&lt;&gt;practic?*",$Z$77,"&lt;&gt;*Elaborare proiect de diplom?*",$Z$77,"&lt;&gt;*op?ional*",$Z$77,"&lt;&gt;*Disciplin? facultativ?*", $Z$77,"&lt;&gt;*Examen de diplom?*"),($AF$79+$AG$79+$AH$79),"")</f>
        <v>14</v>
      </c>
      <c r="BJ523" s="126">
        <f t="shared" si="123"/>
        <v>42</v>
      </c>
      <c r="BK523" s="342">
        <f t="shared" si="124"/>
        <v>0</v>
      </c>
      <c r="BL523" s="342">
        <f t="shared" si="125"/>
        <v>0</v>
      </c>
      <c r="BM523" s="126">
        <f t="shared" si="126"/>
        <v>0</v>
      </c>
      <c r="BN523" s="342">
        <f>IF(AZ523&lt;&gt;"",AI$79,"")</f>
        <v>0</v>
      </c>
      <c r="BO523" s="127" t="str">
        <f>IF(COUNTIF($AZ523,"=*Elaborare proiect de diplom?*"),$AH$79,"0")</f>
        <v>0</v>
      </c>
      <c r="BP523" s="126">
        <f t="shared" si="127"/>
        <v>0</v>
      </c>
      <c r="BQ523" s="342">
        <f t="shared" si="128"/>
        <v>4.0999999999999996</v>
      </c>
      <c r="BR523" s="270">
        <f>IF(COUNTIFS($Z$77,"&lt;&gt;"&amp;"",$Z$77,"&lt;&gt;practic?*",$Z$77,"&lt;&gt;*op?ional*",$Z$77,"&lt;&gt;*Disciplin? facultativ?*", $Z$77,"&lt;&gt;*Examen de diplom?*"),IF($AK$79&lt;&gt;"",ROUND($AK$79,1),""),"")</f>
        <v>58</v>
      </c>
      <c r="BS523" s="270">
        <f>IF($AZ523="","",$AC$79)</f>
        <v>4</v>
      </c>
      <c r="BT523" s="270" t="str">
        <f>IF(COUNTIFS($Z$77,"&lt;&gt;"&amp;"",$Z$77,"&lt;&gt;practic?*",$Z$77,"&lt;&gt;*op?ional*",$Z$77,"&lt;&gt;*Disciplin? facultativ?*", $Z$77,"&lt;&gt;*Examen de diplom?*"),$AJ$79,"")</f>
        <v>DS</v>
      </c>
      <c r="BU523" s="126">
        <f t="shared" ref="BU523:BU531" si="135">IF($AZ523="","",IF($BG523&lt;&gt;"",$BG523,0)+IF($BM523&lt;&gt;"",$BM523,0)+IF($BQ523&lt;&gt;"",$BQ523,0))</f>
        <v>7.1</v>
      </c>
      <c r="BV523" s="127">
        <f t="shared" si="129"/>
        <v>100</v>
      </c>
      <c r="BW523" s="419" t="str">
        <f t="shared" si="116"/>
        <v>2025</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369">
        <f>$AC$79</f>
        <v>4</v>
      </c>
      <c r="G524" s="269"/>
      <c r="H524" s="369">
        <f>$AE$79</f>
        <v>28</v>
      </c>
      <c r="I524" s="368">
        <f>$AF$79+$AG$79+$AH$79</f>
        <v>14</v>
      </c>
      <c r="J524" s="126">
        <f t="shared" si="131"/>
        <v>42</v>
      </c>
      <c r="K524" s="310">
        <f>$AI$79</f>
        <v>0</v>
      </c>
      <c r="L524" s="369">
        <f>$AK$79</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$Z$82</f>
        <v>L420.22.07.S4</v>
      </c>
      <c r="AY524" s="127">
        <v>4</v>
      </c>
      <c r="AZ524" s="270" t="str">
        <f>IF(COUNTIFS($Z$80,"&lt;&gt;"&amp;"",$Z$80,"&lt;&gt;practic?*",$Z$80,"&lt;&gt;*op?ional*",$Z$80,"&lt;&gt;*Disciplin? facultativ?*", $Z$80,"&lt;&gt;*Examen de diplom?*"),$Z$80,"")</f>
        <v>Echipamente pentru sudare</v>
      </c>
      <c r="BA524" s="270">
        <f t="shared" si="117"/>
        <v>4</v>
      </c>
      <c r="BB524" s="270" t="str">
        <f t="shared" si="118"/>
        <v>7</v>
      </c>
      <c r="BC524" s="270" t="str">
        <f>IF($AZ524="","",$AD$82)</f>
        <v>E</v>
      </c>
      <c r="BD524" s="270" t="str">
        <f t="shared" si="134"/>
        <v>DI</v>
      </c>
      <c r="BE524" s="126">
        <f t="shared" si="121"/>
        <v>2.5</v>
      </c>
      <c r="BF524" s="126">
        <f t="shared" si="122"/>
        <v>1</v>
      </c>
      <c r="BG524" s="126">
        <f t="shared" si="119"/>
        <v>3.5</v>
      </c>
      <c r="BH524" s="270">
        <f>IF(COUNTIFS($Z$80,"&lt;&gt;"&amp;"",$Z$80,"&lt;&gt;practic?*",$Z$80,"&lt;&gt;*Elaborare proiect de diplom?*",$Z$80,"&lt;&gt;*op?ional*",$Z$80,"&lt;&gt;*Disciplin? facultativ?*", $Z$80,"&lt;&gt;*Examen de diplom?*"),$AE$82,"")</f>
        <v>35</v>
      </c>
      <c r="BI524" s="270">
        <f>IF(COUNTIFS($Z$80,"&lt;&gt;"&amp;"",$Z$80,"&lt;&gt;practic?*",$Z$80,"&lt;&gt;*Elaborare proiect de diplom?*",$Z$80,"&lt;&gt;*op?ional*",$Z$80,"&lt;&gt;*Disciplin? facultativ?*", $Z$80,"&lt;&gt;*Examen de diplom?*"),($AF$82+$AG$82+$AH$82),"")</f>
        <v>14</v>
      </c>
      <c r="BJ524" s="126">
        <f t="shared" si="123"/>
        <v>49</v>
      </c>
      <c r="BK524" s="342">
        <f t="shared" si="124"/>
        <v>0</v>
      </c>
      <c r="BL524" s="342">
        <f t="shared" si="125"/>
        <v>0</v>
      </c>
      <c r="BM524" s="126">
        <f t="shared" si="126"/>
        <v>0</v>
      </c>
      <c r="BN524" s="342">
        <f>IF(AZ524&lt;&gt;"",AI$82,"")</f>
        <v>0</v>
      </c>
      <c r="BO524" s="127" t="str">
        <f>IF(COUNTIF($AZ524,"=*Elaborare proiect de diplom?*"),$AH$82,"0")</f>
        <v>0</v>
      </c>
      <c r="BP524" s="126">
        <f t="shared" si="127"/>
        <v>0</v>
      </c>
      <c r="BQ524" s="342">
        <f t="shared" si="128"/>
        <v>5.4</v>
      </c>
      <c r="BR524" s="270">
        <f>IF(COUNTIFS($Z$80,"&lt;&gt;"&amp;"",$Z$80,"&lt;&gt;practic?*",$Z$80,"&lt;&gt;*op?ional*",$Z$80,"&lt;&gt;*Disciplin? facultativ?*", $Z$80,"&lt;&gt;*Examen de diplom?*"),IF($AK$82&lt;&gt;"",ROUND($AK$82,1),""),"")</f>
        <v>76</v>
      </c>
      <c r="BS524" s="127">
        <f>IF($AZ524="","",$AC$82)</f>
        <v>5</v>
      </c>
      <c r="BT524" s="270" t="str">
        <f>IF(COUNTIFS($Z$80,"&lt;&gt;"&amp;"",$Z$80,"&lt;&gt;practic?*",$Z$80,"&lt;&gt;*op?ional*",$Z$80,"&lt;&gt;*Disciplin? facultativ?*", $Z$80,"&lt;&gt;*Examen de diplom?*"),$AJ$82,"")</f>
        <v>DS</v>
      </c>
      <c r="BU524" s="126">
        <f t="shared" si="135"/>
        <v>8.9</v>
      </c>
      <c r="BV524" s="127">
        <f t="shared" si="129"/>
        <v>125</v>
      </c>
      <c r="BW524" s="419" t="str">
        <f t="shared" si="116"/>
        <v>2025</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127">
        <f>$AC$82</f>
        <v>5</v>
      </c>
      <c r="G525" s="269"/>
      <c r="H525" s="127">
        <f>$AE$82</f>
        <v>35</v>
      </c>
      <c r="I525" s="368">
        <f>$AF$82+$AG$82+$AH$82</f>
        <v>14</v>
      </c>
      <c r="J525" s="126">
        <f t="shared" si="131"/>
        <v>49</v>
      </c>
      <c r="K525" s="310">
        <f>$AI$82</f>
        <v>0</v>
      </c>
      <c r="L525" s="127">
        <f>$AK$82</f>
        <v>76</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$Z$85</f>
        <v>L420.22.07.S5</v>
      </c>
      <c r="AY525" s="270">
        <v>5</v>
      </c>
      <c r="AZ525" s="270" t="str">
        <f>IF(COUNTIFS($Z$83,"&lt;&gt;"&amp;"",$Z$83,"&lt;&gt;practic?*",$Z$83,"&lt;&gt;*op?ional*",$Z$83,"&lt;&gt;*Disciplin? facultativ?*", $Z$83,"&lt;&gt;*Examen de diplom?*"),$Z$83,"")</f>
        <v>Materiale şi tratamente pentru structuri sudate</v>
      </c>
      <c r="BA525" s="270">
        <f t="shared" si="117"/>
        <v>4</v>
      </c>
      <c r="BB525" s="270" t="str">
        <f t="shared" si="118"/>
        <v>7</v>
      </c>
      <c r="BC525" s="270" t="str">
        <f>IF($AZ525="","",$AD$85)</f>
        <v>E</v>
      </c>
      <c r="BD525" s="127" t="str">
        <f t="shared" si="134"/>
        <v>DI</v>
      </c>
      <c r="BE525" s="126">
        <f t="shared" si="121"/>
        <v>2.5</v>
      </c>
      <c r="BF525" s="126">
        <f t="shared" si="122"/>
        <v>1</v>
      </c>
      <c r="BG525" s="126">
        <f t="shared" si="119"/>
        <v>3.5</v>
      </c>
      <c r="BH525" s="270">
        <f>IF(COUNTIFS($Z$83,"&lt;&gt;"&amp;"",$Z$83,"&lt;&gt;practic?*",$Z$83,"&lt;&gt;*Elaborare proiect de diplom?*",$Z$83,"&lt;&gt;*op?ional*",$Z$83,"&lt;&gt;*Disciplin? facultativ?*", $Z$83,"&lt;&gt;*Examen de diplom?*"),$AE$85,"")</f>
        <v>35</v>
      </c>
      <c r="BI525" s="270">
        <f>IF(COUNTIFS($Z$83,"&lt;&gt;"&amp;"",$Z$83,"&lt;&gt;practic?*",$Z$83,"&lt;&gt;*Elaborare proiect de diplom?*",$Z$83,"&lt;&gt;*op?ional*",$Z$83,"&lt;&gt;*Disciplin? facultativ?*", $Z$83,"&lt;&gt;*Examen de diplom?*"),($AF$85+$AG$85+$AH$85),"")</f>
        <v>14</v>
      </c>
      <c r="BJ525" s="126">
        <f t="shared" si="123"/>
        <v>49</v>
      </c>
      <c r="BK525" s="342">
        <f t="shared" si="124"/>
        <v>0</v>
      </c>
      <c r="BL525" s="342">
        <f t="shared" si="125"/>
        <v>0</v>
      </c>
      <c r="BM525" s="126">
        <f t="shared" si="126"/>
        <v>0</v>
      </c>
      <c r="BN525" s="342">
        <f>IF(AZ525&lt;&gt;"",AI$85,"")</f>
        <v>0</v>
      </c>
      <c r="BO525" s="127" t="str">
        <f>IF(COUNTIF($AZ525,"=*Elaborare proiect de diplom?*"),$AH$85,"0")</f>
        <v>0</v>
      </c>
      <c r="BP525" s="126">
        <f t="shared" si="127"/>
        <v>0</v>
      </c>
      <c r="BQ525" s="342">
        <f t="shared" si="128"/>
        <v>3.6</v>
      </c>
      <c r="BR525" s="270">
        <f>IF(COUNTIFS($Z$83,"&lt;&gt;"&amp;"",$Z$83,"&lt;&gt;practic?*",$Z$83,"&lt;&gt;*op?ional*",$Z$83,"&lt;&gt;*Disciplin? facultativ?*", $Z$83,"&lt;&gt;*Examen de diplom?*"),IF($AK$85&lt;&gt;"",ROUND($AK$85,1),""),"")</f>
        <v>51</v>
      </c>
      <c r="BS525" s="270">
        <f>IF($AZ525="","",$AC$85)</f>
        <v>4</v>
      </c>
      <c r="BT525" s="270" t="str">
        <f>IF(COUNTIFS($Z$83,"&lt;&gt;"&amp;"",$Z$83,"&lt;&gt;practic?*",$Z$83,"&lt;&gt;*op?ional*",$Z$83,"&lt;&gt;*Disciplin? facultativ?*", $Z$83,"&lt;&gt;*Examen de diplom?*"),$AJ$85,"")</f>
        <v>DS</v>
      </c>
      <c r="BU525" s="126">
        <f t="shared" si="135"/>
        <v>7.1</v>
      </c>
      <c r="BV525" s="127">
        <f t="shared" si="129"/>
        <v>100</v>
      </c>
      <c r="BW525" s="419" t="str">
        <f t="shared" si="116"/>
        <v>2025</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$AC$85</f>
        <v>4</v>
      </c>
      <c r="G526" s="269"/>
      <c r="H526" s="369">
        <f>$AE$85</f>
        <v>35</v>
      </c>
      <c r="I526" s="368">
        <f>$AF$85+$AG$85+$AH$85</f>
        <v>14</v>
      </c>
      <c r="J526" s="126">
        <f t="shared" si="131"/>
        <v>49</v>
      </c>
      <c r="K526" s="310">
        <f>$AI$85</f>
        <v>0</v>
      </c>
      <c r="L526" s="369">
        <f>$AK$85</f>
        <v>51</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$Z$88</f>
        <v>L420.22.07.S6</v>
      </c>
      <c r="AY526" s="270">
        <v>6</v>
      </c>
      <c r="AZ526" s="270" t="str">
        <f>IF(COUNTIFS($Z$86,"&lt;&gt;"&amp;"",$Z$86,"&lt;&gt;practic?*",$Z$86,"&lt;&gt;*op?ional*",$Z$86,"&lt;&gt;*Disciplin? facultativ?*", $Z$86,"&lt;&gt;*Examen de diplom?*"),$Z$86,"")</f>
        <v>Procedee conexe sudării</v>
      </c>
      <c r="BA526" s="270">
        <f t="shared" si="117"/>
        <v>4</v>
      </c>
      <c r="BB526" s="270" t="str">
        <f t="shared" si="118"/>
        <v>7</v>
      </c>
      <c r="BC526" s="270" t="str">
        <f>IF($AZ526="","",$AD$88)</f>
        <v>D</v>
      </c>
      <c r="BD526" s="270" t="str">
        <f t="shared" si="134"/>
        <v>DI</v>
      </c>
      <c r="BE526" s="126">
        <f t="shared" si="121"/>
        <v>2</v>
      </c>
      <c r="BF526" s="126">
        <f t="shared" si="122"/>
        <v>1</v>
      </c>
      <c r="BG526" s="126">
        <f t="shared" si="119"/>
        <v>3</v>
      </c>
      <c r="BH526" s="270">
        <f>IF(COUNTIFS($Z$86,"&lt;&gt;"&amp;"",$Z$86,"&lt;&gt;practic?*",$Z$86,"&lt;&gt;*Elaborare proiect de diplom?*",$Z$86,"&lt;&gt;*op?ional*",$Z$86,"&lt;&gt;*Disciplin? facultativ?*", $Z$86,"&lt;&gt;*Examen de diplom?*"),$AE$88,"")</f>
        <v>28</v>
      </c>
      <c r="BI526" s="270">
        <f>IF(COUNTIFS($Z$86,"&lt;&gt;"&amp;"",$Z$86,"&lt;&gt;practic?*",$Z$86,"&lt;&gt;*Elaborare proiect de diplom?*",$Z$86,"&lt;&gt;*op?ional*",$Z$86,"&lt;&gt;*Disciplin? facultativ?*", $Z$86,"&lt;&gt;*Examen de diplom?*"),($AF$88+$AG$88+$AH$88),"")</f>
        <v>14</v>
      </c>
      <c r="BJ526" s="126">
        <f t="shared" si="123"/>
        <v>42</v>
      </c>
      <c r="BK526" s="342">
        <f t="shared" si="124"/>
        <v>0</v>
      </c>
      <c r="BL526" s="342">
        <f t="shared" si="125"/>
        <v>0</v>
      </c>
      <c r="BM526" s="126">
        <f t="shared" si="126"/>
        <v>0</v>
      </c>
      <c r="BN526" s="342">
        <f>IF(AZ526&lt;&gt;"",AI$88,"")</f>
        <v>0</v>
      </c>
      <c r="BO526" s="127" t="str">
        <f>IF(COUNTIF($AZ526,"=*Elaborare proiect de diplom?*"),$AH$88,"0")</f>
        <v>0</v>
      </c>
      <c r="BP526" s="126">
        <f t="shared" si="127"/>
        <v>0</v>
      </c>
      <c r="BQ526" s="342">
        <f t="shared" si="128"/>
        <v>4.0999999999999996</v>
      </c>
      <c r="BR526" s="270">
        <f>IF(COUNTIFS($Z$86,"&lt;&gt;"&amp;"",$Z$86,"&lt;&gt;practic?*",$Z$86,"&lt;&gt;*op?ional*",$Z$86,"&lt;&gt;*Disciplin? facultativ?*", $Z$86,"&lt;&gt;*Examen de diplom?*"),IF($AK$88&lt;&gt;"",ROUND($AK$88,1),""),"")</f>
        <v>58</v>
      </c>
      <c r="BS526" s="270">
        <f>IF($AZ526="","",$AC$88)</f>
        <v>4</v>
      </c>
      <c r="BT526" s="270" t="str">
        <f>IF(COUNTIFS($Z$86,"&lt;&gt;"&amp;"",$Z$86,"&lt;&gt;practic?*",$Z$86,"&lt;&gt;*op?ional*",$Z$86,"&lt;&gt;*Disciplin? facultativ?*", $Z$86,"&lt;&gt;*Examen de diplom?*"),$AJ$88,"")</f>
        <v>DS</v>
      </c>
      <c r="BU526" s="126">
        <f t="shared" si="135"/>
        <v>7.1</v>
      </c>
      <c r="BV526" s="127">
        <f t="shared" si="129"/>
        <v>100</v>
      </c>
      <c r="BW526" s="419" t="str">
        <f t="shared" si="116"/>
        <v>2025</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369">
        <f>$AC$88</f>
        <v>4</v>
      </c>
      <c r="G527" s="269"/>
      <c r="H527" s="369">
        <f>$AE$88</f>
        <v>28</v>
      </c>
      <c r="I527" s="368">
        <f>$AF$88+$AG$88+$AH$88</f>
        <v>14</v>
      </c>
      <c r="J527" s="126">
        <f t="shared" si="131"/>
        <v>42</v>
      </c>
      <c r="K527" s="310">
        <f>$AI$88</f>
        <v>0</v>
      </c>
      <c r="L527" s="369">
        <f>$AK$88</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$Z$91</f>
        <v>L420.22.07.S7</v>
      </c>
      <c r="AY527" s="127">
        <v>7</v>
      </c>
      <c r="AZ527" s="270" t="str">
        <f>IF(COUNTIFS($Z$89,"&lt;&gt;"&amp;"",$Z$89,"&lt;&gt;practic?*",$Z$89,"&lt;&gt;*op?ional*",$Z$89,"&lt;&gt;*Disciplin? facultativ?*",$Z$89,"&lt;&gt;*Examen de diplom?*"),$Z$89,"")</f>
        <v>Management industrial</v>
      </c>
      <c r="BA527" s="270">
        <f t="shared" si="117"/>
        <v>4</v>
      </c>
      <c r="BB527" s="127" t="str">
        <f t="shared" si="118"/>
        <v>7</v>
      </c>
      <c r="BC527" s="270" t="str">
        <f>IF($AZ527="","",$AD$91)</f>
        <v>D</v>
      </c>
      <c r="BD527" s="127" t="str">
        <f t="shared" si="134"/>
        <v>DI</v>
      </c>
      <c r="BE527" s="126">
        <f t="shared" si="121"/>
        <v>2</v>
      </c>
      <c r="BF527" s="126">
        <f t="shared" si="122"/>
        <v>2</v>
      </c>
      <c r="BG527" s="126">
        <f t="shared" si="119"/>
        <v>4</v>
      </c>
      <c r="BH527" s="270">
        <f>IF(COUNTIFS($Z$89,"&lt;&gt;"&amp;"",$Z$89,"&lt;&gt;practic?*",$Z$89,"&lt;&gt;*Elaborare proiect de diplom?*",$Z$89,"&lt;&gt;*op?ional*",$Z$89,"&lt;&gt;*Disciplin? facultativ?*", $Z$89,"&lt;&gt;*Examen de diplom?*"),$AE$91,"")</f>
        <v>28</v>
      </c>
      <c r="BI527" s="270">
        <f>IF(COUNTIFS($Z$89,"&lt;&gt;"&amp;"",$Z$89,"&lt;&gt;practic?*",$Z$89,"&lt;&gt;*Elaborare proiect de diplom?*",$Z$89,"&lt;&gt;*op?ional*",$Z$89,"&lt;&gt;*Disciplin? facultativ?*", $Z$89,"&lt;&gt;*Examen de diplom?*"),($AF$91+$AG$91+$AH$91),"")</f>
        <v>28</v>
      </c>
      <c r="BJ527" s="126">
        <f t="shared" si="123"/>
        <v>56</v>
      </c>
      <c r="BK527" s="342">
        <f t="shared" si="124"/>
        <v>0</v>
      </c>
      <c r="BL527" s="342">
        <f t="shared" si="125"/>
        <v>0</v>
      </c>
      <c r="BM527" s="126">
        <f t="shared" si="126"/>
        <v>0</v>
      </c>
      <c r="BN527" s="342">
        <f>IF(AZ527&lt;&gt;"",AI$91,"")</f>
        <v>0</v>
      </c>
      <c r="BO527" s="127" t="str">
        <f>IF(COUNTIF($AZ527,"=*Elaborare proiect de diplom?*"),$AH$91,"0")</f>
        <v>0</v>
      </c>
      <c r="BP527" s="126">
        <f t="shared" si="127"/>
        <v>0</v>
      </c>
      <c r="BQ527" s="342">
        <f t="shared" si="128"/>
        <v>3.1</v>
      </c>
      <c r="BR527" s="270">
        <f>IF(COUNTIFS($Z$89,"&lt;&gt;"&amp;"",$Z$89,"&lt;&gt;practic?*",$Z$89,"&lt;&gt;*op?ional*",$Z$89,"&lt;&gt;*Disciplin? facultativ?*", $Z$89,"&lt;&gt;*Examen de diplom?*"),IF($AK$91&lt;&gt;"",ROUND($AK$91,1),""),"")</f>
        <v>44</v>
      </c>
      <c r="BS527" s="127">
        <f>IF($AZ527="","",$AC$91)</f>
        <v>4</v>
      </c>
      <c r="BT527" s="270" t="str">
        <f>IF(COUNTIFS($Z$89,"&lt;&gt;"&amp;"",$Z$89,"&lt;&gt;practic?*",$Z$89,"&lt;&gt;*op?ional*",$Z$89,"&lt;&gt;*Disciplin? facultativ?*", $Z$89,"&lt;&gt;*Examen de diplom?*"),$AJ$91,"")</f>
        <v>DS</v>
      </c>
      <c r="BU527" s="126">
        <f t="shared" si="135"/>
        <v>7.1</v>
      </c>
      <c r="BV527" s="127">
        <f t="shared" si="129"/>
        <v>100</v>
      </c>
      <c r="BW527" s="419" t="str">
        <f t="shared" si="116"/>
        <v>2025</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1</v>
      </c>
      <c r="E528" s="269"/>
      <c r="F528" s="127">
        <f>$AC$91</f>
        <v>4</v>
      </c>
      <c r="G528" s="269"/>
      <c r="H528" s="127">
        <f>$AE$91</f>
        <v>28</v>
      </c>
      <c r="I528" s="368">
        <f>$AF$91+$AG$91+$AH$91</f>
        <v>28</v>
      </c>
      <c r="J528" s="126">
        <f t="shared" si="131"/>
        <v>56</v>
      </c>
      <c r="K528" s="310">
        <f>$AI$91</f>
        <v>0</v>
      </c>
      <c r="L528" s="127">
        <f>$AK$91</f>
        <v>44</v>
      </c>
      <c r="N528" s="369">
        <f t="shared" si="132"/>
        <v>100</v>
      </c>
      <c r="O528" s="396" t="b">
        <f t="shared" si="133"/>
        <v>1</v>
      </c>
      <c r="P528" s="404">
        <f t="shared" si="120"/>
        <v>25</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$Z$94</f>
        <v>L420.22.07.S8</v>
      </c>
      <c r="AY528" s="270">
        <v>8</v>
      </c>
      <c r="AZ528" s="270" t="str">
        <f>IF(COUNTIFS($Z$92,"&lt;&gt;"&amp;"",$Z$92,"&lt;&gt;practic?*",$Z$92,"&lt;&gt;*op?ional*",$Z$92,"&lt;&gt;*Disciplin? facultativ?*", $Z$92,"&lt;&gt;*Examen de diplom?*"),$Z$92,"")</f>
        <v>Tehnologia sudării prin topire I</v>
      </c>
      <c r="BA528" s="270">
        <f t="shared" si="117"/>
        <v>4</v>
      </c>
      <c r="BB528" s="270" t="str">
        <f t="shared" si="118"/>
        <v>7</v>
      </c>
      <c r="BC528" s="270" t="str">
        <f>IF($AZ528="","",$AD$94)</f>
        <v>D</v>
      </c>
      <c r="BD528" s="270" t="str">
        <f t="shared" si="134"/>
        <v>DI</v>
      </c>
      <c r="BE528" s="126">
        <f t="shared" si="121"/>
        <v>0</v>
      </c>
      <c r="BF528" s="126">
        <f t="shared" si="122"/>
        <v>2</v>
      </c>
      <c r="BG528" s="126">
        <f t="shared" si="119"/>
        <v>2</v>
      </c>
      <c r="BH528" s="270">
        <f>IF(COUNTIFS($Z$92,"&lt;&gt;"&amp;"",$Z$92,"&lt;&gt;practic?*",$Z$92,"&lt;&gt;*Elaborare proiect de diplom?*",$Z$92,"&lt;&gt;*op?ional*",$Z$92,"&lt;&gt;*Disciplin? facultativ?*", $Z$92,"&lt;&gt;*Examen de diplom?*"),$AE$94,"")</f>
        <v>0</v>
      </c>
      <c r="BI528" s="270">
        <f>IF(COUNTIFS($Z$92,"&lt;&gt;"&amp;"",$Z$92,"&lt;&gt;practic?*",$Z$92,"&lt;&gt;*Elaborare proiect de diplom?*",$Z$92,"&lt;&gt;*op?ional*",$Z$92,"&lt;&gt;*Disciplin? facultativ?*", $Z$92,"&lt;&gt;*Examen de diplom?*"),($AF$94+$AG$94+$AH$94),"")</f>
        <v>28</v>
      </c>
      <c r="BJ528" s="126">
        <f t="shared" si="123"/>
        <v>28</v>
      </c>
      <c r="BK528" s="342">
        <f t="shared" si="124"/>
        <v>0</v>
      </c>
      <c r="BL528" s="342">
        <f t="shared" si="125"/>
        <v>0</v>
      </c>
      <c r="BM528" s="126">
        <f t="shared" si="126"/>
        <v>0</v>
      </c>
      <c r="BN528" s="342">
        <f>IF(AZ528&lt;&gt;"",AI$94,"")</f>
        <v>0</v>
      </c>
      <c r="BO528" s="127" t="str">
        <f>IF(COUNTIF($AZ528,"=*Elaborare proiect de diplom?*"),$AH$94,"0")</f>
        <v>0</v>
      </c>
      <c r="BP528" s="126">
        <f t="shared" si="127"/>
        <v>0</v>
      </c>
      <c r="BQ528" s="342">
        <f t="shared" si="128"/>
        <v>1.6</v>
      </c>
      <c r="BR528" s="270">
        <f>IF(COUNTIFS($Z$92,"&lt;&gt;"&amp;"",$Z$92,"&lt;&gt;practic?*",$Z$92,"&lt;&gt;*op?ional*",$Z$92,"&lt;&gt;*Disciplin? facultativ?*", $Z$92,"&lt;&gt;*Examen de diplom?*"),IF($AK$94&lt;&gt;"",ROUND($AK$94,1),""),"")</f>
        <v>22</v>
      </c>
      <c r="BS528" s="270">
        <f>IF($AZ528="","",$AC$94)</f>
        <v>2</v>
      </c>
      <c r="BT528" s="270" t="str">
        <f>IF(COUNTIFS($Z$92,"&lt;&gt;"&amp;"",$Z$92,"&lt;&gt;practic?*",$Z$92,"&lt;&gt;*op?ional*",$Z$92,"&lt;&gt;*Disciplin? facultativ?*", $Z$92,"&lt;&gt;*Examen de diplom?*"),$AJ$94,"")</f>
        <v>DS</v>
      </c>
      <c r="BU528" s="126">
        <f t="shared" si="135"/>
        <v>3.6</v>
      </c>
      <c r="BV528" s="127">
        <f t="shared" si="129"/>
        <v>50</v>
      </c>
      <c r="BW528" s="419" t="str">
        <f t="shared" si="116"/>
        <v>2025</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1</v>
      </c>
      <c r="E529" s="269"/>
      <c r="F529" s="369">
        <f>$AC$94</f>
        <v>2</v>
      </c>
      <c r="G529" s="269"/>
      <c r="H529" s="369">
        <f>$AE$94</f>
        <v>0</v>
      </c>
      <c r="I529" s="368">
        <f>$AF$94+$AG$94+$AH$94</f>
        <v>28</v>
      </c>
      <c r="J529" s="126">
        <f t="shared" si="131"/>
        <v>28</v>
      </c>
      <c r="K529" s="310">
        <f>$AI$94</f>
        <v>0</v>
      </c>
      <c r="L529" s="369">
        <f>$AK$94</f>
        <v>22</v>
      </c>
      <c r="N529" s="369">
        <f t="shared" si="132"/>
        <v>50</v>
      </c>
      <c r="O529" s="396" t="b">
        <f t="shared" si="133"/>
        <v>1</v>
      </c>
      <c r="P529" s="404">
        <f t="shared" si="120"/>
        <v>25</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$Z$97</f>
        <v/>
      </c>
      <c r="AY529" s="270">
        <v>9</v>
      </c>
      <c r="AZ529" s="270" t="str">
        <f>IF(COUNTIFS($Z$95,"&lt;&gt;"&amp;"",$Z$95,"&lt;&gt;practic?*",$Z$95,"&lt;&gt;*op?ional*",$Z$95,"&lt;&gt;*Disciplin? facultativ?*",$Z$95,"&lt;&gt;*Examen de diplom?*"),$Z$95,"")</f>
        <v/>
      </c>
      <c r="BA529" s="270" t="str">
        <f t="shared" si="117"/>
        <v/>
      </c>
      <c r="BB529" s="270" t="str">
        <f t="shared" si="118"/>
        <v/>
      </c>
      <c r="BC529" s="270" t="str">
        <f>IF($AZ529="","",$AD$97)</f>
        <v/>
      </c>
      <c r="BD529" s="127" t="str">
        <f t="shared" si="134"/>
        <v/>
      </c>
      <c r="BE529" s="126" t="str">
        <f t="shared" si="121"/>
        <v/>
      </c>
      <c r="BF529" s="126" t="str">
        <f t="shared" si="122"/>
        <v/>
      </c>
      <c r="BG529" s="126" t="str">
        <f t="shared" si="119"/>
        <v/>
      </c>
      <c r="BH529" s="270" t="str">
        <f>IF(COUNTIFS($Z$95,"&lt;&gt;"&amp;"",$Z$95,"&lt;&gt;practic?*",$Z$95,"&lt;&gt;*Elaborare proiect de diplom?*",$Z$95,"&lt;&gt;*op?ional*",$Z$95,"&lt;&gt;*Disciplin? facultativ?*", $Z$95,"&lt;&gt;*Examen de diplom?*"),$AE$97,"")</f>
        <v/>
      </c>
      <c r="BI529" s="270" t="str">
        <f>IF(COUNTIFS($Z$95,"&lt;&gt;"&amp;"",$Z$95,"&lt;&gt;practic?*",$Z$95,"&lt;&gt;*Elaborare proiect de diplom?*",$Z$95,"&lt;&gt;*op?ional*",$Z$95,"&lt;&gt;*Disciplin? facultativ?*", $Z$95,"&lt;&gt;*Examen de diplom?*"),($AF$97+$AG$97+$AH$97),"")</f>
        <v/>
      </c>
      <c r="BJ529" s="126" t="str">
        <f t="shared" si="123"/>
        <v/>
      </c>
      <c r="BK529" s="342" t="str">
        <f t="shared" si="124"/>
        <v/>
      </c>
      <c r="BL529" s="342" t="str">
        <f t="shared" si="125"/>
        <v/>
      </c>
      <c r="BM529" s="126" t="str">
        <f t="shared" si="126"/>
        <v/>
      </c>
      <c r="BN529" s="342" t="str">
        <f>IF(AZ529&lt;&gt;"",AI$97,"")</f>
        <v/>
      </c>
      <c r="BO529" s="127" t="str">
        <f>IF(COUNTIF($AZ529,"=*Elaborare proiect de diplom?*"),$AH$97,"0")</f>
        <v>0</v>
      </c>
      <c r="BP529" s="126" t="str">
        <f t="shared" si="127"/>
        <v/>
      </c>
      <c r="BQ529" s="342" t="str">
        <f t="shared" si="128"/>
        <v/>
      </c>
      <c r="BR529" s="270" t="str">
        <f>IF(COUNTIFS($Z$95,"&lt;&gt;"&amp;"",$Z$95,"&lt;&gt;practic?*",$Z$95,"&lt;&gt;*op?ional*",$Z$95,"&lt;&gt;*Disciplin? facultativ?*", $Z$95,"&lt;&gt;*Examen de diplom?*"),IF($AK$97&lt;&gt;"",ROUND($AK$97,1),""),"")</f>
        <v/>
      </c>
      <c r="BS529" s="270" t="str">
        <f>IF($AZ529="","",$AC$97)</f>
        <v/>
      </c>
      <c r="BT529" s="270" t="str">
        <f>IF(COUNTIFS($Z$95,"&lt;&gt;"&amp;"",$Z$95,"&lt;&gt;practic?*",$Z$95,"&lt;&gt;*op?ional*",$Z$95,"&lt;&gt;*Disciplin? facultativ?*", $Z$95,"&lt;&gt;*Examen de diplom?*"),$AJ$97,"")</f>
        <v/>
      </c>
      <c r="BU529" s="126" t="str">
        <f t="shared" si="135"/>
        <v/>
      </c>
      <c r="BV529" s="127" t="str">
        <f t="shared" si="129"/>
        <v/>
      </c>
      <c r="BW529" s="419" t="str">
        <f t="shared" si="116"/>
        <v/>
      </c>
      <c r="BX529" s="124"/>
      <c r="BY529" s="269"/>
      <c r="BZ529" s="269"/>
      <c r="CA529" s="269"/>
      <c r="CB529" s="269"/>
      <c r="CC529" s="269"/>
      <c r="CD529" s="269"/>
      <c r="CE529" s="269"/>
      <c r="CF529" s="269"/>
      <c r="CG529" s="51"/>
      <c r="CH529" s="51"/>
      <c r="CI529" s="51"/>
      <c r="CJ529" s="269"/>
      <c r="CK529" s="269"/>
      <c r="CL529" s="269"/>
      <c r="CM529" s="269"/>
      <c r="CN529" s="269"/>
      <c r="CO529" s="269"/>
      <c r="CP529" s="269"/>
      <c r="CQ529" s="269"/>
      <c r="CR529" s="269"/>
      <c r="CS529" s="51"/>
      <c r="CT529" s="51"/>
    </row>
    <row r="530" spans="2:98" ht="21" hidden="1" customHeight="1" x14ac:dyDescent="0.2">
      <c r="B530" s="269"/>
      <c r="C530" s="269"/>
      <c r="D530" s="396">
        <f t="shared" si="130"/>
        <v>0</v>
      </c>
      <c r="E530" s="269"/>
      <c r="F530" s="369">
        <f>$AC$97</f>
        <v>0</v>
      </c>
      <c r="G530" s="269"/>
      <c r="H530" s="369">
        <f>$AE$97</f>
        <v>0</v>
      </c>
      <c r="I530" s="368">
        <f>$AF$97+$AG$97+$AH$97</f>
        <v>0</v>
      </c>
      <c r="J530" s="126">
        <f t="shared" si="131"/>
        <v>0</v>
      </c>
      <c r="K530" s="310">
        <f>$AI$97</f>
        <v>0</v>
      </c>
      <c r="L530" s="369">
        <f>$AK$97</f>
        <v>0</v>
      </c>
      <c r="N530" s="369">
        <f t="shared" si="132"/>
        <v>0</v>
      </c>
      <c r="O530" s="396" t="b">
        <f t="shared" si="133"/>
        <v>1</v>
      </c>
      <c r="P530" s="404" t="e">
        <f t="shared" si="120"/>
        <v>#DIV/0!</v>
      </c>
      <c r="Q530" s="269"/>
      <c r="R530" s="269"/>
      <c r="S530" s="269"/>
      <c r="T530" s="269"/>
      <c r="U530" s="269"/>
      <c r="V530" s="269"/>
      <c r="Z530" s="269"/>
      <c r="AA530" s="269"/>
      <c r="AB530" s="269"/>
      <c r="AC530" s="269"/>
      <c r="AD530" s="269"/>
      <c r="AE530" s="269"/>
      <c r="AF530" s="269"/>
      <c r="AG530" s="269"/>
      <c r="AH530" s="269"/>
      <c r="AL530" s="269"/>
      <c r="AM530" s="269"/>
      <c r="AN530" s="269"/>
      <c r="AO530" s="269"/>
      <c r="AP530" s="269"/>
      <c r="AQ530" s="269"/>
      <c r="AR530" s="269"/>
      <c r="AS530" s="269"/>
      <c r="AT530" s="269"/>
      <c r="AX530" s="124" t="str">
        <f>$Z$100</f>
        <v/>
      </c>
      <c r="AY530" s="342">
        <v>10</v>
      </c>
      <c r="AZ530" s="342" t="str">
        <f>IF(COUNTIFS($Z$98,"&lt;&gt;"&amp;"",$Z$98,"&lt;&gt;practic?*",$Z$98,"&lt;&gt;*op?ional*",$Z$98,"&lt;&gt;*Disciplin? facultativ?*",$Z$98,"&lt;&gt;*Examen de diplom?*"),$Z$98,"")</f>
        <v/>
      </c>
      <c r="BA530" s="342" t="str">
        <f t="shared" si="117"/>
        <v/>
      </c>
      <c r="BB530" s="342" t="str">
        <f t="shared" si="118"/>
        <v/>
      </c>
      <c r="BC530" s="342" t="str">
        <f>IF($AZ530="","",$AD$100)</f>
        <v/>
      </c>
      <c r="BD530" s="127" t="str">
        <f t="shared" si="134"/>
        <v/>
      </c>
      <c r="BE530" s="126" t="str">
        <f t="shared" si="121"/>
        <v/>
      </c>
      <c r="BF530" s="126" t="str">
        <f t="shared" si="122"/>
        <v/>
      </c>
      <c r="BG530" s="126" t="str">
        <f t="shared" si="119"/>
        <v/>
      </c>
      <c r="BH530" s="342" t="str">
        <f>IF(COUNTIFS($Z$98,"&lt;&gt;"&amp;"",$Z$98,"&lt;&gt;practic?*",$Z$98,"&lt;&gt;*Elaborare proiect de diplom?*",$Z$98,"&lt;&gt;*op?ional*",$Z$98,"&lt;&gt;*Disciplin? facultativ?*", $Z$98,"&lt;&gt;*Examen de diplom?*"),$AE$100,"")</f>
        <v/>
      </c>
      <c r="BI530" s="342" t="str">
        <f>IF(COUNTIFS($Z$98,"&lt;&gt;"&amp;"",$Z$98,"&lt;&gt;practic?*",$Z$98,"&lt;&gt;*Elaborare proiect de diplom?*",$Z$98,"&lt;&gt;*op?ional*",$Z$98,"&lt;&gt;*Disciplin? facultativ?*", $Z$98,"&lt;&gt;*Examen de diplom?*"),($AF$100+$AG$100+$AH$100),"")</f>
        <v/>
      </c>
      <c r="BJ530" s="126" t="str">
        <f t="shared" si="123"/>
        <v/>
      </c>
      <c r="BK530" s="342" t="str">
        <f t="shared" si="124"/>
        <v/>
      </c>
      <c r="BL530" s="342" t="str">
        <f t="shared" si="125"/>
        <v/>
      </c>
      <c r="BM530" s="126" t="str">
        <f t="shared" si="126"/>
        <v/>
      </c>
      <c r="BN530" s="342" t="str">
        <f>IF(AZ530&lt;&gt;"",AI$100,"")</f>
        <v/>
      </c>
      <c r="BO530" s="127" t="str">
        <f>IF(COUNTIF($AZ530,"=*Elaborare proiect de diplom?*"),$AH$100,"0")</f>
        <v>0</v>
      </c>
      <c r="BP530" s="126" t="str">
        <f t="shared" si="127"/>
        <v/>
      </c>
      <c r="BQ530" s="342" t="str">
        <f t="shared" si="128"/>
        <v/>
      </c>
      <c r="BR530" s="342" t="str">
        <f>IF(COUNTIFS($Z$98,"&lt;&gt;"&amp;"",$Z$98,"&lt;&gt;practic?*",$Z$98,"&lt;&gt;*op?ional*",$Z$98,"&lt;&gt;*Disciplin? facultativ?*", $Z$98,"&lt;&gt;*Examen de diplom?*"),IF($AK$100&lt;&gt;"",ROUND($AK$100,1),""),"")</f>
        <v/>
      </c>
      <c r="BS530" s="342" t="str">
        <f>IF($AZ530="","",$AC$100)</f>
        <v/>
      </c>
      <c r="BT530" s="342" t="str">
        <f>IF(COUNTIFS($Z$98,"&lt;&gt;"&amp;"",$Z$98,"&lt;&gt;practic?*",$Z$98,"&lt;&gt;*op?ional*",$Z$98,"&lt;&gt;*Disciplin? facultativ?*", $Z$98,"&lt;&gt;*Examen de diplom?*"),$AJ$100,"")</f>
        <v/>
      </c>
      <c r="BU530" s="126" t="str">
        <f t="shared" si="135"/>
        <v/>
      </c>
      <c r="BV530" s="127" t="str">
        <f t="shared" si="129"/>
        <v/>
      </c>
      <c r="BW530" s="419" t="str">
        <f t="shared" si="116"/>
        <v/>
      </c>
      <c r="BX530" s="124"/>
      <c r="BY530" s="343"/>
      <c r="BZ530" s="343"/>
      <c r="CA530" s="343"/>
      <c r="CB530" s="343"/>
      <c r="CC530" s="343"/>
      <c r="CD530" s="343"/>
      <c r="CE530" s="343"/>
      <c r="CF530" s="343"/>
      <c r="CG530" s="51"/>
      <c r="CH530" s="51"/>
      <c r="CI530" s="51"/>
      <c r="CJ530" s="343"/>
      <c r="CK530" s="343"/>
      <c r="CL530" s="343"/>
      <c r="CM530" s="343"/>
      <c r="CN530" s="343"/>
      <c r="CO530" s="343"/>
      <c r="CP530" s="343"/>
      <c r="CQ530" s="343"/>
      <c r="CR530" s="343"/>
      <c r="CS530" s="51"/>
      <c r="CT530" s="51"/>
    </row>
    <row r="531" spans="2:98" ht="21" hidden="1" customHeight="1" x14ac:dyDescent="0.2">
      <c r="B531" s="343"/>
      <c r="C531" s="343"/>
      <c r="D531" s="396">
        <f t="shared" si="130"/>
        <v>0</v>
      </c>
      <c r="E531" s="343"/>
      <c r="F531" s="369">
        <f>$AC$100</f>
        <v>0</v>
      </c>
      <c r="G531" s="343"/>
      <c r="H531" s="369">
        <f>$AE$100</f>
        <v>0</v>
      </c>
      <c r="I531" s="368">
        <f>$AF$100+$AG$100+$AH$100</f>
        <v>0</v>
      </c>
      <c r="J531" s="126">
        <f t="shared" si="131"/>
        <v>0</v>
      </c>
      <c r="K531" s="343">
        <f>$AI$100</f>
        <v>0</v>
      </c>
      <c r="L531" s="369">
        <f>$AK$100</f>
        <v>0</v>
      </c>
      <c r="N531" s="369">
        <f t="shared" si="132"/>
        <v>0</v>
      </c>
      <c r="O531" s="396" t="b">
        <f t="shared" si="133"/>
        <v>1</v>
      </c>
      <c r="P531" s="404" t="e">
        <f t="shared" si="120"/>
        <v>#DIV/0!</v>
      </c>
      <c r="Q531" s="343"/>
      <c r="R531" s="343"/>
      <c r="S531" s="343"/>
      <c r="T531" s="343"/>
      <c r="U531" s="343"/>
      <c r="V531" s="343"/>
      <c r="W531" s="343"/>
      <c r="Z531" s="343"/>
      <c r="AA531" s="343"/>
      <c r="AB531" s="343"/>
      <c r="AC531" s="343"/>
      <c r="AD531" s="343"/>
      <c r="AE531" s="343"/>
      <c r="AF531" s="343"/>
      <c r="AG531" s="343"/>
      <c r="AH531" s="343"/>
      <c r="AI531" s="343"/>
      <c r="AL531" s="343"/>
      <c r="AM531" s="343"/>
      <c r="AN531" s="343"/>
      <c r="AO531" s="343"/>
      <c r="AP531" s="343"/>
      <c r="AQ531" s="343"/>
      <c r="AR531" s="343"/>
      <c r="AS531" s="343"/>
      <c r="AT531" s="343"/>
      <c r="AU531" s="343"/>
      <c r="AX531" s="124" t="str">
        <f>$Z$103</f>
        <v/>
      </c>
      <c r="AY531" s="270">
        <v>11</v>
      </c>
      <c r="AZ531" s="270" t="str">
        <f>IF(COUNTIFS($Z$101,"&lt;&gt;"&amp;"",$Z$101,"&lt;&gt;practic?*",$Z$101,"&lt;&gt;*op?ional*",$Z$101,"&lt;&gt;*Disciplin? facultativ?*", $Z$101,"&lt;&gt;*Examen de diplom?*"),$Z$101,"")</f>
        <v/>
      </c>
      <c r="BA531" s="270" t="str">
        <f t="shared" si="117"/>
        <v/>
      </c>
      <c r="BB531" s="270" t="str">
        <f t="shared" si="118"/>
        <v/>
      </c>
      <c r="BC531" s="270" t="str">
        <f>IF($AZ531="","",$AD$103)</f>
        <v/>
      </c>
      <c r="BD531" s="270" t="str">
        <f t="shared" si="134"/>
        <v/>
      </c>
      <c r="BE531" s="126" t="str">
        <f t="shared" si="121"/>
        <v/>
      </c>
      <c r="BF531" s="126" t="str">
        <f t="shared" si="122"/>
        <v/>
      </c>
      <c r="BG531" s="126" t="str">
        <f t="shared" si="119"/>
        <v/>
      </c>
      <c r="BH531" s="270" t="str">
        <f>IF(COUNTIFS($Z$101,"&lt;&gt;"&amp;"",$Z$101,"&lt;&gt;practic?*",$Z$101,"&lt;&gt;*Elaborare proiect de diplom?*",$Z$101,"&lt;&gt;*op?ional*",$Z$101,"&lt;&gt;*Disciplin? facultativ?*", $Z$101,"&lt;&gt;*Examen de diplom?*"),$AE$103,"")</f>
        <v/>
      </c>
      <c r="BI531" s="270" t="str">
        <f>IF(COUNTIFS($Z$101,"&lt;&gt;"&amp;"",$Z$101,"&lt;&gt;practic?*",$Z$101,"&lt;&gt;*Elaborare proiect de diplom?*",$Z$101,"&lt;&gt;*op?ional*",$Z$101,"&lt;&gt;*Disciplin? facultativ?*", $Z$101,"&lt;&gt;*Examen de diplom?*"),($AF$103+$AG$103+$AH$103),"")</f>
        <v/>
      </c>
      <c r="BJ531" s="126" t="str">
        <f t="shared" si="123"/>
        <v/>
      </c>
      <c r="BK531" s="342" t="str">
        <f t="shared" si="124"/>
        <v/>
      </c>
      <c r="BL531" s="342" t="str">
        <f t="shared" si="125"/>
        <v/>
      </c>
      <c r="BM531" s="126" t="str">
        <f t="shared" si="126"/>
        <v/>
      </c>
      <c r="BN531" s="342" t="str">
        <f>IF(AZ531&lt;&gt;"",AI$103,"")</f>
        <v/>
      </c>
      <c r="BO531" s="127" t="str">
        <f>IF(COUNTIF($AZ531,"=*Elaborare proiect de diplom?*"),$AH$103,"")</f>
        <v/>
      </c>
      <c r="BP531" s="126" t="str">
        <f t="shared" si="127"/>
        <v/>
      </c>
      <c r="BQ531" s="342" t="str">
        <f t="shared" si="128"/>
        <v/>
      </c>
      <c r="BR531" s="270" t="str">
        <f>IF(COUNTIFS($Z$101,"&lt;&gt;"&amp;"",$Z$101,"&lt;&gt;practic?*",$Z$101,"&lt;&gt;*op?ional*",$Z$101,"&lt;&gt;*Disciplin? facultativ?*", $Z$101,"&lt;&gt;*Examen de diplom?*"),IF($AK$103&lt;&gt;"",ROUND($AK$103,1),""),"")</f>
        <v/>
      </c>
      <c r="BS531" s="127" t="str">
        <f>IF($AZ531="","",$AC$103)</f>
        <v/>
      </c>
      <c r="BT531" s="270" t="str">
        <f>IF(COUNTIFS($Z$101,"&lt;&gt;"&amp;"",$Z$101,"&lt;&gt;practic?*",$Z$101,"&lt;&gt;*op?ional*",$Z$101,"&lt;&gt;*Disciplin? facultativ?*", $Z$101,"&lt;&gt;*Examen de diplom?*"),$AJ$103,"")</f>
        <v/>
      </c>
      <c r="BU531" s="126" t="str">
        <f t="shared" si="135"/>
        <v/>
      </c>
      <c r="BV531" s="127" t="str">
        <f t="shared" si="129"/>
        <v/>
      </c>
      <c r="BW531" s="419" t="str">
        <f t="shared" si="116"/>
        <v/>
      </c>
      <c r="BX531" s="124"/>
      <c r="BY531" s="269"/>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396">
        <f t="shared" si="130"/>
        <v>0</v>
      </c>
      <c r="E532" s="269"/>
      <c r="F532" s="127">
        <f>$AC$103</f>
        <v>0</v>
      </c>
      <c r="G532" s="269"/>
      <c r="H532" s="127">
        <f>$AE$103</f>
        <v>0</v>
      </c>
      <c r="I532" s="368">
        <f>$AF$103+$AG$103+$AH$103</f>
        <v>0</v>
      </c>
      <c r="J532" s="126">
        <f t="shared" si="131"/>
        <v>0</v>
      </c>
      <c r="K532" s="310">
        <f>$AI$103</f>
        <v>0</v>
      </c>
      <c r="L532" s="127">
        <f>$AK$103</f>
        <v>0</v>
      </c>
      <c r="N532" s="369">
        <f t="shared" si="132"/>
        <v>0</v>
      </c>
      <c r="O532" s="396" t="b">
        <f t="shared" si="133"/>
        <v>1</v>
      </c>
      <c r="P532" s="404" t="e">
        <f t="shared" si="120"/>
        <v>#DIV/0!</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345" t="s">
        <v>224</v>
      </c>
      <c r="AY532" s="346"/>
      <c r="AZ532" s="346"/>
      <c r="BA532" s="346"/>
      <c r="BB532" s="346"/>
      <c r="BC532" s="346"/>
      <c r="BD532" s="346"/>
      <c r="BE532" s="346"/>
      <c r="BF532" s="346"/>
      <c r="BG532" s="346"/>
      <c r="BH532" s="346"/>
      <c r="BI532" s="346"/>
      <c r="BJ532" s="346"/>
      <c r="BK532" s="346"/>
      <c r="BL532" s="346"/>
      <c r="BM532" s="346"/>
      <c r="BN532" s="346"/>
      <c r="BO532" s="346"/>
      <c r="BP532" s="346"/>
      <c r="BQ532" s="346"/>
      <c r="BR532" s="346"/>
      <c r="BS532" s="337">
        <f>SUM(BS521:BS531)</f>
        <v>27</v>
      </c>
      <c r="BT532" s="348"/>
      <c r="BU532" s="349"/>
      <c r="BV532" s="350"/>
      <c r="BW532" s="419" t="str">
        <f t="shared" si="116"/>
        <v/>
      </c>
      <c r="BX532" s="337"/>
      <c r="BY532" s="351"/>
      <c r="BZ532" s="269"/>
      <c r="CA532" s="269"/>
      <c r="CB532" s="269"/>
      <c r="CC532" s="269"/>
      <c r="CD532" s="269"/>
      <c r="CE532" s="269"/>
      <c r="CF532" s="269"/>
      <c r="CG532" s="51"/>
      <c r="CH532" s="51"/>
      <c r="CI532" s="51"/>
      <c r="CJ532" s="269"/>
      <c r="CK532" s="269"/>
      <c r="CL532" s="269"/>
      <c r="CM532" s="269"/>
      <c r="CN532" s="269"/>
      <c r="CO532" s="269"/>
      <c r="CP532" s="269"/>
      <c r="CQ532" s="269"/>
      <c r="CR532" s="269"/>
      <c r="CS532" s="51"/>
      <c r="CT532" s="51"/>
    </row>
    <row r="533" spans="2:98" ht="21" hidden="1" customHeight="1" x14ac:dyDescent="0.25">
      <c r="B533" s="269"/>
      <c r="C533" s="269"/>
      <c r="D533" s="269"/>
      <c r="E533" s="269"/>
      <c r="F533" s="371">
        <f>D522*F522+D523*F523+D524*F524+D525*F525+D526*F526+D527*F527+D528*F528+D529*F529+D530*F530+D531*F531+D532*F532</f>
        <v>30</v>
      </c>
      <c r="G533" s="269"/>
      <c r="H533" s="346"/>
      <c r="I533" s="346"/>
      <c r="J533" s="346"/>
      <c r="L533" s="346"/>
      <c r="N533" s="371">
        <f>D522*N522+D523*N523+D524*N524+D525*N525+D526*N526+D527*N527+D528*N528+D529*N529+D530*N530+D531*N531+D532*N532</f>
        <v>750</v>
      </c>
      <c r="O533" s="398" t="b">
        <f>AND(O522:O532)</f>
        <v>1</v>
      </c>
      <c r="P533" s="374">
        <f>N533/F533</f>
        <v>25</v>
      </c>
      <c r="Q533" s="269"/>
      <c r="R533" s="269"/>
      <c r="S533" s="269"/>
      <c r="T533" s="269"/>
      <c r="U533" s="269"/>
      <c r="V533" s="269"/>
      <c r="Z533" s="269"/>
      <c r="AA533" s="269"/>
      <c r="AB533" s="269"/>
      <c r="AC533" s="269"/>
      <c r="AD533" s="269"/>
      <c r="AE533" s="269"/>
      <c r="AF533" s="269"/>
      <c r="AG533" s="269"/>
      <c r="AH533" s="269"/>
      <c r="AL533" s="269"/>
      <c r="AM533" s="269"/>
      <c r="AN533" s="269"/>
      <c r="AO533" s="269"/>
      <c r="AP533" s="269"/>
      <c r="AQ533" s="269"/>
      <c r="AR533" s="269"/>
      <c r="AS533" s="269"/>
      <c r="AT533" s="269"/>
      <c r="AX533" s="262" t="str">
        <f>$AL$73</f>
        <v>L420.22.08.S1</v>
      </c>
      <c r="AY533" s="127">
        <v>1</v>
      </c>
      <c r="AZ533" s="127" t="str">
        <f>IF(COUNTIFS($AL$71,"&lt;&gt;"&amp;"",$AL$71,"&lt;&gt;practic?*",$AL$71,"&lt;&gt;*op?ional*",$AL$71,"&lt;&gt;*Disciplin? facultativ?*", $AL$71,"&lt;&gt;*Examen de diplom?*"),$AL$71,"")</f>
        <v>Tehnologia sudării prin topire II</v>
      </c>
      <c r="BA533" s="127">
        <f t="shared" ref="BA533:BA543" si="136">IF($AZ533="","",ROUND(RIGHT($AL$70,1)/2,0))</f>
        <v>4</v>
      </c>
      <c r="BB533" s="127" t="str">
        <f t="shared" ref="BB533:BB543" si="137">IF($AZ533="","",RIGHT($AL$70,1))</f>
        <v>8</v>
      </c>
      <c r="BC533" s="127" t="str">
        <f>IF($AZ533="","",$AP$73)</f>
        <v>E</v>
      </c>
      <c r="BD533" s="127" t="str">
        <f>IF($AZ533="","","DI")</f>
        <v>DI</v>
      </c>
      <c r="BE533" s="126">
        <f>IF($AZ533&lt;&gt;"",ROUND(BH533/14,1),"")</f>
        <v>2.5</v>
      </c>
      <c r="BF533" s="126">
        <f>IF($AZ533&lt;&gt;"",ROUND(BI533/14,1),"")</f>
        <v>2</v>
      </c>
      <c r="BG533" s="126">
        <f t="shared" si="119"/>
        <v>4.5</v>
      </c>
      <c r="BH533" s="127">
        <f>IF(COUNTIFS($AL$71,"&lt;&gt;"&amp;"",$AL$71,"&lt;&gt;practic?*",$AL$71,"&lt;&gt;*Elaborare proiect de diplom?*",$AL$71,"&lt;&gt;*op?ional*",$AL$71,"&lt;&gt;*Disciplin? facultativ?*", $AL$71,"&lt;&gt;*Examen de diplom?*"),$AQ$73,"")</f>
        <v>35</v>
      </c>
      <c r="BI533" s="127">
        <f>IF(COUNTIFS($AL$71,"&lt;&gt;"&amp;"",$AL$71,"&lt;&gt;practic?*",$AL$71,"&lt;&gt;*Elaborare proiect de diplom?*",$AL$71,"&lt;&gt;*op?ional*",$AL$71,"&lt;&gt;*Disciplin? facultativ?*", $AL$71,"&lt;&gt;*Examen de diplom?*"),($AR$73+$AS$73+$AT$73),"")</f>
        <v>28</v>
      </c>
      <c r="BJ533" s="126">
        <f>IF($AZ533&lt;&gt;"",BH533+BI533,"")</f>
        <v>63</v>
      </c>
      <c r="BK533" s="342">
        <f>IF($AZ533&lt;&gt;"",ROUND(BN533/14,1),"")</f>
        <v>0</v>
      </c>
      <c r="BL533" s="342">
        <f>IF($AZ533&lt;&gt;"",ROUND(BO533/14,1),"")</f>
        <v>0</v>
      </c>
      <c r="BM533" s="126">
        <f>IF($AZ533="","",IF($BK533&lt;&gt;"",$BK533,0)+IF($BL533&lt;&gt;"",$BL533,0))</f>
        <v>0</v>
      </c>
      <c r="BN533" s="342">
        <f>IF(AZ533&lt;&gt;"",AU$73,"")</f>
        <v>0</v>
      </c>
      <c r="BO533" s="127" t="str">
        <f>IF(COUNTIF($AZ533,"=*Elaborare proiect de diplom?*"),$AT$73,"0")</f>
        <v>0</v>
      </c>
      <c r="BP533" s="126">
        <f>IF($AZ533="","",IF($BN533&lt;&gt;"",$BN533,0)+IF($BO533&lt;&gt;"",$BO533,0))</f>
        <v>0</v>
      </c>
      <c r="BQ533" s="342">
        <f>IF($AZ533&lt;&gt;"",ROUND(BR533/14,1),"")</f>
        <v>2.6</v>
      </c>
      <c r="BR533" s="127">
        <f>IF(COUNTIFS($AL$71,"&lt;&gt;"&amp;"",$AL$71,"&lt;&gt;practic?*",$AL$71,"&lt;&gt;*op?ional*",$AL$71,"&lt;&gt;*Disciplin? facultativ?*", $AL$71,"&lt;&gt;*Examen de diplom?*"),IF($AW$73&lt;&gt;"",ROUND($AW$73,1),""),"")</f>
        <v>37</v>
      </c>
      <c r="BS533" s="127">
        <f>IF($AZ533="","",$AO$73)</f>
        <v>4</v>
      </c>
      <c r="BT533" s="127" t="str">
        <f>IF(COUNTIFS($AL$71,"&lt;&gt;"&amp;"",$AL$71,"&lt;&gt;practic?*",$AL$71,"&lt;&gt;*op?ional*",$AL$71,"&lt;&gt;*Disciplin? facultativ?*", $AL$71,"&lt;&gt;*Examen de diplom?*"),$AV$73,"")</f>
        <v>DS</v>
      </c>
      <c r="BU533" s="126">
        <f>IF($AZ533="","",IF($BG533&lt;&gt;"",$BG533,0)+IF($BM533&lt;&gt;"",$BM533,0)+IF($BQ533&lt;&gt;"",$BQ533,0))</f>
        <v>7.1</v>
      </c>
      <c r="BV533" s="127">
        <f>IF($AZ533="","",IF($BJ533&lt;&gt;"",$BJ533,0)+IF($BP533&lt;&gt;"",$BP533,0)+IF($BR533&lt;&gt;"",$BR533,0))</f>
        <v>100</v>
      </c>
      <c r="BW533" s="419" t="str">
        <f t="shared" si="116"/>
        <v>2025</v>
      </c>
      <c r="BX533" s="124"/>
    </row>
    <row r="534" spans="2:98" ht="21" hidden="1" customHeight="1" x14ac:dyDescent="0.2">
      <c r="D534" s="396">
        <f>IF(AND((F534&gt;0), (N534&gt;0)),1,0)</f>
        <v>1</v>
      </c>
      <c r="F534" s="127">
        <f>$AO$73</f>
        <v>4</v>
      </c>
      <c r="H534" s="127">
        <f>$AQ$73</f>
        <v>35</v>
      </c>
      <c r="I534" s="127">
        <f>$AR$73+$AS$73+$AT$73</f>
        <v>28</v>
      </c>
      <c r="J534" s="126">
        <f>H534+I534</f>
        <v>63</v>
      </c>
      <c r="K534" s="310">
        <f>$AU$73</f>
        <v>0</v>
      </c>
      <c r="L534" s="127">
        <f>$AW$73</f>
        <v>37</v>
      </c>
      <c r="N534" s="369">
        <f>IF(ISNUMBER(L534+K534+J534), L534+K534+J534,0)</f>
        <v>100</v>
      </c>
      <c r="O534" s="396" t="b">
        <f>IF(D534=0,TRUE, IF(N534/25=F534,TRUE,FALSE))</f>
        <v>1</v>
      </c>
      <c r="P534" s="404">
        <f t="shared" si="120"/>
        <v>25</v>
      </c>
      <c r="AX534" s="124" t="str">
        <f>$AL$76</f>
        <v>L420.22.08.S2</v>
      </c>
      <c r="AY534" s="270">
        <v>2</v>
      </c>
      <c r="AZ534" s="270" t="str">
        <f>IF(COUNTIFS($AL$74,"&lt;&gt;"&amp;"",$AL$74,"&lt;&gt;practic?*",$AL$74,"&lt;&gt;*op?ional*",$AL$74,"&lt;&gt;*Disciplin? facultativ?*", $AL$74,"&lt;&gt;*Examen de diplom?*"),$AL$74,"")</f>
        <v>Proiectarea si omologarea structurilor sudate</v>
      </c>
      <c r="BA534" s="270">
        <f t="shared" si="136"/>
        <v>4</v>
      </c>
      <c r="BB534" s="270" t="str">
        <f t="shared" si="137"/>
        <v>8</v>
      </c>
      <c r="BC534" s="270" t="str">
        <f>IF($AZ534="","",$AP$76)</f>
        <v>E</v>
      </c>
      <c r="BD534" s="270" t="str">
        <f>IF($AZ534="","","DI")</f>
        <v>DI</v>
      </c>
      <c r="BE534" s="126">
        <f t="shared" ref="BE534:BE543" si="138">IF($AZ534&lt;&gt;"",ROUND(BH534/14,1),"")</f>
        <v>2</v>
      </c>
      <c r="BF534" s="126">
        <f t="shared" ref="BF534:BF543" si="139">IF($AZ534&lt;&gt;"",ROUND(BI534/14,1),"")</f>
        <v>2</v>
      </c>
      <c r="BG534" s="126">
        <f t="shared" si="119"/>
        <v>4</v>
      </c>
      <c r="BH534" s="270">
        <f>IF(COUNTIFS($AL$74,"&lt;&gt;"&amp;"",$AL$74,"&lt;&gt;practic?*",$AL$74,"&lt;&gt;*Elaborare proiect de diplom?*",$AL$74,"&lt;&gt;*op?ional*",$AL$74,"&lt;&gt;*Disciplin? facultativ?*", $AL$74,"&lt;&gt;*Examen de diplom?*"),$AQ$76,"")</f>
        <v>28</v>
      </c>
      <c r="BI534" s="270">
        <f>IF(COUNTIFS($AL$74,"&lt;&gt;"&amp;"",$AL$74,"&lt;&gt;practic?*",$AL$74,"&lt;&gt;*Elaborare proiect de diplom?*",$AL$74,"&lt;&gt;*op?ional*",$AL$74,"&lt;&gt;*Disciplin? facultativ?*", $AL$74,"&lt;&gt;*Examen de diplom?*"),($AR$76+$AS$76+$AT$76),"")</f>
        <v>28</v>
      </c>
      <c r="BJ534" s="126">
        <f t="shared" ref="BJ534:BJ543" si="140">IF($AZ534&lt;&gt;"",BH534+BI534,"")</f>
        <v>56</v>
      </c>
      <c r="BK534" s="342">
        <f t="shared" ref="BK534:BK543" si="141">IF($AZ534&lt;&gt;"",ROUND(BN534/14,1),"")</f>
        <v>0</v>
      </c>
      <c r="BL534" s="342">
        <f t="shared" ref="BL534:BL543" si="142">IF($AZ534&lt;&gt;"",ROUND(BO534/14,1),"")</f>
        <v>0</v>
      </c>
      <c r="BM534" s="126">
        <f t="shared" ref="BM534:BM543" si="143">IF($AZ534="","",IF($BK534&lt;&gt;"",$BK534,0)+IF($BL534&lt;&gt;"",$BL534,0))</f>
        <v>0</v>
      </c>
      <c r="BN534" s="342">
        <f>IF(AZ534&lt;&gt;"",AU$76,"")</f>
        <v>0</v>
      </c>
      <c r="BO534" s="127" t="str">
        <f>IF(COUNTIF($AZ534,"=*Elaborare proiect de diplom?*"),$AT$76,"0")</f>
        <v>0</v>
      </c>
      <c r="BP534" s="126">
        <f t="shared" ref="BP534:BP543" si="144">IF($AZ534="","",IF($BN534&lt;&gt;"",$BN534,0)+IF($BO534&lt;&gt;"",$BO534,0))</f>
        <v>0</v>
      </c>
      <c r="BQ534" s="342">
        <f t="shared" ref="BQ534:BQ543" si="145">IF($AZ534&lt;&gt;"",ROUND(BR534/14,1),"")</f>
        <v>3.1</v>
      </c>
      <c r="BR534" s="270">
        <f>IF(COUNTIFS($AL$74,"&lt;&gt;"&amp;"",$AL$74,"&lt;&gt;practic?*",$AL$74,"&lt;&gt;*op?ional*",$AL$74,"&lt;&gt;*Disciplin? facultativ?*", $AL$74,"&lt;&gt;*Examen de diplom?*"),IF($AW$76&lt;&gt;"",ROUND($AW$76,1),""),"")</f>
        <v>44</v>
      </c>
      <c r="BS534" s="270">
        <f>IF($AZ534="","",$AO$76)</f>
        <v>4</v>
      </c>
      <c r="BT534" s="270" t="str">
        <f>IF(COUNTIFS($AL$74,"&lt;&gt;"&amp;"",$AL$74,"&lt;&gt;practic?*",$AL$74,"&lt;&gt;*op?ional*",$AL$74,"&lt;&gt;*Disciplin? facultativ?*", $AL$74,"&lt;&gt;*Examen de diplom?*"),$AV$76,"")</f>
        <v>DS</v>
      </c>
      <c r="BU534" s="126">
        <f>IF($AZ534="","",IF($BG534&lt;&gt;"",$BG534,0)+IF($BM534&lt;&gt;"",$BM534,0)+IF($BQ534&lt;&gt;"",$BQ534,0))</f>
        <v>7.1</v>
      </c>
      <c r="BV534" s="127">
        <f t="shared" ref="BV534:BV543" si="146">IF($AZ534="","",IF($BJ534&lt;&gt;"",$BJ534,0)+IF($BP534&lt;&gt;"",$BP534,0)+IF($BR534&lt;&gt;"",$BR534,0))</f>
        <v>100</v>
      </c>
      <c r="BW534" s="419" t="str">
        <f t="shared" si="116"/>
        <v>2025</v>
      </c>
      <c r="BX534" s="124"/>
    </row>
    <row r="535" spans="2:98" ht="21" hidden="1" customHeight="1" x14ac:dyDescent="0.2">
      <c r="D535" s="396">
        <f t="shared" ref="D535:D544" si="147">IF(AND((F535&gt;0), (N535&gt;0)),1,0)</f>
        <v>1</v>
      </c>
      <c r="F535" s="369">
        <f>$AO$76</f>
        <v>4</v>
      </c>
      <c r="H535" s="369">
        <f>$AQ$76</f>
        <v>28</v>
      </c>
      <c r="I535" s="368">
        <f>$AR$76+$AS$76+$AT$76</f>
        <v>28</v>
      </c>
      <c r="J535" s="126">
        <f t="shared" ref="J535:J544" si="148">H535+I535</f>
        <v>56</v>
      </c>
      <c r="K535" s="310">
        <f>$AU$76</f>
        <v>0</v>
      </c>
      <c r="L535" s="369">
        <f>$AW$76</f>
        <v>44</v>
      </c>
      <c r="N535" s="369">
        <f t="shared" ref="N535:N544" si="149">IF(ISNUMBER(L535+K535+J535), L535+K535+J535,0)</f>
        <v>100</v>
      </c>
      <c r="O535" s="396" t="b">
        <f t="shared" ref="O535:O544" si="150">IF(D535=0,TRUE, IF(N535/25=F535,TRUE,FALSE))</f>
        <v>1</v>
      </c>
      <c r="P535" s="404">
        <f t="shared" si="120"/>
        <v>25</v>
      </c>
      <c r="AX535" s="124" t="str">
        <f>$AL$79</f>
        <v>L420.22.08.S3</v>
      </c>
      <c r="AY535" s="270">
        <v>3</v>
      </c>
      <c r="AZ535" s="270" t="str">
        <f>IF(COUNTIFS($AL$77,"&lt;&gt;"&amp;"",$AL$77,"&lt;&gt;practic?*",$AL$77,"&lt;&gt;*op?ional*",$AL$77,"&lt;&gt;*Disciplin? facultativ?*", $AL$77,"&lt;&gt;*Examen de diplom?*"),$AL$77,"")</f>
        <v>Tehnologia sudarii prin presiune</v>
      </c>
      <c r="BA535" s="270">
        <f t="shared" si="136"/>
        <v>4</v>
      </c>
      <c r="BB535" s="270" t="str">
        <f t="shared" si="137"/>
        <v>8</v>
      </c>
      <c r="BC535" s="270" t="str">
        <f>IF($AZ535="","",$AP$79)</f>
        <v>E</v>
      </c>
      <c r="BD535" s="127" t="str">
        <f t="shared" ref="BD535:BD543" si="151">IF($AZ535="","","DI")</f>
        <v>DI</v>
      </c>
      <c r="BE535" s="126">
        <f t="shared" si="138"/>
        <v>2.5</v>
      </c>
      <c r="BF535" s="126">
        <f t="shared" si="139"/>
        <v>2</v>
      </c>
      <c r="BG535" s="126">
        <f t="shared" si="119"/>
        <v>4.5</v>
      </c>
      <c r="BH535" s="270">
        <f>IF(COUNTIFS($AL$77,"&lt;&gt;"&amp;"",$AL$77,"&lt;&gt;practic?*",$AL$77,"&lt;&gt;*Elaborare proiect de diplom?*",$AL$77,"&lt;&gt;*op?ional*",$AL$77,"&lt;&gt;*Disciplin? facultativ?*", $AL$77,"&lt;&gt;*Examen de diplom?*"),$AQ$79,"")</f>
        <v>35</v>
      </c>
      <c r="BI535" s="270">
        <f>IF(COUNTIFS($AL$77,"&lt;&gt;"&amp;"",$AL$77,"&lt;&gt;practic?*",$AL$77,"&lt;&gt;*Elaborare proiect de diplom?*",$AL$77,"&lt;&gt;*op?ional*",$AL$77,"&lt;&gt;*Disciplin? facultativ?*", $AL$77,"&lt;&gt;*Examen de diplom?*"),($AR$79+$AS$79+$AT$79),"")</f>
        <v>28</v>
      </c>
      <c r="BJ535" s="126">
        <f t="shared" si="140"/>
        <v>63</v>
      </c>
      <c r="BK535" s="342">
        <f t="shared" si="141"/>
        <v>0</v>
      </c>
      <c r="BL535" s="342">
        <f t="shared" si="142"/>
        <v>0</v>
      </c>
      <c r="BM535" s="126">
        <f t="shared" si="143"/>
        <v>0</v>
      </c>
      <c r="BN535" s="342">
        <f>IF(AZ535&lt;&gt;"",AU$79,"")</f>
        <v>0</v>
      </c>
      <c r="BO535" s="127" t="str">
        <f>IF(COUNTIF($AZ535,"=*Elaborare proiect de diplom?*"),$AT$79,"0")</f>
        <v>0</v>
      </c>
      <c r="BP535" s="126">
        <f t="shared" si="144"/>
        <v>0</v>
      </c>
      <c r="BQ535" s="342">
        <f t="shared" si="145"/>
        <v>6.2</v>
      </c>
      <c r="BR535" s="270">
        <f>IF(COUNTIFS($AL$77,"&lt;&gt;"&amp;"",$AL$77,"&lt;&gt;practic?*",$AL$77,"&lt;&gt;*op?ional*",$AL$77,"&lt;&gt;*Disciplin? facultativ?*", $AL$77,"&lt;&gt;*Examen de diplom?*"),IF($AW$79&lt;&gt;"",ROUND($AW$79,1),""),"")</f>
        <v>87</v>
      </c>
      <c r="BS535" s="270">
        <f>IF($AZ535="","",$AO$79)</f>
        <v>6</v>
      </c>
      <c r="BT535" s="270" t="str">
        <f>IF(COUNTIFS($AL$77,"&lt;&gt;"&amp;"",$AL$77,"&lt;&gt;practic?*",$AL$77,"&lt;&gt;*op?ional*",$AL$77,"&lt;&gt;*Disciplin? facultativ?*", $AL$77,"&lt;&gt;*Examen de diplom?*"),$AV$79,"")</f>
        <v>DS</v>
      </c>
      <c r="BU535" s="126">
        <f t="shared" ref="BU535:BU543" si="152">IF($AZ535="","",IF($BG535&lt;&gt;"",$BG535,0)+IF($BM535&lt;&gt;"",$BM535,0)+IF($BQ535&lt;&gt;"",$BQ535,0))</f>
        <v>10.7</v>
      </c>
      <c r="BV535" s="127">
        <f t="shared" si="146"/>
        <v>150</v>
      </c>
      <c r="BW535" s="419" t="str">
        <f t="shared" si="116"/>
        <v>2025</v>
      </c>
      <c r="BX535" s="124"/>
    </row>
    <row r="536" spans="2:98" ht="21" hidden="1" customHeight="1" x14ac:dyDescent="0.2">
      <c r="D536" s="396">
        <f t="shared" si="147"/>
        <v>1</v>
      </c>
      <c r="F536" s="369">
        <f>$AO$79</f>
        <v>6</v>
      </c>
      <c r="H536" s="369">
        <f>$AQ$79</f>
        <v>35</v>
      </c>
      <c r="I536" s="368">
        <f>$AR$79+$AS$79+$AT$79</f>
        <v>28</v>
      </c>
      <c r="J536" s="126">
        <f t="shared" si="148"/>
        <v>63</v>
      </c>
      <c r="K536" s="310">
        <f>$AU$79</f>
        <v>0</v>
      </c>
      <c r="L536" s="369">
        <f>$AW$79</f>
        <v>87</v>
      </c>
      <c r="N536" s="369">
        <f t="shared" si="149"/>
        <v>150</v>
      </c>
      <c r="O536" s="396" t="b">
        <f t="shared" si="150"/>
        <v>1</v>
      </c>
      <c r="P536" s="404">
        <f t="shared" si="120"/>
        <v>25</v>
      </c>
      <c r="AX536" s="124" t="str">
        <f>$AL$82</f>
        <v>L420.22.08.S4</v>
      </c>
      <c r="AY536" s="127">
        <v>4</v>
      </c>
      <c r="AZ536" s="270" t="str">
        <f>IF(COUNTIFS($AL$80,"&lt;&gt;"&amp;"",$AL$80,"&lt;&gt;practic?*",$AL$80,"&lt;&gt;*op?ional*",$AL$80,"&lt;&gt;*Disciplin? facultativ?*", $AL$80,"&lt;&gt;*Examen de diplom?*"),$AL$80,"")</f>
        <v>Inspectia calitatii imbinarilor sudate</v>
      </c>
      <c r="BA536" s="270">
        <f t="shared" si="136"/>
        <v>4</v>
      </c>
      <c r="BB536" s="270" t="str">
        <f t="shared" si="137"/>
        <v>8</v>
      </c>
      <c r="BC536" s="270" t="str">
        <f>IF($AZ536="","",$AP$82)</f>
        <v>E</v>
      </c>
      <c r="BD536" s="270" t="str">
        <f t="shared" si="151"/>
        <v>DI</v>
      </c>
      <c r="BE536" s="126">
        <f t="shared" si="138"/>
        <v>2.5</v>
      </c>
      <c r="BF536" s="126">
        <f t="shared" si="139"/>
        <v>2</v>
      </c>
      <c r="BG536" s="126">
        <f t="shared" si="119"/>
        <v>4.5</v>
      </c>
      <c r="BH536" s="270">
        <f>IF(COUNTIFS($AL$80,"&lt;&gt;"&amp;"",$AL$80,"&lt;&gt;practic?*",$AL$80,"&lt;&gt;*Elaborare proiect de diplom?*",$AL$80,"&lt;&gt;*op?ional*",$AL$80,"&lt;&gt;*Disciplin? facultativ?*", $AL$80,"&lt;&gt;*Examen de diplom?*"),$AQ$82,"")</f>
        <v>35</v>
      </c>
      <c r="BI536" s="270">
        <f>IF(COUNTIFS($AL$80,"&lt;&gt;"&amp;"",$AL$80,"&lt;&gt;practic?*",$AL$80,"&lt;&gt;*Elaborare proiect de diplom?*",$AL$80,"&lt;&gt;*op?ional*",$AL$80,"&lt;&gt;*Disciplin? facultativ?*", $AL$80,"&lt;&gt;*Examen de diplom?*"),($AR$82+$AS$82+$AT$82),"")</f>
        <v>28</v>
      </c>
      <c r="BJ536" s="126">
        <f t="shared" si="140"/>
        <v>63</v>
      </c>
      <c r="BK536" s="342">
        <f t="shared" si="141"/>
        <v>0</v>
      </c>
      <c r="BL536" s="342">
        <f t="shared" si="142"/>
        <v>0</v>
      </c>
      <c r="BM536" s="126">
        <f t="shared" si="143"/>
        <v>0</v>
      </c>
      <c r="BN536" s="342">
        <f>IF(AZ536&lt;&gt;"",AU$82,"")</f>
        <v>0</v>
      </c>
      <c r="BO536" s="127" t="str">
        <f>IF(COUNTIF($AZ536,"=*Elaborare proiect de diplom?*"),$AT$82,"0")</f>
        <v>0</v>
      </c>
      <c r="BP536" s="126">
        <f t="shared" si="144"/>
        <v>0</v>
      </c>
      <c r="BQ536" s="342">
        <f t="shared" si="145"/>
        <v>6.2</v>
      </c>
      <c r="BR536" s="270">
        <f>IF(COUNTIFS($AL$80,"&lt;&gt;"&amp;"",$AL$80,"&lt;&gt;practic?*",$AL$80,"&lt;&gt;*op?ional*",$AL$80,"&lt;&gt;*Disciplin? facultativ?*", $AL$80,"&lt;&gt;*Examen de diplom?*"),IF($AW$82&lt;&gt;"",ROUND($AW$82,1),""),"")</f>
        <v>87</v>
      </c>
      <c r="BS536" s="127">
        <f>IF($AZ536="","",$AO$82)</f>
        <v>6</v>
      </c>
      <c r="BT536" s="270" t="str">
        <f>IF(COUNTIFS($AL$80,"&lt;&gt;"&amp;"",$AL$80,"&lt;&gt;practic?*",$AL$80,"&lt;&gt;*op?ional*",$AL$80,"&lt;&gt;*Disciplin? facultativ?*", $AL$80,"&lt;&gt;*Examen de diplom?*"),$AV$82,"")</f>
        <v>DS</v>
      </c>
      <c r="BU536" s="126">
        <f t="shared" si="152"/>
        <v>10.7</v>
      </c>
      <c r="BV536" s="127">
        <f t="shared" si="146"/>
        <v>150</v>
      </c>
      <c r="BW536" s="419" t="str">
        <f t="shared" si="116"/>
        <v>2025</v>
      </c>
      <c r="BX536" s="124"/>
    </row>
    <row r="537" spans="2:98" ht="21" hidden="1" customHeight="1" x14ac:dyDescent="0.2">
      <c r="D537" s="396">
        <f t="shared" si="147"/>
        <v>1</v>
      </c>
      <c r="F537" s="127">
        <f>$AO$82</f>
        <v>6</v>
      </c>
      <c r="H537" s="127">
        <f>$AQ$82</f>
        <v>35</v>
      </c>
      <c r="I537" s="368">
        <f>$AR$82+$AS$82+$AT$82</f>
        <v>28</v>
      </c>
      <c r="J537" s="126">
        <f t="shared" si="148"/>
        <v>63</v>
      </c>
      <c r="K537" s="310">
        <f>$AU$82</f>
        <v>0</v>
      </c>
      <c r="L537" s="127">
        <f>$AW$82</f>
        <v>87</v>
      </c>
      <c r="N537" s="369">
        <f t="shared" si="149"/>
        <v>150</v>
      </c>
      <c r="O537" s="396" t="b">
        <f t="shared" si="150"/>
        <v>1</v>
      </c>
      <c r="P537" s="404">
        <f t="shared" si="120"/>
        <v>25</v>
      </c>
      <c r="AX537" s="124" t="str">
        <f>$AL$85</f>
        <v>L420.22.08.S5</v>
      </c>
      <c r="AY537" s="127">
        <v>5</v>
      </c>
      <c r="AZ537" s="270" t="str">
        <f>IF(COUNTIFS($AL$83,"&lt;&gt;"&amp;"",$AL$83,"&lt;&gt;practic?*",$AL$83,"&lt;&gt;*op?ional*",$AL$83,"&lt;&gt;*Disciplin? facultativ?*", $AL$83,"&lt;&gt;*Examen de diplom?*"),$AL$83,"")</f>
        <v>Proiectarea si omologarea structurilor sudate</v>
      </c>
      <c r="BA537" s="270">
        <f t="shared" si="136"/>
        <v>4</v>
      </c>
      <c r="BB537" s="270" t="str">
        <f t="shared" si="137"/>
        <v>8</v>
      </c>
      <c r="BC537" s="270" t="str">
        <f>IF($AZ537="","",$AP$85)</f>
        <v>D</v>
      </c>
      <c r="BD537" s="127" t="str">
        <f t="shared" si="151"/>
        <v>DI</v>
      </c>
      <c r="BE537" s="126">
        <f t="shared" si="138"/>
        <v>0</v>
      </c>
      <c r="BF537" s="126">
        <f t="shared" si="139"/>
        <v>2</v>
      </c>
      <c r="BG537" s="126">
        <f t="shared" si="119"/>
        <v>2</v>
      </c>
      <c r="BH537" s="270">
        <f>IF(COUNTIFS($AL$83,"&lt;&gt;"&amp;"",$AL$83,"&lt;&gt;practic?*",$AL$83,"&lt;&gt;*Elaborare proiect de diplom?*",$AL$83,"&lt;&gt;*op?ional*",$AL$83,"&lt;&gt;*Disciplin? facultativ?*", $AL$83,"&lt;&gt;*Examen de diplom?*"),$AQ$85,"")</f>
        <v>0</v>
      </c>
      <c r="BI537" s="270">
        <f>IF(COUNTIFS($AL$83,"&lt;&gt;"&amp;"",$AL$83,"&lt;&gt;practic?*",$AL$83,"&lt;&gt;*Elaborare proiect de diplom?*",$AL$83,"&lt;&gt;*op?ional*",$AL$83,"&lt;&gt;*Disciplin? facultativ?*", $AL$83,"&lt;&gt;*Examen de diplom?*"),($AR$85+$AS$85+$AT$85),"")</f>
        <v>28</v>
      </c>
      <c r="BJ537" s="126">
        <f t="shared" si="140"/>
        <v>28</v>
      </c>
      <c r="BK537" s="342">
        <f t="shared" si="141"/>
        <v>0</v>
      </c>
      <c r="BL537" s="342">
        <f t="shared" si="142"/>
        <v>0</v>
      </c>
      <c r="BM537" s="126">
        <f t="shared" si="143"/>
        <v>0</v>
      </c>
      <c r="BN537" s="342">
        <f>IF(AZ537&lt;&gt;"",AU$85,"")</f>
        <v>0</v>
      </c>
      <c r="BO537" s="127" t="str">
        <f>IF(COUNTIF($AZ537,"=*Elaborare proiect de diplom?*"),$AT$85,"0")</f>
        <v>0</v>
      </c>
      <c r="BP537" s="126">
        <f t="shared" si="144"/>
        <v>0</v>
      </c>
      <c r="BQ537" s="342">
        <f t="shared" si="145"/>
        <v>1.6</v>
      </c>
      <c r="BR537" s="270">
        <f>IF(COUNTIFS($AL$83,"&lt;&gt;"&amp;"",$AL$83,"&lt;&gt;practic?*",$AL$83,"&lt;&gt;*op?ional*",$AL$83,"&lt;&gt;*Disciplin? facultativ?*", $AL$83,"&lt;&gt;*Examen de diplom?*"),IF($AW$85&lt;&gt;"",ROUND($AW$85,1),""),"")</f>
        <v>22</v>
      </c>
      <c r="BS537" s="270">
        <f>IF($AZ537="","",$AO$85)</f>
        <v>2</v>
      </c>
      <c r="BT537" s="270" t="str">
        <f>IF(COUNTIFS($AL$83,"&lt;&gt;"&amp;"",$AL$83,"&lt;&gt;practic?*",$AL$83,"&lt;&gt;*op?ional*",$AL$83,"&lt;&gt;*Disciplin? facultativ?*", $AL$83,"&lt;&gt;*Examen de diplom?*"),$AV$85,"")</f>
        <v>DS</v>
      </c>
      <c r="BU537" s="126">
        <f t="shared" si="152"/>
        <v>3.6</v>
      </c>
      <c r="BV537" s="127">
        <f t="shared" si="146"/>
        <v>50</v>
      </c>
      <c r="BW537" s="419" t="str">
        <f t="shared" si="116"/>
        <v>2025</v>
      </c>
      <c r="BX537" s="124"/>
    </row>
    <row r="538" spans="2:98" ht="21" hidden="1" customHeight="1" x14ac:dyDescent="0.2">
      <c r="D538" s="396">
        <f t="shared" si="147"/>
        <v>1</v>
      </c>
      <c r="F538" s="369">
        <f>$AO$85</f>
        <v>2</v>
      </c>
      <c r="H538" s="369">
        <f>$AQ$85</f>
        <v>0</v>
      </c>
      <c r="I538" s="368">
        <f>$AR$85+$AS$85+$AT$85</f>
        <v>28</v>
      </c>
      <c r="J538" s="126">
        <f t="shared" si="148"/>
        <v>28</v>
      </c>
      <c r="K538" s="310">
        <f>$AU$85</f>
        <v>0</v>
      </c>
      <c r="L538" s="369">
        <f>$AW$85</f>
        <v>22</v>
      </c>
      <c r="N538" s="369">
        <f t="shared" si="149"/>
        <v>50</v>
      </c>
      <c r="O538" s="396" t="b">
        <f t="shared" si="150"/>
        <v>1</v>
      </c>
      <c r="P538" s="404">
        <f t="shared" si="120"/>
        <v>25</v>
      </c>
      <c r="AX538" s="124" t="str">
        <f>$AL$88</f>
        <v>L420.22.08.S6</v>
      </c>
      <c r="AY538" s="342">
        <v>6</v>
      </c>
      <c r="AZ538" s="270" t="str">
        <f>IF(COUNTIFS($AL$86,"&lt;&gt;"&amp;"",$AL$86,"&lt;&gt;practic?*",$AL$86,"&lt;&gt;*op?ional*",$AL$86,"&lt;&gt;*Disciplin? facultativ?*", $AL$86,"&lt;&gt;*Examen de diplom?*"),$AL$86,"")</f>
        <v/>
      </c>
      <c r="BA538" s="270" t="str">
        <f t="shared" si="136"/>
        <v/>
      </c>
      <c r="BB538" s="270" t="str">
        <f t="shared" si="137"/>
        <v/>
      </c>
      <c r="BC538" s="270" t="str">
        <f>IF($AZ538="","",$AP$88)</f>
        <v/>
      </c>
      <c r="BD538" s="270" t="str">
        <f t="shared" si="151"/>
        <v/>
      </c>
      <c r="BE538" s="126" t="str">
        <f t="shared" si="138"/>
        <v/>
      </c>
      <c r="BF538" s="126" t="str">
        <f t="shared" si="139"/>
        <v/>
      </c>
      <c r="BG538" s="126" t="str">
        <f t="shared" si="119"/>
        <v/>
      </c>
      <c r="BH538" s="270" t="str">
        <f>IF(COUNTIFS($AL$86,"&lt;&gt;"&amp;"",$AL$86,"&lt;&gt;practic?*",$AL$86,"&lt;&gt;*Elaborare proiect de diplom?*",$AL$86,"&lt;&gt;*op?ional*",$AL$86,"&lt;&gt;*Disciplin? facultativ?*", $AL$86,"&lt;&gt;*Examen de diplom?*"),$AQ$88,"")</f>
        <v/>
      </c>
      <c r="BI538" s="270" t="str">
        <f>IF(COUNTIFS($AL$86,"&lt;&gt;"&amp;"",$AL$86,"&lt;&gt;practic?*",$AL$86,"&lt;&gt;*Elaborare proiect de diplom?*",$AL$86,"&lt;&gt;*op?ional*",$AL$86,"&lt;&gt;*Disciplin? facultativ?*", $AL$86,"&lt;&gt;*Examen de diplom?*"),($AR$88+$AS$88+$AT$88),"")</f>
        <v/>
      </c>
      <c r="BJ538" s="126" t="str">
        <f t="shared" si="140"/>
        <v/>
      </c>
      <c r="BK538" s="342" t="str">
        <f t="shared" si="141"/>
        <v/>
      </c>
      <c r="BL538" s="342" t="str">
        <f t="shared" si="142"/>
        <v/>
      </c>
      <c r="BM538" s="126" t="str">
        <f t="shared" si="143"/>
        <v/>
      </c>
      <c r="BN538" s="342" t="str">
        <f>IF(AZ538&lt;&gt;"",AU$88,"")</f>
        <v/>
      </c>
      <c r="BO538" s="127" t="str">
        <f>IF(COUNTIF($AZ538,"=*Elaborare proiect de diplom?*"),$AT$88,"0")</f>
        <v>0</v>
      </c>
      <c r="BP538" s="126" t="str">
        <f t="shared" si="144"/>
        <v/>
      </c>
      <c r="BQ538" s="342" t="str">
        <f t="shared" si="145"/>
        <v/>
      </c>
      <c r="BR538" s="270" t="str">
        <f>IF(COUNTIFS($AL$86,"&lt;&gt;"&amp;"",$AL$86,"&lt;&gt;practic?*",$AL$86,"&lt;&gt;*op?ional*",$AL$86,"&lt;&gt;*Disciplin? facultativ?*", $AL$86,"&lt;&gt;*Examen de diplom?*"),IF($AW$88&lt;&gt;"",ROUND($AW$88,1),""),"")</f>
        <v/>
      </c>
      <c r="BS538" s="270" t="str">
        <f>IF($AZ538="","",$AO$88)</f>
        <v/>
      </c>
      <c r="BT538" s="270" t="str">
        <f>IF(COUNTIFS($AL$86,"&lt;&gt;"&amp;"",$AL$86,"&lt;&gt;practic?*",$AL$86,"&lt;&gt;*op?ional*",$AL$86,"&lt;&gt;*Disciplin? facultativ?*", $AL$86,"&lt;&gt;*Examen de diplom?*"),$AV$88,"")</f>
        <v/>
      </c>
      <c r="BU538" s="126" t="str">
        <f t="shared" si="152"/>
        <v/>
      </c>
      <c r="BV538" s="127" t="str">
        <f t="shared" si="146"/>
        <v/>
      </c>
      <c r="BW538" s="419" t="str">
        <f t="shared" si="116"/>
        <v/>
      </c>
      <c r="BX538" s="124"/>
    </row>
    <row r="539" spans="2:98" ht="21" hidden="1" customHeight="1" x14ac:dyDescent="0.2">
      <c r="D539" s="396">
        <f t="shared" si="147"/>
        <v>1</v>
      </c>
      <c r="F539" s="369">
        <f>$AO$88</f>
        <v>4</v>
      </c>
      <c r="H539" s="369">
        <f>$AQ$88</f>
        <v>0</v>
      </c>
      <c r="I539" s="368">
        <f>$AR$88+$AS$88+$AT$88</f>
        <v>35</v>
      </c>
      <c r="J539" s="126">
        <f t="shared" si="148"/>
        <v>35</v>
      </c>
      <c r="K539" s="310">
        <f>$AU$88</f>
        <v>60</v>
      </c>
      <c r="L539" s="369">
        <f>$AW$88</f>
        <v>5</v>
      </c>
      <c r="N539" s="369">
        <f t="shared" si="149"/>
        <v>100</v>
      </c>
      <c r="O539" s="396" t="b">
        <f t="shared" si="150"/>
        <v>1</v>
      </c>
      <c r="P539" s="404">
        <f t="shared" si="120"/>
        <v>25</v>
      </c>
      <c r="AX539" s="124" t="str">
        <f>$AL$91</f>
        <v>L420.22.08.S7</v>
      </c>
      <c r="AY539" s="342">
        <v>7</v>
      </c>
      <c r="AZ539" s="270" t="str">
        <f>IF(COUNTIFS($AL$89,"&lt;&gt;"&amp;"",$AL$89,"&lt;&gt;practic?*",$AL$89,"&lt;&gt;*op?ional*",$AL$89,"&lt;&gt;*Disciplin? facultativ?*",$AL$89,"&lt;&gt;*Examen de diplom?*"),$AL$89,"")</f>
        <v>Elaborare proiect de diplomă</v>
      </c>
      <c r="BA539" s="270">
        <f t="shared" si="136"/>
        <v>4</v>
      </c>
      <c r="BB539" s="127" t="str">
        <f t="shared" si="137"/>
        <v>8</v>
      </c>
      <c r="BC539" s="270" t="str">
        <f>IF($AZ539="","",$AP$91)</f>
        <v>D</v>
      </c>
      <c r="BD539" s="127" t="str">
        <f t="shared" si="151"/>
        <v>DI</v>
      </c>
      <c r="BE539" s="126" t="e">
        <f t="shared" si="138"/>
        <v>#VALUE!</v>
      </c>
      <c r="BF539" s="126" t="e">
        <f t="shared" si="139"/>
        <v>#VALUE!</v>
      </c>
      <c r="BG539" s="126" t="e">
        <f t="shared" si="119"/>
        <v>#VALUE!</v>
      </c>
      <c r="BH539" s="270" t="str">
        <f>IF(COUNTIFS($AL$89,"&lt;&gt;"&amp;"",$AL$89,"&lt;&gt;practic?*",$AL$89,"&lt;&gt;*Elaborare proiect de diplom?*",$AL$89,"&lt;&gt;*op?ional*",$AL$89,"&lt;&gt;*Disciplin? facultativ?*", $AL$89,"&lt;&gt;*Examen de diplom?*"),$AQ$91,"")</f>
        <v/>
      </c>
      <c r="BI539" s="270" t="str">
        <f>IF(COUNTIFS($AL$89,"&lt;&gt;"&amp;"",$AL$89,"&lt;&gt;practic?*",$AL$89,"&lt;&gt;*Elaborare proiect de diplom?*",$AL$89,"&lt;&gt;*op?ional*",$AL$89,"&lt;&gt;*Disciplin? facultativ?*", $AL$89,"&lt;&gt;*Examen de diplom?*"),($AR$91+$AS$91+$AT$91),"")</f>
        <v/>
      </c>
      <c r="BJ539" s="126" t="e">
        <f t="shared" si="140"/>
        <v>#VALUE!</v>
      </c>
      <c r="BK539" s="342">
        <f t="shared" si="141"/>
        <v>0</v>
      </c>
      <c r="BL539" s="342">
        <f t="shared" si="142"/>
        <v>4</v>
      </c>
      <c r="BM539" s="126">
        <f t="shared" si="143"/>
        <v>4</v>
      </c>
      <c r="BN539" s="342">
        <f>IF(AZ539&lt;&gt;"",AU$91,"")</f>
        <v>0</v>
      </c>
      <c r="BO539" s="127">
        <f>IF(COUNTIF($AZ539,"=*Elaborare proiect de diplom?*"),$AT$91,"0")</f>
        <v>56</v>
      </c>
      <c r="BP539" s="126">
        <f t="shared" si="144"/>
        <v>56</v>
      </c>
      <c r="BQ539" s="342">
        <f t="shared" si="145"/>
        <v>3.1</v>
      </c>
      <c r="BR539" s="270">
        <f>IF(COUNTIFS($AL$89,"&lt;&gt;"&amp;"",$AL$89,"&lt;&gt;practic?*",$AL$89,"&lt;&gt;*op?ional*",$AL$89,"&lt;&gt;*Disciplin? facultativ?*", $AL$89,"&lt;&gt;*Examen de diplom?*"),IF($AW$91&lt;&gt;"",ROUND($AW$91,1),""),"")</f>
        <v>44</v>
      </c>
      <c r="BS539" s="127">
        <f>IF($AZ539="","",$AO$91)</f>
        <v>4</v>
      </c>
      <c r="BT539" s="270" t="str">
        <f>IF(COUNTIFS($AL$89,"&lt;&gt;"&amp;"",$AL$89,"&lt;&gt;practic?*",$AL$89,"&lt;&gt;*op?ional*",$AL$89,"&lt;&gt;*Disciplin? facultativ?*", $AL$89,"&lt;&gt;*Examen de diplom?*"),$AV$91,"")</f>
        <v>DS</v>
      </c>
      <c r="BU539" s="126" t="e">
        <f t="shared" si="152"/>
        <v>#VALUE!</v>
      </c>
      <c r="BV539" s="127" t="e">
        <f t="shared" si="146"/>
        <v>#VALUE!</v>
      </c>
      <c r="BW539" s="419" t="str">
        <f t="shared" si="116"/>
        <v>2025</v>
      </c>
      <c r="BX539" s="124"/>
    </row>
    <row r="540" spans="2:98" ht="21" hidden="1" customHeight="1" x14ac:dyDescent="0.2">
      <c r="D540" s="396">
        <f t="shared" si="147"/>
        <v>1</v>
      </c>
      <c r="F540" s="127">
        <f>$AO$91</f>
        <v>4</v>
      </c>
      <c r="H540" s="127">
        <f>$AQ$91</f>
        <v>0</v>
      </c>
      <c r="I540" s="368">
        <f>$AR$91+$AS$91+$AT$91</f>
        <v>56</v>
      </c>
      <c r="J540" s="126">
        <f t="shared" si="148"/>
        <v>56</v>
      </c>
      <c r="K540" s="310">
        <f>$AU$91</f>
        <v>0</v>
      </c>
      <c r="L540" s="127">
        <f>$AW$91</f>
        <v>44</v>
      </c>
      <c r="N540" s="369">
        <f t="shared" si="149"/>
        <v>100</v>
      </c>
      <c r="O540" s="396" t="b">
        <f t="shared" si="150"/>
        <v>1</v>
      </c>
      <c r="P540" s="404">
        <f t="shared" si="120"/>
        <v>25</v>
      </c>
      <c r="AX540" s="124" t="str">
        <f>$AL$94</f>
        <v>L420.22.08.8</v>
      </c>
      <c r="AY540" s="127">
        <v>8</v>
      </c>
      <c r="AZ540" s="270" t="str">
        <f>IF(COUNTIFS($AL$92,"&lt;&gt;"&amp;"",$AL$92,"&lt;&gt;practic?*",$AL$92,"&lt;&gt;*op?ional*",$AL$92,"&lt;&gt;*Disciplin? facultativ?*", $AL$92,"&lt;&gt;*Examen de diplom?*"),$AL$92,"")</f>
        <v/>
      </c>
      <c r="BA540" s="270" t="str">
        <f t="shared" si="136"/>
        <v/>
      </c>
      <c r="BB540" s="270" t="str">
        <f t="shared" si="137"/>
        <v/>
      </c>
      <c r="BC540" s="270" t="str">
        <f>IF($AZ540="","",$AP$94)</f>
        <v/>
      </c>
      <c r="BD540" s="270" t="str">
        <f t="shared" si="151"/>
        <v/>
      </c>
      <c r="BE540" s="126" t="str">
        <f t="shared" si="138"/>
        <v/>
      </c>
      <c r="BF540" s="126" t="str">
        <f t="shared" si="139"/>
        <v/>
      </c>
      <c r="BG540" s="126" t="str">
        <f t="shared" si="119"/>
        <v/>
      </c>
      <c r="BH540" s="270" t="str">
        <f>IF(COUNTIFS($AL$92,"&lt;&gt;"&amp;"",$AL$92,"&lt;&gt;practic?*",$AL$92,"&lt;&gt;*Elaborare proiect de diplom?*",$AL$92,"&lt;&gt;*op?ional*",$AL$92,"&lt;&gt;*Disciplin? facultativ?*", $AL$92,"&lt;&gt;*Examen de diplom?*"),$AQ$94,"")</f>
        <v/>
      </c>
      <c r="BI540" s="270" t="str">
        <f>IF(COUNTIFS($AL$92,"&lt;&gt;"&amp;"",$AL$92,"&lt;&gt;practic?*",$AL$92,"&lt;&gt;*Elaborare proiect de diplom?*",$AL$92,"&lt;&gt;*op?ional*",$AL$92,"&lt;&gt;*Disciplin? facultativ?*", $AL$92,"&lt;&gt;*Examen de diplom?*"),($AR$94+$AS$94+$AT$94),"")</f>
        <v/>
      </c>
      <c r="BJ540" s="126" t="str">
        <f t="shared" si="140"/>
        <v/>
      </c>
      <c r="BK540" s="342" t="str">
        <f t="shared" si="141"/>
        <v/>
      </c>
      <c r="BL540" s="342" t="str">
        <f t="shared" si="142"/>
        <v/>
      </c>
      <c r="BM540" s="126" t="str">
        <f t="shared" si="143"/>
        <v/>
      </c>
      <c r="BN540" s="342" t="str">
        <f>IF(AZ540&lt;&gt;"",AU$94,"")</f>
        <v/>
      </c>
      <c r="BO540" s="127" t="str">
        <f>IF(COUNTIF($AZ540,"=*Elaborare proiect de diplom?*"),$AT$94,"0")</f>
        <v>0</v>
      </c>
      <c r="BP540" s="126" t="str">
        <f t="shared" si="144"/>
        <v/>
      </c>
      <c r="BQ540" s="342" t="str">
        <f t="shared" si="145"/>
        <v/>
      </c>
      <c r="BR540" s="270" t="str">
        <f>IF(COUNTIFS($AL$92,"&lt;&gt;"&amp;"",$AL$92,"&lt;&gt;practic?*",$AL$92,"&lt;&gt;*op?ional*",$AL$92,"&lt;&gt;*Disciplin? facultativ?*", $AL$92,"&lt;&gt;*Examen de diplom?*"),IF($AW$94&lt;&gt;"",ROUND($AW$94,1),""),"")</f>
        <v/>
      </c>
      <c r="BS540" s="270" t="str">
        <f>IF($AZ540="","",$AO$94)</f>
        <v/>
      </c>
      <c r="BT540" s="270" t="str">
        <f>IF(COUNTIFS($AL$92,"&lt;&gt;"&amp;"",$AL$92,"&lt;&gt;practic?*",$AL$92,"&lt;&gt;*op?ional*",$AL$92,"&lt;&gt;*Disciplin? facultativ?*", $AL$92,"&lt;&gt;*Examen de diplom?*"),$AV$94,"")</f>
        <v/>
      </c>
      <c r="BU540" s="126" t="str">
        <f t="shared" si="152"/>
        <v/>
      </c>
      <c r="BV540" s="127" t="str">
        <f t="shared" si="146"/>
        <v/>
      </c>
      <c r="BW540" s="419" t="str">
        <f t="shared" si="116"/>
        <v/>
      </c>
      <c r="BX540" s="124"/>
    </row>
    <row r="541" spans="2:98" ht="21" hidden="1" customHeight="1" x14ac:dyDescent="0.2">
      <c r="D541" s="396">
        <f t="shared" si="147"/>
        <v>0</v>
      </c>
      <c r="F541" s="369">
        <f>$AO$94</f>
        <v>10</v>
      </c>
      <c r="H541" s="369">
        <f>$AQ$94</f>
        <v>0</v>
      </c>
      <c r="I541" s="368">
        <f>$AR$94+$AS$94+$AT$94</f>
        <v>0</v>
      </c>
      <c r="J541" s="126">
        <f t="shared" si="148"/>
        <v>0</v>
      </c>
      <c r="K541" s="310">
        <f>$AU$94</f>
        <v>0</v>
      </c>
      <c r="L541" s="369">
        <f>$AW$94</f>
        <v>0</v>
      </c>
      <c r="N541" s="369">
        <f t="shared" si="149"/>
        <v>0</v>
      </c>
      <c r="O541" s="396" t="b">
        <f t="shared" si="150"/>
        <v>1</v>
      </c>
      <c r="P541" s="404">
        <f t="shared" si="120"/>
        <v>0</v>
      </c>
      <c r="AX541" s="124" t="str">
        <f>$AL$97</f>
        <v/>
      </c>
      <c r="AY541" s="127">
        <v>9</v>
      </c>
      <c r="AZ541" s="342" t="str">
        <f>IF(COUNTIFS($AL$95,"&lt;&gt;"&amp;"",$AL$95,"&lt;&gt;practic?*",$AL$95,"&lt;&gt;*op?ional*",$AL$95,"&lt;&gt;*Disciplin? facultativ?*", $AL$95,"&lt;&gt;*Examen de diplom?*"),$AL$95,"")</f>
        <v/>
      </c>
      <c r="BA541" s="342" t="str">
        <f t="shared" si="136"/>
        <v/>
      </c>
      <c r="BB541" s="342" t="str">
        <f t="shared" si="137"/>
        <v/>
      </c>
      <c r="BC541" s="342" t="str">
        <f>IF($AZ541="","",$AP$97)</f>
        <v/>
      </c>
      <c r="BD541" s="342" t="str">
        <f t="shared" si="151"/>
        <v/>
      </c>
      <c r="BE541" s="126" t="str">
        <f t="shared" si="138"/>
        <v/>
      </c>
      <c r="BF541" s="126" t="str">
        <f t="shared" si="139"/>
        <v/>
      </c>
      <c r="BG541" s="126" t="str">
        <f t="shared" si="119"/>
        <v/>
      </c>
      <c r="BH541" s="342" t="str">
        <f>IF(COUNTIFS($AL$95,"&lt;&gt;"&amp;"",$AL$95,"&lt;&gt;practic?*",$AL$95,"&lt;&gt;*Elaborare proiect de diplom?*",$AL$95,"&lt;&gt;*op?ional*",$AL$95,"&lt;&gt;*Disciplin? facultativ?*", $AL$95,"&lt;&gt;*Examen de diplom?*"),$AQ$97,"")</f>
        <v/>
      </c>
      <c r="BI541" s="342" t="str">
        <f>IF(COUNTIFS($AL$95,"&lt;&gt;"&amp;"",$AL$95,"&lt;&gt;practic?*",$AL$95,"&lt;&gt;*Elaborare proiect de diplom?*",$AL$95,"&lt;&gt;*op?ional*",$AL$95,"&lt;&gt;*Disciplin? facultativ?*", $AL$95,"&lt;&gt;*Examen de diplom?*"),($AR$97+$AS$97+$AT$97),"")</f>
        <v/>
      </c>
      <c r="BJ541" s="126" t="str">
        <f t="shared" si="140"/>
        <v/>
      </c>
      <c r="BK541" s="342" t="str">
        <f t="shared" si="141"/>
        <v/>
      </c>
      <c r="BL541" s="342" t="str">
        <f t="shared" si="142"/>
        <v/>
      </c>
      <c r="BM541" s="126" t="str">
        <f t="shared" si="143"/>
        <v/>
      </c>
      <c r="BN541" s="342" t="str">
        <f>IF(AZ541&lt;&gt;"",AU$97,"")</f>
        <v/>
      </c>
      <c r="BO541" s="127" t="str">
        <f>IF(COUNTIF($AZ541,"=*Elaborare proiect de diplom?*"),$AT$97,"0")</f>
        <v>0</v>
      </c>
      <c r="BP541" s="126" t="str">
        <f t="shared" si="144"/>
        <v/>
      </c>
      <c r="BQ541" s="342" t="str">
        <f t="shared" si="145"/>
        <v/>
      </c>
      <c r="BR541" s="342" t="str">
        <f>IF(COUNTIFS($AL$95,"&lt;&gt;"&amp;"",$AL$95,"&lt;&gt;practic?*",$AL$95,"&lt;&gt;*op?ional*",$AL$95,"&lt;&gt;*Disciplin? facultativ?*", $AL$95,"&lt;&gt;*Examen de diplom?*"),IF($AW$97&lt;&gt;"",ROUND($AW$97,1),""),"")</f>
        <v/>
      </c>
      <c r="BS541" s="342" t="str">
        <f>IF($AZ541="","",$AO$97)</f>
        <v/>
      </c>
      <c r="BT541" s="342" t="str">
        <f>IF(COUNTIFS($AL$95,"&lt;&gt;"&amp;"",$AL$95,"&lt;&gt;practic?*",$AL$95,"&lt;&gt;*op?ional*",$AL$95,"&lt;&gt;*Disciplin? facultativ?*", $AL$95,"&lt;&gt;*Examen de diplom?*"),$AV$97,"")</f>
        <v/>
      </c>
      <c r="BU541" s="126" t="str">
        <f t="shared" si="152"/>
        <v/>
      </c>
      <c r="BV541" s="127" t="str">
        <f t="shared" si="146"/>
        <v/>
      </c>
      <c r="BW541" s="419" t="str">
        <f t="shared" si="116"/>
        <v/>
      </c>
      <c r="BX541" s="124"/>
    </row>
    <row r="542" spans="2:98" ht="21" hidden="1" customHeight="1" x14ac:dyDescent="0.2">
      <c r="B542" s="343"/>
      <c r="C542" s="343"/>
      <c r="D542" s="396">
        <f t="shared" si="147"/>
        <v>0</v>
      </c>
      <c r="E542" s="343"/>
      <c r="F542" s="369">
        <f>$AO$97</f>
        <v>0</v>
      </c>
      <c r="G542" s="343"/>
      <c r="H542" s="369">
        <f>$AQ$97</f>
        <v>0</v>
      </c>
      <c r="I542" s="368">
        <f>$AR$97+$AS$97+$AT$97</f>
        <v>0</v>
      </c>
      <c r="J542" s="126">
        <f t="shared" si="148"/>
        <v>0</v>
      </c>
      <c r="K542" s="343">
        <f>$AU$97</f>
        <v>0</v>
      </c>
      <c r="L542" s="369">
        <f>$AW$97</f>
        <v>0</v>
      </c>
      <c r="N542" s="369">
        <f t="shared" si="149"/>
        <v>0</v>
      </c>
      <c r="O542" s="396" t="b">
        <f t="shared" si="150"/>
        <v>1</v>
      </c>
      <c r="P542" s="404" t="e">
        <f t="shared" si="120"/>
        <v>#DIV/0!</v>
      </c>
      <c r="Q542" s="343"/>
      <c r="R542" s="343"/>
      <c r="S542" s="343"/>
      <c r="T542" s="343"/>
      <c r="U542" s="343"/>
      <c r="V542" s="343"/>
      <c r="W542" s="343"/>
      <c r="Z542" s="343"/>
      <c r="AA542" s="343"/>
      <c r="AB542" s="343"/>
      <c r="AC542" s="343"/>
      <c r="AD542" s="343"/>
      <c r="AE542" s="343"/>
      <c r="AF542" s="343"/>
      <c r="AG542" s="343"/>
      <c r="AH542" s="343"/>
      <c r="AI542" s="343"/>
      <c r="AL542" s="343"/>
      <c r="AM542" s="343"/>
      <c r="AN542" s="343"/>
      <c r="AO542" s="343"/>
      <c r="AP542" s="343"/>
      <c r="AQ542" s="343"/>
      <c r="AR542" s="343"/>
      <c r="AS542" s="343"/>
      <c r="AT542" s="343"/>
      <c r="AU542" s="343"/>
      <c r="AX542" s="124" t="str">
        <f>$AL$100</f>
        <v/>
      </c>
      <c r="AY542" s="342">
        <v>10</v>
      </c>
      <c r="AZ542" s="270" t="str">
        <f>IF(COUNTIFS($AL$98,"&lt;&gt;"&amp;"",$AL$98,"&lt;&gt;practic?*",$AL$98,"&lt;&gt;*op?ional*",$AL$98,"&lt;&gt;*Disciplin? facultativ?*",$AL$98,"&lt;&gt;*Examen de diplom?*"),$AL$98,"")</f>
        <v/>
      </c>
      <c r="BA542" s="270" t="str">
        <f t="shared" si="136"/>
        <v/>
      </c>
      <c r="BB542" s="270" t="str">
        <f t="shared" si="137"/>
        <v/>
      </c>
      <c r="BC542" s="270" t="str">
        <f>IF($AZ542="","",$AP$100)</f>
        <v/>
      </c>
      <c r="BD542" s="127" t="str">
        <f t="shared" si="151"/>
        <v/>
      </c>
      <c r="BE542" s="126" t="str">
        <f t="shared" si="138"/>
        <v/>
      </c>
      <c r="BF542" s="126" t="str">
        <f t="shared" si="139"/>
        <v/>
      </c>
      <c r="BG542" s="126" t="str">
        <f t="shared" si="119"/>
        <v/>
      </c>
      <c r="BH542" s="270" t="str">
        <f>IF(COUNTIFS($AL$98,"&lt;&gt;"&amp;"",$AL$98,"&lt;&gt;practic?*",$AL$98,"&lt;&gt;*Elaborare proiect de diplom?*",$AL$98,"&lt;&gt;*op?ional*",$AL$98,"&lt;&gt;*Disciplin? facultativ?*", $AL$98,"&lt;&gt;*Examen de diplom?*"),$AQ$100,"")</f>
        <v/>
      </c>
      <c r="BI542" s="270" t="str">
        <f>IF(COUNTIFS($AL$98,"&lt;&gt;"&amp;"",$AL$98,"&lt;&gt;practic?*",$AL$98,"&lt;&gt;*Elaborare proiect de diplom?*",$AL$98,"&lt;&gt;*op?ional*",$AL$98,"&lt;&gt;*Disciplin? facultativ?*", $AL$98,"&lt;&gt;*Examen de diplom?*"),($AR$100+$AS$100+$AT$100),"")</f>
        <v/>
      </c>
      <c r="BJ542" s="126" t="str">
        <f t="shared" si="140"/>
        <v/>
      </c>
      <c r="BK542" s="342" t="str">
        <f t="shared" si="141"/>
        <v/>
      </c>
      <c r="BL542" s="342" t="str">
        <f t="shared" si="142"/>
        <v/>
      </c>
      <c r="BM542" s="126" t="str">
        <f t="shared" si="143"/>
        <v/>
      </c>
      <c r="BN542" s="342" t="str">
        <f>IF(AZ542&lt;&gt;"",AU$100,"")</f>
        <v/>
      </c>
      <c r="BO542" s="127" t="str">
        <f>IF(COUNTIF($AZ542,"=*Elaborare proiect de diplom?*"),$AT$100,"0")</f>
        <v>0</v>
      </c>
      <c r="BP542" s="126" t="str">
        <f t="shared" si="144"/>
        <v/>
      </c>
      <c r="BQ542" s="342" t="str">
        <f t="shared" si="145"/>
        <v/>
      </c>
      <c r="BR542" s="270" t="str">
        <f>IF(COUNTIFS($AL$98,"&lt;&gt;"&amp;"",$AL$98,"&lt;&gt;practic?*",$AL$98,"&lt;&gt;*op?ional*",$AL$98,"&lt;&gt;*Disciplin? facultativ?*", $AL$98,"&lt;&gt;*Examen de diplom?*"),IF($AW$100&lt;&gt;"",ROUND($AW$100,1),""),"")</f>
        <v/>
      </c>
      <c r="BS542" s="270" t="str">
        <f>IF($AZ542="","",$AO$100)</f>
        <v/>
      </c>
      <c r="BT542" s="270" t="str">
        <f>IF(COUNTIFS($AL$98,"&lt;&gt;"&amp;"",$AL$98,"&lt;&gt;practic?*",$AL$98,"&lt;&gt;*op?ional*",$AL$98,"&lt;&gt;*Disciplin? facultativ?*", $AL$98,"&lt;&gt;*Examen de diplom?*"),$AV$100,"")</f>
        <v/>
      </c>
      <c r="BU542" s="126" t="str">
        <f t="shared" si="152"/>
        <v/>
      </c>
      <c r="BV542" s="127" t="str">
        <f t="shared" si="146"/>
        <v/>
      </c>
      <c r="BW542" s="419" t="str">
        <f t="shared" si="116"/>
        <v/>
      </c>
      <c r="BX542" s="124"/>
    </row>
    <row r="543" spans="2:98" ht="21" hidden="1" customHeight="1" x14ac:dyDescent="0.2">
      <c r="D543" s="396">
        <f t="shared" si="147"/>
        <v>0</v>
      </c>
      <c r="F543" s="369">
        <f>$AO$100</f>
        <v>0</v>
      </c>
      <c r="H543" s="369">
        <f>$AQ$100</f>
        <v>0</v>
      </c>
      <c r="I543" s="368">
        <f>$AR$100+$AS$100+$AT$100</f>
        <v>0</v>
      </c>
      <c r="J543" s="126">
        <f t="shared" si="148"/>
        <v>0</v>
      </c>
      <c r="K543" s="310">
        <f>$AU$100</f>
        <v>0</v>
      </c>
      <c r="L543" s="369">
        <f>$AW$100</f>
        <v>0</v>
      </c>
      <c r="N543" s="369">
        <f t="shared" si="149"/>
        <v>0</v>
      </c>
      <c r="O543" s="396" t="b">
        <f t="shared" si="150"/>
        <v>1</v>
      </c>
      <c r="P543" s="404" t="e">
        <f t="shared" si="120"/>
        <v>#DIV/0!</v>
      </c>
      <c r="AX543" s="124" t="str">
        <f>$AL$103</f>
        <v/>
      </c>
      <c r="AY543" s="342">
        <v>11</v>
      </c>
      <c r="AZ543" s="270" t="str">
        <f>IF(COUNTIFS($AL$101,"&lt;&gt;"&amp;"",$AL$101,"&lt;&gt;practic?*",$AL$101,"&lt;&gt;*op?ional*",$AL$101,"&lt;&gt;*Disciplin? facultativ?*", $AL$101,"&lt;&gt;*Examen de diplom?*"),$AL$101,"")</f>
        <v/>
      </c>
      <c r="BA543" s="270" t="str">
        <f t="shared" si="136"/>
        <v/>
      </c>
      <c r="BB543" s="270" t="str">
        <f t="shared" si="137"/>
        <v/>
      </c>
      <c r="BC543" s="270" t="str">
        <f>IF($AZ543="","",$AP$103)</f>
        <v/>
      </c>
      <c r="BD543" s="270" t="str">
        <f t="shared" si="151"/>
        <v/>
      </c>
      <c r="BE543" s="126" t="str">
        <f t="shared" si="138"/>
        <v/>
      </c>
      <c r="BF543" s="126" t="str">
        <f t="shared" si="139"/>
        <v/>
      </c>
      <c r="BG543" s="126" t="str">
        <f t="shared" si="119"/>
        <v/>
      </c>
      <c r="BH543" s="270" t="str">
        <f>IF(COUNTIFS($AL$101,"&lt;&gt;"&amp;"",$AL$101,"&lt;&gt;practic?*",$AL$101,"&lt;&gt;*Elaborare proiect de diplom?*",$AL$101,"&lt;&gt;*op?ional*",$AL$101,"&lt;&gt;*Disciplin? facultativ?*", $AL$101,"&lt;&gt;*Examen de diplom?*"),$AQ$103,"")</f>
        <v/>
      </c>
      <c r="BI543" s="270" t="str">
        <f>IF(COUNTIFS($AL$101,"&lt;&gt;"&amp;"",$AL$101,"&lt;&gt;practic?*",$AL$101,"&lt;&gt;*Elaborare proiect de diplom?*",$AL$101,"&lt;&gt;*op?ional*",$AL$101,"&lt;&gt;*Disciplin? facultativ?*", $AL$101,"&lt;&gt;*Examen de diplom?*"),($AR$103+$AS$103+$AT$103),"")</f>
        <v/>
      </c>
      <c r="BJ543" s="126" t="str">
        <f t="shared" si="140"/>
        <v/>
      </c>
      <c r="BK543" s="342" t="str">
        <f t="shared" si="141"/>
        <v/>
      </c>
      <c r="BL543" s="342" t="str">
        <f t="shared" si="142"/>
        <v/>
      </c>
      <c r="BM543" s="126" t="str">
        <f t="shared" si="143"/>
        <v/>
      </c>
      <c r="BN543" s="342" t="str">
        <f>IF(AZ543&lt;&gt;"",AU$103,"")</f>
        <v/>
      </c>
      <c r="BO543" s="127" t="str">
        <f>IF(COUNTIF($AZ543,"=*Elaborare proiect de diplom?*"),$AT$103,"0")</f>
        <v>0</v>
      </c>
      <c r="BP543" s="126" t="str">
        <f t="shared" si="144"/>
        <v/>
      </c>
      <c r="BQ543" s="342" t="str">
        <f t="shared" si="145"/>
        <v/>
      </c>
      <c r="BR543" s="270" t="str">
        <f>IF(COUNTIFS($AL$101,"&lt;&gt;"&amp;"",$AL$101,"&lt;&gt;practic?*",$AL$101,"&lt;&gt;*op?ional*",$AL$101,"&lt;&gt;*Disciplin? facultativ?*", $AL$101,"&lt;&gt;*Examen de diplom?*"),IF($AW$103&lt;&gt;"",ROUND($AW$103,1),""),"")</f>
        <v/>
      </c>
      <c r="BS543" s="127" t="str">
        <f>IF($AZ543="","",$AO$103)</f>
        <v/>
      </c>
      <c r="BT543" s="270" t="str">
        <f>IF(COUNTIFS($AL$101,"&lt;&gt;"&amp;"",$AL$101,"&lt;&gt;practic?*",$AL$101,"&lt;&gt;*op?ional*",$AL$101,"&lt;&gt;*Disciplin? facultativ?*", $AL$101,"&lt;&gt;*Examen de diplom?*"),$AV$103,"")</f>
        <v/>
      </c>
      <c r="BU543" s="126" t="str">
        <f t="shared" si="152"/>
        <v/>
      </c>
      <c r="BV543" s="127" t="str">
        <f t="shared" si="146"/>
        <v/>
      </c>
      <c r="BW543" s="419" t="str">
        <f t="shared" si="116"/>
        <v/>
      </c>
      <c r="BX543" s="124"/>
    </row>
    <row r="544" spans="2:98" ht="21" hidden="1" customHeight="1" x14ac:dyDescent="0.25">
      <c r="D544" s="396">
        <f t="shared" si="147"/>
        <v>0</v>
      </c>
      <c r="F544" s="127">
        <f>$AO$103</f>
        <v>0</v>
      </c>
      <c r="H544" s="127">
        <f>$AQ$103</f>
        <v>0</v>
      </c>
      <c r="I544" s="368">
        <f>$AR$103+$AS$103+$AT$103</f>
        <v>0</v>
      </c>
      <c r="J544" s="126">
        <f t="shared" si="148"/>
        <v>0</v>
      </c>
      <c r="K544" s="310">
        <f>$AU$103</f>
        <v>0</v>
      </c>
      <c r="L544" s="127">
        <f>$AW$103</f>
        <v>0</v>
      </c>
      <c r="N544" s="369">
        <f t="shared" si="149"/>
        <v>0</v>
      </c>
      <c r="O544" s="396" t="b">
        <f t="shared" si="150"/>
        <v>1</v>
      </c>
      <c r="P544" s="404" t="e">
        <f t="shared" si="120"/>
        <v>#DIV/0!</v>
      </c>
      <c r="BS544" s="337">
        <f>SUM(BS533:BS543)</f>
        <v>26</v>
      </c>
      <c r="BT544" s="348"/>
      <c r="BU544" s="349"/>
      <c r="BV544" s="350"/>
      <c r="BW544" s="419" t="str">
        <f t="shared" si="116"/>
        <v/>
      </c>
      <c r="BX544" s="337"/>
      <c r="BY544" s="351"/>
    </row>
    <row r="545" spans="1:98" ht="21" hidden="1" customHeight="1" x14ac:dyDescent="0.25">
      <c r="F545" s="371">
        <f>D534*F534+D535*F535+D536*F536+D537*F537+D538*F538+D539*F539+D540*F540+D541*F541+D542*F542+D543*F543+D544*F544</f>
        <v>30</v>
      </c>
      <c r="L545" s="49"/>
      <c r="N545" s="371">
        <f>D534*N534+D535*N535+D536*N536+D537*N537+D538*N538+D539*N539+D540*N540+D541*N541+D542*N542+D543*N543+D544*N544</f>
        <v>750</v>
      </c>
      <c r="O545" s="398" t="b">
        <f>AND(O534:O544)</f>
        <v>1</v>
      </c>
      <c r="P545" s="374">
        <f>N545/F545</f>
        <v>25</v>
      </c>
      <c r="AX545" s="345" t="s">
        <v>227</v>
      </c>
      <c r="AY545" s="346"/>
      <c r="AZ545" s="346"/>
      <c r="BA545" s="346"/>
      <c r="BB545" s="346"/>
      <c r="BC545" s="346"/>
      <c r="BD545" s="346"/>
      <c r="BE545" s="346"/>
      <c r="BF545" s="346"/>
      <c r="BG545" s="346"/>
      <c r="BH545" s="346"/>
      <c r="BI545" s="346"/>
      <c r="BJ545" s="346"/>
      <c r="BK545" s="346"/>
      <c r="BL545" s="346"/>
      <c r="BM545" s="346"/>
      <c r="BN545" s="346"/>
      <c r="BO545" s="346"/>
      <c r="BP545" s="346"/>
      <c r="BQ545" s="346"/>
      <c r="BR545" s="346"/>
      <c r="BS545" s="346"/>
      <c r="BT545" s="346"/>
      <c r="BU545" s="346"/>
      <c r="BV545" s="347"/>
      <c r="BW545" s="419" t="str">
        <f t="shared" si="116"/>
        <v/>
      </c>
    </row>
    <row r="546" spans="1:98" ht="21" hidden="1" customHeight="1" x14ac:dyDescent="0.25">
      <c r="B546" s="273"/>
      <c r="C546" s="273"/>
      <c r="D546" s="273"/>
      <c r="E546" s="273"/>
      <c r="F546" s="273"/>
      <c r="G546" s="273"/>
      <c r="H546" s="273"/>
      <c r="I546" s="273"/>
      <c r="J546" s="273"/>
      <c r="N546" s="273"/>
      <c r="P546" s="273"/>
      <c r="Q546" s="273"/>
      <c r="R546" s="273"/>
      <c r="S546" s="273"/>
      <c r="T546" s="273"/>
      <c r="U546" s="273"/>
      <c r="V546" s="273"/>
      <c r="Z546" s="273"/>
      <c r="AA546" s="273"/>
      <c r="AB546" s="273"/>
      <c r="AC546" s="273"/>
      <c r="AD546" s="273"/>
      <c r="AE546" s="273"/>
      <c r="AF546" s="273"/>
      <c r="AG546" s="273"/>
      <c r="AH546" s="273"/>
      <c r="AL546" s="273"/>
      <c r="AM546" s="273"/>
      <c r="AN546" s="273"/>
      <c r="AO546" s="273"/>
      <c r="AP546" s="273"/>
      <c r="AQ546" s="273"/>
      <c r="AR546" s="273"/>
      <c r="AS546" s="273"/>
      <c r="AT546" s="273"/>
      <c r="AX546" s="503" t="s">
        <v>217</v>
      </c>
      <c r="AY546" s="512"/>
      <c r="AZ546" s="512"/>
      <c r="BA546" s="512"/>
      <c r="BB546" s="512"/>
      <c r="BC546" s="512"/>
      <c r="BD546" s="512"/>
      <c r="BE546" s="512"/>
      <c r="BF546" s="512"/>
      <c r="BG546" s="512"/>
      <c r="BH546" s="512"/>
      <c r="BI546" s="512"/>
      <c r="BJ546" s="512"/>
      <c r="BK546" s="512"/>
      <c r="BL546" s="512"/>
      <c r="BM546" s="512"/>
      <c r="BN546" s="512"/>
      <c r="BO546" s="512"/>
      <c r="BP546" s="512"/>
      <c r="BQ546" s="512"/>
      <c r="BR546" s="512"/>
      <c r="BS546" s="512"/>
      <c r="BT546" s="512"/>
      <c r="BU546" s="512"/>
      <c r="BV546" s="513"/>
      <c r="BW546" s="419" t="str">
        <f t="shared" si="116"/>
        <v/>
      </c>
      <c r="BY546" s="273"/>
      <c r="BZ546" s="273"/>
      <c r="CA546" s="273"/>
      <c r="CB546" s="273"/>
      <c r="CC546" s="273"/>
      <c r="CD546" s="273"/>
      <c r="CE546" s="273"/>
      <c r="CF546" s="273"/>
      <c r="CG546" s="51"/>
      <c r="CH546" s="51"/>
      <c r="CI546" s="51"/>
      <c r="CJ546" s="273"/>
      <c r="CK546" s="273"/>
      <c r="CL546" s="273"/>
      <c r="CM546" s="273"/>
      <c r="CN546" s="273"/>
      <c r="CO546" s="273"/>
      <c r="CP546" s="273"/>
      <c r="CQ546" s="273"/>
      <c r="CR546" s="273"/>
      <c r="CS546" s="51"/>
      <c r="CT546" s="51"/>
    </row>
    <row r="547" spans="1:98" s="259" customFormat="1" ht="21" hidden="1" customHeight="1" x14ac:dyDescent="0.25">
      <c r="A547" s="49"/>
      <c r="B547" s="273"/>
      <c r="C547" s="273"/>
      <c r="D547" s="273"/>
      <c r="E547" s="273"/>
      <c r="F547" s="273"/>
      <c r="G547" s="273"/>
      <c r="H547" s="273"/>
      <c r="I547" s="273"/>
      <c r="J547" s="273"/>
      <c r="K547" s="310"/>
      <c r="L547" s="51"/>
      <c r="M547" s="51"/>
      <c r="N547" s="273"/>
      <c r="O547" s="376"/>
      <c r="P547" s="273"/>
      <c r="Q547" s="273"/>
      <c r="R547" s="273"/>
      <c r="S547" s="273"/>
      <c r="T547" s="273"/>
      <c r="U547" s="273"/>
      <c r="V547" s="273"/>
      <c r="W547" s="310"/>
      <c r="X547" s="51"/>
      <c r="Y547" s="51"/>
      <c r="Z547" s="273"/>
      <c r="AA547" s="273"/>
      <c r="AB547" s="273"/>
      <c r="AC547" s="273"/>
      <c r="AD547" s="273"/>
      <c r="AE547" s="273"/>
      <c r="AF547" s="273"/>
      <c r="AG547" s="273"/>
      <c r="AH547" s="273"/>
      <c r="AI547" s="310"/>
      <c r="AJ547" s="51"/>
      <c r="AK547" s="51"/>
      <c r="AL547" s="273"/>
      <c r="AM547" s="273"/>
      <c r="AN547" s="273"/>
      <c r="AO547" s="273"/>
      <c r="AP547" s="273"/>
      <c r="AQ547" s="273"/>
      <c r="AR547" s="273"/>
      <c r="AS547" s="273"/>
      <c r="AT547" s="273"/>
      <c r="AU547" s="310"/>
      <c r="AV547" s="51"/>
      <c r="AW547" s="51"/>
      <c r="AX547" s="247" t="s">
        <v>216</v>
      </c>
      <c r="AY547" s="247" t="s">
        <v>186</v>
      </c>
      <c r="AZ547" s="247" t="s">
        <v>187</v>
      </c>
      <c r="BA547" s="247" t="s">
        <v>192</v>
      </c>
      <c r="BB547" s="247" t="s">
        <v>195</v>
      </c>
      <c r="BC547" s="247" t="s">
        <v>193</v>
      </c>
      <c r="BD547" s="247" t="s">
        <v>194</v>
      </c>
      <c r="BE547" s="247" t="s">
        <v>203</v>
      </c>
      <c r="BF547" s="247" t="s">
        <v>204</v>
      </c>
      <c r="BG547" s="247" t="s">
        <v>208</v>
      </c>
      <c r="BH547" s="247" t="s">
        <v>205</v>
      </c>
      <c r="BI547" s="247" t="s">
        <v>206</v>
      </c>
      <c r="BJ547" s="247" t="s">
        <v>197</v>
      </c>
      <c r="BK547" s="260" t="s">
        <v>202</v>
      </c>
      <c r="BL547" s="260" t="s">
        <v>207</v>
      </c>
      <c r="BM547" s="247" t="s">
        <v>200</v>
      </c>
      <c r="BN547" s="260" t="s">
        <v>209</v>
      </c>
      <c r="BO547" s="260" t="s">
        <v>210</v>
      </c>
      <c r="BP547" s="247" t="s">
        <v>201</v>
      </c>
      <c r="BQ547" s="247" t="s">
        <v>198</v>
      </c>
      <c r="BR547" s="247" t="s">
        <v>199</v>
      </c>
      <c r="BS547" s="247" t="s">
        <v>196</v>
      </c>
      <c r="BT547" s="247" t="s">
        <v>226</v>
      </c>
      <c r="BU547" s="247" t="s">
        <v>211</v>
      </c>
      <c r="BV547" s="247" t="s">
        <v>212</v>
      </c>
      <c r="BW547" s="419" t="e">
        <f t="shared" si="116"/>
        <v>#VALUE!</v>
      </c>
      <c r="BY547" s="261"/>
      <c r="BZ547" s="261"/>
      <c r="CA547" s="261"/>
      <c r="CB547" s="261"/>
      <c r="CC547" s="261"/>
      <c r="CD547" s="261"/>
      <c r="CE547" s="261"/>
      <c r="CF547" s="261"/>
      <c r="CG547" s="261"/>
      <c r="CH547" s="261"/>
      <c r="CI547" s="261"/>
      <c r="CJ547" s="261"/>
      <c r="CK547" s="261"/>
      <c r="CL547" s="261"/>
      <c r="CM547" s="261"/>
      <c r="CN547" s="261"/>
      <c r="CO547" s="261"/>
      <c r="CP547" s="261"/>
      <c r="CQ547" s="261"/>
      <c r="CR547" s="261"/>
      <c r="CS547" s="261"/>
      <c r="CT547" s="261"/>
    </row>
    <row r="548" spans="1:98" ht="21" hidden="1" customHeight="1" x14ac:dyDescent="0.25">
      <c r="A548" s="259"/>
      <c r="B548" s="259"/>
      <c r="C548" s="259"/>
      <c r="D548" s="259"/>
      <c r="E548" s="259"/>
      <c r="F548" s="259"/>
      <c r="G548" s="259"/>
      <c r="H548" s="259"/>
      <c r="I548" s="259"/>
      <c r="J548" s="259"/>
      <c r="K548" s="259"/>
      <c r="L548" s="259"/>
      <c r="M548" s="259"/>
      <c r="N548" s="259"/>
      <c r="O548" s="399"/>
      <c r="P548" s="259"/>
      <c r="Q548" s="259"/>
      <c r="R548" s="259"/>
      <c r="S548" s="259"/>
      <c r="T548" s="259"/>
      <c r="U548" s="259"/>
      <c r="V548" s="259"/>
      <c r="W548" s="259"/>
      <c r="X548" s="259"/>
      <c r="Y548" s="259"/>
      <c r="Z548" s="259"/>
      <c r="AA548" s="259"/>
      <c r="AB548" s="259"/>
      <c r="AC548" s="259"/>
      <c r="AD548" s="259"/>
      <c r="AE548" s="259"/>
      <c r="AF548" s="259"/>
      <c r="AG548" s="259"/>
      <c r="AH548" s="259"/>
      <c r="AI548" s="259"/>
      <c r="AJ548" s="259"/>
      <c r="AK548" s="259"/>
      <c r="AL548" s="259"/>
      <c r="AM548" s="259"/>
      <c r="AN548" s="259"/>
      <c r="AO548" s="259"/>
      <c r="AP548" s="259"/>
      <c r="AQ548" s="259"/>
      <c r="AR548" s="259"/>
      <c r="AS548" s="259"/>
      <c r="AT548" s="259"/>
      <c r="AU548" s="259"/>
      <c r="AV548" s="259"/>
      <c r="AW548" s="259"/>
      <c r="AX548" s="262"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$B$148</f>
        <v/>
      </c>
      <c r="AY549" s="274">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4"/>
      <c r="BL549" s="127"/>
      <c r="BM549" s="127"/>
      <c r="BN549" s="274"/>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$B$151</f>
        <v/>
      </c>
      <c r="AY550" s="274">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4"/>
      <c r="BL550" s="127"/>
      <c r="BM550" s="127"/>
      <c r="BN550" s="274"/>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$B$154</f>
        <v/>
      </c>
      <c r="AY551" s="274">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4"/>
      <c r="BL551" s="127"/>
      <c r="BM551" s="127"/>
      <c r="BN551" s="274"/>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A552" s="253"/>
      <c r="B552" s="254"/>
      <c r="C552" s="254"/>
      <c r="D552" s="254"/>
      <c r="E552" s="254"/>
      <c r="F552" s="254"/>
      <c r="G552" s="254"/>
      <c r="H552" s="254"/>
      <c r="I552" s="254"/>
      <c r="J552" s="254"/>
      <c r="K552" s="254"/>
      <c r="L552" s="255"/>
      <c r="M552" s="255"/>
      <c r="N552" s="254"/>
      <c r="O552" s="394"/>
      <c r="P552" s="254"/>
      <c r="Q552" s="254"/>
      <c r="R552" s="254"/>
      <c r="S552" s="254"/>
      <c r="T552" s="254"/>
      <c r="U552" s="254"/>
      <c r="V552" s="254"/>
      <c r="W552" s="254"/>
      <c r="X552" s="255"/>
      <c r="Y552" s="255"/>
      <c r="Z552" s="254"/>
      <c r="AA552" s="254"/>
      <c r="AB552" s="254"/>
      <c r="AC552" s="254"/>
      <c r="AD552" s="254"/>
      <c r="AE552" s="254"/>
      <c r="AF552" s="254"/>
      <c r="AG552" s="254"/>
      <c r="AH552" s="254"/>
      <c r="AI552" s="254"/>
      <c r="AJ552" s="255"/>
      <c r="AK552" s="255"/>
      <c r="AL552" s="254"/>
      <c r="AM552" s="254"/>
      <c r="AN552" s="254"/>
      <c r="AO552" s="254"/>
      <c r="AP552" s="254"/>
      <c r="AQ552" s="254"/>
      <c r="AR552" s="254"/>
      <c r="AS552" s="254"/>
      <c r="AT552" s="254"/>
      <c r="AU552" s="254"/>
      <c r="AV552" s="255"/>
      <c r="AW552" s="255"/>
      <c r="AX552" s="262" t="str">
        <f>$B$157</f>
        <v/>
      </c>
      <c r="AY552" s="274">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4"/>
      <c r="BL552" s="127"/>
      <c r="BM552" s="127"/>
      <c r="BN552" s="274"/>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$B$160</f>
        <v/>
      </c>
      <c r="AY553" s="274">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4"/>
      <c r="BL553" s="127"/>
      <c r="BM553" s="127"/>
      <c r="BN553" s="274"/>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$B$163</f>
        <v/>
      </c>
      <c r="AY554" s="274">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4"/>
      <c r="BL554" s="127"/>
      <c r="BM554" s="127"/>
      <c r="BN554" s="274"/>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$B$166</f>
        <v/>
      </c>
      <c r="AY555" s="274">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4"/>
      <c r="BL555" s="127"/>
      <c r="BM555" s="127"/>
      <c r="BN555" s="274"/>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$B$169</f>
        <v/>
      </c>
      <c r="AY556" s="274">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4"/>
      <c r="BL556" s="127"/>
      <c r="BM556" s="127"/>
      <c r="BN556" s="274"/>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$B$172</f>
        <v/>
      </c>
      <c r="AY557" s="274">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4"/>
      <c r="BL557" s="127"/>
      <c r="BM557" s="127"/>
      <c r="BN557" s="274"/>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$B$175</f>
        <v/>
      </c>
      <c r="AY558" s="274">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4"/>
      <c r="BL558" s="127"/>
      <c r="BM558" s="127"/>
      <c r="BN558" s="274"/>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262" t="str">
        <f>$B$178</f>
        <v/>
      </c>
      <c r="AY559" s="274">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4"/>
      <c r="BL559" s="127"/>
      <c r="BM559" s="127"/>
      <c r="BN559" s="274"/>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5">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503" t="s">
        <v>218</v>
      </c>
      <c r="AY560" s="512"/>
      <c r="AZ560" s="512"/>
      <c r="BA560" s="512"/>
      <c r="BB560" s="512"/>
      <c r="BC560" s="512"/>
      <c r="BD560" s="512"/>
      <c r="BE560" s="512"/>
      <c r="BF560" s="512"/>
      <c r="BG560" s="512"/>
      <c r="BH560" s="512"/>
      <c r="BI560" s="512"/>
      <c r="BJ560" s="512"/>
      <c r="BK560" s="512"/>
      <c r="BL560" s="512"/>
      <c r="BM560" s="512"/>
      <c r="BN560" s="512"/>
      <c r="BO560" s="512"/>
      <c r="BP560" s="512"/>
      <c r="BQ560" s="512"/>
      <c r="BR560" s="512"/>
      <c r="BS560" s="512"/>
      <c r="BT560" s="512"/>
      <c r="BU560" s="512"/>
      <c r="BV560" s="513"/>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B561" s="273"/>
      <c r="C561" s="273"/>
      <c r="D561" s="273"/>
      <c r="E561" s="273"/>
      <c r="F561" s="273"/>
      <c r="G561" s="273"/>
      <c r="H561" s="273"/>
      <c r="I561" s="273"/>
      <c r="J561" s="273"/>
      <c r="N561" s="273"/>
      <c r="P561" s="273"/>
      <c r="Q561" s="273"/>
      <c r="R561" s="273"/>
      <c r="S561" s="273"/>
      <c r="T561" s="273"/>
      <c r="U561" s="273"/>
      <c r="V561" s="273"/>
      <c r="Z561" s="273"/>
      <c r="AA561" s="273"/>
      <c r="AB561" s="273"/>
      <c r="AC561" s="273"/>
      <c r="AD561" s="273"/>
      <c r="AE561" s="273"/>
      <c r="AF561" s="273"/>
      <c r="AG561" s="273"/>
      <c r="AH561" s="273"/>
      <c r="AL561" s="273"/>
      <c r="AM561" s="273"/>
      <c r="AN561" s="273"/>
      <c r="AO561" s="273"/>
      <c r="AP561" s="273"/>
      <c r="AQ561" s="273"/>
      <c r="AR561" s="273"/>
      <c r="AS561" s="273"/>
      <c r="AT561" s="273"/>
      <c r="AX561" s="262"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$N$148</f>
        <v/>
      </c>
      <c r="AY562" s="274">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4"/>
      <c r="BL562" s="127"/>
      <c r="BM562" s="127"/>
      <c r="BN562" s="274"/>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$N$151</f>
        <v/>
      </c>
      <c r="AY563" s="274">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4"/>
      <c r="BL563" s="127"/>
      <c r="BM563" s="127"/>
      <c r="BN563" s="274"/>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$N$154</f>
        <v/>
      </c>
      <c r="AY564" s="274">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4"/>
      <c r="BL564" s="127"/>
      <c r="BM564" s="127"/>
      <c r="BN564" s="274"/>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A565" s="253"/>
      <c r="B565" s="254"/>
      <c r="C565" s="254"/>
      <c r="D565" s="254"/>
      <c r="E565" s="254"/>
      <c r="F565" s="254"/>
      <c r="G565" s="254"/>
      <c r="H565" s="254"/>
      <c r="I565" s="254"/>
      <c r="J565" s="254"/>
      <c r="K565" s="254"/>
      <c r="L565" s="255"/>
      <c r="M565" s="255"/>
      <c r="N565" s="254"/>
      <c r="O565" s="394"/>
      <c r="P565" s="254"/>
      <c r="Q565" s="254"/>
      <c r="R565" s="254"/>
      <c r="S565" s="254"/>
      <c r="T565" s="254"/>
      <c r="U565" s="254"/>
      <c r="V565" s="254"/>
      <c r="W565" s="254"/>
      <c r="X565" s="255"/>
      <c r="Y565" s="255"/>
      <c r="Z565" s="254"/>
      <c r="AA565" s="254"/>
      <c r="AB565" s="254"/>
      <c r="AC565" s="254"/>
      <c r="AD565" s="254"/>
      <c r="AE565" s="254"/>
      <c r="AF565" s="254"/>
      <c r="AG565" s="254"/>
      <c r="AH565" s="254"/>
      <c r="AI565" s="254"/>
      <c r="AJ565" s="255"/>
      <c r="AK565" s="255"/>
      <c r="AL565" s="254"/>
      <c r="AM565" s="254"/>
      <c r="AN565" s="254"/>
      <c r="AO565" s="254"/>
      <c r="AP565" s="254"/>
      <c r="AQ565" s="254"/>
      <c r="AR565" s="254"/>
      <c r="AS565" s="254"/>
      <c r="AT565" s="254"/>
      <c r="AU565" s="254"/>
      <c r="AV565" s="255"/>
      <c r="AW565" s="255"/>
      <c r="AX565" s="262" t="str">
        <f>$N$157</f>
        <v/>
      </c>
      <c r="AY565" s="274">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4"/>
      <c r="BL565" s="127"/>
      <c r="BM565" s="127"/>
      <c r="BN565" s="274"/>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$N$160</f>
        <v/>
      </c>
      <c r="AY566" s="274">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4"/>
      <c r="BL566" s="127"/>
      <c r="BM566" s="127"/>
      <c r="BN566" s="274"/>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$N$163</f>
        <v/>
      </c>
      <c r="AY567" s="274">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4"/>
      <c r="BL567" s="127"/>
      <c r="BM567" s="127"/>
      <c r="BN567" s="274"/>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$N$166</f>
        <v/>
      </c>
      <c r="AY568" s="274">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4"/>
      <c r="BL568" s="127"/>
      <c r="BM568" s="127"/>
      <c r="BN568" s="274"/>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$N$169</f>
        <v/>
      </c>
      <c r="AY569" s="274">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4"/>
      <c r="BL569" s="127"/>
      <c r="BM569" s="127"/>
      <c r="BN569" s="274"/>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$N$172</f>
        <v/>
      </c>
      <c r="AY570" s="274">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4"/>
      <c r="BL570" s="127"/>
      <c r="BM570" s="127"/>
      <c r="BN570" s="274"/>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$N$175</f>
        <v/>
      </c>
      <c r="AY571" s="274">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4"/>
      <c r="BL571" s="127"/>
      <c r="BM571" s="127"/>
      <c r="BN571" s="274"/>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262" t="str">
        <f>$N$178</f>
        <v/>
      </c>
      <c r="AY572" s="274">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4"/>
      <c r="BL572" s="127"/>
      <c r="BM572" s="127"/>
      <c r="BN572" s="274"/>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19" t="str">
        <f t="shared" si="116"/>
        <v/>
      </c>
      <c r="BY572" s="273"/>
      <c r="BZ572" s="273"/>
      <c r="CA572" s="273"/>
      <c r="CB572" s="273"/>
      <c r="CC572" s="273"/>
      <c r="CD572" s="273"/>
      <c r="CE572" s="273"/>
      <c r="CF572" s="273"/>
      <c r="CG572" s="51"/>
      <c r="CH572" s="51"/>
      <c r="CI572" s="51"/>
      <c r="CJ572" s="273"/>
      <c r="CK572" s="273"/>
      <c r="CL572" s="273"/>
      <c r="CM572" s="273"/>
      <c r="CN572" s="273"/>
      <c r="CO572" s="273"/>
      <c r="CP572" s="273"/>
      <c r="CQ572" s="273"/>
      <c r="CR572" s="273"/>
      <c r="CS572" s="51"/>
      <c r="CT572" s="51"/>
    </row>
    <row r="573" spans="1:98" ht="21" hidden="1" customHeight="1" x14ac:dyDescent="0.25">
      <c r="B573" s="273"/>
      <c r="C573" s="273"/>
      <c r="D573" s="273"/>
      <c r="E573" s="273"/>
      <c r="F573" s="273"/>
      <c r="G573" s="273"/>
      <c r="H573" s="273"/>
      <c r="I573" s="273"/>
      <c r="J573" s="273"/>
      <c r="N573" s="273"/>
      <c r="P573" s="273"/>
      <c r="Q573" s="273"/>
      <c r="R573" s="273"/>
      <c r="S573" s="273"/>
      <c r="T573" s="273"/>
      <c r="U573" s="273"/>
      <c r="V573" s="273"/>
      <c r="Z573" s="273"/>
      <c r="AA573" s="273"/>
      <c r="AB573" s="273"/>
      <c r="AC573" s="273"/>
      <c r="AD573" s="273"/>
      <c r="AE573" s="273"/>
      <c r="AF573" s="273"/>
      <c r="AG573" s="273"/>
      <c r="AH573" s="273"/>
      <c r="AL573" s="273"/>
      <c r="AM573" s="273"/>
      <c r="AN573" s="273"/>
      <c r="AO573" s="273"/>
      <c r="AP573" s="273"/>
      <c r="AQ573" s="273"/>
      <c r="AR573" s="273"/>
      <c r="AS573" s="273"/>
      <c r="AT573" s="273"/>
      <c r="AX573" s="503" t="s">
        <v>219</v>
      </c>
      <c r="AY573" s="512"/>
      <c r="AZ573" s="512"/>
      <c r="BA573" s="512"/>
      <c r="BB573" s="512"/>
      <c r="BC573" s="512"/>
      <c r="BD573" s="512"/>
      <c r="BE573" s="512"/>
      <c r="BF573" s="512"/>
      <c r="BG573" s="512"/>
      <c r="BH573" s="512"/>
      <c r="BI573" s="512"/>
      <c r="BJ573" s="512"/>
      <c r="BK573" s="512"/>
      <c r="BL573" s="512"/>
      <c r="BM573" s="512"/>
      <c r="BN573" s="512"/>
      <c r="BO573" s="512"/>
      <c r="BP573" s="512"/>
      <c r="BQ573" s="512"/>
      <c r="BR573" s="512"/>
      <c r="BS573" s="512"/>
      <c r="BT573" s="512"/>
      <c r="BU573" s="512"/>
      <c r="BV573" s="513"/>
      <c r="BW573" s="419" t="str">
        <f t="shared" si="116"/>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B574" s="276"/>
      <c r="C574" s="276"/>
      <c r="D574" s="276"/>
      <c r="E574" s="276"/>
      <c r="F574" s="276"/>
      <c r="G574" s="276"/>
      <c r="H574" s="276"/>
      <c r="I574" s="276"/>
      <c r="J574" s="276"/>
      <c r="N574" s="276"/>
      <c r="P574" s="276"/>
      <c r="Q574" s="276"/>
      <c r="R574" s="276"/>
      <c r="S574" s="276"/>
      <c r="T574" s="276"/>
      <c r="U574" s="276"/>
      <c r="V574" s="276"/>
      <c r="Z574" s="276"/>
      <c r="AA574" s="276"/>
      <c r="AB574" s="276"/>
      <c r="AC574" s="276"/>
      <c r="AD574" s="276"/>
      <c r="AE574" s="276"/>
      <c r="AF574" s="276"/>
      <c r="AG574" s="276"/>
      <c r="AH574" s="276"/>
      <c r="AL574" s="276"/>
      <c r="AM574" s="276"/>
      <c r="AN574" s="276"/>
      <c r="AO574" s="276"/>
      <c r="AP574" s="276"/>
      <c r="AQ574" s="276"/>
      <c r="AR574" s="276"/>
      <c r="AS574" s="276"/>
      <c r="AT574" s="276"/>
      <c r="AX574" s="262"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19" t="str">
        <f t="shared" ref="BW574:BW637" si="165">IF($AZ574="","",CONCATENATE("20",G$12+BA574-1))</f>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$Z$148</f>
        <v/>
      </c>
      <c r="AY575" s="275">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5"/>
      <c r="BL575" s="127"/>
      <c r="BM575" s="127"/>
      <c r="BN575" s="275"/>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$Z$151</f>
        <v/>
      </c>
      <c r="AY576" s="275">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5"/>
      <c r="BL576" s="127"/>
      <c r="BM576" s="127"/>
      <c r="BN576" s="275"/>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$Z$154</f>
        <v/>
      </c>
      <c r="AY577" s="275">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5"/>
      <c r="BL577" s="127"/>
      <c r="BM577" s="127"/>
      <c r="BN577" s="275"/>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A578" s="253"/>
      <c r="B578" s="254"/>
      <c r="C578" s="254"/>
      <c r="D578" s="254"/>
      <c r="E578" s="254"/>
      <c r="F578" s="254"/>
      <c r="G578" s="254"/>
      <c r="H578" s="254"/>
      <c r="I578" s="254"/>
      <c r="J578" s="254"/>
      <c r="K578" s="254"/>
      <c r="L578" s="255"/>
      <c r="M578" s="255"/>
      <c r="N578" s="254"/>
      <c r="O578" s="394"/>
      <c r="P578" s="254"/>
      <c r="Q578" s="254"/>
      <c r="R578" s="254"/>
      <c r="S578" s="254"/>
      <c r="T578" s="254"/>
      <c r="U578" s="254"/>
      <c r="V578" s="254"/>
      <c r="W578" s="254"/>
      <c r="X578" s="255"/>
      <c r="Y578" s="255"/>
      <c r="Z578" s="254"/>
      <c r="AA578" s="254"/>
      <c r="AB578" s="254"/>
      <c r="AC578" s="254"/>
      <c r="AD578" s="254"/>
      <c r="AE578" s="254"/>
      <c r="AF578" s="254"/>
      <c r="AG578" s="254"/>
      <c r="AH578" s="254"/>
      <c r="AI578" s="254"/>
      <c r="AJ578" s="255"/>
      <c r="AK578" s="255"/>
      <c r="AL578" s="254"/>
      <c r="AM578" s="254"/>
      <c r="AN578" s="254"/>
      <c r="AO578" s="254"/>
      <c r="AP578" s="254"/>
      <c r="AQ578" s="254"/>
      <c r="AR578" s="254"/>
      <c r="AS578" s="254"/>
      <c r="AT578" s="254"/>
      <c r="AU578" s="254"/>
      <c r="AV578" s="255"/>
      <c r="AW578" s="255"/>
      <c r="AX578" s="262" t="str">
        <f>$Z$157</f>
        <v/>
      </c>
      <c r="AY578" s="275">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5"/>
      <c r="BL578" s="127"/>
      <c r="BM578" s="127"/>
      <c r="BN578" s="275"/>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$Z$160</f>
        <v/>
      </c>
      <c r="AY579" s="275">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5"/>
      <c r="BL579" s="127"/>
      <c r="BM579" s="127"/>
      <c r="BN579" s="275"/>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$Z$163</f>
        <v/>
      </c>
      <c r="AY580" s="275">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5"/>
      <c r="BL580" s="127"/>
      <c r="BM580" s="127"/>
      <c r="BN580" s="275"/>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$Z$166</f>
        <v/>
      </c>
      <c r="AY581" s="275">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5"/>
      <c r="BL581" s="127"/>
      <c r="BM581" s="127"/>
      <c r="BN581" s="275"/>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$Z$169</f>
        <v/>
      </c>
      <c r="AY582" s="275">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5"/>
      <c r="BL582" s="127"/>
      <c r="BM582" s="127"/>
      <c r="BN582" s="275"/>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$Z$172</f>
        <v/>
      </c>
      <c r="AY583" s="275">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5"/>
      <c r="BL583" s="127"/>
      <c r="BM583" s="127"/>
      <c r="BN583" s="275"/>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$Z$175</f>
        <v/>
      </c>
      <c r="AY584" s="275">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5"/>
      <c r="BL584" s="127"/>
      <c r="BM584" s="127"/>
      <c r="BN584" s="275"/>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262" t="str">
        <f>$Z$178</f>
        <v/>
      </c>
      <c r="AY585" s="275">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5"/>
      <c r="BL585" s="127"/>
      <c r="BM585" s="127"/>
      <c r="BN585" s="275"/>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5">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503" t="s">
        <v>220</v>
      </c>
      <c r="AY586" s="512"/>
      <c r="AZ586" s="512"/>
      <c r="BA586" s="512"/>
      <c r="BB586" s="512"/>
      <c r="BC586" s="512"/>
      <c r="BD586" s="512"/>
      <c r="BE586" s="512"/>
      <c r="BF586" s="512"/>
      <c r="BG586" s="512"/>
      <c r="BH586" s="512"/>
      <c r="BI586" s="512"/>
      <c r="BJ586" s="512"/>
      <c r="BK586" s="512"/>
      <c r="BL586" s="512"/>
      <c r="BM586" s="512"/>
      <c r="BN586" s="512"/>
      <c r="BO586" s="512"/>
      <c r="BP586" s="512"/>
      <c r="BQ586" s="512"/>
      <c r="BR586" s="512"/>
      <c r="BS586" s="512"/>
      <c r="BT586" s="512"/>
      <c r="BU586" s="512"/>
      <c r="BV586" s="513"/>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B587" s="276"/>
      <c r="C587" s="276"/>
      <c r="D587" s="276"/>
      <c r="E587" s="276"/>
      <c r="F587" s="276"/>
      <c r="G587" s="276"/>
      <c r="H587" s="276"/>
      <c r="I587" s="276"/>
      <c r="J587" s="276"/>
      <c r="N587" s="276"/>
      <c r="P587" s="276"/>
      <c r="Q587" s="276"/>
      <c r="R587" s="276"/>
      <c r="S587" s="276"/>
      <c r="T587" s="276"/>
      <c r="U587" s="276"/>
      <c r="V587" s="276"/>
      <c r="Z587" s="276"/>
      <c r="AA587" s="276"/>
      <c r="AB587" s="276"/>
      <c r="AC587" s="276"/>
      <c r="AD587" s="276"/>
      <c r="AE587" s="276"/>
      <c r="AF587" s="276"/>
      <c r="AG587" s="276"/>
      <c r="AH587" s="276"/>
      <c r="AL587" s="276"/>
      <c r="AM587" s="276"/>
      <c r="AN587" s="276"/>
      <c r="AO587" s="276"/>
      <c r="AP587" s="276"/>
      <c r="AQ587" s="276"/>
      <c r="AR587" s="276"/>
      <c r="AS587" s="276"/>
      <c r="AT587" s="276"/>
      <c r="AX587" s="262"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$AL$148</f>
        <v/>
      </c>
      <c r="AY588" s="275">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5"/>
      <c r="BL588" s="127"/>
      <c r="BM588" s="127"/>
      <c r="BN588" s="275"/>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$AL$151</f>
        <v/>
      </c>
      <c r="AY589" s="275">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5"/>
      <c r="BL589" s="127"/>
      <c r="BM589" s="127"/>
      <c r="BN589" s="275"/>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$AL$154</f>
        <v/>
      </c>
      <c r="AY590" s="275">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5"/>
      <c r="BL590" s="127"/>
      <c r="BM590" s="127"/>
      <c r="BN590" s="275"/>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A591" s="253"/>
      <c r="B591" s="254"/>
      <c r="C591" s="254"/>
      <c r="D591" s="254"/>
      <c r="E591" s="254"/>
      <c r="F591" s="254"/>
      <c r="G591" s="254"/>
      <c r="H591" s="254"/>
      <c r="I591" s="254"/>
      <c r="J591" s="254"/>
      <c r="K591" s="254"/>
      <c r="L591" s="255"/>
      <c r="M591" s="255"/>
      <c r="N591" s="254"/>
      <c r="O591" s="394"/>
      <c r="P591" s="254"/>
      <c r="Q591" s="254"/>
      <c r="R591" s="254"/>
      <c r="S591" s="254"/>
      <c r="T591" s="254"/>
      <c r="U591" s="254"/>
      <c r="V591" s="254"/>
      <c r="W591" s="254"/>
      <c r="X591" s="255"/>
      <c r="Y591" s="255"/>
      <c r="Z591" s="254"/>
      <c r="AA591" s="254"/>
      <c r="AB591" s="254"/>
      <c r="AC591" s="254"/>
      <c r="AD591" s="254"/>
      <c r="AE591" s="254"/>
      <c r="AF591" s="254"/>
      <c r="AG591" s="254"/>
      <c r="AH591" s="254"/>
      <c r="AI591" s="254"/>
      <c r="AJ591" s="255"/>
      <c r="AK591" s="255"/>
      <c r="AL591" s="254"/>
      <c r="AM591" s="254"/>
      <c r="AN591" s="254"/>
      <c r="AO591" s="254"/>
      <c r="AP591" s="254"/>
      <c r="AQ591" s="254"/>
      <c r="AR591" s="254"/>
      <c r="AS591" s="254"/>
      <c r="AT591" s="254"/>
      <c r="AU591" s="254"/>
      <c r="AV591" s="255"/>
      <c r="AW591" s="255"/>
      <c r="AX591" s="262" t="str">
        <f>$AL$157</f>
        <v/>
      </c>
      <c r="AY591" s="275">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5"/>
      <c r="BL591" s="127"/>
      <c r="BM591" s="127"/>
      <c r="BN591" s="275"/>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$AL$160</f>
        <v/>
      </c>
      <c r="AY592" s="275">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5"/>
      <c r="BL592" s="127"/>
      <c r="BM592" s="127"/>
      <c r="BN592" s="275"/>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$AL$163</f>
        <v/>
      </c>
      <c r="AY593" s="275">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5"/>
      <c r="BL593" s="127"/>
      <c r="BM593" s="127"/>
      <c r="BN593" s="275"/>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$AL$166</f>
        <v/>
      </c>
      <c r="AY594" s="275">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5"/>
      <c r="BL594" s="127"/>
      <c r="BM594" s="127"/>
      <c r="BN594" s="275"/>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$AL$169</f>
        <v/>
      </c>
      <c r="AY595" s="275">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5"/>
      <c r="BL595" s="127"/>
      <c r="BM595" s="127"/>
      <c r="BN595" s="275"/>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$AL$172</f>
        <v/>
      </c>
      <c r="AY596" s="275">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5"/>
      <c r="BL596" s="127"/>
      <c r="BM596" s="127"/>
      <c r="BN596" s="275"/>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$AL$175</f>
        <v/>
      </c>
      <c r="AY597" s="275">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5"/>
      <c r="BL597" s="127"/>
      <c r="BM597" s="127"/>
      <c r="BN597" s="275"/>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262" t="str">
        <f>$AL$178</f>
        <v/>
      </c>
      <c r="AY598" s="275">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5"/>
      <c r="BL598" s="127"/>
      <c r="BM598" s="127"/>
      <c r="BN598" s="275"/>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5">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503" t="s">
        <v>221</v>
      </c>
      <c r="AY599" s="512"/>
      <c r="AZ599" s="512"/>
      <c r="BA599" s="512"/>
      <c r="BB599" s="512"/>
      <c r="BC599" s="512"/>
      <c r="BD599" s="512"/>
      <c r="BE599" s="512"/>
      <c r="BF599" s="512"/>
      <c r="BG599" s="512"/>
      <c r="BH599" s="512"/>
      <c r="BI599" s="512"/>
      <c r="BJ599" s="512"/>
      <c r="BK599" s="512"/>
      <c r="BL599" s="512"/>
      <c r="BM599" s="512"/>
      <c r="BN599" s="512"/>
      <c r="BO599" s="512"/>
      <c r="BP599" s="512"/>
      <c r="BQ599" s="512"/>
      <c r="BR599" s="512"/>
      <c r="BS599" s="512"/>
      <c r="BT599" s="512"/>
      <c r="BU599" s="512"/>
      <c r="BV599" s="513"/>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B600" s="276"/>
      <c r="C600" s="276"/>
      <c r="D600" s="276"/>
      <c r="E600" s="276"/>
      <c r="F600" s="276"/>
      <c r="G600" s="276"/>
      <c r="H600" s="276"/>
      <c r="I600" s="276"/>
      <c r="J600" s="276"/>
      <c r="N600" s="276"/>
      <c r="P600" s="276"/>
      <c r="Q600" s="276"/>
      <c r="R600" s="276"/>
      <c r="S600" s="276"/>
      <c r="T600" s="276"/>
      <c r="U600" s="276"/>
      <c r="V600" s="276"/>
      <c r="Z600" s="276"/>
      <c r="AA600" s="276"/>
      <c r="AB600" s="276"/>
      <c r="AC600" s="276"/>
      <c r="AD600" s="276"/>
      <c r="AE600" s="276"/>
      <c r="AF600" s="276"/>
      <c r="AG600" s="276"/>
      <c r="AH600" s="276"/>
      <c r="AL600" s="276"/>
      <c r="AM600" s="276"/>
      <c r="AN600" s="276"/>
      <c r="AO600" s="276"/>
      <c r="AP600" s="276"/>
      <c r="AQ600" s="276"/>
      <c r="AR600" s="276"/>
      <c r="AS600" s="276"/>
      <c r="AT600" s="276"/>
      <c r="AX600" s="262" t="str">
        <f>$B$205</f>
        <v>L420.22.05.S4-01</v>
      </c>
      <c r="AY600" s="127">
        <v>1</v>
      </c>
      <c r="AZ600" s="127" t="str">
        <f>IF(COUNTIFS($B$203,"&lt;&gt;"&amp;""),$B$203,"")</f>
        <v>Disciplina optionala independenta 1.1
Prototipare si fabricatie rapida (*)</v>
      </c>
      <c r="BA600" s="127">
        <f t="shared" ref="BA600:BA625" si="176">IF($AZ600="","",ROUND(RIGHT($B$202,1)/2,0))</f>
        <v>3</v>
      </c>
      <c r="BB600" s="127" t="str">
        <f t="shared" ref="BB600:BB625" si="177">IF($AZ600="","",RIGHT($B$202,1))</f>
        <v>5</v>
      </c>
      <c r="BC600" s="127" t="str">
        <f>IF($AZ600="","",$F$205)</f>
        <v>D</v>
      </c>
      <c r="BD600" s="127" t="str">
        <f>IF($AZ600="","","DO")</f>
        <v>DO</v>
      </c>
      <c r="BE600" s="127">
        <f>IF(COUNTIFS($B$203,"&lt;&gt;"&amp;""),ROUND($G$205/14,1),"")</f>
        <v>2</v>
      </c>
      <c r="BF600" s="127">
        <f>IF(COUNTIFS($B$203,"&lt;&gt;"&amp;""),ROUND(($H$205+$I$205+$J$205)/14,1),"")</f>
        <v>2</v>
      </c>
      <c r="BG600" s="127">
        <f>IF(COUNTIFS($B$203,"&lt;&gt;"&amp;""),ROUND(($G$205+$H$205+$I$205+$J$205)/14,1),"")</f>
        <v>4</v>
      </c>
      <c r="BH600" s="127">
        <f>IF(COUNTIFS($B$203,"&lt;&gt;"&amp;""),ROUND($G$205,1),"")</f>
        <v>28</v>
      </c>
      <c r="BI600" s="127">
        <f>IF(COUNTIFS($B$203,"&lt;&gt;"&amp;""),ROUND(($H$205+$I$205+$J$205),1),"")</f>
        <v>28</v>
      </c>
      <c r="BJ600" s="127">
        <f>IF(COUNTIFS($B$203,"&lt;&gt;"&amp;""),ROUND(($G$205+$H$205+$I$205+$J$205),1),"")</f>
        <v>56</v>
      </c>
      <c r="BK600" s="127"/>
      <c r="BL600" s="127"/>
      <c r="BM600" s="127"/>
      <c r="BN600" s="127"/>
      <c r="BO600" s="127"/>
      <c r="BP600" s="127"/>
      <c r="BQ600" s="127">
        <f>IF(COUNTIFS($B$203,"&lt;&gt;"&amp;""),IF($M$205&lt;&gt;"",ROUND($M$205/14,1),""),"")</f>
        <v>3.1</v>
      </c>
      <c r="BR600" s="127">
        <f>IF(COUNTIFS($B$203,"&lt;&gt;"&amp;""),IF($M$205&lt;&gt;"",ROUND($M$205,1),""),"")</f>
        <v>44</v>
      </c>
      <c r="BS600" s="127">
        <f>IF($AZ600="","",$E$205)</f>
        <v>4</v>
      </c>
      <c r="BT600" s="126" t="str">
        <f>IF(COUNTIFS($B$203,"&lt;&gt;"&amp;""),$L$205,"")</f>
        <v>DS</v>
      </c>
      <c r="BU600" s="126">
        <f>IF($AZ600="","",IF($BG600&lt;&gt;"",$BG600,0)+IF($BM600&lt;&gt;"",$BM600,0)+IF($BQ600&lt;&gt;"",$BQ600,0))</f>
        <v>7.1</v>
      </c>
      <c r="BV600" s="127">
        <f>IF($AZ600="","",IF($BJ600&lt;&gt;"",$BJ600,0)+IF($BP600&lt;&gt;"",$BP600,0)+IF($BR600&lt;&gt;"",$BR600,0))</f>
        <v>100</v>
      </c>
      <c r="BW600" s="419" t="str">
        <f t="shared" si="165"/>
        <v>2024</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$B$208</f>
        <v>L420.22.05.S4-02</v>
      </c>
      <c r="AY601" s="275">
        <v>2</v>
      </c>
      <c r="AZ601" s="127" t="str">
        <f>IF(COUNTIFS($B$206,"&lt;&gt;"&amp;""),$B$206,"")</f>
        <v>Disciplina optionala independenta 1.2
Tehnici moderne de prelucrare</v>
      </c>
      <c r="BA601" s="127">
        <f t="shared" si="176"/>
        <v>3</v>
      </c>
      <c r="BB601" s="127" t="str">
        <f t="shared" si="177"/>
        <v>5</v>
      </c>
      <c r="BC601" s="127" t="str">
        <f>IF($AZ601="","",$F$208)</f>
        <v>D</v>
      </c>
      <c r="BD601" s="127" t="str">
        <f t="shared" ref="BD601:BD625" si="178">IF($AZ601="","","DO")</f>
        <v>DO</v>
      </c>
      <c r="BE601" s="127">
        <f>IF(COUNTIFS($B$206,"&lt;&gt;"&amp;""),ROUND($G$208/14,1),"")</f>
        <v>2</v>
      </c>
      <c r="BF601" s="127">
        <f>IF(COUNTIFS($B$206,"&lt;&gt;"&amp;""),ROUND(($H$208+$I$208+$J$208)/14,1),"")</f>
        <v>2</v>
      </c>
      <c r="BG601" s="127">
        <f>IF(COUNTIFS($B$206,"&lt;&gt;"&amp;""),ROUND(($G$208+$H$208+$I$208+$J$208)/14,1),"")</f>
        <v>4</v>
      </c>
      <c r="BH601" s="127">
        <f>IF(COUNTIFS($B$206,"&lt;&gt;"&amp;""),ROUND($G$208,1),"")</f>
        <v>28</v>
      </c>
      <c r="BI601" s="127">
        <f>IF(COUNTIFS($B$206,"&lt;&gt;"&amp;""),ROUND(($H$208+$I$208+$J$208),1),"")</f>
        <v>28</v>
      </c>
      <c r="BJ601" s="127">
        <f>IF(COUNTIFS($B$206,"&lt;&gt;"&amp;""),ROUND(($G$208+$H$208+$I$208+$J$208),1),"")</f>
        <v>56</v>
      </c>
      <c r="BK601" s="275"/>
      <c r="BL601" s="127"/>
      <c r="BM601" s="127"/>
      <c r="BN601" s="275"/>
      <c r="BO601" s="127"/>
      <c r="BP601" s="127"/>
      <c r="BQ601" s="127">
        <f>IF(COUNTIFS($B$206,"&lt;&gt;"&amp;""),IF($M$208&lt;&gt;"",ROUND($M$208/14,1),""),"")</f>
        <v>3.1</v>
      </c>
      <c r="BR601" s="127">
        <f>IF(COUNTIFS($B$206,"&lt;&gt;"&amp;""),IF($M$208&lt;&gt;"",ROUND($M$208,1),""),"")</f>
        <v>44</v>
      </c>
      <c r="BS601" s="127">
        <f>IF($AZ601="","",$E$208)</f>
        <v>4</v>
      </c>
      <c r="BT601" s="126" t="str">
        <f>IF(COUNTIFS($B$206,"&lt;&gt;"&amp;""),$L$208,"")</f>
        <v>DS</v>
      </c>
      <c r="BU601" s="126">
        <f t="shared" ref="BU601:BU625" si="179">IF($AZ601="","",IF($BG601&lt;&gt;"",$BG601,0)+IF($BM601&lt;&gt;"",$BM601,0)+IF($BQ601&lt;&gt;"",$BQ601,0))</f>
        <v>7.1</v>
      </c>
      <c r="BV601" s="127">
        <f t="shared" ref="BV601:BV625" si="180">IF($AZ601="","",IF($BJ601&lt;&gt;"",$BJ601,0)+IF($BP601&lt;&gt;"",$BP601,0)+IF($BR601&lt;&gt;"",$BR601,0))</f>
        <v>100</v>
      </c>
      <c r="BW601" s="419" t="str">
        <f t="shared" si="165"/>
        <v>2024</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$B$211</f>
        <v>L420.22.05.S4-03</v>
      </c>
      <c r="AY602" s="275">
        <v>3</v>
      </c>
      <c r="AZ602" s="127" t="str">
        <f>IF(COUNTIFS($B$209,"&lt;&gt;"&amp;""),$B$209,"")</f>
        <v>Disciplina optionala independenta 2.1
Tehnologii si utilaje de deformare (*)</v>
      </c>
      <c r="BA602" s="127">
        <f t="shared" si="176"/>
        <v>3</v>
      </c>
      <c r="BB602" s="127" t="str">
        <f t="shared" si="177"/>
        <v>5</v>
      </c>
      <c r="BC602" s="127" t="str">
        <f>IF($AZ602="","",$F$211)</f>
        <v>E</v>
      </c>
      <c r="BD602" s="127" t="str">
        <f t="shared" si="178"/>
        <v>DO</v>
      </c>
      <c r="BE602" s="127">
        <f>IF(COUNTIFS($B$209,"&lt;&gt;"&amp;""),ROUND($G$211/14,1),"")</f>
        <v>2</v>
      </c>
      <c r="BF602" s="127">
        <f>IF(COUNTIFS($B$209,"&lt;&gt;"&amp;""),ROUND(($H$211+$I$211+$J$211)/14,1),"")</f>
        <v>2</v>
      </c>
      <c r="BG602" s="127">
        <f>IF(COUNTIFS($B$209,"&lt;&gt;"&amp;""),ROUND(($G$211+$H$211+$I$211+$J$211)/14,1),"")</f>
        <v>4</v>
      </c>
      <c r="BH602" s="127">
        <f>IF(COUNTIFS($B$209,"&lt;&gt;"&amp;""),ROUND($G$211,1),"")</f>
        <v>28</v>
      </c>
      <c r="BI602" s="127">
        <f>IF(COUNTIFS($B$209,"&lt;&gt;"&amp;""),ROUND(($H$211+$I$211+$J$211),1),"")</f>
        <v>28</v>
      </c>
      <c r="BJ602" s="127">
        <f>IF(COUNTIFS($B$209,"&lt;&gt;"&amp;""),ROUND(($G$211+$H$211+$I$211+$J$211),1),"")</f>
        <v>56</v>
      </c>
      <c r="BK602" s="275"/>
      <c r="BL602" s="127"/>
      <c r="BM602" s="127"/>
      <c r="BN602" s="275"/>
      <c r="BO602" s="127"/>
      <c r="BP602" s="127"/>
      <c r="BQ602" s="127">
        <f>IF(COUNTIFS($B$209,"&lt;&gt;"&amp;""),IF($M$211&lt;&gt;"",ROUND($M$211/14,1),""),"")</f>
        <v>4.9000000000000004</v>
      </c>
      <c r="BR602" s="127">
        <f>IF(COUNTIFS($B$209,"&lt;&gt;"&amp;""),IF($M$211&lt;&gt;"",ROUND($M$211,1),""),"")</f>
        <v>69</v>
      </c>
      <c r="BS602" s="127">
        <f>IF($AZ602="","",$E$211)</f>
        <v>5</v>
      </c>
      <c r="BT602" s="126" t="str">
        <f>IF(COUNTIFS($B$209,"&lt;&gt;"&amp;""),$L$211,"")</f>
        <v>DS</v>
      </c>
      <c r="BU602" s="126">
        <f t="shared" si="179"/>
        <v>8.9</v>
      </c>
      <c r="BV602" s="127">
        <f t="shared" si="180"/>
        <v>125</v>
      </c>
      <c r="BW602" s="419" t="str">
        <f t="shared" si="165"/>
        <v>2024</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$B$214</f>
        <v>L420.22.05.S4-04</v>
      </c>
      <c r="AY603" s="275">
        <v>4</v>
      </c>
      <c r="AZ603" s="127" t="str">
        <f>IF(COUNTIFS($B$212,"&lt;&gt;"&amp;""),$B$212,"")</f>
        <v>Disciplina optionala independenta 2.2
Utilaje de fabricație</v>
      </c>
      <c r="BA603" s="127">
        <f t="shared" si="176"/>
        <v>3</v>
      </c>
      <c r="BB603" s="127" t="str">
        <f t="shared" si="177"/>
        <v>5</v>
      </c>
      <c r="BC603" s="127" t="str">
        <f>IF($AZ603="","",$F$214)</f>
        <v>E</v>
      </c>
      <c r="BD603" s="127" t="str">
        <f t="shared" si="178"/>
        <v>DO</v>
      </c>
      <c r="BE603" s="127">
        <f>IF(COUNTIFS($B$212,"&lt;&gt;"&amp;""),ROUND($G$214/14,1),"")</f>
        <v>2</v>
      </c>
      <c r="BF603" s="127">
        <f>IF(COUNTIFS($B$212,"&lt;&gt;"&amp;""),ROUND(($H$214+$I$214+$J$214)/14,1),"")</f>
        <v>2</v>
      </c>
      <c r="BG603" s="127">
        <f>IF(COUNTIFS($B$212,"&lt;&gt;"&amp;""),ROUND(($G$214+$H$214+$I$214+$J$214)/14,1),"")</f>
        <v>4</v>
      </c>
      <c r="BH603" s="127">
        <f>IF(COUNTIFS($B$212,"&lt;&gt;"&amp;""),ROUND($G$214,1),"")</f>
        <v>28</v>
      </c>
      <c r="BI603" s="127">
        <f>IF(COUNTIFS($B$212,"&lt;&gt;"&amp;""),ROUND(($H$214+$I$214+$J$214),1),"")</f>
        <v>28</v>
      </c>
      <c r="BJ603" s="127">
        <f>IF(COUNTIFS($B$212,"&lt;&gt;"&amp;""),ROUND(($G$214+$H$214+$I$214+$J$214),1),"")</f>
        <v>56</v>
      </c>
      <c r="BK603" s="275"/>
      <c r="BL603" s="127"/>
      <c r="BM603" s="127"/>
      <c r="BN603" s="275"/>
      <c r="BO603" s="127"/>
      <c r="BP603" s="127"/>
      <c r="BQ603" s="127">
        <f>IF(COUNTIFS($B$212,"&lt;&gt;"&amp;""),IF($M$214&lt;&gt;"",ROUND($M$214/14,1),""),"")</f>
        <v>4.9000000000000004</v>
      </c>
      <c r="BR603" s="127">
        <f>IF(COUNTIFS($B$212,"&lt;&gt;"&amp;""),IF($M$214&lt;&gt;"",ROUND($M$214,1),""),"")</f>
        <v>69</v>
      </c>
      <c r="BS603" s="127">
        <f>IF($AZ603="","",$E$214)</f>
        <v>5</v>
      </c>
      <c r="BT603" s="126" t="str">
        <f>IF(COUNTIFS($B$212,"&lt;&gt;"&amp;""),$L$214,"")</f>
        <v>DS</v>
      </c>
      <c r="BU603" s="126">
        <f t="shared" si="179"/>
        <v>8.9</v>
      </c>
      <c r="BV603" s="127">
        <f t="shared" si="180"/>
        <v>125</v>
      </c>
      <c r="BW603" s="419" t="str">
        <f t="shared" si="165"/>
        <v>2024</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A604" s="253"/>
      <c r="B604" s="254"/>
      <c r="C604" s="254"/>
      <c r="D604" s="254"/>
      <c r="E604" s="254"/>
      <c r="F604" s="254"/>
      <c r="G604" s="254"/>
      <c r="H604" s="254"/>
      <c r="I604" s="254"/>
      <c r="J604" s="254"/>
      <c r="K604" s="254"/>
      <c r="L604" s="255"/>
      <c r="M604" s="255"/>
      <c r="N604" s="254"/>
      <c r="O604" s="394"/>
      <c r="P604" s="254"/>
      <c r="Q604" s="254"/>
      <c r="R604" s="254"/>
      <c r="S604" s="254"/>
      <c r="T604" s="254"/>
      <c r="U604" s="254"/>
      <c r="V604" s="254"/>
      <c r="W604" s="254"/>
      <c r="X604" s="255"/>
      <c r="Y604" s="255"/>
      <c r="Z604" s="254"/>
      <c r="AA604" s="254"/>
      <c r="AB604" s="254"/>
      <c r="AC604" s="254"/>
      <c r="AD604" s="254"/>
      <c r="AE604" s="254"/>
      <c r="AF604" s="254"/>
      <c r="AG604" s="254"/>
      <c r="AH604" s="254"/>
      <c r="AI604" s="254"/>
      <c r="AJ604" s="255"/>
      <c r="AK604" s="255"/>
      <c r="AL604" s="254"/>
      <c r="AM604" s="254"/>
      <c r="AN604" s="254"/>
      <c r="AO604" s="254"/>
      <c r="AP604" s="254"/>
      <c r="AQ604" s="254"/>
      <c r="AR604" s="254"/>
      <c r="AS604" s="254"/>
      <c r="AT604" s="254"/>
      <c r="AU604" s="254"/>
      <c r="AV604" s="255"/>
      <c r="AW604" s="255"/>
      <c r="AX604" s="262" t="str">
        <f>$B$217</f>
        <v>L420.22.05.S4-05</v>
      </c>
      <c r="AY604" s="275">
        <v>5</v>
      </c>
      <c r="AZ604" s="127" t="str">
        <f>IF(COUNTIFS($B$215,"&lt;&gt;"&amp;""),$B$215,"")</f>
        <v>Disciplina optionala independenta 3.1
Etica si integritate academica</v>
      </c>
      <c r="BA604" s="127">
        <f t="shared" si="176"/>
        <v>3</v>
      </c>
      <c r="BB604" s="127" t="str">
        <f t="shared" si="177"/>
        <v>5</v>
      </c>
      <c r="BC604" s="127" t="str">
        <f>IF($AZ604="","",$F$217)</f>
        <v>D</v>
      </c>
      <c r="BD604" s="127" t="str">
        <f t="shared" si="178"/>
        <v>DO</v>
      </c>
      <c r="BE604" s="127">
        <f>IF(COUNTIFS($B$215,"&lt;&gt;"&amp;""),ROUND($G$217/14,1),"")</f>
        <v>0</v>
      </c>
      <c r="BF604" s="127">
        <f>IF(COUNTIFS($B$215,"&lt;&gt;"&amp;""),ROUND(($H$217+$I$217+$J$217)/14,1),"")</f>
        <v>1</v>
      </c>
      <c r="BG604" s="127">
        <f>IF(COUNTIFS($B$215,"&lt;&gt;"&amp;""),ROUND(($G$217+$H$217+$I$217+$J$217)/14,1),"")</f>
        <v>1</v>
      </c>
      <c r="BH604" s="127">
        <f>IF(COUNTIFS($B$215,"&lt;&gt;"&amp;""),ROUND($G$217,1),"")</f>
        <v>0</v>
      </c>
      <c r="BI604" s="127">
        <f>IF(COUNTIFS($B$215,"&lt;&gt;"&amp;""),ROUND(($H$217+$I$217+$J$217),1),"")</f>
        <v>14</v>
      </c>
      <c r="BJ604" s="127">
        <f>IF(COUNTIFS($B$215,"&lt;&gt;"&amp;""),ROUND(($G$217+$H$217+$I$217+$J$217),1),"")</f>
        <v>14</v>
      </c>
      <c r="BK604" s="275"/>
      <c r="BL604" s="127"/>
      <c r="BM604" s="127"/>
      <c r="BN604" s="275"/>
      <c r="BO604" s="127"/>
      <c r="BP604" s="127"/>
      <c r="BQ604" s="127">
        <f>IF(COUNTIFS($B$215,"&lt;&gt;"&amp;""),IF($M$217&lt;&gt;"",ROUND($M$217/14,1),""),"")</f>
        <v>2.6</v>
      </c>
      <c r="BR604" s="127">
        <f>IF(COUNTIFS($B$215,"&lt;&gt;"&amp;""),IF($M$217&lt;&gt;"",ROUND($M$217,1),""),"")</f>
        <v>36</v>
      </c>
      <c r="BS604" s="127">
        <f>IF($AZ604="","",$E$217)</f>
        <v>2</v>
      </c>
      <c r="BT604" s="126" t="str">
        <f>IF(COUNTIFS($B$215,"&lt;&gt;"&amp;""),$L$217,"")</f>
        <v>DC</v>
      </c>
      <c r="BU604" s="126">
        <f t="shared" si="179"/>
        <v>3.6</v>
      </c>
      <c r="BV604" s="127">
        <f t="shared" si="180"/>
        <v>50</v>
      </c>
      <c r="BW604" s="419" t="str">
        <f t="shared" si="165"/>
        <v>2024</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$B$220</f>
        <v>L420.22.05.S4-06</v>
      </c>
      <c r="AY605" s="275">
        <v>6</v>
      </c>
      <c r="AZ605" s="127" t="str">
        <f>IF(COUNTIFS($B$218,"&lt;&gt;"&amp;""),$B$218,"")</f>
        <v>Disciplina optionala independenta 3.2
Comunicare  (*)</v>
      </c>
      <c r="BA605" s="127">
        <f t="shared" si="176"/>
        <v>3</v>
      </c>
      <c r="BB605" s="127" t="str">
        <f t="shared" si="177"/>
        <v>5</v>
      </c>
      <c r="BC605" s="127" t="str">
        <f>IF($AZ605="","",$F$220)</f>
        <v>D</v>
      </c>
      <c r="BD605" s="127" t="str">
        <f t="shared" si="178"/>
        <v>DO</v>
      </c>
      <c r="BE605" s="127">
        <f>IF(COUNTIFS($B$218,"&lt;&gt;"&amp;""),ROUND($G$220/14,1),"")</f>
        <v>0</v>
      </c>
      <c r="BF605" s="127">
        <f>IF(COUNTIFS($B$218,"&lt;&gt;"&amp;""),ROUND(($H$220+$I$220+$J$220)/14,1),"")</f>
        <v>1</v>
      </c>
      <c r="BG605" s="127">
        <f>IF(COUNTIFS($B$218,"&lt;&gt;"&amp;""),ROUND(($G$220+$H$220+$I$220+$J$220)/14,1),"")</f>
        <v>1</v>
      </c>
      <c r="BH605" s="127">
        <f>IF(COUNTIFS($B$218,"&lt;&gt;"&amp;""),ROUND($G$220,1),"")</f>
        <v>0</v>
      </c>
      <c r="BI605" s="127">
        <f>IF(COUNTIFS($B$218,"&lt;&gt;"&amp;""),ROUND(($H$220+$I$220+$J$220),1),"")</f>
        <v>14</v>
      </c>
      <c r="BJ605" s="127">
        <f>IF(COUNTIFS($B$218,"&lt;&gt;"&amp;""),ROUND(($G$220+$H$220+$I$220+$J$220),1),"")</f>
        <v>14</v>
      </c>
      <c r="BK605" s="275"/>
      <c r="BL605" s="127"/>
      <c r="BM605" s="127"/>
      <c r="BN605" s="275"/>
      <c r="BO605" s="127"/>
      <c r="BP605" s="127"/>
      <c r="BQ605" s="127">
        <f>IF(COUNTIFS($B$218,"&lt;&gt;"&amp;""),IF($M$220&lt;&gt;"",ROUND($M$220/14,1),""),"")</f>
        <v>2.6</v>
      </c>
      <c r="BR605" s="127">
        <f>IF(COUNTIFS($B$218,"&lt;&gt;"&amp;""),IF($M$220&lt;&gt;"",ROUND($M$220,1),""),"")</f>
        <v>36</v>
      </c>
      <c r="BS605" s="127">
        <f>IF($AZ605="","",$E$220)</f>
        <v>2</v>
      </c>
      <c r="BT605" s="126" t="str">
        <f>IF(COUNTIFS($B$218,"&lt;&gt;"&amp;""),$L$220,"")</f>
        <v>DC</v>
      </c>
      <c r="BU605" s="126">
        <f t="shared" si="179"/>
        <v>3.6</v>
      </c>
      <c r="BV605" s="127">
        <f t="shared" si="180"/>
        <v>50</v>
      </c>
      <c r="BW605" s="419" t="str">
        <f t="shared" si="165"/>
        <v>2024</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e">
        <f>$B$223</f>
        <v>#N/A</v>
      </c>
      <c r="AY606" s="275">
        <v>7</v>
      </c>
      <c r="AZ606" s="127" t="str">
        <f>IF(COUNTIFS($B$221,"&lt;&gt;"&amp;""),$B$221,"")</f>
        <v xml:space="preserve">   </v>
      </c>
      <c r="BA606" s="127">
        <f t="shared" si="176"/>
        <v>3</v>
      </c>
      <c r="BB606" s="127" t="str">
        <f t="shared" si="177"/>
        <v>5</v>
      </c>
      <c r="BC606" s="127">
        <f>IF($AZ606="","",$F$223)</f>
        <v>0</v>
      </c>
      <c r="BD606" s="127" t="str">
        <f t="shared" si="178"/>
        <v>DO</v>
      </c>
      <c r="BE606" s="127">
        <f>IF(COUNTIFS($B$221,"&lt;&gt;"&amp;""),ROUND($G$223/14,1),"")</f>
        <v>0</v>
      </c>
      <c r="BF606" s="127">
        <f>IF(COUNTIFS($B$221,"&lt;&gt;"&amp;""),ROUND(($H$223+$I$223+$J$223)/14,1),"")</f>
        <v>0</v>
      </c>
      <c r="BG606" s="127">
        <f>IF(COUNTIFS($B$221,"&lt;&gt;"&amp;""),ROUND(($G$223+$H$223+$I$223+$J$223)/14,1),"")</f>
        <v>0</v>
      </c>
      <c r="BH606" s="127">
        <f>IF(COUNTIFS($B$221,"&lt;&gt;"&amp;""),ROUND($G$223,1),"")</f>
        <v>0</v>
      </c>
      <c r="BI606" s="127">
        <f>IF(COUNTIFS($B$221,"&lt;&gt;"&amp;""),ROUND(($H$223+$I$223+$J$223),1),"")</f>
        <v>0</v>
      </c>
      <c r="BJ606" s="127">
        <f>IF(COUNTIFS($B$221,"&lt;&gt;"&amp;""),ROUND(($G$223+$H$223+$I$223+$J$223),1),"")</f>
        <v>0</v>
      </c>
      <c r="BK606" s="275"/>
      <c r="BL606" s="127"/>
      <c r="BM606" s="127"/>
      <c r="BN606" s="275"/>
      <c r="BO606" s="127"/>
      <c r="BP606" s="127"/>
      <c r="BQ606" s="127" t="str">
        <f>IF(COUNTIFS($B$221,"&lt;&gt;"&amp;""),IF($M$223&lt;&gt;"",ROUND($M$223/14,1),""),"")</f>
        <v/>
      </c>
      <c r="BR606" s="127" t="str">
        <f>IF(COUNTIFS($B$221,"&lt;&gt;"&amp;""),IF($M$223&lt;&gt;"",ROUND($M$223,1),""),"")</f>
        <v/>
      </c>
      <c r="BS606" s="127">
        <f>IF($AZ606="","",$E$223)</f>
        <v>0</v>
      </c>
      <c r="BT606" s="126">
        <f>IF(COUNTIFS($B$221,"&lt;&gt;"&amp;""),$L$223,"")</f>
        <v>0</v>
      </c>
      <c r="BU606" s="126">
        <f t="shared" si="179"/>
        <v>0</v>
      </c>
      <c r="BV606" s="127">
        <f t="shared" si="180"/>
        <v>0</v>
      </c>
      <c r="BW606" s="419" t="str">
        <f t="shared" si="165"/>
        <v>2024</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$B$226</f>
        <v/>
      </c>
      <c r="AY607" s="275">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5"/>
      <c r="BL607" s="127"/>
      <c r="BM607" s="127"/>
      <c r="BN607" s="275"/>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$B$229</f>
        <v/>
      </c>
      <c r="AY608" s="275">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5"/>
      <c r="BL608" s="127"/>
      <c r="BM608" s="127"/>
      <c r="BN608" s="275"/>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$B$232</f>
        <v/>
      </c>
      <c r="AY609" s="275">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5"/>
      <c r="BL609" s="127"/>
      <c r="BM609" s="127"/>
      <c r="BN609" s="275"/>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$B$235</f>
        <v/>
      </c>
      <c r="AY610" s="275">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5"/>
      <c r="BL610" s="127"/>
      <c r="BM610" s="127"/>
      <c r="BN610" s="275"/>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$B$238</f>
        <v/>
      </c>
      <c r="AY611" s="275">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5"/>
      <c r="BL611" s="127"/>
      <c r="BM611" s="127"/>
      <c r="BN611" s="275"/>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19" t="str">
        <f t="shared" si="165"/>
        <v/>
      </c>
      <c r="BY611" s="276"/>
      <c r="BZ611" s="276"/>
      <c r="CA611" s="276"/>
      <c r="CB611" s="276"/>
      <c r="CC611" s="276"/>
      <c r="CD611" s="276"/>
      <c r="CE611" s="276"/>
      <c r="CF611" s="276"/>
      <c r="CG611" s="51"/>
      <c r="CH611" s="51"/>
      <c r="CI611" s="51"/>
      <c r="CJ611" s="276"/>
      <c r="CK611" s="276"/>
      <c r="CL611" s="276"/>
      <c r="CM611" s="276"/>
      <c r="CN611" s="276"/>
      <c r="CO611" s="276"/>
      <c r="CP611" s="276"/>
      <c r="CQ611" s="276"/>
      <c r="CR611" s="276"/>
      <c r="CS611" s="51"/>
      <c r="CT611" s="51"/>
    </row>
    <row r="612" spans="1:98" ht="21" hidden="1" customHeight="1" x14ac:dyDescent="0.2">
      <c r="B612" s="276"/>
      <c r="C612" s="276"/>
      <c r="D612" s="276"/>
      <c r="E612" s="276"/>
      <c r="F612" s="276"/>
      <c r="G612" s="276"/>
      <c r="H612" s="276"/>
      <c r="I612" s="276"/>
      <c r="J612" s="276"/>
      <c r="N612" s="276"/>
      <c r="P612" s="276"/>
      <c r="Q612" s="276"/>
      <c r="R612" s="276"/>
      <c r="S612" s="276"/>
      <c r="T612" s="276"/>
      <c r="U612" s="276"/>
      <c r="V612" s="276"/>
      <c r="Z612" s="276"/>
      <c r="AA612" s="276"/>
      <c r="AB612" s="276"/>
      <c r="AC612" s="276"/>
      <c r="AD612" s="276"/>
      <c r="AE612" s="276"/>
      <c r="AF612" s="276"/>
      <c r="AG612" s="276"/>
      <c r="AH612" s="276"/>
      <c r="AL612" s="276"/>
      <c r="AM612" s="276"/>
      <c r="AN612" s="276"/>
      <c r="AO612" s="276"/>
      <c r="AP612" s="276"/>
      <c r="AQ612" s="276"/>
      <c r="AR612" s="276"/>
      <c r="AS612" s="276"/>
      <c r="AT612" s="276"/>
      <c r="AX612" s="262"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1"/>
      <c r="BL613" s="127"/>
      <c r="BM613" s="127"/>
      <c r="BN613" s="281"/>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$B$271</f>
        <v/>
      </c>
      <c r="AY614" s="281">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1"/>
      <c r="BL614" s="127"/>
      <c r="BM614" s="127"/>
      <c r="BN614" s="281"/>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$B$274</f>
        <v/>
      </c>
      <c r="AY615" s="281">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1"/>
      <c r="BL615" s="127"/>
      <c r="BM615" s="127"/>
      <c r="BN615" s="281"/>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A616" s="253"/>
      <c r="B616" s="254"/>
      <c r="C616" s="254"/>
      <c r="D616" s="254"/>
      <c r="E616" s="254"/>
      <c r="F616" s="254"/>
      <c r="G616" s="254"/>
      <c r="H616" s="254"/>
      <c r="I616" s="254"/>
      <c r="J616" s="254"/>
      <c r="K616" s="254"/>
      <c r="L616" s="255"/>
      <c r="M616" s="255"/>
      <c r="N616" s="254"/>
      <c r="O616" s="394"/>
      <c r="P616" s="254"/>
      <c r="Q616" s="254"/>
      <c r="R616" s="254"/>
      <c r="S616" s="254"/>
      <c r="T616" s="254"/>
      <c r="U616" s="254"/>
      <c r="V616" s="254"/>
      <c r="W616" s="254"/>
      <c r="X616" s="255"/>
      <c r="Y616" s="255"/>
      <c r="Z616" s="254"/>
      <c r="AA616" s="254"/>
      <c r="AB616" s="254"/>
      <c r="AC616" s="254"/>
      <c r="AD616" s="254"/>
      <c r="AE616" s="254"/>
      <c r="AF616" s="254"/>
      <c r="AG616" s="254"/>
      <c r="AH616" s="254"/>
      <c r="AI616" s="254"/>
      <c r="AJ616" s="255"/>
      <c r="AK616" s="255"/>
      <c r="AL616" s="254"/>
      <c r="AM616" s="254"/>
      <c r="AN616" s="254"/>
      <c r="AO616" s="254"/>
      <c r="AP616" s="254"/>
      <c r="AQ616" s="254"/>
      <c r="AR616" s="254"/>
      <c r="AS616" s="254"/>
      <c r="AT616" s="254"/>
      <c r="AU616" s="254"/>
      <c r="AV616" s="255"/>
      <c r="AW616" s="255"/>
      <c r="AX616" s="262" t="str">
        <f>$B$277</f>
        <v/>
      </c>
      <c r="AY616" s="281">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1"/>
      <c r="BL616" s="127"/>
      <c r="BM616" s="127"/>
      <c r="BN616" s="281"/>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$B$280</f>
        <v/>
      </c>
      <c r="AY617" s="281">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1"/>
      <c r="BL617" s="127"/>
      <c r="BM617" s="127"/>
      <c r="BN617" s="281"/>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$B$283</f>
        <v/>
      </c>
      <c r="AY618" s="281">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1"/>
      <c r="BL618" s="127"/>
      <c r="BM618" s="127"/>
      <c r="BN618" s="281"/>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$B$286</f>
        <v/>
      </c>
      <c r="AY619" s="281">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1"/>
      <c r="BL619" s="127"/>
      <c r="BM619" s="127"/>
      <c r="BN619" s="281"/>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$B$289</f>
        <v/>
      </c>
      <c r="AY620" s="281">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1"/>
      <c r="BL620" s="127"/>
      <c r="BM620" s="127"/>
      <c r="BN620" s="281"/>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$B$292</f>
        <v/>
      </c>
      <c r="AY621" s="281">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1"/>
      <c r="BL621" s="127"/>
      <c r="BM621" s="127"/>
      <c r="BN621" s="281"/>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$B$295</f>
        <v/>
      </c>
      <c r="AY622" s="281">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1"/>
      <c r="BL622" s="127"/>
      <c r="BM622" s="127"/>
      <c r="BN622" s="281"/>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$B$298</f>
        <v/>
      </c>
      <c r="AY623" s="281">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1"/>
      <c r="BL623" s="127"/>
      <c r="BM623" s="127"/>
      <c r="BN623" s="281"/>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$B$301</f>
        <v/>
      </c>
      <c r="AY624" s="281">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1"/>
      <c r="BL624" s="127"/>
      <c r="BM624" s="127"/>
      <c r="BN624" s="281"/>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262" t="str">
        <f>$B$304</f>
        <v/>
      </c>
      <c r="AY625" s="281">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1"/>
      <c r="BL625" s="127"/>
      <c r="BM625" s="127"/>
      <c r="BN625" s="281"/>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19" t="str">
        <f t="shared" si="165"/>
        <v/>
      </c>
      <c r="BY625" s="280"/>
      <c r="BZ625" s="280"/>
      <c r="CA625" s="280"/>
      <c r="CB625" s="280"/>
      <c r="CC625" s="280"/>
      <c r="CD625" s="280"/>
      <c r="CE625" s="280"/>
      <c r="CF625" s="280"/>
      <c r="CG625" s="51"/>
      <c r="CH625" s="51"/>
      <c r="CI625" s="51"/>
      <c r="CJ625" s="280"/>
      <c r="CK625" s="280"/>
      <c r="CL625" s="280"/>
      <c r="CM625" s="280"/>
      <c r="CN625" s="280"/>
      <c r="CO625" s="280"/>
      <c r="CP625" s="280"/>
      <c r="CQ625" s="280"/>
      <c r="CR625" s="280"/>
      <c r="CS625" s="51"/>
      <c r="CT625" s="51"/>
    </row>
    <row r="626" spans="1:98" ht="21" hidden="1" customHeight="1" x14ac:dyDescent="0.25">
      <c r="B626" s="280"/>
      <c r="C626" s="280"/>
      <c r="D626" s="280"/>
      <c r="E626" s="280"/>
      <c r="F626" s="280"/>
      <c r="G626" s="280"/>
      <c r="H626" s="280"/>
      <c r="I626" s="280"/>
      <c r="J626" s="280"/>
      <c r="N626" s="280"/>
      <c r="P626" s="280"/>
      <c r="Q626" s="280"/>
      <c r="R626" s="280"/>
      <c r="S626" s="280"/>
      <c r="T626" s="280"/>
      <c r="U626" s="280"/>
      <c r="V626" s="280"/>
      <c r="Z626" s="280"/>
      <c r="AA626" s="280"/>
      <c r="AB626" s="280"/>
      <c r="AC626" s="280"/>
      <c r="AD626" s="280"/>
      <c r="AE626" s="280"/>
      <c r="AF626" s="280"/>
      <c r="AG626" s="280"/>
      <c r="AH626" s="280"/>
      <c r="AL626" s="280"/>
      <c r="AM626" s="280"/>
      <c r="AN626" s="280"/>
      <c r="AO626" s="280"/>
      <c r="AP626" s="280"/>
      <c r="AQ626" s="280"/>
      <c r="AR626" s="280"/>
      <c r="AS626" s="280"/>
      <c r="AT626" s="280"/>
      <c r="AX626" s="503" t="s">
        <v>222</v>
      </c>
      <c r="AY626" s="512"/>
      <c r="AZ626" s="512"/>
      <c r="BA626" s="512"/>
      <c r="BB626" s="512"/>
      <c r="BC626" s="512"/>
      <c r="BD626" s="512"/>
      <c r="BE626" s="512"/>
      <c r="BF626" s="512"/>
      <c r="BG626" s="512"/>
      <c r="BH626" s="512"/>
      <c r="BI626" s="512"/>
      <c r="BJ626" s="512"/>
      <c r="BK626" s="512"/>
      <c r="BL626" s="512"/>
      <c r="BM626" s="512"/>
      <c r="BN626" s="512"/>
      <c r="BO626" s="512"/>
      <c r="BP626" s="512"/>
      <c r="BQ626" s="512"/>
      <c r="BR626" s="512"/>
      <c r="BS626" s="512"/>
      <c r="BT626" s="512"/>
      <c r="BU626" s="512"/>
      <c r="BV626" s="513"/>
      <c r="BW626" s="419" t="str">
        <f t="shared" si="165"/>
        <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B627" s="276"/>
      <c r="C627" s="276"/>
      <c r="D627" s="276"/>
      <c r="E627" s="276"/>
      <c r="F627" s="276"/>
      <c r="G627" s="276"/>
      <c r="H627" s="276"/>
      <c r="I627" s="276"/>
      <c r="J627" s="276"/>
      <c r="N627" s="276"/>
      <c r="P627" s="276"/>
      <c r="Q627" s="276"/>
      <c r="R627" s="276"/>
      <c r="S627" s="276"/>
      <c r="T627" s="276"/>
      <c r="U627" s="276"/>
      <c r="V627" s="276"/>
      <c r="Z627" s="276"/>
      <c r="AA627" s="276"/>
      <c r="AB627" s="276"/>
      <c r="AC627" s="276"/>
      <c r="AD627" s="276"/>
      <c r="AE627" s="276"/>
      <c r="AF627" s="276"/>
      <c r="AG627" s="276"/>
      <c r="AH627" s="276"/>
      <c r="AL627" s="276"/>
      <c r="AM627" s="276"/>
      <c r="AN627" s="276"/>
      <c r="AO627" s="276"/>
      <c r="AP627" s="276"/>
      <c r="AQ627" s="276"/>
      <c r="AR627" s="276"/>
      <c r="AS627" s="276"/>
      <c r="AT627" s="276"/>
      <c r="AX627" s="262" t="str">
        <f>$N$205</f>
        <v>L420.22.06.S3-01</v>
      </c>
      <c r="AY627" s="127">
        <v>1</v>
      </c>
      <c r="AZ627" s="127" t="str">
        <f>IF(COUNTIFS($N$203,"&lt;&gt;"&amp;""),$N$203,"")</f>
        <v>Disciplina optionala independenta 4.1
Alegerea si utilizarea materialelor (*)</v>
      </c>
      <c r="BA627" s="127">
        <f t="shared" ref="BA627:BA652" si="181">IF($AZ627="","",ROUND(RIGHT($N$202,1)/2,0))</f>
        <v>3</v>
      </c>
      <c r="BB627" s="127" t="str">
        <f t="shared" ref="BB627:BB652" si="182">IF($AZ627="","",RIGHT($N$202,1))</f>
        <v>6</v>
      </c>
      <c r="BC627" s="127" t="str">
        <f>IF($AZ627="","",$R$205)</f>
        <v>D</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3.1</v>
      </c>
      <c r="BR627" s="127">
        <f>IF(COUNTIFS($N$203,"&lt;&gt;"&amp;""),IF($Y$205&lt;&gt;"",ROUND($Y$205,1),""),"")</f>
        <v>44</v>
      </c>
      <c r="BS627" s="127">
        <f>IF($AZ627="","",$Q$205)</f>
        <v>4</v>
      </c>
      <c r="BT627" s="126" t="str">
        <f>IF(COUNTIFS($N$203,"&lt;&gt;"&amp;""),$X$205,"")</f>
        <v>DS</v>
      </c>
      <c r="BU627" s="126">
        <f>IF($AZ627="","",IF($BG627&lt;&gt;"",$BG627,0)+IF($BM627&lt;&gt;"",$BM627,0)+IF($BQ627&lt;&gt;"",$BQ627,0))</f>
        <v>7.1</v>
      </c>
      <c r="BV627" s="127">
        <f>IF($AZ627="","",IF($BJ627&lt;&gt;"",$BJ627,0)+IF($BP627&lt;&gt;"",$BP627,0)+IF($BR627&lt;&gt;"",$BR627,0))</f>
        <v>100</v>
      </c>
      <c r="BW627" s="419" t="str">
        <f t="shared" si="165"/>
        <v>2024</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$N$208</f>
        <v>L420.22.06.S3-02</v>
      </c>
      <c r="AY628" s="275">
        <v>2</v>
      </c>
      <c r="AZ628" s="127" t="str">
        <f>IF(COUNTIFS($N$206,"&lt;&gt;"&amp;""),$N$206,"")</f>
        <v>Disciplina optionala independenta 4.2
Controlul materialelor</v>
      </c>
      <c r="BA628" s="127">
        <f t="shared" si="181"/>
        <v>3</v>
      </c>
      <c r="BB628" s="127" t="str">
        <f t="shared" si="182"/>
        <v>6</v>
      </c>
      <c r="BC628" s="127" t="str">
        <f>IF($AZ628="","",$R$208)</f>
        <v>D</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5"/>
      <c r="BL628" s="127"/>
      <c r="BM628" s="127"/>
      <c r="BN628" s="275"/>
      <c r="BO628" s="127"/>
      <c r="BP628" s="127"/>
      <c r="BQ628" s="127">
        <f>IF(COUNTIFS($N$206,"&lt;&gt;"&amp;""),IF($Y$208&lt;&gt;"",ROUND($Y$208/14,1),""),"")</f>
        <v>3.1</v>
      </c>
      <c r="BR628" s="127">
        <f>IF(COUNTIFS($N$206,"&lt;&gt;"&amp;""),IF($Y$208&lt;&gt;"",ROUND($Y$208,1),""),"")</f>
        <v>44</v>
      </c>
      <c r="BS628" s="127">
        <f>IF($AZ628="","",$Q$208)</f>
        <v>4</v>
      </c>
      <c r="BT628" s="126" t="str">
        <f>IF(COUNTIFS($N$206,"&lt;&gt;"&amp;""),$X$208,"")</f>
        <v>DS</v>
      </c>
      <c r="BU628" s="126">
        <f t="shared" ref="BU628:BU638" si="184">IF($AZ628="","",IF($BG628&lt;&gt;"",$BG628,0)+IF($BM628&lt;&gt;"",$BM628,0)+IF($BQ628&lt;&gt;"",$BQ628,0))</f>
        <v>7.1</v>
      </c>
      <c r="BV628" s="127">
        <f t="shared" ref="BV628:BV638" si="185">IF($AZ628="","",IF($BJ628&lt;&gt;"",$BJ628,0)+IF($BP628&lt;&gt;"",$BP628,0)+IF($BR628&lt;&gt;"",$BR628,0))</f>
        <v>100</v>
      </c>
      <c r="BW628" s="419" t="str">
        <f t="shared" si="165"/>
        <v>2024</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$N$211</f>
        <v>L420.22.06.S3-03</v>
      </c>
      <c r="AY629" s="275">
        <v>3</v>
      </c>
      <c r="AZ629" s="127" t="str">
        <f>IF(COUNTIFS($N$209,"&lt;&gt;"&amp;""),$N$209,"")</f>
        <v>Disciplina optionala independenta 5.1
Maşini unelte  (*)</v>
      </c>
      <c r="BA629" s="127">
        <f t="shared" si="181"/>
        <v>3</v>
      </c>
      <c r="BB629" s="127" t="str">
        <f t="shared" si="182"/>
        <v>6</v>
      </c>
      <c r="BC629" s="127" t="str">
        <f>IF($AZ629="","",$R$211)</f>
        <v>E</v>
      </c>
      <c r="BD629" s="127" t="str">
        <f t="shared" si="183"/>
        <v>DO</v>
      </c>
      <c r="BE629" s="127">
        <f>IF(COUNTIFS($N$209,"&lt;&gt;"&amp;""),ROUND($S$211/14,1),"")</f>
        <v>2</v>
      </c>
      <c r="BF629" s="127">
        <f>IF(COUNTIFS($N$209,"&lt;&gt;"&amp;""),ROUND(($T$211+$U$211+$V$211)/14,1),"")</f>
        <v>2</v>
      </c>
      <c r="BG629" s="127">
        <f>IF(COUNTIFS($N$209,"&lt;&gt;"&amp;""),ROUND(($S$211+$T$211+$U$211+$V$211)/14,1),"")</f>
        <v>4</v>
      </c>
      <c r="BH629" s="127">
        <f>IF(COUNTIFS($N$209,"&lt;&gt;"&amp;""),ROUND($S$211,1),"")</f>
        <v>28</v>
      </c>
      <c r="BI629" s="127">
        <f>IF(COUNTIFS($N$209,"&lt;&gt;"&amp;""),ROUND(($T$211+$U$211+$V$211),1),"")</f>
        <v>28</v>
      </c>
      <c r="BJ629" s="127">
        <f>IF(COUNTIFS($N$209,"&lt;&gt;"&amp;""),ROUND(($S$211+$T$211+$U$211+$V$211),1),"")</f>
        <v>56</v>
      </c>
      <c r="BK629" s="275"/>
      <c r="BL629" s="127"/>
      <c r="BM629" s="127"/>
      <c r="BN629" s="275"/>
      <c r="BO629" s="127"/>
      <c r="BP629" s="127"/>
      <c r="BQ629" s="127">
        <f>IF(COUNTIFS($N$209,"&lt;&gt;"&amp;""),IF($Y$211&lt;&gt;"",ROUND($Y$211/14,1),""),"")</f>
        <v>3.1</v>
      </c>
      <c r="BR629" s="127">
        <f>IF(COUNTIFS($N$209,"&lt;&gt;"&amp;""),IF($Y$211&lt;&gt;"",ROUND($Y$211,1),""),"")</f>
        <v>44</v>
      </c>
      <c r="BS629" s="127">
        <f>IF($AZ629="","",$Q$211)</f>
        <v>4</v>
      </c>
      <c r="BT629" s="126" t="str">
        <f>IF(COUNTIFS($N$209,"&lt;&gt;"&amp;""),$X$211,"")</f>
        <v>DD</v>
      </c>
      <c r="BU629" s="126">
        <f t="shared" si="184"/>
        <v>7.1</v>
      </c>
      <c r="BV629" s="127">
        <f t="shared" si="185"/>
        <v>100</v>
      </c>
      <c r="BW629" s="419" t="str">
        <f t="shared" si="165"/>
        <v>2024</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$N$214</f>
        <v>L420.22.06.S3-04</v>
      </c>
      <c r="AY630" s="275">
        <v>4</v>
      </c>
      <c r="AZ630" s="127" t="str">
        <f>IF(COUNTIFS($N$212,"&lt;&gt;"&amp;""),$N$212,"")</f>
        <v>Disciplina optionala independenta 5.2
Bazele generării suprafețelor pe masini unelte</v>
      </c>
      <c r="BA630" s="127">
        <f t="shared" si="181"/>
        <v>3</v>
      </c>
      <c r="BB630" s="127" t="str">
        <f t="shared" si="182"/>
        <v>6</v>
      </c>
      <c r="BC630" s="127" t="str">
        <f>IF($AZ630="","",$R$214)</f>
        <v>E</v>
      </c>
      <c r="BD630" s="127" t="str">
        <f t="shared" si="183"/>
        <v>DO</v>
      </c>
      <c r="BE630" s="127">
        <f>IF(COUNTIFS($N$212,"&lt;&gt;"&amp;""),ROUND($S$214/14,1),"")</f>
        <v>2</v>
      </c>
      <c r="BF630" s="127">
        <f>IF(COUNTIFS($N$212,"&lt;&gt;"&amp;""),ROUND(($T$214+$U$214+$V$214)/14,1),"")</f>
        <v>2</v>
      </c>
      <c r="BG630" s="127">
        <f>IF(COUNTIFS($N$212,"&lt;&gt;"&amp;""),ROUND(($S$214+$T$214+$U$214+$V$214)/14,1),"")</f>
        <v>4</v>
      </c>
      <c r="BH630" s="127">
        <f>IF(COUNTIFS($N$212,"&lt;&gt;"&amp;""),ROUND($S$214,1),"")</f>
        <v>28</v>
      </c>
      <c r="BI630" s="127">
        <f>IF(COUNTIFS($N$212,"&lt;&gt;"&amp;""),ROUND(($T$214+$U$214+$V$214),1),"")</f>
        <v>28</v>
      </c>
      <c r="BJ630" s="127">
        <f>IF(COUNTIFS($N$212,"&lt;&gt;"&amp;""),ROUND(($S$214+$T$214+$U$214+$V$214),1),"")</f>
        <v>56</v>
      </c>
      <c r="BK630" s="275"/>
      <c r="BL630" s="127"/>
      <c r="BM630" s="127"/>
      <c r="BN630" s="275"/>
      <c r="BO630" s="127"/>
      <c r="BP630" s="127"/>
      <c r="BQ630" s="127">
        <f>IF(COUNTIFS($N$212,"&lt;&gt;"&amp;""),IF($Y$214&lt;&gt;"",ROUND($Y$214/14,1),""),"")</f>
        <v>3.1</v>
      </c>
      <c r="BR630" s="127">
        <f>IF(COUNTIFS($N$212,"&lt;&gt;"&amp;""),IF($Y$214&lt;&gt;"",ROUND($Y$214,1),""),"")</f>
        <v>44</v>
      </c>
      <c r="BS630" s="127">
        <f>IF($AZ630="","",$Q$214)</f>
        <v>4</v>
      </c>
      <c r="BT630" s="126" t="str">
        <f>IF(COUNTIFS($N$212,"&lt;&gt;"&amp;""),$X$214,"")</f>
        <v>DD</v>
      </c>
      <c r="BU630" s="126">
        <f t="shared" si="184"/>
        <v>7.1</v>
      </c>
      <c r="BV630" s="127">
        <f t="shared" si="185"/>
        <v>100</v>
      </c>
      <c r="BW630" s="419" t="str">
        <f t="shared" si="165"/>
        <v>2024</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A631" s="253"/>
      <c r="B631" s="254"/>
      <c r="C631" s="254"/>
      <c r="D631" s="254"/>
      <c r="E631" s="254"/>
      <c r="F631" s="254"/>
      <c r="G631" s="254"/>
      <c r="H631" s="254"/>
      <c r="I631" s="254"/>
      <c r="J631" s="254"/>
      <c r="K631" s="254"/>
      <c r="L631" s="255"/>
      <c r="M631" s="255"/>
      <c r="N631" s="254"/>
      <c r="O631" s="394"/>
      <c r="P631" s="254"/>
      <c r="Q631" s="254"/>
      <c r="R631" s="254"/>
      <c r="S631" s="254"/>
      <c r="T631" s="254"/>
      <c r="U631" s="254"/>
      <c r="V631" s="254"/>
      <c r="W631" s="254"/>
      <c r="X631" s="255"/>
      <c r="Y631" s="255"/>
      <c r="Z631" s="254"/>
      <c r="AA631" s="254"/>
      <c r="AB631" s="254"/>
      <c r="AC631" s="254"/>
      <c r="AD631" s="254"/>
      <c r="AE631" s="254"/>
      <c r="AF631" s="254"/>
      <c r="AG631" s="254"/>
      <c r="AH631" s="254"/>
      <c r="AI631" s="254"/>
      <c r="AJ631" s="255"/>
      <c r="AK631" s="255"/>
      <c r="AL631" s="254"/>
      <c r="AM631" s="254"/>
      <c r="AN631" s="254"/>
      <c r="AO631" s="254"/>
      <c r="AP631" s="254"/>
      <c r="AQ631" s="254"/>
      <c r="AR631" s="254"/>
      <c r="AS631" s="254"/>
      <c r="AT631" s="254"/>
      <c r="AU631" s="254"/>
      <c r="AV631" s="255"/>
      <c r="AW631" s="255"/>
      <c r="AX631" s="262" t="str">
        <f>$N$217</f>
        <v>L420.22.06.S3-05</v>
      </c>
      <c r="AY631" s="275">
        <v>5</v>
      </c>
      <c r="AZ631" s="127" t="str">
        <f>IF(COUNTIFS($N$215,"&lt;&gt;"&amp;""),$N$215,"")</f>
        <v>Disciplina optionala independenta 6.1
Servomecanisme, traductori si senzori (*)</v>
      </c>
      <c r="BA631" s="127">
        <f t="shared" si="181"/>
        <v>3</v>
      </c>
      <c r="BB631" s="127" t="str">
        <f t="shared" si="182"/>
        <v>6</v>
      </c>
      <c r="BC631" s="127" t="str">
        <f>IF($AZ631="","",$R$217)</f>
        <v>E</v>
      </c>
      <c r="BD631" s="127" t="str">
        <f t="shared" si="183"/>
        <v>DO</v>
      </c>
      <c r="BE631" s="127">
        <f>IF(COUNTIFS($N$215,"&lt;&gt;"&amp;""),ROUND($S$217/14,1),"")</f>
        <v>2</v>
      </c>
      <c r="BF631" s="127">
        <f>IF(COUNTIFS($N$215,"&lt;&gt;"&amp;""),ROUND(($T$217+$U$217+$V$217)/14,1),"")</f>
        <v>2</v>
      </c>
      <c r="BG631" s="127">
        <f>IF(COUNTIFS($N$215,"&lt;&gt;"&amp;""),ROUND(($S$217+$T$217+$U$217+$V$217)/14,1),"")</f>
        <v>4</v>
      </c>
      <c r="BH631" s="127">
        <f>IF(COUNTIFS($N$215,"&lt;&gt;"&amp;""),ROUND($S$217,1),"")</f>
        <v>28</v>
      </c>
      <c r="BI631" s="127">
        <f>IF(COUNTIFS($N$215,"&lt;&gt;"&amp;""),ROUND(($T$217+$U$217+$V$217),1),"")</f>
        <v>28</v>
      </c>
      <c r="BJ631" s="127">
        <f>IF(COUNTIFS($N$215,"&lt;&gt;"&amp;""),ROUND(($S$217+$T$217+$U$217+$V$217),1),"")</f>
        <v>56</v>
      </c>
      <c r="BK631" s="275"/>
      <c r="BL631" s="127"/>
      <c r="BM631" s="127"/>
      <c r="BN631" s="275"/>
      <c r="BO631" s="127"/>
      <c r="BP631" s="127"/>
      <c r="BQ631" s="127">
        <f>IF(COUNTIFS($N$215,"&lt;&gt;"&amp;""),IF($Y$217&lt;&gt;"",ROUND($Y$217/14,1),""),"")</f>
        <v>3.1</v>
      </c>
      <c r="BR631" s="127">
        <f>IF(COUNTIFS($N$215,"&lt;&gt;"&amp;""),IF($Y$217&lt;&gt;"",ROUND($Y$217,1),""),"")</f>
        <v>44</v>
      </c>
      <c r="BS631" s="127">
        <f>IF($AZ631="","",$Q$217)</f>
        <v>4</v>
      </c>
      <c r="BT631" s="126" t="str">
        <f>IF(COUNTIFS($N$215,"&lt;&gt;"&amp;""),$X$217,"")</f>
        <v>DS</v>
      </c>
      <c r="BU631" s="126">
        <f t="shared" si="184"/>
        <v>7.1</v>
      </c>
      <c r="BV631" s="127">
        <f t="shared" si="185"/>
        <v>100</v>
      </c>
      <c r="BW631" s="419" t="str">
        <f t="shared" si="165"/>
        <v>2024</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$N$220</f>
        <v>L420.22.06.S3-06</v>
      </c>
      <c r="AY632" s="275">
        <v>6</v>
      </c>
      <c r="AZ632" s="127" t="str">
        <f>IF(COUNTIFS($N$218,"&lt;&gt;"&amp;""),$N$218,"")</f>
        <v>Disciplina optionala independenta 6.2
Bazele cercetarii experimentale</v>
      </c>
      <c r="BA632" s="127">
        <f t="shared" si="181"/>
        <v>3</v>
      </c>
      <c r="BB632" s="127" t="str">
        <f t="shared" si="182"/>
        <v>6</v>
      </c>
      <c r="BC632" s="127" t="str">
        <f>IF($AZ632="","",$R$220)</f>
        <v>E</v>
      </c>
      <c r="BD632" s="127" t="str">
        <f t="shared" si="183"/>
        <v>DO</v>
      </c>
      <c r="BE632" s="127">
        <f>IF(COUNTIFS($N$218,"&lt;&gt;"&amp;""),ROUND($S$220/14,1),"")</f>
        <v>2</v>
      </c>
      <c r="BF632" s="127">
        <f>IF(COUNTIFS($N$218,"&lt;&gt;"&amp;""),ROUND(($T$220+$U$220+$V$220)/14,1),"")</f>
        <v>2</v>
      </c>
      <c r="BG632" s="127">
        <f>IF(COUNTIFS($N$218,"&lt;&gt;"&amp;""),ROUND(($S$220+$T$220+$U$220+$V$220)/14,1),"")</f>
        <v>4</v>
      </c>
      <c r="BH632" s="127">
        <f>IF(COUNTIFS($N$218,"&lt;&gt;"&amp;""),ROUND($S$220,1),"")</f>
        <v>28</v>
      </c>
      <c r="BI632" s="127">
        <f>IF(COUNTIFS($N$218,"&lt;&gt;"&amp;""),ROUND(($T$220+$U$220+$V$220),1),"")</f>
        <v>28</v>
      </c>
      <c r="BJ632" s="127">
        <f>IF(COUNTIFS($N$218,"&lt;&gt;"&amp;""),ROUND(($S$220+$T$220+$U$220+$V$220),1),"")</f>
        <v>56</v>
      </c>
      <c r="BK632" s="275"/>
      <c r="BL632" s="127"/>
      <c r="BM632" s="127"/>
      <c r="BN632" s="275"/>
      <c r="BO632" s="127"/>
      <c r="BP632" s="127"/>
      <c r="BQ632" s="127">
        <f>IF(COUNTIFS($N$218,"&lt;&gt;"&amp;""),IF($Y$220&lt;&gt;"",ROUND($Y$220/14,1),""),"")</f>
        <v>3.1</v>
      </c>
      <c r="BR632" s="127">
        <f>IF(COUNTIFS($N$218,"&lt;&gt;"&amp;""),IF($Y$220&lt;&gt;"",ROUND($Y$220,1),""),"")</f>
        <v>44</v>
      </c>
      <c r="BS632" s="127">
        <f>IF($AZ632="","",$Q$220)</f>
        <v>4</v>
      </c>
      <c r="BT632" s="126" t="str">
        <f>IF(COUNTIFS($N$218,"&lt;&gt;"&amp;""),$X$220,"")</f>
        <v>DS</v>
      </c>
      <c r="BU632" s="126">
        <f t="shared" si="184"/>
        <v>7.1</v>
      </c>
      <c r="BV632" s="127">
        <f t="shared" si="185"/>
        <v>100</v>
      </c>
      <c r="BW632" s="419" t="str">
        <f t="shared" si="165"/>
        <v>2024</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$N$223</f>
        <v/>
      </c>
      <c r="AY633" s="275">
        <v>7</v>
      </c>
      <c r="AZ633" s="127" t="str">
        <f>IF(COUNTIFS($N$221,"&lt;&gt;"&amp;""),$N$221,"")</f>
        <v/>
      </c>
      <c r="BA633" s="127" t="str">
        <f t="shared" si="181"/>
        <v/>
      </c>
      <c r="BB633" s="127" t="str">
        <f t="shared" si="182"/>
        <v/>
      </c>
      <c r="BC633" s="127" t="str">
        <f>IF($AZ633="","",$R$223)</f>
        <v/>
      </c>
      <c r="BD633" s="127" t="str">
        <f t="shared" si="183"/>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5"/>
      <c r="BL633" s="127"/>
      <c r="BM633" s="127"/>
      <c r="BN633" s="275"/>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$N$226</f>
        <v/>
      </c>
      <c r="AY634" s="275">
        <v>8</v>
      </c>
      <c r="AZ634" s="127" t="str">
        <f>IF(COUNTIFS($N$224,"&lt;&gt;"&amp;""),$N$224,"")</f>
        <v/>
      </c>
      <c r="BA634" s="127" t="str">
        <f t="shared" si="181"/>
        <v/>
      </c>
      <c r="BB634" s="127" t="str">
        <f t="shared" si="182"/>
        <v/>
      </c>
      <c r="BC634" s="127" t="str">
        <f>IF($AZ634="","",$R$226)</f>
        <v/>
      </c>
      <c r="BD634" s="127" t="str">
        <f t="shared" si="183"/>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5"/>
      <c r="BL634" s="127"/>
      <c r="BM634" s="127"/>
      <c r="BN634" s="275"/>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$N$229</f>
        <v/>
      </c>
      <c r="AY635" s="275">
        <v>9</v>
      </c>
      <c r="AZ635" s="127" t="str">
        <f>IF(COUNTIFS($N$227,"&lt;&gt;"&amp;""),$N$227,"")</f>
        <v/>
      </c>
      <c r="BA635" s="127" t="str">
        <f t="shared" si="181"/>
        <v/>
      </c>
      <c r="BB635" s="127" t="str">
        <f t="shared" si="182"/>
        <v/>
      </c>
      <c r="BC635" s="127" t="str">
        <f>IF($AZ635="","",$R$229)</f>
        <v/>
      </c>
      <c r="BD635" s="127" t="str">
        <f t="shared" si="183"/>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5"/>
      <c r="BL635" s="127"/>
      <c r="BM635" s="127"/>
      <c r="BN635" s="275"/>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$N$232</f>
        <v/>
      </c>
      <c r="AY636" s="275">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5"/>
      <c r="BL636" s="127"/>
      <c r="BM636" s="127"/>
      <c r="BN636" s="275"/>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$N$235</f>
        <v/>
      </c>
      <c r="AY637" s="275">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5"/>
      <c r="BL637" s="127"/>
      <c r="BM637" s="127"/>
      <c r="BN637" s="275"/>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19" t="str">
        <f t="shared" si="165"/>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$N$238</f>
        <v/>
      </c>
      <c r="AY638" s="275">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5"/>
      <c r="BL638" s="127"/>
      <c r="BM638" s="127"/>
      <c r="BN638" s="275"/>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19" t="str">
        <f t="shared" ref="BW638:BW701" si="186">IF($AZ638="","",CONCATENATE("20",G$12+BA638-1))</f>
        <v/>
      </c>
      <c r="BY638" s="276"/>
      <c r="BZ638" s="276"/>
      <c r="CA638" s="276"/>
      <c r="CB638" s="276"/>
      <c r="CC638" s="276"/>
      <c r="CD638" s="276"/>
      <c r="CE638" s="276"/>
      <c r="CF638" s="276"/>
      <c r="CG638" s="51"/>
      <c r="CH638" s="51"/>
      <c r="CI638" s="51"/>
      <c r="CJ638" s="276"/>
      <c r="CK638" s="276"/>
      <c r="CL638" s="276"/>
      <c r="CM638" s="276"/>
      <c r="CN638" s="276"/>
      <c r="CO638" s="276"/>
      <c r="CP638" s="276"/>
      <c r="CQ638" s="276"/>
      <c r="CR638" s="276"/>
      <c r="CS638" s="51"/>
      <c r="CT638" s="51"/>
    </row>
    <row r="639" spans="1:98" ht="21" hidden="1" customHeight="1" x14ac:dyDescent="0.2">
      <c r="B639" s="276"/>
      <c r="C639" s="276"/>
      <c r="D639" s="276"/>
      <c r="E639" s="276"/>
      <c r="F639" s="276"/>
      <c r="G639" s="276"/>
      <c r="H639" s="276"/>
      <c r="I639" s="276"/>
      <c r="J639" s="276"/>
      <c r="N639" s="276"/>
      <c r="P639" s="276"/>
      <c r="Q639" s="276"/>
      <c r="R639" s="276"/>
      <c r="S639" s="276"/>
      <c r="T639" s="276"/>
      <c r="U639" s="276"/>
      <c r="V639" s="276"/>
      <c r="Z639" s="276"/>
      <c r="AA639" s="276"/>
      <c r="AB639" s="276"/>
      <c r="AC639" s="276"/>
      <c r="AD639" s="276"/>
      <c r="AE639" s="276"/>
      <c r="AF639" s="276"/>
      <c r="AG639" s="276"/>
      <c r="AH639" s="276"/>
      <c r="AL639" s="276"/>
      <c r="AM639" s="276"/>
      <c r="AN639" s="276"/>
      <c r="AO639" s="276"/>
      <c r="AP639" s="276"/>
      <c r="AQ639" s="276"/>
      <c r="AR639" s="276"/>
      <c r="AS639" s="276"/>
      <c r="AT639" s="276"/>
      <c r="AX639" s="262"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1"/>
      <c r="BL640" s="127"/>
      <c r="BM640" s="127"/>
      <c r="BN640" s="281"/>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$N$271</f>
        <v/>
      </c>
      <c r="AY641" s="281">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1"/>
      <c r="BL641" s="127"/>
      <c r="BM641" s="127"/>
      <c r="BN641" s="281"/>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$N$274</f>
        <v/>
      </c>
      <c r="AY642" s="281">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1"/>
      <c r="BL642" s="127"/>
      <c r="BM642" s="127"/>
      <c r="BN642" s="281"/>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A643" s="253"/>
      <c r="B643" s="254"/>
      <c r="C643" s="254"/>
      <c r="D643" s="254"/>
      <c r="E643" s="254"/>
      <c r="F643" s="254"/>
      <c r="G643" s="254"/>
      <c r="H643" s="254"/>
      <c r="I643" s="254"/>
      <c r="J643" s="254"/>
      <c r="K643" s="254"/>
      <c r="L643" s="255"/>
      <c r="M643" s="255"/>
      <c r="N643" s="254"/>
      <c r="O643" s="394"/>
      <c r="P643" s="254"/>
      <c r="Q643" s="254"/>
      <c r="R643" s="254"/>
      <c r="S643" s="254"/>
      <c r="T643" s="254"/>
      <c r="U643" s="254"/>
      <c r="V643" s="254"/>
      <c r="W643" s="254"/>
      <c r="X643" s="255"/>
      <c r="Y643" s="255"/>
      <c r="Z643" s="254"/>
      <c r="AA643" s="254"/>
      <c r="AB643" s="254"/>
      <c r="AC643" s="254"/>
      <c r="AD643" s="254"/>
      <c r="AE643" s="254"/>
      <c r="AF643" s="254"/>
      <c r="AG643" s="254"/>
      <c r="AH643" s="254"/>
      <c r="AI643" s="254"/>
      <c r="AJ643" s="255"/>
      <c r="AK643" s="255"/>
      <c r="AL643" s="254"/>
      <c r="AM643" s="254"/>
      <c r="AN643" s="254"/>
      <c r="AO643" s="254"/>
      <c r="AP643" s="254"/>
      <c r="AQ643" s="254"/>
      <c r="AR643" s="254"/>
      <c r="AS643" s="254"/>
      <c r="AT643" s="254"/>
      <c r="AU643" s="254"/>
      <c r="AV643" s="255"/>
      <c r="AW643" s="255"/>
      <c r="AX643" s="262" t="str">
        <f>$N$277</f>
        <v/>
      </c>
      <c r="AY643" s="281">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1"/>
      <c r="BL643" s="127"/>
      <c r="BM643" s="127"/>
      <c r="BN643" s="281"/>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$N$280</f>
        <v/>
      </c>
      <c r="AY644" s="281">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1"/>
      <c r="BL644" s="127"/>
      <c r="BM644" s="127"/>
      <c r="BN644" s="281"/>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$N$283</f>
        <v/>
      </c>
      <c r="AY645" s="281">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1"/>
      <c r="BL645" s="127"/>
      <c r="BM645" s="127"/>
      <c r="BN645" s="281"/>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$N$286</f>
        <v/>
      </c>
      <c r="AY646" s="281">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1"/>
      <c r="BL646" s="127"/>
      <c r="BM646" s="127"/>
      <c r="BN646" s="281"/>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$N$289</f>
        <v/>
      </c>
      <c r="AY647" s="281">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1"/>
      <c r="BL647" s="127"/>
      <c r="BM647" s="127"/>
      <c r="BN647" s="281"/>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$N$292</f>
        <v/>
      </c>
      <c r="AY648" s="281">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1"/>
      <c r="BL648" s="127"/>
      <c r="BM648" s="127"/>
      <c r="BN648" s="281"/>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$N$295</f>
        <v/>
      </c>
      <c r="AY649" s="281">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1"/>
      <c r="BL649" s="127"/>
      <c r="BM649" s="127"/>
      <c r="BN649" s="281"/>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$N$298</f>
        <v/>
      </c>
      <c r="AY650" s="281">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1"/>
      <c r="BL650" s="127"/>
      <c r="BM650" s="127"/>
      <c r="BN650" s="281"/>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$N$301</f>
        <v/>
      </c>
      <c r="AY651" s="281">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1"/>
      <c r="BL651" s="127"/>
      <c r="BM651" s="127"/>
      <c r="BN651" s="281"/>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262" t="str">
        <f>$N$304</f>
        <v/>
      </c>
      <c r="AY652" s="281">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1"/>
      <c r="BL652" s="127"/>
      <c r="BM652" s="127"/>
      <c r="BN652" s="281"/>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19" t="str">
        <f t="shared" si="186"/>
        <v/>
      </c>
      <c r="BY652" s="280"/>
      <c r="BZ652" s="280"/>
      <c r="CA652" s="280"/>
      <c r="CB652" s="280"/>
      <c r="CC652" s="280"/>
      <c r="CD652" s="280"/>
      <c r="CE652" s="280"/>
      <c r="CF652" s="280"/>
      <c r="CG652" s="51"/>
      <c r="CH652" s="51"/>
      <c r="CI652" s="51"/>
      <c r="CJ652" s="280"/>
      <c r="CK652" s="280"/>
      <c r="CL652" s="280"/>
      <c r="CM652" s="280"/>
      <c r="CN652" s="280"/>
      <c r="CO652" s="280"/>
      <c r="CP652" s="280"/>
      <c r="CQ652" s="280"/>
      <c r="CR652" s="280"/>
      <c r="CS652" s="51"/>
      <c r="CT652" s="51"/>
    </row>
    <row r="653" spans="1:98" ht="21" hidden="1" customHeight="1" x14ac:dyDescent="0.25">
      <c r="B653" s="280"/>
      <c r="C653" s="280"/>
      <c r="D653" s="280"/>
      <c r="E653" s="280"/>
      <c r="F653" s="280"/>
      <c r="G653" s="280"/>
      <c r="H653" s="280"/>
      <c r="I653" s="280"/>
      <c r="J653" s="280"/>
      <c r="N653" s="280"/>
      <c r="P653" s="280"/>
      <c r="Q653" s="280"/>
      <c r="R653" s="280"/>
      <c r="S653" s="280"/>
      <c r="T653" s="280"/>
      <c r="U653" s="280"/>
      <c r="V653" s="280"/>
      <c r="Z653" s="280"/>
      <c r="AA653" s="280"/>
      <c r="AB653" s="280"/>
      <c r="AC653" s="280"/>
      <c r="AD653" s="280"/>
      <c r="AE653" s="280"/>
      <c r="AF653" s="280"/>
      <c r="AG653" s="280"/>
      <c r="AH653" s="280"/>
      <c r="AL653" s="280"/>
      <c r="AM653" s="280"/>
      <c r="AN653" s="280"/>
      <c r="AO653" s="280"/>
      <c r="AP653" s="280"/>
      <c r="AQ653" s="280"/>
      <c r="AR653" s="280"/>
      <c r="AS653" s="280"/>
      <c r="AT653" s="280"/>
      <c r="AX653" s="503" t="s">
        <v>223</v>
      </c>
      <c r="AY653" s="512"/>
      <c r="AZ653" s="512"/>
      <c r="BA653" s="512"/>
      <c r="BB653" s="512"/>
      <c r="BC653" s="512"/>
      <c r="BD653" s="512"/>
      <c r="BE653" s="512"/>
      <c r="BF653" s="512"/>
      <c r="BG653" s="512"/>
      <c r="BH653" s="512"/>
      <c r="BI653" s="512"/>
      <c r="BJ653" s="512"/>
      <c r="BK653" s="512"/>
      <c r="BL653" s="512"/>
      <c r="BM653" s="512"/>
      <c r="BN653" s="512"/>
      <c r="BO653" s="512"/>
      <c r="BP653" s="512"/>
      <c r="BQ653" s="512"/>
      <c r="BR653" s="512"/>
      <c r="BS653" s="512"/>
      <c r="BT653" s="512"/>
      <c r="BU653" s="512"/>
      <c r="BV653" s="513"/>
      <c r="BW653" s="419" t="str">
        <f t="shared" si="186"/>
        <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B654" s="276"/>
      <c r="C654" s="276"/>
      <c r="D654" s="276"/>
      <c r="E654" s="276"/>
      <c r="F654" s="276"/>
      <c r="G654" s="276"/>
      <c r="H654" s="276"/>
      <c r="I654" s="276"/>
      <c r="J654" s="276"/>
      <c r="N654" s="276"/>
      <c r="P654" s="276"/>
      <c r="Q654" s="276"/>
      <c r="R654" s="276"/>
      <c r="S654" s="276"/>
      <c r="T654" s="276"/>
      <c r="U654" s="276"/>
      <c r="V654" s="276"/>
      <c r="Z654" s="276"/>
      <c r="AA654" s="276"/>
      <c r="AB654" s="276"/>
      <c r="AC654" s="276"/>
      <c r="AD654" s="276"/>
      <c r="AE654" s="276"/>
      <c r="AF654" s="276"/>
      <c r="AG654" s="276"/>
      <c r="AH654" s="276"/>
      <c r="AL654" s="276"/>
      <c r="AM654" s="276"/>
      <c r="AN654" s="276"/>
      <c r="AO654" s="276"/>
      <c r="AP654" s="276"/>
      <c r="AQ654" s="276"/>
      <c r="AR654" s="276"/>
      <c r="AS654" s="276"/>
      <c r="AT654" s="276"/>
      <c r="AX654" s="262" t="str">
        <f>$Z$205</f>
        <v>L420.22.07.S2-01</v>
      </c>
      <c r="AY654" s="127">
        <v>1</v>
      </c>
      <c r="AZ654" s="127" t="str">
        <f>IF(COUNTIFS($Z$203,"&lt;&gt;"&amp;""),$Z$203,"")</f>
        <v xml:space="preserve">Disciplina optionala independenta 7.1
Bazele creatiei tehnice (*)  </v>
      </c>
      <c r="BA654" s="127">
        <f t="shared" ref="BA654:BA679" si="190">IF($AZ654="","",ROUND(RIGHT($Z$202,1)/2,0))</f>
        <v>4</v>
      </c>
      <c r="BB654" s="127" t="str">
        <f t="shared" ref="BB654:BB679" si="191">IF($AZ654="","",RIGHT($Z$202,1))</f>
        <v>7</v>
      </c>
      <c r="BC654" s="127" t="str">
        <f>IF($AZ654="","",$AD$205)</f>
        <v>D</v>
      </c>
      <c r="BD654" s="127" t="str">
        <f>IF($AZ654="","","DO")</f>
        <v>DO</v>
      </c>
      <c r="BE654" s="127">
        <f>IF(COUNTIFS($Z$203,"&lt;&gt;"&amp;""),ROUND($AE$205/14,1),"")</f>
        <v>2</v>
      </c>
      <c r="BF654" s="127">
        <f>IF(COUNTIFS($Z$203,"&lt;&gt;"&amp;""),ROUND(($AF$205+$AG$205+$AH$205)/14,1),"")</f>
        <v>1</v>
      </c>
      <c r="BG654" s="127">
        <f>IF(COUNTIFS($Z$203,"&lt;&gt;"&amp;""),ROUND(($AE$205+$AF$205+$AG$205+$AH$205)/14,1),"")</f>
        <v>3</v>
      </c>
      <c r="BH654" s="127">
        <f>IF(COUNTIFS($Z$203,"&lt;&gt;"&amp;""),ROUND($AE$205,1),"")</f>
        <v>28</v>
      </c>
      <c r="BI654" s="127">
        <f>IF(COUNTIFS($Z$203,"&lt;&gt;"&amp;""),ROUND(($AF$205+$AG$205+$AH$205),1),"")</f>
        <v>14</v>
      </c>
      <c r="BJ654" s="127">
        <f>IF(COUNTIFS($Z$203,"&lt;&gt;"&amp;""),ROUND(($AE$205+$AF$205+$AG$205+$AH$205),1),"")</f>
        <v>42</v>
      </c>
      <c r="BK654" s="127"/>
      <c r="BL654" s="127"/>
      <c r="BM654" s="127"/>
      <c r="BN654" s="127"/>
      <c r="BO654" s="127"/>
      <c r="BP654" s="127"/>
      <c r="BQ654" s="127">
        <f>IF(COUNTIFS($Z$203,"&lt;&gt;"&amp;""),IF($AK$205&lt;&gt;"",ROUND($AK$205/14,1),""),"")</f>
        <v>2.4</v>
      </c>
      <c r="BR654" s="127">
        <f>IF(COUNTIFS($Z$203,"&lt;&gt;"&amp;""),IF($AK$205&lt;&gt;"",ROUND($AK$205,1),""),"")</f>
        <v>33</v>
      </c>
      <c r="BS654" s="127">
        <f>IF($AZ654="","",$AC$205)</f>
        <v>3</v>
      </c>
      <c r="BT654" s="126" t="str">
        <f>IF(COUNTIFS($Z$203,"&lt;&gt;"&amp;""),$AJ$205,"")</f>
        <v>DS</v>
      </c>
      <c r="BU654" s="126">
        <f>IF($AZ654="","",IF($BG654&lt;&gt;"",$BG654,0)+IF($BM654&lt;&gt;"",$BM654,0)+IF($BQ654&lt;&gt;"",$BQ654,0))</f>
        <v>5.4</v>
      </c>
      <c r="BV654" s="127">
        <f>IF($AZ654="","",IF($BJ654&lt;&gt;"",$BJ654,0)+IF($BP654&lt;&gt;"",$BP654,0)+IF($BR654&lt;&gt;"",$BR654,0))</f>
        <v>75</v>
      </c>
      <c r="BW654" s="419" t="str">
        <f t="shared" si="186"/>
        <v>2025</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$Z$208</f>
        <v>L420.22.07.S2-02</v>
      </c>
      <c r="AY655" s="275">
        <v>2</v>
      </c>
      <c r="AZ655" s="127" t="str">
        <f>IF(COUNTIFS($Z$206,"&lt;&gt;"&amp;""),$Z$206,"")</f>
        <v>Disciplina optionala independenta 7.2
Creativitate tehnica si analiza valorii</v>
      </c>
      <c r="BA655" s="127">
        <f t="shared" si="190"/>
        <v>4</v>
      </c>
      <c r="BB655" s="127" t="str">
        <f t="shared" si="191"/>
        <v>7</v>
      </c>
      <c r="BC655" s="127" t="str">
        <f>IF($AZ655="","",$AD$208)</f>
        <v>D</v>
      </c>
      <c r="BD655" s="127" t="str">
        <f t="shared" ref="BD655:BD665" si="192">IF($AZ655="","","DO")</f>
        <v>DO</v>
      </c>
      <c r="BE655" s="127">
        <f>IF(COUNTIFS($Z$206,"&lt;&gt;"&amp;""),ROUND($AE$208/14,1),"")</f>
        <v>2</v>
      </c>
      <c r="BF655" s="127">
        <f>IF(COUNTIFS($Z$206,"&lt;&gt;"&amp;""),ROUND(($AF$208+$AG$208+$AH$208)/14,1),"")</f>
        <v>1</v>
      </c>
      <c r="BG655" s="127">
        <f>IF(COUNTIFS($Z$206,"&lt;&gt;"&amp;""),ROUND(($AE$208+$AF$208+$AG$208+$AH$208)/14,1),"")</f>
        <v>3</v>
      </c>
      <c r="BH655" s="127">
        <f>IF(COUNTIFS($Z$206,"&lt;&gt;"&amp;""),ROUND($AE$208,1),"")</f>
        <v>28</v>
      </c>
      <c r="BI655" s="127">
        <f>IF(COUNTIFS($Z$206,"&lt;&gt;"&amp;""),ROUND(($AF$208+$AG$208+$AH$208),1),"")</f>
        <v>14</v>
      </c>
      <c r="BJ655" s="127">
        <f>IF(COUNTIFS($Z$206,"&lt;&gt;"&amp;""),ROUND(($AE$208+$AF$208+$AG$208+$AH$208),1),"")</f>
        <v>42</v>
      </c>
      <c r="BK655" s="275"/>
      <c r="BL655" s="127"/>
      <c r="BM655" s="127"/>
      <c r="BN655" s="275"/>
      <c r="BO655" s="127"/>
      <c r="BP655" s="127"/>
      <c r="BQ655" s="127">
        <f>IF(COUNTIFS($Z$206,"&lt;&gt;"&amp;""),IF($AK$208&lt;&gt;"",ROUND($AK$208/14,1),""),"")</f>
        <v>2.4</v>
      </c>
      <c r="BR655" s="127">
        <f>IF(COUNTIFS($Z$206,"&lt;&gt;"&amp;""),IF($AK$208&lt;&gt;"",ROUND($AK$208,1),""),"")</f>
        <v>33</v>
      </c>
      <c r="BS655" s="127">
        <f>IF($AZ655="","",$AC$208)</f>
        <v>3</v>
      </c>
      <c r="BT655" s="126" t="str">
        <f>IF(COUNTIFS($Z$206,"&lt;&gt;"&amp;""),$AJ$208,"")</f>
        <v>DS</v>
      </c>
      <c r="BU655" s="126">
        <f t="shared" ref="BU655:BU665" si="193">IF($AZ655="","",IF($BG655&lt;&gt;"",$BG655,0)+IF($BM655&lt;&gt;"",$BM655,0)+IF($BQ655&lt;&gt;"",$BQ655,0))</f>
        <v>5.4</v>
      </c>
      <c r="BV655" s="127">
        <f t="shared" ref="BV655:BV665" si="194">IF($AZ655="","",IF($BJ655&lt;&gt;"",$BJ655,0)+IF($BP655&lt;&gt;"",$BP655,0)+IF($BR655&lt;&gt;"",$BR655,0))</f>
        <v>75</v>
      </c>
      <c r="BW655" s="419" t="str">
        <f t="shared" si="186"/>
        <v>2025</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$Z$211</f>
        <v/>
      </c>
      <c r="AY656" s="275">
        <v>3</v>
      </c>
      <c r="AZ656" s="127" t="str">
        <f>IF(COUNTIFS($Z$209,"&lt;&gt;"&amp;""),$Z$209,"")</f>
        <v/>
      </c>
      <c r="BA656" s="127" t="str">
        <f t="shared" si="190"/>
        <v/>
      </c>
      <c r="BB656" s="127" t="str">
        <f t="shared" si="191"/>
        <v/>
      </c>
      <c r="BC656" s="127" t="str">
        <f>IF($AZ656="","",$AD$211)</f>
        <v/>
      </c>
      <c r="BD656" s="127" t="str">
        <f t="shared" si="192"/>
        <v/>
      </c>
      <c r="BE656" s="127" t="str">
        <f>IF(COUNTIFS($Z$209,"&lt;&gt;"&amp;""),ROUND($AE$211/14,1),"")</f>
        <v/>
      </c>
      <c r="BF656" s="127" t="str">
        <f>IF(COUNTIFS($Z$209,"&lt;&gt;"&amp;""),ROUND(($AF$211+$AG$211+$AH$211)/14,1),"")</f>
        <v/>
      </c>
      <c r="BG656" s="127" t="str">
        <f>IF(COUNTIFS($Z$209,"&lt;&gt;"&amp;""),ROUND(($AE$211+$AF$211+$AG$211+$AH$211)/14,1),"")</f>
        <v/>
      </c>
      <c r="BH656" s="127" t="str">
        <f>IF(COUNTIFS($Z$209,"&lt;&gt;"&amp;""),ROUND($AE$211,1),"")</f>
        <v/>
      </c>
      <c r="BI656" s="127" t="str">
        <f>IF(COUNTIFS($Z$209,"&lt;&gt;"&amp;""),ROUND(($AF$211+$AG$211+$AH$211),1),"")</f>
        <v/>
      </c>
      <c r="BJ656" s="127" t="str">
        <f>IF(COUNTIFS($Z$209,"&lt;&gt;"&amp;""),ROUND(($AE$211+$AF$211+$AG$211+$AH$211),1),"")</f>
        <v/>
      </c>
      <c r="BK656" s="275"/>
      <c r="BL656" s="127"/>
      <c r="BM656" s="127"/>
      <c r="BN656" s="275"/>
      <c r="BO656" s="127"/>
      <c r="BP656" s="127"/>
      <c r="BQ656" s="127" t="str">
        <f>IF(COUNTIFS($Z$209,"&lt;&gt;"&amp;""),IF($AK$211&lt;&gt;"",ROUND($AK$211/14,1),""),"")</f>
        <v/>
      </c>
      <c r="BR656" s="127" t="str">
        <f>IF(COUNTIFS($Z$209,"&lt;&gt;"&amp;""),IF($AK$211&lt;&gt;"",ROUND($AK$211,1),""),"")</f>
        <v/>
      </c>
      <c r="BS656" s="127" t="str">
        <f>IF($AZ656="","",$AC$211)</f>
        <v/>
      </c>
      <c r="BT656" s="126" t="str">
        <f>IF(COUNTIFS($Z$209,"&lt;&gt;"&amp;""),$AJ$211,"")</f>
        <v/>
      </c>
      <c r="BU656" s="126" t="str">
        <f t="shared" si="193"/>
        <v/>
      </c>
      <c r="BV656" s="127" t="str">
        <f t="shared" si="194"/>
        <v/>
      </c>
      <c r="BW656" s="419" t="str">
        <f t="shared" si="186"/>
        <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$Z$214</f>
        <v/>
      </c>
      <c r="AY657" s="275">
        <v>4</v>
      </c>
      <c r="AZ657" s="127" t="str">
        <f>IF(COUNTIFS($Z$212,"&lt;&gt;"&amp;""),$Z$212,"")</f>
        <v/>
      </c>
      <c r="BA657" s="127" t="str">
        <f t="shared" si="190"/>
        <v/>
      </c>
      <c r="BB657" s="127" t="str">
        <f t="shared" si="191"/>
        <v/>
      </c>
      <c r="BC657" s="127" t="str">
        <f>IF($AZ657="","",$AD$214)</f>
        <v/>
      </c>
      <c r="BD657" s="127" t="str">
        <f t="shared" si="192"/>
        <v/>
      </c>
      <c r="BE657" s="127" t="str">
        <f>IF(COUNTIFS($Z$212,"&lt;&gt;"&amp;""),ROUND($AE$214/14,1),"")</f>
        <v/>
      </c>
      <c r="BF657" s="127" t="str">
        <f>IF(COUNTIFS($Z$212,"&lt;&gt;"&amp;""),ROUND(($AF$214+$AG$214+$AH$214)/14,1),"")</f>
        <v/>
      </c>
      <c r="BG657" s="127" t="str">
        <f>IF(COUNTIFS($Z$212,"&lt;&gt;"&amp;""),ROUND(($AE$214+$AF$214+$AG$214+$AH$214)/14,1),"")</f>
        <v/>
      </c>
      <c r="BH657" s="127" t="str">
        <f>IF(COUNTIFS($Z$212,"&lt;&gt;"&amp;""),ROUND($AE$214,1),"")</f>
        <v/>
      </c>
      <c r="BI657" s="127" t="str">
        <f>IF(COUNTIFS($Z$212,"&lt;&gt;"&amp;""),ROUND(($AF$214+$AG$214+$AH$214),1),"")</f>
        <v/>
      </c>
      <c r="BJ657" s="127" t="str">
        <f>IF(COUNTIFS($Z$212,"&lt;&gt;"&amp;""),ROUND(($AE$214+$AF$214+$AG$214+$AH$214),1),"")</f>
        <v/>
      </c>
      <c r="BK657" s="275"/>
      <c r="BL657" s="127"/>
      <c r="BM657" s="127"/>
      <c r="BN657" s="275"/>
      <c r="BO657" s="127"/>
      <c r="BP657" s="127"/>
      <c r="BQ657" s="127" t="str">
        <f>IF(COUNTIFS($Z$212,"&lt;&gt;"&amp;""),IF($AK$214&lt;&gt;"",ROUND($AK$214/14,1),""),"")</f>
        <v/>
      </c>
      <c r="BR657" s="127" t="str">
        <f>IF(COUNTIFS($Z$212,"&lt;&gt;"&amp;""),IF($AK$214&lt;&gt;"",ROUND($AK$214,1),""),"")</f>
        <v/>
      </c>
      <c r="BS657" s="127" t="str">
        <f>IF($AZ657="","",$AC$214)</f>
        <v/>
      </c>
      <c r="BT657" s="126" t="str">
        <f>IF(COUNTIFS($Z$212,"&lt;&gt;"&amp;""),$AJ$214,"")</f>
        <v/>
      </c>
      <c r="BU657" s="126" t="str">
        <f t="shared" si="193"/>
        <v/>
      </c>
      <c r="BV657" s="127" t="str">
        <f t="shared" si="194"/>
        <v/>
      </c>
      <c r="BW657" s="419" t="str">
        <f t="shared" si="186"/>
        <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A658" s="253"/>
      <c r="B658" s="254"/>
      <c r="C658" s="254"/>
      <c r="D658" s="254"/>
      <c r="E658" s="254"/>
      <c r="F658" s="254"/>
      <c r="G658" s="254"/>
      <c r="H658" s="254"/>
      <c r="I658" s="254"/>
      <c r="J658" s="254"/>
      <c r="K658" s="254"/>
      <c r="L658" s="255"/>
      <c r="M658" s="255"/>
      <c r="N658" s="254"/>
      <c r="O658" s="394"/>
      <c r="P658" s="254"/>
      <c r="Q658" s="254"/>
      <c r="R658" s="254"/>
      <c r="S658" s="254"/>
      <c r="T658" s="254"/>
      <c r="U658" s="254"/>
      <c r="V658" s="254"/>
      <c r="W658" s="254"/>
      <c r="X658" s="255"/>
      <c r="Y658" s="255"/>
      <c r="Z658" s="254"/>
      <c r="AA658" s="254"/>
      <c r="AB658" s="254"/>
      <c r="AC658" s="254"/>
      <c r="AD658" s="254"/>
      <c r="AE658" s="254"/>
      <c r="AF658" s="254"/>
      <c r="AG658" s="254"/>
      <c r="AH658" s="254"/>
      <c r="AI658" s="254"/>
      <c r="AJ658" s="255"/>
      <c r="AK658" s="255"/>
      <c r="AL658" s="254"/>
      <c r="AM658" s="254"/>
      <c r="AN658" s="254"/>
      <c r="AO658" s="254"/>
      <c r="AP658" s="254"/>
      <c r="AQ658" s="254"/>
      <c r="AR658" s="254"/>
      <c r="AS658" s="254"/>
      <c r="AT658" s="254"/>
      <c r="AU658" s="254"/>
      <c r="AV658" s="255"/>
      <c r="AW658" s="255"/>
      <c r="AX658" s="262" t="str">
        <f>$Z$217</f>
        <v/>
      </c>
      <c r="AY658" s="275">
        <v>5</v>
      </c>
      <c r="AZ658" s="127" t="str">
        <f>IF(COUNTIFS($Z$215,"&lt;&gt;"&amp;""),$Z$215,"")</f>
        <v/>
      </c>
      <c r="BA658" s="127" t="str">
        <f t="shared" si="190"/>
        <v/>
      </c>
      <c r="BB658" s="127" t="str">
        <f t="shared" si="191"/>
        <v/>
      </c>
      <c r="BC658" s="127" t="str">
        <f>IF($AZ658="","",$AD$217)</f>
        <v/>
      </c>
      <c r="BD658" s="127" t="str">
        <f t="shared" si="192"/>
        <v/>
      </c>
      <c r="BE658" s="127" t="str">
        <f>IF(COUNTIFS($Z$215,"&lt;&gt;"&amp;""),ROUND($AE$217/14,1),"")</f>
        <v/>
      </c>
      <c r="BF658" s="127" t="str">
        <f>IF(COUNTIFS($Z$215,"&lt;&gt;"&amp;""),ROUND(($AF$217+$AG$217+$AH$217)/14,1),"")</f>
        <v/>
      </c>
      <c r="BG658" s="127" t="str">
        <f>IF(COUNTIFS($Z$215,"&lt;&gt;"&amp;""),ROUND(($AE$217+$AF$217+$AG$217+$AH$217)/14,1),"")</f>
        <v/>
      </c>
      <c r="BH658" s="127" t="str">
        <f>IF(COUNTIFS($Z$215,"&lt;&gt;"&amp;""),ROUND($AE$217,1),"")</f>
        <v/>
      </c>
      <c r="BI658" s="127" t="str">
        <f>IF(COUNTIFS($Z$215,"&lt;&gt;"&amp;""),ROUND(($AF$217+$AG$217+$AH$217),1),"")</f>
        <v/>
      </c>
      <c r="BJ658" s="127" t="str">
        <f>IF(COUNTIFS($Z$215,"&lt;&gt;"&amp;""),ROUND(($AE$217+$AF$217+$AG$217+$AH$217),1),"")</f>
        <v/>
      </c>
      <c r="BK658" s="275"/>
      <c r="BL658" s="127"/>
      <c r="BM658" s="127"/>
      <c r="BN658" s="275"/>
      <c r="BO658" s="127"/>
      <c r="BP658" s="127"/>
      <c r="BQ658" s="127" t="str">
        <f>IF(COUNTIFS($Z$215,"&lt;&gt;"&amp;""),IF($AK$217&lt;&gt;"",ROUND($AK$217/14,1),""),"")</f>
        <v/>
      </c>
      <c r="BR658" s="127" t="str">
        <f>IF(COUNTIFS($Z$215,"&lt;&gt;"&amp;""),IF($AK$217&lt;&gt;"",ROUND($AK$217,1),""),"")</f>
        <v/>
      </c>
      <c r="BS658" s="127" t="str">
        <f>IF($AZ658="","",$AC$217)</f>
        <v/>
      </c>
      <c r="BT658" s="126" t="str">
        <f>IF(COUNTIFS($Z$215,"&lt;&gt;"&amp;""),$AJ$217,"")</f>
        <v/>
      </c>
      <c r="BU658" s="126" t="str">
        <f t="shared" si="193"/>
        <v/>
      </c>
      <c r="BV658" s="127" t="str">
        <f t="shared" si="194"/>
        <v/>
      </c>
      <c r="BW658" s="419" t="str">
        <f t="shared" si="186"/>
        <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$Z$220</f>
        <v/>
      </c>
      <c r="AY659" s="275">
        <v>6</v>
      </c>
      <c r="AZ659" s="127" t="str">
        <f>IF(COUNTIFS($Z$218,"&lt;&gt;"&amp;""),$Z$218,"")</f>
        <v/>
      </c>
      <c r="BA659" s="127" t="str">
        <f t="shared" si="190"/>
        <v/>
      </c>
      <c r="BB659" s="127" t="str">
        <f t="shared" si="191"/>
        <v/>
      </c>
      <c r="BC659" s="127" t="str">
        <f>IF($AZ659="","",$AD$220)</f>
        <v/>
      </c>
      <c r="BD659" s="127" t="str">
        <f t="shared" si="192"/>
        <v/>
      </c>
      <c r="BE659" s="127" t="str">
        <f>IF(COUNTIFS($Z$218,"&lt;&gt;"&amp;""),ROUND($AE$220/14,1),"")</f>
        <v/>
      </c>
      <c r="BF659" s="127" t="str">
        <f>IF(COUNTIFS($Z$218,"&lt;&gt;"&amp;""),ROUND(($AF$220+$AG$220+$AH$220)/14,1),"")</f>
        <v/>
      </c>
      <c r="BG659" s="127" t="str">
        <f>IF(COUNTIFS($Z$218,"&lt;&gt;"&amp;""),ROUND(($AE$220+$AF$220+$AG$220+$AH$220)/14,1),"")</f>
        <v/>
      </c>
      <c r="BH659" s="127" t="str">
        <f>IF(COUNTIFS($Z$218,"&lt;&gt;"&amp;""),ROUND($AE$220,1),"")</f>
        <v/>
      </c>
      <c r="BI659" s="127" t="str">
        <f>IF(COUNTIFS($Z$218,"&lt;&gt;"&amp;""),ROUND(($AF$220+$AG$220+$AH$220),1),"")</f>
        <v/>
      </c>
      <c r="BJ659" s="127" t="str">
        <f>IF(COUNTIFS($Z$218,"&lt;&gt;"&amp;""),ROUND(($AE$220+$AF$220+$AG$220+$AH$220),1),"")</f>
        <v/>
      </c>
      <c r="BK659" s="275"/>
      <c r="BL659" s="127"/>
      <c r="BM659" s="127"/>
      <c r="BN659" s="275"/>
      <c r="BO659" s="127"/>
      <c r="BP659" s="127"/>
      <c r="BQ659" s="127" t="str">
        <f>IF(COUNTIFS($Z$218,"&lt;&gt;"&amp;""),IF($AK$220&lt;&gt;"",ROUND($AK$220/14,1),""),"")</f>
        <v/>
      </c>
      <c r="BR659" s="127" t="str">
        <f>IF(COUNTIFS($Z$218,"&lt;&gt;"&amp;""),IF($AK$220&lt;&gt;"",ROUND($AK$220,1),""),"")</f>
        <v/>
      </c>
      <c r="BS659" s="127" t="str">
        <f>IF($AZ659="","",$AC$220)</f>
        <v/>
      </c>
      <c r="BT659" s="126" t="str">
        <f>IF(COUNTIFS($Z$218,"&lt;&gt;"&amp;""),$AJ$220,"")</f>
        <v/>
      </c>
      <c r="BU659" s="126" t="str">
        <f t="shared" si="193"/>
        <v/>
      </c>
      <c r="BV659" s="127" t="str">
        <f t="shared" si="194"/>
        <v/>
      </c>
      <c r="BW659" s="419" t="str">
        <f t="shared" si="186"/>
        <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$Z$223</f>
        <v/>
      </c>
      <c r="AY660" s="275">
        <v>7</v>
      </c>
      <c r="AZ660" s="127" t="str">
        <f>IF(COUNTIFS($Z$221,"&lt;&gt;"&amp;""),$Z$221,"")</f>
        <v/>
      </c>
      <c r="BA660" s="127" t="str">
        <f t="shared" si="190"/>
        <v/>
      </c>
      <c r="BB660" s="127" t="str">
        <f t="shared" si="191"/>
        <v/>
      </c>
      <c r="BC660" s="127" t="str">
        <f>IF($AZ660="","",$AD$223)</f>
        <v/>
      </c>
      <c r="BD660" s="127" t="str">
        <f t="shared" si="192"/>
        <v/>
      </c>
      <c r="BE660" s="127" t="str">
        <f>IF(COUNTIFS($Z$221,"&lt;&gt;"&amp;""),ROUND($AE$223/14,1),"")</f>
        <v/>
      </c>
      <c r="BF660" s="127" t="str">
        <f>IF(COUNTIFS($Z$221,"&lt;&gt;"&amp;""),ROUND(($AF$223+$AG$223+$AH$223)/14,1),"")</f>
        <v/>
      </c>
      <c r="BG660" s="127" t="str">
        <f>IF(COUNTIFS($Z$221,"&lt;&gt;"&amp;""),ROUND(($AE$223+$AF$223+$AG$223+$AH$223)/14,1),"")</f>
        <v/>
      </c>
      <c r="BH660" s="127" t="str">
        <f>IF(COUNTIFS($Z$221,"&lt;&gt;"&amp;""),ROUND($AE$223,1),"")</f>
        <v/>
      </c>
      <c r="BI660" s="127" t="str">
        <f>IF(COUNTIFS($Z$221,"&lt;&gt;"&amp;""),ROUND(($AF$223+$AG$223+$AH$223),1),"")</f>
        <v/>
      </c>
      <c r="BJ660" s="127" t="str">
        <f>IF(COUNTIFS($Z$221,"&lt;&gt;"&amp;""),ROUND(($AE$223+$AF$223+$AG$223+$AH$223),1),"")</f>
        <v/>
      </c>
      <c r="BK660" s="275"/>
      <c r="BL660" s="127"/>
      <c r="BM660" s="127"/>
      <c r="BN660" s="275"/>
      <c r="BO660" s="127"/>
      <c r="BP660" s="127"/>
      <c r="BQ660" s="127" t="str">
        <f>IF(COUNTIFS($Z$221,"&lt;&gt;"&amp;""),IF($AK$223&lt;&gt;"",ROUND($AK$223/14,1),""),"")</f>
        <v/>
      </c>
      <c r="BR660" s="127" t="str">
        <f>IF(COUNTIFS($Z$221,"&lt;&gt;"&amp;""),IF($AK$223&lt;&gt;"",ROUND($AK$223,1),""),"")</f>
        <v/>
      </c>
      <c r="BS660" s="127" t="str">
        <f>IF($AZ660="","",$AC$223)</f>
        <v/>
      </c>
      <c r="BT660" s="126" t="str">
        <f>IF(COUNTIFS($Z$221,"&lt;&gt;"&amp;""),$AJ$223,"")</f>
        <v/>
      </c>
      <c r="BU660" s="126" t="str">
        <f t="shared" si="193"/>
        <v/>
      </c>
      <c r="BV660" s="127" t="str">
        <f t="shared" si="194"/>
        <v/>
      </c>
      <c r="BW660" s="419" t="str">
        <f t="shared" si="186"/>
        <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$Z$226</f>
        <v/>
      </c>
      <c r="AY661" s="275">
        <v>8</v>
      </c>
      <c r="AZ661" s="127" t="str">
        <f>IF(COUNTIFS($Z$224,"&lt;&gt;"&amp;""),$Z$224,"")</f>
        <v/>
      </c>
      <c r="BA661" s="127" t="str">
        <f t="shared" si="190"/>
        <v/>
      </c>
      <c r="BB661" s="127" t="str">
        <f t="shared" si="191"/>
        <v/>
      </c>
      <c r="BC661" s="127" t="str">
        <f>IF($AZ661="","",$AD$226)</f>
        <v/>
      </c>
      <c r="BD661" s="127" t="str">
        <f t="shared" si="192"/>
        <v/>
      </c>
      <c r="BE661" s="127" t="str">
        <f>IF(COUNTIFS($Z$224,"&lt;&gt;"&amp;""),ROUND($AE$226/14,1),"")</f>
        <v/>
      </c>
      <c r="BF661" s="127" t="str">
        <f>IF(COUNTIFS($Z$224,"&lt;&gt;"&amp;""),ROUND(($AF$226+$AG$226+$AH$226)/14,1),"")</f>
        <v/>
      </c>
      <c r="BG661" s="127" t="str">
        <f>IF(COUNTIFS($Z$224,"&lt;&gt;"&amp;""),ROUND(($AE$226+$AF$226+$AG$226+$AH$226)/14,1),"")</f>
        <v/>
      </c>
      <c r="BH661" s="127" t="str">
        <f>IF(COUNTIFS($Z$224,"&lt;&gt;"&amp;""),ROUND($AE$226,1),"")</f>
        <v/>
      </c>
      <c r="BI661" s="127" t="str">
        <f>IF(COUNTIFS($Z$224,"&lt;&gt;"&amp;""),ROUND(($AF$226+$AG$226+$AH$226),1),"")</f>
        <v/>
      </c>
      <c r="BJ661" s="127" t="str">
        <f>IF(COUNTIFS($Z$224,"&lt;&gt;"&amp;""),ROUND(($AE$226+$AF$226+$AG$226+$AH$226),1),"")</f>
        <v/>
      </c>
      <c r="BK661" s="275"/>
      <c r="BL661" s="127"/>
      <c r="BM661" s="127"/>
      <c r="BN661" s="275"/>
      <c r="BO661" s="127"/>
      <c r="BP661" s="127"/>
      <c r="BQ661" s="127" t="str">
        <f>IF(COUNTIFS($Z$224,"&lt;&gt;"&amp;""),IF($AK$226&lt;&gt;"",ROUND($AK$226/14,1),""),"")</f>
        <v/>
      </c>
      <c r="BR661" s="127" t="str">
        <f>IF(COUNTIFS($Z$224,"&lt;&gt;"&amp;""),IF($AK$226&lt;&gt;"",ROUND($AK$226,1),""),"")</f>
        <v/>
      </c>
      <c r="BS661" s="127" t="str">
        <f>IF($AZ661="","",$AC$226)</f>
        <v/>
      </c>
      <c r="BT661" s="126" t="str">
        <f>IF(COUNTIFS($Z$224,"&lt;&gt;"&amp;""),$AJ$226,"")</f>
        <v/>
      </c>
      <c r="BU661" s="126" t="str">
        <f t="shared" si="193"/>
        <v/>
      </c>
      <c r="BV661" s="127" t="str">
        <f t="shared" si="194"/>
        <v/>
      </c>
      <c r="BW661" s="419" t="str">
        <f t="shared" si="186"/>
        <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$Z$229</f>
        <v/>
      </c>
      <c r="AY662" s="275">
        <v>9</v>
      </c>
      <c r="AZ662" s="127" t="str">
        <f>IF(COUNTIFS($Z$227,"&lt;&gt;"&amp;""),$Z$227,"")</f>
        <v/>
      </c>
      <c r="BA662" s="127" t="str">
        <f t="shared" si="190"/>
        <v/>
      </c>
      <c r="BB662" s="127" t="str">
        <f t="shared" si="191"/>
        <v/>
      </c>
      <c r="BC662" s="127" t="str">
        <f>IF($AZ662="","",$AD$229)</f>
        <v/>
      </c>
      <c r="BD662" s="127" t="str">
        <f t="shared" si="192"/>
        <v/>
      </c>
      <c r="BE662" s="127" t="str">
        <f>IF(COUNTIFS($Z$227,"&lt;&gt;"&amp;""),ROUND($AE$229/14,1),"")</f>
        <v/>
      </c>
      <c r="BF662" s="127" t="str">
        <f>IF(COUNTIFS($Z$227,"&lt;&gt;"&amp;""),ROUND(($AF$229+$AG$229+$AH$229)/14,1),"")</f>
        <v/>
      </c>
      <c r="BG662" s="127" t="str">
        <f>IF(COUNTIFS($Z$227,"&lt;&gt;"&amp;""),ROUND(($AE$229+$AF$229+$AG$229+$AH$229)/14,1),"")</f>
        <v/>
      </c>
      <c r="BH662" s="127" t="str">
        <f>IF(COUNTIFS($Z$227,"&lt;&gt;"&amp;""),ROUND($AE$229,1),"")</f>
        <v/>
      </c>
      <c r="BI662" s="127" t="str">
        <f>IF(COUNTIFS($Z$227,"&lt;&gt;"&amp;""),ROUND(($AF$229+$AG$229+$AH$229),1),"")</f>
        <v/>
      </c>
      <c r="BJ662" s="127" t="str">
        <f>IF(COUNTIFS($Z$227,"&lt;&gt;"&amp;""),ROUND(($AE$229+$AF$229+$AG$229+$AH$229),1),"")</f>
        <v/>
      </c>
      <c r="BK662" s="275"/>
      <c r="BL662" s="127"/>
      <c r="BM662" s="127"/>
      <c r="BN662" s="275"/>
      <c r="BO662" s="127"/>
      <c r="BP662" s="127"/>
      <c r="BQ662" s="127" t="str">
        <f>IF(COUNTIFS($Z$227,"&lt;&gt;"&amp;""),IF($AK$229&lt;&gt;"",ROUND($AK$229/14,1),""),"")</f>
        <v/>
      </c>
      <c r="BR662" s="127" t="str">
        <f>IF(COUNTIFS($Z$227,"&lt;&gt;"&amp;""),IF($AK$229&lt;&gt;"",ROUND($AK$229,1),""),"")</f>
        <v/>
      </c>
      <c r="BS662" s="127" t="str">
        <f>IF($AZ662="","",$AC$229)</f>
        <v/>
      </c>
      <c r="BT662" s="126" t="str">
        <f>IF(COUNTIFS($Z$227,"&lt;&gt;"&amp;""),$AJ$229,"")</f>
        <v/>
      </c>
      <c r="BU662" s="126" t="str">
        <f t="shared" si="193"/>
        <v/>
      </c>
      <c r="BV662" s="127" t="str">
        <f t="shared" si="194"/>
        <v/>
      </c>
      <c r="BW662" s="419" t="str">
        <f t="shared" si="186"/>
        <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$Z$232</f>
        <v/>
      </c>
      <c r="AY663" s="275">
        <v>10</v>
      </c>
      <c r="AZ663" s="127" t="str">
        <f>IF(COUNTIFS($Z$230,"&lt;&gt;"&amp;""),$Z$230,"")</f>
        <v/>
      </c>
      <c r="BA663" s="127" t="str">
        <f t="shared" si="190"/>
        <v/>
      </c>
      <c r="BB663" s="127" t="str">
        <f t="shared" si="191"/>
        <v/>
      </c>
      <c r="BC663" s="127" t="str">
        <f>IF($AZ663="","",$AD$232)</f>
        <v/>
      </c>
      <c r="BD663" s="127" t="str">
        <f t="shared" si="192"/>
        <v/>
      </c>
      <c r="BE663" s="127" t="str">
        <f>IF(COUNTIFS($Z$230,"&lt;&gt;"&amp;""),ROUND($AE$232/14,1),"")</f>
        <v/>
      </c>
      <c r="BF663" s="127" t="str">
        <f>IF(COUNTIFS($Z$230,"&lt;&gt;"&amp;""),ROUND(($AF$232+$AG$232+$AH$232)/14,1),"")</f>
        <v/>
      </c>
      <c r="BG663" s="127" t="str">
        <f>IF(COUNTIFS($Z$230,"&lt;&gt;"&amp;""),ROUND(($AE$232+$AF$232+$AG$232+$AH$232)/14,1),"")</f>
        <v/>
      </c>
      <c r="BH663" s="127" t="str">
        <f>IF(COUNTIFS($Z$230,"&lt;&gt;"&amp;""),ROUND($AE$232,1),"")</f>
        <v/>
      </c>
      <c r="BI663" s="127" t="str">
        <f>IF(COUNTIFS($Z$230,"&lt;&gt;"&amp;""),ROUND(($AF$232+$AG$232+$AH$232),1),"")</f>
        <v/>
      </c>
      <c r="BJ663" s="127" t="str">
        <f>IF(COUNTIFS($Z$230,"&lt;&gt;"&amp;""),ROUND(($AE$232+$AF$232+$AG$232+$AH$232),1),"")</f>
        <v/>
      </c>
      <c r="BK663" s="275"/>
      <c r="BL663" s="127"/>
      <c r="BM663" s="127"/>
      <c r="BN663" s="275"/>
      <c r="BO663" s="127"/>
      <c r="BP663" s="127"/>
      <c r="BQ663" s="127" t="str">
        <f>IF(COUNTIFS($Z$230,"&lt;&gt;"&amp;""),IF($AK$232&lt;&gt;"",ROUND($AK$232/14,1),""),"")</f>
        <v/>
      </c>
      <c r="BR663" s="127" t="str">
        <f>IF(COUNTIFS($Z$230,"&lt;&gt;"&amp;""),IF($AK$232&lt;&gt;"",ROUND($AK$232,1),""),"")</f>
        <v/>
      </c>
      <c r="BS663" s="127" t="str">
        <f>IF($AZ663="","",$AC$232)</f>
        <v/>
      </c>
      <c r="BT663" s="126" t="str">
        <f>IF(COUNTIFS($Z$230,"&lt;&gt;"&amp;""),$AJ$232,"")</f>
        <v/>
      </c>
      <c r="BU663" s="126" t="str">
        <f t="shared" si="193"/>
        <v/>
      </c>
      <c r="BV663" s="127" t="str">
        <f t="shared" si="194"/>
        <v/>
      </c>
      <c r="BW663" s="419" t="str">
        <f t="shared" si="186"/>
        <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$Z$235</f>
        <v/>
      </c>
      <c r="AY664" s="275">
        <v>11</v>
      </c>
      <c r="AZ664" s="127" t="str">
        <f>IF(COUNTIFS($Z$233,"&lt;&gt;"&amp;""),$Z$233,"")</f>
        <v/>
      </c>
      <c r="BA664" s="127" t="str">
        <f t="shared" si="190"/>
        <v/>
      </c>
      <c r="BB664" s="127" t="str">
        <f t="shared" si="191"/>
        <v/>
      </c>
      <c r="BC664" s="127" t="str">
        <f>IF($AZ664="","",$AD$235)</f>
        <v/>
      </c>
      <c r="BD664" s="127" t="str">
        <f t="shared" si="192"/>
        <v/>
      </c>
      <c r="BE664" s="127" t="str">
        <f>IF(COUNTIFS($Z$233,"&lt;&gt;"&amp;""),ROUND($AE$235/14,1),"")</f>
        <v/>
      </c>
      <c r="BF664" s="127" t="str">
        <f>IF(COUNTIFS($Z$233,"&lt;&gt;"&amp;""),ROUND(($AF$235+$AG$235+$AH$235)/14,1),"")</f>
        <v/>
      </c>
      <c r="BG664" s="127" t="str">
        <f>IF(COUNTIFS($Z$233,"&lt;&gt;"&amp;""),ROUND(($AE$235+$AF$235+$AG$235+$AH$235)/14,1),"")</f>
        <v/>
      </c>
      <c r="BH664" s="127" t="str">
        <f>IF(COUNTIFS($Z$233,"&lt;&gt;"&amp;""),ROUND($AE$235,1),"")</f>
        <v/>
      </c>
      <c r="BI664" s="127" t="str">
        <f>IF(COUNTIFS($Z$233,"&lt;&gt;"&amp;""),ROUND(($AF$235+$AG$235+$AH$235),1),"")</f>
        <v/>
      </c>
      <c r="BJ664" s="127" t="str">
        <f>IF(COUNTIFS($Z$233,"&lt;&gt;"&amp;""),ROUND(($AE$235+$AF$235+$AG$235+$AH$235),1),"")</f>
        <v/>
      </c>
      <c r="BK664" s="275"/>
      <c r="BL664" s="127"/>
      <c r="BM664" s="127"/>
      <c r="BN664" s="275"/>
      <c r="BO664" s="127"/>
      <c r="BP664" s="127"/>
      <c r="BQ664" s="127" t="str">
        <f>IF(COUNTIFS($Z$233,"&lt;&gt;"&amp;""),IF($AK$235&lt;&gt;"",ROUND($AK$235/14,1),""),"")</f>
        <v/>
      </c>
      <c r="BR664" s="127" t="str">
        <f>IF(COUNTIFS($Z$233,"&lt;&gt;"&amp;""),IF($AK$235&lt;&gt;"",ROUND($AK$235,1),""),"")</f>
        <v/>
      </c>
      <c r="BS664" s="127" t="str">
        <f>IF($AZ664="","",$AC$235)</f>
        <v/>
      </c>
      <c r="BT664" s="126" t="str">
        <f>IF(COUNTIFS($Z$233,"&lt;&gt;"&amp;""),$AJ$235,"")</f>
        <v/>
      </c>
      <c r="BU664" s="126" t="str">
        <f t="shared" si="193"/>
        <v/>
      </c>
      <c r="BV664" s="127" t="str">
        <f t="shared" si="194"/>
        <v/>
      </c>
      <c r="BW664" s="419"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$Z$238</f>
        <v/>
      </c>
      <c r="AY665" s="275">
        <v>12</v>
      </c>
      <c r="AZ665" s="127" t="str">
        <f>IF(COUNTIFS($Z$236,"&lt;&gt;"&amp;""),$Z$236,"")</f>
        <v/>
      </c>
      <c r="BA665" s="127" t="str">
        <f t="shared" si="190"/>
        <v/>
      </c>
      <c r="BB665" s="127" t="str">
        <f t="shared" si="191"/>
        <v/>
      </c>
      <c r="BC665" s="127" t="str">
        <f>IF($AZ665="","",$AD$238)</f>
        <v/>
      </c>
      <c r="BD665" s="127" t="str">
        <f t="shared" si="192"/>
        <v/>
      </c>
      <c r="BE665" s="127" t="str">
        <f>IF(COUNTIFS($Z$236,"&lt;&gt;"&amp;""),ROUND($AE$238/14,1),"")</f>
        <v/>
      </c>
      <c r="BF665" s="127" t="str">
        <f>IF(COUNTIFS($Z$236,"&lt;&gt;"&amp;""),ROUND(($AF$238+$AG$238+$AH$238)/14,1),"")</f>
        <v/>
      </c>
      <c r="BG665" s="127" t="str">
        <f>IF(COUNTIFS($Z$236,"&lt;&gt;"&amp;""),ROUND(($AE$238+$AF$238+$AG$238+$AH$238)/14,1),"")</f>
        <v/>
      </c>
      <c r="BH665" s="127" t="str">
        <f>IF(COUNTIFS($Z$236,"&lt;&gt;"&amp;""),ROUND($AE$238,1),"")</f>
        <v/>
      </c>
      <c r="BI665" s="127" t="str">
        <f>IF(COUNTIFS($Z$236,"&lt;&gt;"&amp;""),ROUND(($AF$238+$AG$238+$AH$238),1),"")</f>
        <v/>
      </c>
      <c r="BJ665" s="127" t="str">
        <f>IF(COUNTIFS($Z$236,"&lt;&gt;"&amp;""),ROUND(($AE$238+$AF$238+$AG$238+$AH$238),1),"")</f>
        <v/>
      </c>
      <c r="BK665" s="275"/>
      <c r="BL665" s="127"/>
      <c r="BM665" s="127"/>
      <c r="BN665" s="275"/>
      <c r="BO665" s="127"/>
      <c r="BP665" s="127"/>
      <c r="BQ665" s="127" t="str">
        <f>IF(COUNTIFS($Z$236,"&lt;&gt;"&amp;""),IF($AK$238&lt;&gt;"",ROUND($AK$238/14,1),""),"")</f>
        <v/>
      </c>
      <c r="BR665" s="127" t="str">
        <f>IF(COUNTIFS($Z$236,"&lt;&gt;"&amp;""),IF($AK$238&lt;&gt;"",ROUND($AK$238,1),""),"")</f>
        <v/>
      </c>
      <c r="BS665" s="127" t="str">
        <f>IF($AZ665="","",$AC$238)</f>
        <v/>
      </c>
      <c r="BT665" s="126" t="str">
        <f>IF(COUNTIFS($Z$236,"&lt;&gt;"&amp;""),$AJ$238,"")</f>
        <v/>
      </c>
      <c r="BU665" s="126" t="str">
        <f t="shared" si="193"/>
        <v/>
      </c>
      <c r="BV665" s="127" t="str">
        <f t="shared" si="194"/>
        <v/>
      </c>
      <c r="BW665" s="419" t="str">
        <f t="shared" si="186"/>
        <v/>
      </c>
      <c r="BY665" s="276"/>
      <c r="BZ665" s="276"/>
      <c r="CA665" s="276"/>
      <c r="CB665" s="276"/>
      <c r="CC665" s="276"/>
      <c r="CD665" s="276"/>
      <c r="CE665" s="276"/>
      <c r="CF665" s="276"/>
      <c r="CG665" s="51"/>
      <c r="CH665" s="51"/>
      <c r="CI665" s="51"/>
      <c r="CJ665" s="276"/>
      <c r="CK665" s="276"/>
      <c r="CL665" s="276"/>
      <c r="CM665" s="276"/>
      <c r="CN665" s="276"/>
      <c r="CO665" s="276"/>
      <c r="CP665" s="276"/>
      <c r="CQ665" s="276"/>
      <c r="CR665" s="276"/>
      <c r="CS665" s="51"/>
      <c r="CT665" s="51"/>
    </row>
    <row r="666" spans="1:98" ht="21" hidden="1" customHeight="1" x14ac:dyDescent="0.2">
      <c r="B666" s="276"/>
      <c r="C666" s="276"/>
      <c r="D666" s="276"/>
      <c r="E666" s="276"/>
      <c r="F666" s="276"/>
      <c r="G666" s="276"/>
      <c r="H666" s="276"/>
      <c r="I666" s="276"/>
      <c r="J666" s="276"/>
      <c r="N666" s="276"/>
      <c r="P666" s="276"/>
      <c r="Q666" s="276"/>
      <c r="R666" s="276"/>
      <c r="S666" s="276"/>
      <c r="T666" s="276"/>
      <c r="U666" s="276"/>
      <c r="V666" s="276"/>
      <c r="Z666" s="276"/>
      <c r="AA666" s="276"/>
      <c r="AB666" s="276"/>
      <c r="AC666" s="276"/>
      <c r="AD666" s="276"/>
      <c r="AE666" s="276"/>
      <c r="AF666" s="276"/>
      <c r="AG666" s="276"/>
      <c r="AH666" s="276"/>
      <c r="AL666" s="276"/>
      <c r="AM666" s="276"/>
      <c r="AN666" s="276"/>
      <c r="AO666" s="276"/>
      <c r="AP666" s="276"/>
      <c r="AQ666" s="276"/>
      <c r="AR666" s="276"/>
      <c r="AS666" s="276"/>
      <c r="AT666" s="276"/>
      <c r="AX666" s="262"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1"/>
      <c r="BL667" s="127"/>
      <c r="BM667" s="127"/>
      <c r="BN667" s="281"/>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$Z$271</f>
        <v/>
      </c>
      <c r="AY668" s="281">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1"/>
      <c r="BL668" s="127"/>
      <c r="BM668" s="127"/>
      <c r="BN668" s="281"/>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$Z$274</f>
        <v/>
      </c>
      <c r="AY669" s="281">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1"/>
      <c r="BL669" s="127"/>
      <c r="BM669" s="127"/>
      <c r="BN669" s="281"/>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A670" s="253"/>
      <c r="B670" s="254"/>
      <c r="C670" s="254"/>
      <c r="D670" s="254"/>
      <c r="E670" s="254"/>
      <c r="F670" s="254"/>
      <c r="G670" s="254"/>
      <c r="H670" s="254"/>
      <c r="I670" s="254"/>
      <c r="J670" s="254"/>
      <c r="K670" s="254"/>
      <c r="L670" s="255"/>
      <c r="M670" s="255"/>
      <c r="N670" s="254"/>
      <c r="O670" s="394"/>
      <c r="P670" s="254"/>
      <c r="Q670" s="254"/>
      <c r="R670" s="254"/>
      <c r="S670" s="254"/>
      <c r="T670" s="254"/>
      <c r="U670" s="254"/>
      <c r="V670" s="254"/>
      <c r="W670" s="254"/>
      <c r="X670" s="255"/>
      <c r="Y670" s="255"/>
      <c r="Z670" s="254"/>
      <c r="AA670" s="254"/>
      <c r="AB670" s="254"/>
      <c r="AC670" s="254"/>
      <c r="AD670" s="254"/>
      <c r="AE670" s="254"/>
      <c r="AF670" s="254"/>
      <c r="AG670" s="254"/>
      <c r="AH670" s="254"/>
      <c r="AI670" s="254"/>
      <c r="AJ670" s="255"/>
      <c r="AK670" s="255"/>
      <c r="AL670" s="254"/>
      <c r="AM670" s="254"/>
      <c r="AN670" s="254"/>
      <c r="AO670" s="254"/>
      <c r="AP670" s="254"/>
      <c r="AQ670" s="254"/>
      <c r="AR670" s="254"/>
      <c r="AS670" s="254"/>
      <c r="AT670" s="254"/>
      <c r="AU670" s="254"/>
      <c r="AV670" s="255"/>
      <c r="AW670" s="255"/>
      <c r="AX670" s="262" t="str">
        <f>$Z$277</f>
        <v/>
      </c>
      <c r="AY670" s="281">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1"/>
      <c r="BL670" s="127"/>
      <c r="BM670" s="127"/>
      <c r="BN670" s="281"/>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$Z$280</f>
        <v/>
      </c>
      <c r="AY671" s="281">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1"/>
      <c r="BL671" s="127"/>
      <c r="BM671" s="127"/>
      <c r="BN671" s="281"/>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$Z$283</f>
        <v/>
      </c>
      <c r="AY672" s="281">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1"/>
      <c r="BL672" s="127"/>
      <c r="BM672" s="127"/>
      <c r="BN672" s="281"/>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$Z$286</f>
        <v/>
      </c>
      <c r="AY673" s="281">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1"/>
      <c r="BL673" s="127"/>
      <c r="BM673" s="127"/>
      <c r="BN673" s="281"/>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$Z$289</f>
        <v/>
      </c>
      <c r="AY674" s="281">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1"/>
      <c r="BL674" s="127"/>
      <c r="BM674" s="127"/>
      <c r="BN674" s="281"/>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$Z$292</f>
        <v/>
      </c>
      <c r="AY675" s="281">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1"/>
      <c r="BL675" s="127"/>
      <c r="BM675" s="127"/>
      <c r="BN675" s="281"/>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$Z$295</f>
        <v/>
      </c>
      <c r="AY676" s="281">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1"/>
      <c r="BL676" s="127"/>
      <c r="BM676" s="127"/>
      <c r="BN676" s="281"/>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$Z$298</f>
        <v/>
      </c>
      <c r="AY677" s="281">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1"/>
      <c r="BL677" s="127"/>
      <c r="BM677" s="127"/>
      <c r="BN677" s="281"/>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$Z$301</f>
        <v/>
      </c>
      <c r="AY678" s="281">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1"/>
      <c r="BL678" s="127"/>
      <c r="BM678" s="127"/>
      <c r="BN678" s="281"/>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262" t="str">
        <f>$Z$304</f>
        <v/>
      </c>
      <c r="AY679" s="281">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1"/>
      <c r="BL679" s="127"/>
      <c r="BM679" s="127"/>
      <c r="BN679" s="281"/>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19" t="str">
        <f t="shared" si="186"/>
        <v/>
      </c>
      <c r="BY679" s="280"/>
      <c r="BZ679" s="280"/>
      <c r="CA679" s="280"/>
      <c r="CB679" s="280"/>
      <c r="CC679" s="280"/>
      <c r="CD679" s="280"/>
      <c r="CE679" s="280"/>
      <c r="CF679" s="280"/>
      <c r="CG679" s="51"/>
      <c r="CH679" s="51"/>
      <c r="CI679" s="51"/>
      <c r="CJ679" s="280"/>
      <c r="CK679" s="280"/>
      <c r="CL679" s="280"/>
      <c r="CM679" s="280"/>
      <c r="CN679" s="280"/>
      <c r="CO679" s="280"/>
      <c r="CP679" s="280"/>
      <c r="CQ679" s="280"/>
      <c r="CR679" s="280"/>
      <c r="CS679" s="51"/>
      <c r="CT679" s="51"/>
    </row>
    <row r="680" spans="1:98" ht="21" hidden="1" customHeight="1" x14ac:dyDescent="0.25">
      <c r="B680" s="280"/>
      <c r="C680" s="280"/>
      <c r="D680" s="280"/>
      <c r="E680" s="280"/>
      <c r="F680" s="280"/>
      <c r="G680" s="280"/>
      <c r="H680" s="280"/>
      <c r="I680" s="280"/>
      <c r="J680" s="280"/>
      <c r="N680" s="280"/>
      <c r="P680" s="280"/>
      <c r="Q680" s="280"/>
      <c r="R680" s="280"/>
      <c r="S680" s="280"/>
      <c r="T680" s="280"/>
      <c r="U680" s="280"/>
      <c r="V680" s="280"/>
      <c r="Z680" s="280"/>
      <c r="AA680" s="280"/>
      <c r="AB680" s="280"/>
      <c r="AC680" s="280"/>
      <c r="AD680" s="280"/>
      <c r="AE680" s="280"/>
      <c r="AF680" s="280"/>
      <c r="AG680" s="280"/>
      <c r="AH680" s="280"/>
      <c r="AL680" s="280"/>
      <c r="AM680" s="280"/>
      <c r="AN680" s="280"/>
      <c r="AO680" s="280"/>
      <c r="AP680" s="280"/>
      <c r="AQ680" s="280"/>
      <c r="AR680" s="280"/>
      <c r="AS680" s="280"/>
      <c r="AT680" s="280"/>
      <c r="AX680" s="503" t="s">
        <v>224</v>
      </c>
      <c r="AY680" s="512"/>
      <c r="AZ680" s="512"/>
      <c r="BA680" s="512"/>
      <c r="BB680" s="512"/>
      <c r="BC680" s="512"/>
      <c r="BD680" s="512"/>
      <c r="BE680" s="512"/>
      <c r="BF680" s="512"/>
      <c r="BG680" s="512"/>
      <c r="BH680" s="512"/>
      <c r="BI680" s="512"/>
      <c r="BJ680" s="512"/>
      <c r="BK680" s="512"/>
      <c r="BL680" s="512"/>
      <c r="BM680" s="512"/>
      <c r="BN680" s="512"/>
      <c r="BO680" s="512"/>
      <c r="BP680" s="512"/>
      <c r="BQ680" s="512"/>
      <c r="BR680" s="512"/>
      <c r="BS680" s="512"/>
      <c r="BT680" s="512"/>
      <c r="BU680" s="512"/>
      <c r="BV680" s="513"/>
      <c r="BW680" s="419" t="str">
        <f t="shared" si="186"/>
        <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B681" s="276"/>
      <c r="C681" s="276"/>
      <c r="D681" s="276"/>
      <c r="E681" s="276"/>
      <c r="F681" s="276"/>
      <c r="G681" s="276"/>
      <c r="H681" s="276"/>
      <c r="I681" s="276"/>
      <c r="J681" s="276"/>
      <c r="N681" s="276"/>
      <c r="P681" s="276"/>
      <c r="Q681" s="276"/>
      <c r="R681" s="276"/>
      <c r="S681" s="276"/>
      <c r="T681" s="276"/>
      <c r="U681" s="276"/>
      <c r="V681" s="276"/>
      <c r="Z681" s="276"/>
      <c r="AA681" s="276"/>
      <c r="AB681" s="276"/>
      <c r="AC681" s="276"/>
      <c r="AD681" s="276"/>
      <c r="AE681" s="276"/>
      <c r="AF681" s="276"/>
      <c r="AG681" s="276"/>
      <c r="AH681" s="276"/>
      <c r="AL681" s="276"/>
      <c r="AM681" s="276"/>
      <c r="AN681" s="276"/>
      <c r="AO681" s="276"/>
      <c r="AP681" s="276"/>
      <c r="AQ681" s="276"/>
      <c r="AR681" s="276"/>
      <c r="AS681" s="276"/>
      <c r="AT681" s="276"/>
      <c r="AX681" s="262" t="str">
        <f>$AL$205</f>
        <v/>
      </c>
      <c r="AY681" s="127">
        <v>1</v>
      </c>
      <c r="AZ681" s="127" t="str">
        <f>IF(COUNTIFS($AL$203,"&lt;&gt;"&amp;""),$AL$203,"")</f>
        <v/>
      </c>
      <c r="BA681" s="127" t="str">
        <f t="shared" ref="BA681:BA706" si="198">IF($AZ681="","",ROUND(RIGHT($AL$202,1)/2,0))</f>
        <v/>
      </c>
      <c r="BB681" s="127" t="str">
        <f t="shared" ref="BB681:BB706" si="199">IF($AZ681="","",RIGHT($AL$202,1))</f>
        <v/>
      </c>
      <c r="BC681" s="127" t="str">
        <f>IF($AZ681="","",$AP$205)</f>
        <v/>
      </c>
      <c r="BD681" s="127" t="str">
        <f>IF($AZ681="","","DO")</f>
        <v/>
      </c>
      <c r="BE681" s="127" t="str">
        <f>IF(COUNTIFS($AL$203,"&lt;&gt;"&amp;""),ROUND($AQ$205/14,1),"")</f>
        <v/>
      </c>
      <c r="BF681" s="127" t="str">
        <f>IF(COUNTIFS($AL$203,"&lt;&gt;"&amp;""),ROUND(($AR$205+$AS$205+$AT$205)/14,1),"")</f>
        <v/>
      </c>
      <c r="BG681" s="127" t="str">
        <f>IF(COUNTIFS($AL$203,"&lt;&gt;"&amp;""),ROUND(($AQ$205+$AR$205+$AS$205+$AT$205)/14,1),"")</f>
        <v/>
      </c>
      <c r="BH681" s="127" t="str">
        <f>IF(COUNTIFS($AL$203,"&lt;&gt;"&amp;""),ROUND($AQ$205,1),"")</f>
        <v/>
      </c>
      <c r="BI681" s="127" t="str">
        <f>IF(COUNTIFS($AL$203,"&lt;&gt;"&amp;""),ROUND(($AR$205+$AS$205+$AT$205),1),"")</f>
        <v/>
      </c>
      <c r="BJ681" s="127" t="str">
        <f>IF(COUNTIFS($AL$203,"&lt;&gt;"&amp;""),ROUND(($AQ$205+$AR$205+$AS$205+$AT$205),1),"")</f>
        <v/>
      </c>
      <c r="BK681" s="127"/>
      <c r="BL681" s="127"/>
      <c r="BM681" s="127"/>
      <c r="BN681" s="127"/>
      <c r="BO681" s="127"/>
      <c r="BP681" s="127"/>
      <c r="BQ681" s="127" t="str">
        <f>IF(COUNTIFS($AL$203,"&lt;&gt;"&amp;""),IF($AW$205&lt;&gt;"",ROUND($AW$205/14,1),""),"")</f>
        <v/>
      </c>
      <c r="BR681" s="127" t="str">
        <f>IF(COUNTIFS($AL$203,"&lt;&gt;"&amp;""),IF($AW$205&lt;&gt;"",ROUND($AW$205,1),""),"")</f>
        <v/>
      </c>
      <c r="BS681" s="127" t="str">
        <f>IF($AZ681="","",$AO$205)</f>
        <v/>
      </c>
      <c r="BT681" s="126" t="str">
        <f>IF(COUNTIFS($AL$203,"&lt;&gt;"&amp;""),$AV$205,"")</f>
        <v/>
      </c>
      <c r="BU681" s="126" t="str">
        <f>IF($AZ681="","",IF($BG681&lt;&gt;"",$BG681,0)+IF($BM681&lt;&gt;"",$BM681,0)+IF($BQ681&lt;&gt;"",$BQ681,0))</f>
        <v/>
      </c>
      <c r="BV681" s="127" t="str">
        <f>IF($AZ681="","",IF($BJ681&lt;&gt;"",$BJ681,0)+IF($BP681&lt;&gt;"",$BP681,0)+IF($BR681&lt;&gt;"",$BR681,0))</f>
        <v/>
      </c>
      <c r="BW681" s="419" t="str">
        <f t="shared" si="186"/>
        <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$AL$208</f>
        <v/>
      </c>
      <c r="AY682" s="275">
        <v>2</v>
      </c>
      <c r="AZ682" s="127" t="str">
        <f>IF(COUNTIFS($AL$206,"&lt;&gt;"&amp;""),$AL$206,"")</f>
        <v/>
      </c>
      <c r="BA682" s="127" t="str">
        <f t="shared" si="198"/>
        <v/>
      </c>
      <c r="BB682" s="127" t="str">
        <f t="shared" si="199"/>
        <v/>
      </c>
      <c r="BC682" s="127" t="str">
        <f>IF($AZ682="","",$AP$208)</f>
        <v/>
      </c>
      <c r="BD682" s="127" t="str">
        <f t="shared" ref="BD682:BD692" si="200">IF($AZ682="","","DO")</f>
        <v/>
      </c>
      <c r="BE682" s="127" t="str">
        <f>IF(COUNTIFS($AL$206,"&lt;&gt;"&amp;""),ROUND($AQ$208/14,1),"")</f>
        <v/>
      </c>
      <c r="BF682" s="127" t="str">
        <f>IF(COUNTIFS($AL$206,"&lt;&gt;"&amp;""),ROUND(($AR$208+$AS$208+$AT$208)/14,1),"")</f>
        <v/>
      </c>
      <c r="BG682" s="127" t="str">
        <f>IF(COUNTIFS($AL$206,"&lt;&gt;"&amp;""),ROUND(($AQ$208+$AR$208+$AS$208+$AT$208)/14,1),"")</f>
        <v/>
      </c>
      <c r="BH682" s="127" t="str">
        <f>IF(COUNTIFS($AL$206,"&lt;&gt;"&amp;""),ROUND($AQ$208,1),"")</f>
        <v/>
      </c>
      <c r="BI682" s="127" t="str">
        <f>IF(COUNTIFS($AL$206,"&lt;&gt;"&amp;""),ROUND(($AR$208+$AS$208+$AT$208),1),"")</f>
        <v/>
      </c>
      <c r="BJ682" s="127" t="str">
        <f>IF(COUNTIFS($AL$206,"&lt;&gt;"&amp;""),ROUND(($AQ$208+$AR$208+$AS$208+$AT$208),1),"")</f>
        <v/>
      </c>
      <c r="BK682" s="275"/>
      <c r="BL682" s="127"/>
      <c r="BM682" s="127"/>
      <c r="BN682" s="275"/>
      <c r="BO682" s="127"/>
      <c r="BP682" s="127"/>
      <c r="BQ682" s="127" t="str">
        <f>IF(COUNTIFS($AL$206,"&lt;&gt;"&amp;""),IF($AW$208&lt;&gt;"",ROUND($AW$208/14,1),""),"")</f>
        <v/>
      </c>
      <c r="BR682" s="127" t="str">
        <f>IF(COUNTIFS($AL$206,"&lt;&gt;"&amp;""),IF($AW$208&lt;&gt;"",ROUND($AW$208,1),""),"")</f>
        <v/>
      </c>
      <c r="BS682" s="127" t="str">
        <f>IF($AZ682="","",$AO$208)</f>
        <v/>
      </c>
      <c r="BT682" s="126" t="str">
        <f>IF(COUNTIFS($AL$206,"&lt;&gt;"&amp;""),$AV$208,"")</f>
        <v/>
      </c>
      <c r="BU682" s="126" t="str">
        <f t="shared" ref="BU682:BU692" si="201">IF($AZ682="","",IF($BG682&lt;&gt;"",$BG682,0)+IF($BM682&lt;&gt;"",$BM682,0)+IF($BQ682&lt;&gt;"",$BQ682,0))</f>
        <v/>
      </c>
      <c r="BV682" s="127" t="str">
        <f t="shared" ref="BV682:BV692" si="202">IF($AZ682="","",IF($BJ682&lt;&gt;"",$BJ682,0)+IF($BP682&lt;&gt;"",$BP682,0)+IF($BR682&lt;&gt;"",$BR682,0))</f>
        <v/>
      </c>
      <c r="BW682" s="419" t="str">
        <f t="shared" si="186"/>
        <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$AL$211</f>
        <v/>
      </c>
      <c r="AY683" s="275">
        <v>3</v>
      </c>
      <c r="AZ683" s="127" t="str">
        <f>IF(COUNTIFS($AL$209,"&lt;&gt;"&amp;""),$AL$209,"")</f>
        <v/>
      </c>
      <c r="BA683" s="127" t="str">
        <f t="shared" si="198"/>
        <v/>
      </c>
      <c r="BB683" s="127" t="str">
        <f t="shared" si="199"/>
        <v/>
      </c>
      <c r="BC683" s="127" t="str">
        <f>IF($AZ683="","",$AP$211)</f>
        <v/>
      </c>
      <c r="BD683" s="127" t="str">
        <f t="shared" si="200"/>
        <v/>
      </c>
      <c r="BE683" s="127" t="str">
        <f>IF(COUNTIFS($AL$209,"&lt;&gt;"&amp;""),ROUND($AQ$211/14,1),"")</f>
        <v/>
      </c>
      <c r="BF683" s="127" t="str">
        <f>IF(COUNTIFS($AL$209,"&lt;&gt;"&amp;""),ROUND(($AR$211+$AS$211+$AT$211)/14,1),"")</f>
        <v/>
      </c>
      <c r="BG683" s="127" t="str">
        <f>IF(COUNTIFS($AL$209,"&lt;&gt;"&amp;""),ROUND(($AQ$211+$AR$211+$AS$211+$AT$211)/14,1),"")</f>
        <v/>
      </c>
      <c r="BH683" s="127" t="str">
        <f>IF(COUNTIFS($AL$209,"&lt;&gt;"&amp;""),ROUND($AQ$211,1),"")</f>
        <v/>
      </c>
      <c r="BI683" s="127" t="str">
        <f>IF(COUNTIFS($AL$209,"&lt;&gt;"&amp;""),ROUND(($AR$211+$AS$211+$AT$211),1),"")</f>
        <v/>
      </c>
      <c r="BJ683" s="127" t="str">
        <f>IF(COUNTIFS($AL$209,"&lt;&gt;"&amp;""),ROUND(($AQ$211+$AR$211+$AS$211+$AT$211),1),"")</f>
        <v/>
      </c>
      <c r="BK683" s="275"/>
      <c r="BL683" s="127"/>
      <c r="BM683" s="127"/>
      <c r="BN683" s="275"/>
      <c r="BO683" s="127"/>
      <c r="BP683" s="127"/>
      <c r="BQ683" s="127" t="str">
        <f>IF(COUNTIFS($AL$209,"&lt;&gt;"&amp;""),IF($AW$211&lt;&gt;"",ROUND($AW$211/14,1),""),"")</f>
        <v/>
      </c>
      <c r="BR683" s="127" t="str">
        <f>IF(COUNTIFS($AL$209,"&lt;&gt;"&amp;""),IF($AW$211&lt;&gt;"",ROUND($AW$211,1),""),"")</f>
        <v/>
      </c>
      <c r="BS683" s="127" t="str">
        <f>IF($AZ683="","",$AO$211)</f>
        <v/>
      </c>
      <c r="BT683" s="126" t="str">
        <f>IF(COUNTIFS($AL$209,"&lt;&gt;"&amp;""),$AV$211,"")</f>
        <v/>
      </c>
      <c r="BU683" s="126" t="str">
        <f t="shared" si="201"/>
        <v/>
      </c>
      <c r="BV683" s="127" t="str">
        <f t="shared" si="202"/>
        <v/>
      </c>
      <c r="BW683" s="419" t="str">
        <f t="shared" si="186"/>
        <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$AL$214</f>
        <v/>
      </c>
      <c r="AY684" s="275">
        <v>4</v>
      </c>
      <c r="AZ684" s="127" t="str">
        <f>IF(COUNTIFS($AL$212,"&lt;&gt;"&amp;""),$AL$212,"")</f>
        <v/>
      </c>
      <c r="BA684" s="127" t="str">
        <f t="shared" si="198"/>
        <v/>
      </c>
      <c r="BB684" s="127" t="str">
        <f t="shared" si="199"/>
        <v/>
      </c>
      <c r="BC684" s="127" t="str">
        <f>IF($AZ684="","",$AP$214)</f>
        <v/>
      </c>
      <c r="BD684" s="127" t="str">
        <f t="shared" si="200"/>
        <v/>
      </c>
      <c r="BE684" s="127" t="str">
        <f>IF(COUNTIFS($AL$212,"&lt;&gt;"&amp;""),ROUND($AQ$214/14,1),"")</f>
        <v/>
      </c>
      <c r="BF684" s="127" t="str">
        <f>IF(COUNTIFS($AL$212,"&lt;&gt;"&amp;""),ROUND(($AR$214+$AS$214+$AT$214)/14,1),"")</f>
        <v/>
      </c>
      <c r="BG684" s="127" t="str">
        <f>IF(COUNTIFS($AL$212,"&lt;&gt;"&amp;""),ROUND(($AQ$214+$AR$214+$AS$214+$AT$214)/14,1),"")</f>
        <v/>
      </c>
      <c r="BH684" s="127" t="str">
        <f>IF(COUNTIFS($AL$212,"&lt;&gt;"&amp;""),ROUND($AQ$214,1),"")</f>
        <v/>
      </c>
      <c r="BI684" s="127" t="str">
        <f>IF(COUNTIFS($AL$212,"&lt;&gt;"&amp;""),ROUND(($AR$214+$AS$214+$AT$214),1),"")</f>
        <v/>
      </c>
      <c r="BJ684" s="127" t="str">
        <f>IF(COUNTIFS($AL$212,"&lt;&gt;"&amp;""),ROUND(($AQ$214+$AR$214+$AS$214+$AT$214),1),"")</f>
        <v/>
      </c>
      <c r="BK684" s="275"/>
      <c r="BL684" s="127"/>
      <c r="BM684" s="127"/>
      <c r="BN684" s="275"/>
      <c r="BO684" s="127"/>
      <c r="BP684" s="127"/>
      <c r="BQ684" s="127" t="str">
        <f>IF(COUNTIFS($AL$212,"&lt;&gt;"&amp;""),IF($AW$214&lt;&gt;"",ROUND($AW$214/14,1),""),"")</f>
        <v/>
      </c>
      <c r="BR684" s="127" t="str">
        <f>IF(COUNTIFS($AL$212,"&lt;&gt;"&amp;""),IF($AW$214&lt;&gt;"",ROUND($AW$214,1),""),"")</f>
        <v/>
      </c>
      <c r="BS684" s="127" t="str">
        <f>IF($AZ684="","",$AO$214)</f>
        <v/>
      </c>
      <c r="BT684" s="126" t="str">
        <f>IF(COUNTIFS($AL$212,"&lt;&gt;"&amp;""),$AV$214,"")</f>
        <v/>
      </c>
      <c r="BU684" s="126" t="str">
        <f t="shared" si="201"/>
        <v/>
      </c>
      <c r="BV684" s="127" t="str">
        <f t="shared" si="202"/>
        <v/>
      </c>
      <c r="BW684" s="419" t="str">
        <f t="shared" si="186"/>
        <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A685" s="253"/>
      <c r="B685" s="254"/>
      <c r="C685" s="254"/>
      <c r="D685" s="254"/>
      <c r="E685" s="254"/>
      <c r="F685" s="254"/>
      <c r="G685" s="254"/>
      <c r="H685" s="254"/>
      <c r="I685" s="254"/>
      <c r="J685" s="254"/>
      <c r="K685" s="254"/>
      <c r="L685" s="255"/>
      <c r="M685" s="255"/>
      <c r="N685" s="254"/>
      <c r="O685" s="394"/>
      <c r="P685" s="254"/>
      <c r="Q685" s="254"/>
      <c r="R685" s="254"/>
      <c r="S685" s="254"/>
      <c r="T685" s="254"/>
      <c r="U685" s="254"/>
      <c r="V685" s="254"/>
      <c r="W685" s="254"/>
      <c r="X685" s="255"/>
      <c r="Y685" s="255"/>
      <c r="Z685" s="254"/>
      <c r="AA685" s="254"/>
      <c r="AB685" s="254"/>
      <c r="AC685" s="254"/>
      <c r="AD685" s="254"/>
      <c r="AE685" s="254"/>
      <c r="AF685" s="254"/>
      <c r="AG685" s="254"/>
      <c r="AH685" s="254"/>
      <c r="AI685" s="254"/>
      <c r="AJ685" s="255"/>
      <c r="AK685" s="255"/>
      <c r="AL685" s="254"/>
      <c r="AM685" s="254"/>
      <c r="AN685" s="254"/>
      <c r="AO685" s="254"/>
      <c r="AP685" s="254"/>
      <c r="AQ685" s="254"/>
      <c r="AR685" s="254"/>
      <c r="AS685" s="254"/>
      <c r="AT685" s="254"/>
      <c r="AU685" s="254"/>
      <c r="AV685" s="255"/>
      <c r="AW685" s="255"/>
      <c r="AX685" s="262" t="str">
        <f>$AL$217</f>
        <v/>
      </c>
      <c r="AY685" s="275">
        <v>5</v>
      </c>
      <c r="AZ685" s="127" t="str">
        <f>IF(COUNTIFS($AL$215,"&lt;&gt;"&amp;""),$AL$215,"")</f>
        <v/>
      </c>
      <c r="BA685" s="127" t="str">
        <f t="shared" si="198"/>
        <v/>
      </c>
      <c r="BB685" s="127" t="str">
        <f t="shared" si="199"/>
        <v/>
      </c>
      <c r="BC685" s="127" t="str">
        <f>IF($AZ685="","",$AP$217)</f>
        <v/>
      </c>
      <c r="BD685" s="127" t="str">
        <f t="shared" si="200"/>
        <v/>
      </c>
      <c r="BE685" s="127" t="str">
        <f>IF(COUNTIFS($AL$215,"&lt;&gt;"&amp;""),ROUND($AQ$217/14,1),"")</f>
        <v/>
      </c>
      <c r="BF685" s="127" t="str">
        <f>IF(COUNTIFS($AL$215,"&lt;&gt;"&amp;""),ROUND(($AR$217+$AS$217+$AT$217)/14,1),"")</f>
        <v/>
      </c>
      <c r="BG685" s="127" t="str">
        <f>IF(COUNTIFS($AL$215,"&lt;&gt;"&amp;""),ROUND(($AQ$217+$AR$217+$AS$217+$AT$217)/14,1),"")</f>
        <v/>
      </c>
      <c r="BH685" s="127" t="str">
        <f>IF(COUNTIFS($AL$215,"&lt;&gt;"&amp;""),ROUND($AQ$217,1),"")</f>
        <v/>
      </c>
      <c r="BI685" s="127" t="str">
        <f>IF(COUNTIFS($AL$215,"&lt;&gt;"&amp;""),ROUND(($AR$217+$AS$217+$AT$217),1),"")</f>
        <v/>
      </c>
      <c r="BJ685" s="127" t="str">
        <f>IF(COUNTIFS($AL$215,"&lt;&gt;"&amp;""),ROUND(($AQ$217+$AR$217+$AS$217+$AT$217),1),"")</f>
        <v/>
      </c>
      <c r="BK685" s="275"/>
      <c r="BL685" s="127"/>
      <c r="BM685" s="127"/>
      <c r="BN685" s="275"/>
      <c r="BO685" s="127"/>
      <c r="BP685" s="127"/>
      <c r="BQ685" s="127" t="str">
        <f>IF(COUNTIFS($AL$215,"&lt;&gt;"&amp;""),IF($AW$217&lt;&gt;"",ROUND($AW$217/14,1),""),"")</f>
        <v/>
      </c>
      <c r="BR685" s="127" t="str">
        <f>IF(COUNTIFS($AL$215,"&lt;&gt;"&amp;""),IF($AW$217&lt;&gt;"",ROUND($AW$217,1),""),"")</f>
        <v/>
      </c>
      <c r="BS685" s="127" t="str">
        <f>IF($AZ685="","",$AO$217)</f>
        <v/>
      </c>
      <c r="BT685" s="126" t="str">
        <f>IF(COUNTIFS($AL$215,"&lt;&gt;"&amp;""),$AV$217,"")</f>
        <v/>
      </c>
      <c r="BU685" s="126" t="str">
        <f t="shared" si="201"/>
        <v/>
      </c>
      <c r="BV685" s="127" t="str">
        <f t="shared" si="202"/>
        <v/>
      </c>
      <c r="BW685" s="419" t="str">
        <f t="shared" si="186"/>
        <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$AL$220</f>
        <v/>
      </c>
      <c r="AY686" s="275">
        <v>6</v>
      </c>
      <c r="AZ686" s="127" t="str">
        <f>IF(COUNTIFS($AL$218,"&lt;&gt;"&amp;""),$AL$218,"")</f>
        <v/>
      </c>
      <c r="BA686" s="127" t="str">
        <f t="shared" si="198"/>
        <v/>
      </c>
      <c r="BB686" s="127" t="str">
        <f t="shared" si="199"/>
        <v/>
      </c>
      <c r="BC686" s="127" t="str">
        <f>IF($AZ686="","",$AP$220)</f>
        <v/>
      </c>
      <c r="BD686" s="127" t="str">
        <f t="shared" si="200"/>
        <v/>
      </c>
      <c r="BE686" s="127" t="str">
        <f>IF(COUNTIFS($AL$218,"&lt;&gt;"&amp;""),ROUND($AQ$220/14,1),"")</f>
        <v/>
      </c>
      <c r="BF686" s="127" t="str">
        <f>IF(COUNTIFS($AL$218,"&lt;&gt;"&amp;""),ROUND(($AR$220+$AS$220+$AT$220)/14,1),"")</f>
        <v/>
      </c>
      <c r="BG686" s="127" t="str">
        <f>IF(COUNTIFS($AL$218,"&lt;&gt;"&amp;""),ROUND(($AQ$220+$AR$220+$AS$220+$AT$220)/14,1),"")</f>
        <v/>
      </c>
      <c r="BH686" s="127" t="str">
        <f>IF(COUNTIFS($AL$218,"&lt;&gt;"&amp;""),ROUND($AQ$220,1),"")</f>
        <v/>
      </c>
      <c r="BI686" s="127" t="str">
        <f>IF(COUNTIFS($AL$218,"&lt;&gt;"&amp;""),ROUND(($AR$220+$AS$220+$AT$220),1),"")</f>
        <v/>
      </c>
      <c r="BJ686" s="127" t="str">
        <f>IF(COUNTIFS($AL$218,"&lt;&gt;"&amp;""),ROUND(($AQ$220+$AR$220+$AS$220+$AT$220),1),"")</f>
        <v/>
      </c>
      <c r="BK686" s="275"/>
      <c r="BL686" s="127"/>
      <c r="BM686" s="127"/>
      <c r="BN686" s="275"/>
      <c r="BO686" s="127"/>
      <c r="BP686" s="127"/>
      <c r="BQ686" s="127" t="str">
        <f>IF(COUNTIFS($AL$218,"&lt;&gt;"&amp;""),IF($AW$220&lt;&gt;"",ROUND($AW$220/14,1),""),"")</f>
        <v/>
      </c>
      <c r="BR686" s="127" t="str">
        <f>IF(COUNTIFS($AL$218,"&lt;&gt;"&amp;""),IF($AW$220&lt;&gt;"",ROUND($AW$220,1),""),"")</f>
        <v/>
      </c>
      <c r="BS686" s="127" t="str">
        <f>IF($AZ686="","",$AO$220)</f>
        <v/>
      </c>
      <c r="BT686" s="126" t="str">
        <f>IF(COUNTIFS($AL$218,"&lt;&gt;"&amp;""),$AV$220,"")</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$AL$223</f>
        <v/>
      </c>
      <c r="AY687" s="275">
        <v>7</v>
      </c>
      <c r="AZ687" s="127" t="str">
        <f>IF(COUNTIFS($AL$221,"&lt;&gt;"&amp;""),$AL$221,"")</f>
        <v/>
      </c>
      <c r="BA687" s="127" t="str">
        <f t="shared" si="198"/>
        <v/>
      </c>
      <c r="BB687" s="127" t="str">
        <f t="shared" si="199"/>
        <v/>
      </c>
      <c r="BC687" s="127" t="str">
        <f>IF($AZ687="","",$AP$223)</f>
        <v/>
      </c>
      <c r="BD687" s="127" t="str">
        <f t="shared" si="200"/>
        <v/>
      </c>
      <c r="BE687" s="127" t="str">
        <f>IF(COUNTIFS($AL$221,"&lt;&gt;"&amp;""),ROUND($AQ$223/14,1),"")</f>
        <v/>
      </c>
      <c r="BF687" s="127" t="str">
        <f>IF(COUNTIFS($AL$221,"&lt;&gt;"&amp;""),ROUND(($AR$223+$AS$223+$AT$223)/14,1),"")</f>
        <v/>
      </c>
      <c r="BG687" s="127" t="str">
        <f>IF(COUNTIFS($AL$221,"&lt;&gt;"&amp;""),ROUND(($AQ$223+$AR$223+$AS$223+$AT$223)/14,1),"")</f>
        <v/>
      </c>
      <c r="BH687" s="127" t="str">
        <f>IF(COUNTIFS($AL$221,"&lt;&gt;"&amp;""),ROUND($AQ$223,1),"")</f>
        <v/>
      </c>
      <c r="BI687" s="127" t="str">
        <f>IF(COUNTIFS($AL$221,"&lt;&gt;"&amp;""),ROUND(($AR$223+$AS$223+$AT$223),1),"")</f>
        <v/>
      </c>
      <c r="BJ687" s="127" t="str">
        <f>IF(COUNTIFS($AL$221,"&lt;&gt;"&amp;""),ROUND(($AQ$223+$AR$223+$AS$223+$AT$223),1),"")</f>
        <v/>
      </c>
      <c r="BK687" s="275"/>
      <c r="BL687" s="127"/>
      <c r="BM687" s="127"/>
      <c r="BN687" s="275"/>
      <c r="BO687" s="127"/>
      <c r="BP687" s="127"/>
      <c r="BQ687" s="127" t="str">
        <f>IF(COUNTIFS($AL$221,"&lt;&gt;"&amp;""),IF($AW$223&lt;&gt;"",ROUND($AW$223/14,1),""),"")</f>
        <v/>
      </c>
      <c r="BR687" s="127" t="str">
        <f>IF(COUNTIFS($AL$221,"&lt;&gt;"&amp;""),IF($AW$223&lt;&gt;"",ROUND($AW$223,1),""),"")</f>
        <v/>
      </c>
      <c r="BS687" s="127" t="str">
        <f>IF($AZ687="","",$AO$223)</f>
        <v/>
      </c>
      <c r="BT687" s="126" t="str">
        <f>IF(COUNTIFS($AL$221,"&lt;&gt;"&amp;""),$AV$223,"")</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$AL$226</f>
        <v/>
      </c>
      <c r="AY688" s="275">
        <v>8</v>
      </c>
      <c r="AZ688" s="127" t="str">
        <f>IF(COUNTIFS($AL$224,"&lt;&gt;"&amp;""),$AL$224,"")</f>
        <v/>
      </c>
      <c r="BA688" s="127" t="str">
        <f t="shared" si="198"/>
        <v/>
      </c>
      <c r="BB688" s="127" t="str">
        <f t="shared" si="199"/>
        <v/>
      </c>
      <c r="BC688" s="127" t="str">
        <f>IF($AZ688="","",$AP$226)</f>
        <v/>
      </c>
      <c r="BD688" s="127" t="str">
        <f t="shared" si="200"/>
        <v/>
      </c>
      <c r="BE688" s="127" t="str">
        <f>IF(COUNTIFS($AL$224,"&lt;&gt;"&amp;""),ROUND($AQ$226/14,1),"")</f>
        <v/>
      </c>
      <c r="BF688" s="127" t="str">
        <f>IF(COUNTIFS($AL$224,"&lt;&gt;"&amp;""),ROUND(($AR$226+$AS$226+$AT$226)/14,1),"")</f>
        <v/>
      </c>
      <c r="BG688" s="127" t="str">
        <f>IF(COUNTIFS($AL$224,"&lt;&gt;"&amp;""),ROUND(($AQ$226+$AR$226+$AS$226+$AT$226)/14,1),"")</f>
        <v/>
      </c>
      <c r="BH688" s="127" t="str">
        <f>IF(COUNTIFS($AL$224,"&lt;&gt;"&amp;""),ROUND($AQ$226,1),"")</f>
        <v/>
      </c>
      <c r="BI688" s="127" t="str">
        <f>IF(COUNTIFS($AL$224,"&lt;&gt;"&amp;""),ROUND(($AR$226+$AS$226+$AT$226),1),"")</f>
        <v/>
      </c>
      <c r="BJ688" s="127" t="str">
        <f>IF(COUNTIFS($AL$224,"&lt;&gt;"&amp;""),ROUND(($AQ$226+$AR$226+$AS$226+$AT$226),1),"")</f>
        <v/>
      </c>
      <c r="BK688" s="275"/>
      <c r="BL688" s="127"/>
      <c r="BM688" s="127"/>
      <c r="BN688" s="275"/>
      <c r="BO688" s="127"/>
      <c r="BP688" s="127"/>
      <c r="BQ688" s="127" t="str">
        <f>IF(COUNTIFS($AL$224,"&lt;&gt;"&amp;""),IF($AW$226&lt;&gt;"",ROUND($AW$226/14,1),""),"")</f>
        <v/>
      </c>
      <c r="BR688" s="127" t="str">
        <f>IF(COUNTIFS($AL$224,"&lt;&gt;"&amp;""),IF($AW$226&lt;&gt;"",ROUND($AW$226,1),""),"")</f>
        <v/>
      </c>
      <c r="BS688" s="127" t="str">
        <f>IF($AZ688="","",$AO$226)</f>
        <v/>
      </c>
      <c r="BT688" s="126" t="str">
        <f>IF(COUNTIFS($AL$224,"&lt;&gt;"&amp;""),$AV$226,"")</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$AL$229</f>
        <v/>
      </c>
      <c r="AY689" s="275">
        <v>9</v>
      </c>
      <c r="AZ689" s="127" t="str">
        <f>IF(COUNTIFS($AL$227,"&lt;&gt;"&amp;""),$AL$227,"")</f>
        <v/>
      </c>
      <c r="BA689" s="127" t="str">
        <f t="shared" si="198"/>
        <v/>
      </c>
      <c r="BB689" s="127" t="str">
        <f t="shared" si="199"/>
        <v/>
      </c>
      <c r="BC689" s="127" t="str">
        <f>IF($AZ689="","",$AP$229)</f>
        <v/>
      </c>
      <c r="BD689" s="127" t="str">
        <f t="shared" si="200"/>
        <v/>
      </c>
      <c r="BE689" s="127" t="str">
        <f>IF(COUNTIFS($AL$227,"&lt;&gt;"&amp;""),ROUND($AQ$229/14,1),"")</f>
        <v/>
      </c>
      <c r="BF689" s="127" t="str">
        <f>IF(COUNTIFS($AL$227,"&lt;&gt;"&amp;""),ROUND(($AR$229+$AS$229+$AT$229)/14,1),"")</f>
        <v/>
      </c>
      <c r="BG689" s="127" t="str">
        <f>IF(COUNTIFS($AL$227,"&lt;&gt;"&amp;""),ROUND(($AQ$229+$AR$229+$AS$229+$AT$229)/14,1),"")</f>
        <v/>
      </c>
      <c r="BH689" s="127" t="str">
        <f>IF(COUNTIFS($AL$227,"&lt;&gt;"&amp;""),ROUND($AQ$229,1),"")</f>
        <v/>
      </c>
      <c r="BI689" s="127" t="str">
        <f>IF(COUNTIFS($AL$227,"&lt;&gt;"&amp;""),ROUND(($AR$229+$AS$229+$AT$229),1),"")</f>
        <v/>
      </c>
      <c r="BJ689" s="127" t="str">
        <f>IF(COUNTIFS($AL$227,"&lt;&gt;"&amp;""),ROUND(($AQ$229+$AR$229+$AS$229+$AT$229),1),"")</f>
        <v/>
      </c>
      <c r="BK689" s="275"/>
      <c r="BL689" s="127"/>
      <c r="BM689" s="127"/>
      <c r="BN689" s="275"/>
      <c r="BO689" s="127"/>
      <c r="BP689" s="127"/>
      <c r="BQ689" s="127" t="str">
        <f>IF(COUNTIFS($AL$227,"&lt;&gt;"&amp;""),IF($AW$229&lt;&gt;"",ROUND($AW$229/14,1),""),"")</f>
        <v/>
      </c>
      <c r="BR689" s="127" t="str">
        <f>IF(COUNTIFS($AL$227,"&lt;&gt;"&amp;""),IF($AW$229&lt;&gt;"",ROUND($AW$229,1),""),"")</f>
        <v/>
      </c>
      <c r="BS689" s="127" t="str">
        <f>IF($AZ689="","",$AO$229)</f>
        <v/>
      </c>
      <c r="BT689" s="126" t="str">
        <f>IF(COUNTIFS($AL$227,"&lt;&gt;"&amp;""),$AV$229,"")</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$AL$232</f>
        <v/>
      </c>
      <c r="AY690" s="275">
        <v>10</v>
      </c>
      <c r="AZ690" s="127" t="str">
        <f>IF(COUNTIFS($AL$230,"&lt;&gt;"&amp;""),$AL$230,"")</f>
        <v/>
      </c>
      <c r="BA690" s="127" t="str">
        <f t="shared" si="198"/>
        <v/>
      </c>
      <c r="BB690" s="127" t="str">
        <f t="shared" si="199"/>
        <v/>
      </c>
      <c r="BC690" s="127" t="str">
        <f>IF($AZ690="","",$AP$232)</f>
        <v/>
      </c>
      <c r="BD690" s="127" t="str">
        <f t="shared" si="200"/>
        <v/>
      </c>
      <c r="BE690" s="127" t="str">
        <f>IF(COUNTIFS($AL$230,"&lt;&gt;"&amp;""),ROUND($AQ$232/14,1),"")</f>
        <v/>
      </c>
      <c r="BF690" s="127" t="str">
        <f>IF(COUNTIFS($AL$230,"&lt;&gt;"&amp;""),ROUND(($AR$232+$AS$232+$AT$232)/14,1),"")</f>
        <v/>
      </c>
      <c r="BG690" s="127" t="str">
        <f>IF(COUNTIFS($AL$230,"&lt;&gt;"&amp;""),ROUND(($AQ$232+$AR$232+$AS$232+$AT$232)/14,1),"")</f>
        <v/>
      </c>
      <c r="BH690" s="127" t="str">
        <f>IF(COUNTIFS($AL$230,"&lt;&gt;"&amp;""),ROUND($AQ$232,1),"")</f>
        <v/>
      </c>
      <c r="BI690" s="127" t="str">
        <f>IF(COUNTIFS($AL$230,"&lt;&gt;"&amp;""),ROUND(($AR$232+$AS$232+$AT$232),1),"")</f>
        <v/>
      </c>
      <c r="BJ690" s="127" t="str">
        <f>IF(COUNTIFS($AL$230,"&lt;&gt;"&amp;""),ROUND(($AQ$232+$AR$232+$AS$232+$AT$232),1),"")</f>
        <v/>
      </c>
      <c r="BK690" s="275"/>
      <c r="BL690" s="127"/>
      <c r="BM690" s="127"/>
      <c r="BN690" s="275"/>
      <c r="BO690" s="127"/>
      <c r="BP690" s="127"/>
      <c r="BQ690" s="127" t="str">
        <f>IF(COUNTIFS($AL$230,"&lt;&gt;"&amp;""),IF($AW$232&lt;&gt;"",ROUND($AW$232/14,1),""),"")</f>
        <v/>
      </c>
      <c r="BR690" s="127" t="str">
        <f>IF(COUNTIFS($AL$230,"&lt;&gt;"&amp;""),IF($AW$232&lt;&gt;"",ROUND($AW$232,1),""),"")</f>
        <v/>
      </c>
      <c r="BS690" s="127" t="str">
        <f>IF($AZ690="","",$AO$232)</f>
        <v/>
      </c>
      <c r="BT690" s="126" t="str">
        <f>IF(COUNTIFS($AL$230,"&lt;&gt;"&amp;""),$AV$232,"")</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$AL$235</f>
        <v/>
      </c>
      <c r="AY691" s="275">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5"/>
      <c r="BL691" s="127"/>
      <c r="BM691" s="127"/>
      <c r="BN691" s="275"/>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$AL$238</f>
        <v/>
      </c>
      <c r="AY692" s="275">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5"/>
      <c r="BL692" s="127"/>
      <c r="BM692" s="127"/>
      <c r="BN692" s="275"/>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19" t="str">
        <f t="shared" si="186"/>
        <v/>
      </c>
      <c r="BY692" s="276"/>
      <c r="BZ692" s="276"/>
      <c r="CA692" s="276"/>
      <c r="CB692" s="276"/>
      <c r="CC692" s="276"/>
      <c r="CD692" s="276"/>
      <c r="CE692" s="276"/>
      <c r="CF692" s="276"/>
      <c r="CG692" s="51"/>
      <c r="CH692" s="51"/>
      <c r="CI692" s="51"/>
      <c r="CJ692" s="276"/>
      <c r="CK692" s="276"/>
      <c r="CL692" s="276"/>
      <c r="CM692" s="276"/>
      <c r="CN692" s="276"/>
      <c r="CO692" s="276"/>
      <c r="CP692" s="276"/>
      <c r="CQ692" s="276"/>
      <c r="CR692" s="276"/>
      <c r="CS692" s="51"/>
      <c r="CT692" s="51"/>
    </row>
    <row r="693" spans="1:98" ht="21" hidden="1" customHeight="1" x14ac:dyDescent="0.2">
      <c r="B693" s="276"/>
      <c r="C693" s="276"/>
      <c r="D693" s="276"/>
      <c r="E693" s="276"/>
      <c r="F693" s="276"/>
      <c r="G693" s="276"/>
      <c r="H693" s="276"/>
      <c r="I693" s="276"/>
      <c r="J693" s="276"/>
      <c r="N693" s="276"/>
      <c r="P693" s="276"/>
      <c r="Q693" s="276"/>
      <c r="R693" s="276"/>
      <c r="S693" s="276"/>
      <c r="T693" s="276"/>
      <c r="U693" s="276"/>
      <c r="V693" s="276"/>
      <c r="Z693" s="276"/>
      <c r="AA693" s="276"/>
      <c r="AB693" s="276"/>
      <c r="AC693" s="276"/>
      <c r="AD693" s="276"/>
      <c r="AE693" s="276"/>
      <c r="AF693" s="276"/>
      <c r="AG693" s="276"/>
      <c r="AH693" s="276"/>
      <c r="AL693" s="276"/>
      <c r="AM693" s="276"/>
      <c r="AN693" s="276"/>
      <c r="AO693" s="276"/>
      <c r="AP693" s="276"/>
      <c r="AQ693" s="276"/>
      <c r="AR693" s="276"/>
      <c r="AS693" s="276"/>
      <c r="AT693" s="276"/>
      <c r="AX693" s="262"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1"/>
      <c r="BL694" s="127"/>
      <c r="BM694" s="127"/>
      <c r="BN694" s="281"/>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$AL$271</f>
        <v/>
      </c>
      <c r="AY695" s="281">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1"/>
      <c r="BL695" s="127"/>
      <c r="BM695" s="127"/>
      <c r="BN695" s="281"/>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$AL$274</f>
        <v/>
      </c>
      <c r="AY696" s="281">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1"/>
      <c r="BL696" s="127"/>
      <c r="BM696" s="127"/>
      <c r="BN696" s="281"/>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A697" s="253"/>
      <c r="B697" s="254"/>
      <c r="C697" s="254"/>
      <c r="D697" s="254"/>
      <c r="E697" s="254"/>
      <c r="F697" s="254"/>
      <c r="G697" s="254"/>
      <c r="H697" s="254"/>
      <c r="I697" s="254"/>
      <c r="J697" s="254"/>
      <c r="K697" s="254"/>
      <c r="L697" s="255"/>
      <c r="M697" s="255"/>
      <c r="N697" s="254"/>
      <c r="O697" s="394"/>
      <c r="P697" s="254"/>
      <c r="Q697" s="254"/>
      <c r="R697" s="254"/>
      <c r="S697" s="254"/>
      <c r="T697" s="254"/>
      <c r="U697" s="254"/>
      <c r="V697" s="254"/>
      <c r="W697" s="254"/>
      <c r="X697" s="255"/>
      <c r="Y697" s="255"/>
      <c r="Z697" s="254"/>
      <c r="AA697" s="254"/>
      <c r="AB697" s="254"/>
      <c r="AC697" s="254"/>
      <c r="AD697" s="254"/>
      <c r="AE697" s="254"/>
      <c r="AF697" s="254"/>
      <c r="AG697" s="254"/>
      <c r="AH697" s="254"/>
      <c r="AI697" s="254"/>
      <c r="AJ697" s="255"/>
      <c r="AK697" s="255"/>
      <c r="AL697" s="254"/>
      <c r="AM697" s="254"/>
      <c r="AN697" s="254"/>
      <c r="AO697" s="254"/>
      <c r="AP697" s="254"/>
      <c r="AQ697" s="254"/>
      <c r="AR697" s="254"/>
      <c r="AS697" s="254"/>
      <c r="AT697" s="254"/>
      <c r="AU697" s="254"/>
      <c r="AV697" s="255"/>
      <c r="AW697" s="255"/>
      <c r="AX697" s="262" t="str">
        <f>$AL$277</f>
        <v/>
      </c>
      <c r="AY697" s="281">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1"/>
      <c r="BL697" s="127"/>
      <c r="BM697" s="127"/>
      <c r="BN697" s="281"/>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$AL$280</f>
        <v/>
      </c>
      <c r="AY698" s="281">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1"/>
      <c r="BL698" s="127"/>
      <c r="BM698" s="127"/>
      <c r="BN698" s="281"/>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$AL$283</f>
        <v/>
      </c>
      <c r="AY699" s="281">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1"/>
      <c r="BL699" s="127"/>
      <c r="BM699" s="127"/>
      <c r="BN699" s="281"/>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$AL$286</f>
        <v/>
      </c>
      <c r="AY700" s="281">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1"/>
      <c r="BL700" s="127"/>
      <c r="BM700" s="127"/>
      <c r="BN700" s="281"/>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$AL$289</f>
        <v/>
      </c>
      <c r="AY701" s="281">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1"/>
      <c r="BL701" s="127"/>
      <c r="BM701" s="127"/>
      <c r="BN701" s="281"/>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19" t="str">
        <f t="shared" si="186"/>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$AL$292</f>
        <v/>
      </c>
      <c r="AY702" s="281">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1"/>
      <c r="BL702" s="127"/>
      <c r="BM702" s="127"/>
      <c r="BN702" s="281"/>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19" t="str">
        <f t="shared" ref="BW702:BW765" si="206">IF($AZ702="","",CONCATENATE("20",G$12+BA702-1))</f>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$AL$295</f>
        <v/>
      </c>
      <c r="AY703" s="281">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1"/>
      <c r="BL703" s="127"/>
      <c r="BM703" s="127"/>
      <c r="BN703" s="281"/>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$AL$298</f>
        <v/>
      </c>
      <c r="AY704" s="281">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1"/>
      <c r="BL704" s="127"/>
      <c r="BM704" s="127"/>
      <c r="BN704" s="281"/>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$AL$301</f>
        <v/>
      </c>
      <c r="AY705" s="281">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1"/>
      <c r="BL705" s="127"/>
      <c r="BM705" s="127"/>
      <c r="BN705" s="281"/>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AX706" s="262" t="str">
        <f>$AL$304</f>
        <v/>
      </c>
      <c r="AY706" s="281">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1"/>
      <c r="BL706" s="127"/>
      <c r="BM706" s="127"/>
      <c r="BN706" s="281"/>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19" t="str">
        <f t="shared" si="206"/>
        <v/>
      </c>
      <c r="BY706" s="280"/>
      <c r="BZ706" s="280"/>
      <c r="CA706" s="280"/>
      <c r="CB706" s="280"/>
      <c r="CC706" s="280"/>
      <c r="CD706" s="280"/>
      <c r="CE706" s="280"/>
      <c r="CF706" s="280"/>
      <c r="CG706" s="51"/>
      <c r="CH706" s="51"/>
      <c r="CI706" s="51"/>
      <c r="CJ706" s="280"/>
      <c r="CK706" s="280"/>
      <c r="CL706" s="280"/>
      <c r="CM706" s="280"/>
      <c r="CN706" s="280"/>
      <c r="CO706" s="280"/>
      <c r="CP706" s="280"/>
      <c r="CQ706" s="280"/>
      <c r="CR706" s="280"/>
      <c r="CS706" s="51"/>
      <c r="CT706" s="51"/>
    </row>
    <row r="707" spans="1:98" ht="21" hidden="1" customHeight="1" x14ac:dyDescent="0.2">
      <c r="B707" s="280"/>
      <c r="C707" s="280"/>
      <c r="D707" s="280"/>
      <c r="E707" s="280"/>
      <c r="F707" s="280"/>
      <c r="G707" s="280"/>
      <c r="H707" s="280"/>
      <c r="I707" s="280"/>
      <c r="J707" s="280"/>
      <c r="N707" s="280"/>
      <c r="P707" s="280"/>
      <c r="Q707" s="280"/>
      <c r="R707" s="280"/>
      <c r="S707" s="280"/>
      <c r="T707" s="280"/>
      <c r="U707" s="280"/>
      <c r="V707" s="280"/>
      <c r="Z707" s="280"/>
      <c r="AA707" s="280"/>
      <c r="AB707" s="280"/>
      <c r="AC707" s="280"/>
      <c r="AD707" s="280"/>
      <c r="AE707" s="280"/>
      <c r="AF707" s="280"/>
      <c r="AG707" s="280"/>
      <c r="AH707" s="280"/>
      <c r="AL707" s="280"/>
      <c r="AM707" s="280"/>
      <c r="AN707" s="280"/>
      <c r="AO707" s="280"/>
      <c r="AP707" s="280"/>
      <c r="AQ707" s="280"/>
      <c r="AR707" s="280"/>
      <c r="AS707" s="280"/>
      <c r="AT707" s="280"/>
      <c r="BW707" s="419" t="str">
        <f t="shared" si="206"/>
        <v/>
      </c>
    </row>
    <row r="708" spans="1:98" ht="21" hidden="1" customHeight="1" x14ac:dyDescent="0.25">
      <c r="AX708" s="503" t="s">
        <v>228</v>
      </c>
      <c r="AY708" s="504"/>
      <c r="AZ708" s="504"/>
      <c r="BA708" s="504"/>
      <c r="BB708" s="504"/>
      <c r="BC708" s="504"/>
      <c r="BD708" s="504"/>
      <c r="BE708" s="504"/>
      <c r="BF708" s="504"/>
      <c r="BG708" s="504"/>
      <c r="BH708" s="504"/>
      <c r="BI708" s="504"/>
      <c r="BJ708" s="504"/>
      <c r="BK708" s="504"/>
      <c r="BL708" s="504"/>
      <c r="BM708" s="504"/>
      <c r="BN708" s="504"/>
      <c r="BO708" s="504"/>
      <c r="BP708" s="504"/>
      <c r="BQ708" s="504"/>
      <c r="BR708" s="504"/>
      <c r="BS708" s="504"/>
      <c r="BT708" s="504"/>
      <c r="BU708" s="504"/>
      <c r="BV708" s="505"/>
      <c r="BW708" s="419" t="str">
        <f t="shared" si="206"/>
        <v/>
      </c>
    </row>
    <row r="709" spans="1:98" ht="21" hidden="1" customHeight="1" x14ac:dyDescent="0.25">
      <c r="B709" s="276"/>
      <c r="C709" s="276"/>
      <c r="D709" s="276"/>
      <c r="E709" s="276"/>
      <c r="F709" s="276"/>
      <c r="G709" s="276"/>
      <c r="H709" s="276"/>
      <c r="I709" s="276"/>
      <c r="J709" s="276"/>
      <c r="N709" s="276"/>
      <c r="P709" s="276"/>
      <c r="Q709" s="276"/>
      <c r="R709" s="276"/>
      <c r="S709" s="276"/>
      <c r="T709" s="276"/>
      <c r="U709" s="276"/>
      <c r="V709" s="276"/>
      <c r="Z709" s="276"/>
      <c r="AA709" s="276"/>
      <c r="AB709" s="276"/>
      <c r="AC709" s="276"/>
      <c r="AD709" s="276"/>
      <c r="AE709" s="276"/>
      <c r="AF709" s="276"/>
      <c r="AG709" s="276"/>
      <c r="AH709" s="276"/>
      <c r="AL709" s="276"/>
      <c r="AM709" s="276"/>
      <c r="AN709" s="276"/>
      <c r="AO709" s="276"/>
      <c r="AP709" s="276"/>
      <c r="AQ709" s="276"/>
      <c r="AR709" s="276"/>
      <c r="AS709" s="276"/>
      <c r="AT709" s="276"/>
      <c r="AX709" s="503" t="s">
        <v>217</v>
      </c>
      <c r="AY709" s="504"/>
      <c r="AZ709" s="504"/>
      <c r="BA709" s="504"/>
      <c r="BB709" s="504"/>
      <c r="BC709" s="504"/>
      <c r="BD709" s="504"/>
      <c r="BE709" s="504"/>
      <c r="BF709" s="504"/>
      <c r="BG709" s="504"/>
      <c r="BH709" s="504"/>
      <c r="BI709" s="504"/>
      <c r="BJ709" s="504"/>
      <c r="BK709" s="504"/>
      <c r="BL709" s="504"/>
      <c r="BM709" s="504"/>
      <c r="BN709" s="504"/>
      <c r="BO709" s="504"/>
      <c r="BP709" s="504"/>
      <c r="BQ709" s="504"/>
      <c r="BR709" s="504"/>
      <c r="BS709" s="504"/>
      <c r="BT709" s="504"/>
      <c r="BU709" s="504"/>
      <c r="BV709" s="505"/>
      <c r="BW709" s="419" t="str">
        <f t="shared" si="206"/>
        <v/>
      </c>
      <c r="BY709" s="276"/>
      <c r="BZ709" s="276"/>
      <c r="CA709" s="276"/>
      <c r="CB709" s="276"/>
      <c r="CC709" s="276"/>
      <c r="CD709" s="276"/>
      <c r="CE709" s="276"/>
      <c r="CF709" s="276"/>
      <c r="CG709" s="51"/>
      <c r="CH709" s="51"/>
      <c r="CI709" s="51"/>
      <c r="CJ709" s="276"/>
      <c r="CK709" s="276"/>
      <c r="CL709" s="276"/>
      <c r="CM709" s="276"/>
      <c r="CN709" s="276"/>
      <c r="CO709" s="276"/>
      <c r="CP709" s="276"/>
      <c r="CQ709" s="276"/>
      <c r="CR709" s="276"/>
      <c r="CS709" s="51"/>
      <c r="CT709" s="51"/>
    </row>
    <row r="710" spans="1:98" s="259" customFormat="1" ht="21" hidden="1" customHeight="1" x14ac:dyDescent="0.25">
      <c r="A710" s="49"/>
      <c r="B710" s="276"/>
      <c r="C710" s="276"/>
      <c r="D710" s="276"/>
      <c r="E710" s="276"/>
      <c r="F710" s="276"/>
      <c r="G710" s="276"/>
      <c r="H710" s="276"/>
      <c r="I710" s="276"/>
      <c r="J710" s="276"/>
      <c r="K710" s="310"/>
      <c r="L710" s="51"/>
      <c r="M710" s="51"/>
      <c r="N710" s="276"/>
      <c r="O710" s="376"/>
      <c r="P710" s="276"/>
      <c r="Q710" s="276"/>
      <c r="R710" s="276"/>
      <c r="S710" s="276"/>
      <c r="T710" s="276"/>
      <c r="U710" s="276"/>
      <c r="V710" s="276"/>
      <c r="W710" s="310"/>
      <c r="X710" s="51"/>
      <c r="Y710" s="51"/>
      <c r="Z710" s="276"/>
      <c r="AA710" s="276"/>
      <c r="AB710" s="276"/>
      <c r="AC710" s="276"/>
      <c r="AD710" s="276"/>
      <c r="AE710" s="276"/>
      <c r="AF710" s="276"/>
      <c r="AG710" s="276"/>
      <c r="AH710" s="276"/>
      <c r="AI710" s="310"/>
      <c r="AJ710" s="51"/>
      <c r="AK710" s="51"/>
      <c r="AL710" s="276"/>
      <c r="AM710" s="276"/>
      <c r="AN710" s="276"/>
      <c r="AO710" s="276"/>
      <c r="AP710" s="276"/>
      <c r="AQ710" s="276"/>
      <c r="AR710" s="276"/>
      <c r="AS710" s="276"/>
      <c r="AT710" s="276"/>
      <c r="AU710" s="310"/>
      <c r="AV710" s="51"/>
      <c r="AW710" s="51"/>
      <c r="AX710" s="247" t="s">
        <v>216</v>
      </c>
      <c r="AY710" s="247" t="s">
        <v>186</v>
      </c>
      <c r="AZ710" s="247" t="s">
        <v>187</v>
      </c>
      <c r="BA710" s="247" t="s">
        <v>192</v>
      </c>
      <c r="BB710" s="247" t="s">
        <v>195</v>
      </c>
      <c r="BC710" s="247" t="s">
        <v>193</v>
      </c>
      <c r="BD710" s="247" t="s">
        <v>194</v>
      </c>
      <c r="BE710" s="247" t="s">
        <v>203</v>
      </c>
      <c r="BF710" s="247" t="s">
        <v>204</v>
      </c>
      <c r="BG710" s="247" t="s">
        <v>208</v>
      </c>
      <c r="BH710" s="247" t="s">
        <v>205</v>
      </c>
      <c r="BI710" s="247" t="s">
        <v>206</v>
      </c>
      <c r="BJ710" s="247" t="s">
        <v>197</v>
      </c>
      <c r="BK710" s="260" t="s">
        <v>202</v>
      </c>
      <c r="BL710" s="260" t="s">
        <v>207</v>
      </c>
      <c r="BM710" s="247" t="s">
        <v>200</v>
      </c>
      <c r="BN710" s="260" t="s">
        <v>209</v>
      </c>
      <c r="BO710" s="260" t="s">
        <v>210</v>
      </c>
      <c r="BP710" s="247" t="s">
        <v>201</v>
      </c>
      <c r="BQ710" s="247" t="s">
        <v>198</v>
      </c>
      <c r="BR710" s="247" t="s">
        <v>199</v>
      </c>
      <c r="BS710" s="247" t="s">
        <v>196</v>
      </c>
      <c r="BT710" s="247" t="s">
        <v>226</v>
      </c>
      <c r="BU710" s="247" t="s">
        <v>211</v>
      </c>
      <c r="BV710" s="247" t="s">
        <v>212</v>
      </c>
      <c r="BW710" s="419" t="e">
        <f t="shared" si="206"/>
        <v>#VALUE!</v>
      </c>
      <c r="BY710" s="261"/>
      <c r="BZ710" s="261"/>
      <c r="CA710" s="261"/>
      <c r="CB710" s="261"/>
      <c r="CC710" s="261"/>
      <c r="CD710" s="261"/>
      <c r="CE710" s="261"/>
      <c r="CF710" s="261"/>
      <c r="CG710" s="261"/>
      <c r="CH710" s="261"/>
      <c r="CI710" s="261"/>
      <c r="CJ710" s="261"/>
      <c r="CK710" s="261"/>
      <c r="CL710" s="261"/>
      <c r="CM710" s="261"/>
      <c r="CN710" s="261"/>
      <c r="CO710" s="261"/>
      <c r="CP710" s="261"/>
      <c r="CQ710" s="261"/>
      <c r="CR710" s="261"/>
      <c r="CS710" s="261"/>
      <c r="CT710" s="261"/>
    </row>
    <row r="711" spans="1:98" ht="21" hidden="1" customHeight="1" x14ac:dyDescent="0.25">
      <c r="A711" s="259"/>
      <c r="B711" s="259"/>
      <c r="C711" s="259"/>
      <c r="D711" s="259"/>
      <c r="E711" s="259"/>
      <c r="F711" s="259"/>
      <c r="G711" s="259"/>
      <c r="H711" s="259"/>
      <c r="I711" s="259"/>
      <c r="J711" s="259"/>
      <c r="K711" s="259"/>
      <c r="L711" s="259"/>
      <c r="M711" s="259"/>
      <c r="N711" s="259"/>
      <c r="O711" s="399"/>
      <c r="P711" s="259"/>
      <c r="Q711" s="259"/>
      <c r="R711" s="259"/>
      <c r="S711" s="259"/>
      <c r="T711" s="259"/>
      <c r="U711" s="259"/>
      <c r="V711" s="259"/>
      <c r="W711" s="259"/>
      <c r="X711" s="259"/>
      <c r="Y711" s="259"/>
      <c r="Z711" s="259"/>
      <c r="AA711" s="259"/>
      <c r="AB711" s="259"/>
      <c r="AC711" s="259"/>
      <c r="AD711" s="259"/>
      <c r="AE711" s="259"/>
      <c r="AF711" s="259"/>
      <c r="AG711" s="259"/>
      <c r="AH711" s="259"/>
      <c r="AI711" s="259"/>
      <c r="AJ711" s="259"/>
      <c r="AK711" s="259"/>
      <c r="AL711" s="259"/>
      <c r="AM711" s="259"/>
      <c r="AN711" s="259"/>
      <c r="AO711" s="259"/>
      <c r="AP711" s="259"/>
      <c r="AQ711" s="259"/>
      <c r="AR711" s="259"/>
      <c r="AS711" s="259"/>
      <c r="AT711" s="259"/>
      <c r="AU711" s="259"/>
      <c r="AV711" s="259"/>
      <c r="AW711" s="259"/>
      <c r="AX711" s="262" t="str">
        <f>$B$330</f>
        <v>L420.22.01.F11-01</v>
      </c>
      <c r="AY711" s="127">
        <v>1</v>
      </c>
      <c r="AZ711" s="127" t="str">
        <f>IF(COUNTIFS($B$328,"&lt;&gt;"&amp;""),$B$328,"")</f>
        <v>Psihologia educatiei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f>IF(COUNTIFS($B$328,"&lt;&gt;"&amp;""),IF($M$330&lt;&gt;"",ROUND($M$330/14,1),""),"")</f>
        <v>8.9</v>
      </c>
      <c r="BR711" s="127">
        <f>IF(COUNTIFS($B$328,"&lt;&gt;"&amp;""),IF($M$330&lt;&gt;"",ROUND($M$330,1),""),"")</f>
        <v>125</v>
      </c>
      <c r="BS711" s="127">
        <f>IF($AZ711="","",$E$330)</f>
        <v>5</v>
      </c>
      <c r="BT711" s="126" t="str">
        <f>IF(COUNTIFS($B$328,"&lt;&gt;"&amp;""),$L$330,"")</f>
        <v>F</v>
      </c>
      <c r="BU711" s="126">
        <f>IF($AZ711="","",IF($BG711&lt;&gt;"",$BG711,0)+IF($BM711&lt;&gt;"",$BM711,0)+IF($BQ711&lt;&gt;"",$BQ711,0))</f>
        <v>12.9</v>
      </c>
      <c r="BV711" s="127">
        <f>IF($AZ711="","",IF($BJ711&lt;&gt;"",$BJ711,0)+IF($BP711&lt;&gt;"",$BP711,0)+IF($BR711&lt;&gt;"",$BR711,0))</f>
        <v>181</v>
      </c>
      <c r="BW711" s="419" t="str">
        <f t="shared" si="206"/>
        <v>2022</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$B$333</f>
        <v/>
      </c>
      <c r="AY712" s="275">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5"/>
      <c r="BL712" s="127"/>
      <c r="BM712" s="127"/>
      <c r="BN712" s="275"/>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07">IF($AZ712="","",IF($BG712&lt;&gt;"",$BG712,0)+IF($BM712&lt;&gt;"",$BM712,0)+IF($BQ712&lt;&gt;"",$BQ712,0))</f>
        <v/>
      </c>
      <c r="BV712" s="127" t="str">
        <f t="shared" ref="BV712:BV714" si="208">IF($AZ712="","",IF($BJ712&lt;&gt;"",$BJ712,0)+IF($BP712&lt;&gt;"",$BP712,0)+IF($BR712&lt;&gt;"",$BR712,0))</f>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$B$336</f>
        <v/>
      </c>
      <c r="AY713" s="275">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5"/>
      <c r="BL713" s="127"/>
      <c r="BM713" s="127"/>
      <c r="BN713" s="275"/>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262" t="str">
        <f>$B$339</f>
        <v/>
      </c>
      <c r="AY714" s="275">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5"/>
      <c r="BL714" s="127"/>
      <c r="BM714" s="127"/>
      <c r="BN714" s="275"/>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07"/>
        <v/>
      </c>
      <c r="BV714" s="127" t="str">
        <f t="shared" si="208"/>
        <v/>
      </c>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5">
      <c r="A715" s="253"/>
      <c r="B715" s="254"/>
      <c r="C715" s="254"/>
      <c r="D715" s="254"/>
      <c r="E715" s="254"/>
      <c r="F715" s="254"/>
      <c r="G715" s="254"/>
      <c r="H715" s="254"/>
      <c r="I715" s="254"/>
      <c r="J715" s="254"/>
      <c r="K715" s="254"/>
      <c r="L715" s="255"/>
      <c r="M715" s="255"/>
      <c r="N715" s="254"/>
      <c r="O715" s="394"/>
      <c r="P715" s="254"/>
      <c r="Q715" s="254"/>
      <c r="R715" s="254"/>
      <c r="S715" s="254"/>
      <c r="T715" s="254"/>
      <c r="U715" s="254"/>
      <c r="V715" s="254"/>
      <c r="W715" s="254"/>
      <c r="X715" s="255"/>
      <c r="Y715" s="255"/>
      <c r="Z715" s="254"/>
      <c r="AA715" s="254"/>
      <c r="AB715" s="254"/>
      <c r="AC715" s="254"/>
      <c r="AD715" s="254"/>
      <c r="AE715" s="254"/>
      <c r="AF715" s="254"/>
      <c r="AG715" s="254"/>
      <c r="AH715" s="254"/>
      <c r="AI715" s="254"/>
      <c r="AJ715" s="255"/>
      <c r="AK715" s="255"/>
      <c r="AL715" s="254"/>
      <c r="AM715" s="254"/>
      <c r="AN715" s="254"/>
      <c r="AO715" s="254"/>
      <c r="AP715" s="254"/>
      <c r="AQ715" s="254"/>
      <c r="AR715" s="254"/>
      <c r="AS715" s="254"/>
      <c r="AT715" s="254"/>
      <c r="AU715" s="254"/>
      <c r="AV715" s="255"/>
      <c r="AW715" s="255"/>
      <c r="AX715" s="503" t="s">
        <v>218</v>
      </c>
      <c r="AY715" s="504"/>
      <c r="AZ715" s="504"/>
      <c r="BA715" s="504"/>
      <c r="BB715" s="504"/>
      <c r="BC715" s="504"/>
      <c r="BD715" s="504"/>
      <c r="BE715" s="504"/>
      <c r="BF715" s="504"/>
      <c r="BG715" s="504"/>
      <c r="BH715" s="504"/>
      <c r="BI715" s="504"/>
      <c r="BJ715" s="504"/>
      <c r="BK715" s="504"/>
      <c r="BL715" s="504"/>
      <c r="BM715" s="504"/>
      <c r="BN715" s="504"/>
      <c r="BO715" s="504"/>
      <c r="BP715" s="504"/>
      <c r="BQ715" s="504"/>
      <c r="BR715" s="504"/>
      <c r="BS715" s="504"/>
      <c r="BT715" s="504"/>
      <c r="BU715" s="504"/>
      <c r="BV715" s="505"/>
      <c r="BW715" s="419" t="str">
        <f t="shared" si="206"/>
        <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B716" s="276"/>
      <c r="C716" s="276"/>
      <c r="D716" s="276"/>
      <c r="E716" s="276"/>
      <c r="F716" s="276"/>
      <c r="G716" s="276"/>
      <c r="H716" s="276"/>
      <c r="I716" s="276"/>
      <c r="J716" s="276"/>
      <c r="N716" s="276"/>
      <c r="P716" s="276"/>
      <c r="Q716" s="276"/>
      <c r="R716" s="276"/>
      <c r="S716" s="276"/>
      <c r="T716" s="276"/>
      <c r="U716" s="276"/>
      <c r="V716" s="276"/>
      <c r="Z716" s="276"/>
      <c r="AA716" s="276"/>
      <c r="AB716" s="276"/>
      <c r="AC716" s="276"/>
      <c r="AD716" s="276"/>
      <c r="AE716" s="276"/>
      <c r="AF716" s="276"/>
      <c r="AG716" s="276"/>
      <c r="AH716" s="276"/>
      <c r="AL716" s="276"/>
      <c r="AM716" s="276"/>
      <c r="AN716" s="276"/>
      <c r="AO716" s="276"/>
      <c r="AP716" s="276"/>
      <c r="AQ716" s="276"/>
      <c r="AR716" s="276"/>
      <c r="AS716" s="276"/>
      <c r="AT716" s="276"/>
      <c r="AX716" s="262" t="str">
        <f>$N$330</f>
        <v>L420.22.02.F11-01</v>
      </c>
      <c r="AY716" s="127">
        <v>1</v>
      </c>
      <c r="AZ716" s="127" t="str">
        <f>IF(COUNTIFS($N$328,"&lt;&gt;"&amp;""),$N$328,"")</f>
        <v>Pedagogie I</v>
      </c>
      <c r="BA716" s="127">
        <f>IF($AZ716="","",ROUND(RIGHT($N$327,1)/2,0))</f>
        <v>1</v>
      </c>
      <c r="BB716" s="127" t="str">
        <f>IF($AZ716="","",RIGHT($N$327,1))</f>
        <v>2</v>
      </c>
      <c r="BC716" s="127" t="str">
        <f>IF($AZ716="","",$R$330)</f>
        <v>E</v>
      </c>
      <c r="BD716" s="127" t="str">
        <f>IF($AZ716="","","DF")</f>
        <v>DF</v>
      </c>
      <c r="BE716" s="127">
        <f>IF(COUNTIFS($N$328,"&lt;&gt;"&amp;""),ROUND($S$330/14,1),"")</f>
        <v>2</v>
      </c>
      <c r="BF716" s="127">
        <f>IF(COUNTIFS($N$328,"&lt;&gt;"&amp;""),ROUND(($T$330+$U$330+$V$330)/14,1),"")</f>
        <v>2</v>
      </c>
      <c r="BG716" s="127">
        <f>IF(COUNTIFS($N$328,"&lt;&gt;"&amp;""),ROUND(($S$330+$T$330+$U$330+$V$330)/14,1),"")</f>
        <v>4</v>
      </c>
      <c r="BH716" s="127">
        <f>IF(COUNTIFS($N$328,"&lt;&gt;"&amp;""),ROUND($S$330,1),"")</f>
        <v>28</v>
      </c>
      <c r="BI716" s="127">
        <f>IF(COUNTIFS($N$328,"&lt;&gt;"&amp;""),ROUND(($T$330+$U$330+$V$330),1),"")</f>
        <v>28</v>
      </c>
      <c r="BJ716" s="127">
        <f>IF(COUNTIFS($N$328,"&lt;&gt;"&amp;""),ROUND(($S$330+$T$330+$U$330+$V$330),1),"")</f>
        <v>56</v>
      </c>
      <c r="BK716" s="127"/>
      <c r="BL716" s="127"/>
      <c r="BM716" s="127"/>
      <c r="BN716" s="127"/>
      <c r="BO716" s="127"/>
      <c r="BP716" s="127"/>
      <c r="BQ716" s="127">
        <f>IF(COUNTIFS($N$328,"&lt;&gt;"&amp;""),IF($Y$330&lt;&gt;"",ROUND($Y$330/14,1),""),"")</f>
        <v>8.9</v>
      </c>
      <c r="BR716" s="127">
        <f>IF(COUNTIFS($N$328,"&lt;&gt;"&amp;""),IF($Y$330&lt;&gt;"",ROUND($Y$330,1),""),"")</f>
        <v>125</v>
      </c>
      <c r="BS716" s="127">
        <f>IF($AZ716="","",$Q$330)</f>
        <v>5</v>
      </c>
      <c r="BT716" s="126" t="str">
        <f>IF(COUNTIFS($N$328,"&lt;&gt;"&amp;""),$X$330,"")</f>
        <v>F</v>
      </c>
      <c r="BU716" s="126">
        <f>IF($AZ716="","",IF($BG716&lt;&gt;"",$BG716,0)+IF($BM716&lt;&gt;"",$BM716,0)+IF($BQ716&lt;&gt;"",$BQ716,0))</f>
        <v>12.9</v>
      </c>
      <c r="BV716" s="127">
        <f>IF($AZ716="","",IF($BJ716&lt;&gt;"",$BJ716,0)+IF($BP716&lt;&gt;"",$BP716,0)+IF($BR716&lt;&gt;"",$BR716,0))</f>
        <v>181</v>
      </c>
      <c r="BW716" s="419" t="str">
        <f t="shared" si="206"/>
        <v>2022</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$N$333</f>
        <v>L420.22.02.F11-02</v>
      </c>
      <c r="AY717" s="275">
        <v>2</v>
      </c>
      <c r="AZ717" s="127" t="str">
        <f>IF(COUNTIFS($N$331,"&lt;&gt;"&amp;""),$N$331,"")</f>
        <v>Voluntariat</v>
      </c>
      <c r="BA717" s="127">
        <f>IF($AZ717="","",ROUND(RIGHT($N$327,1)/2,0))</f>
        <v>1</v>
      </c>
      <c r="BB717" s="127" t="str">
        <f>IF($AZ717="","",RIGHT($N$327,1))</f>
        <v>2</v>
      </c>
      <c r="BC717" s="127" t="str">
        <f>IF($AZ717="","",$R$333)</f>
        <v>C</v>
      </c>
      <c r="BD717" s="127" t="str">
        <f>IF($AZ717="","","DF")</f>
        <v>DF</v>
      </c>
      <c r="BE717" s="127">
        <f>IF(COUNTIFS($N$331,"&lt;&gt;"&amp;""),ROUND($S$333/14,1),"")</f>
        <v>0</v>
      </c>
      <c r="BF717" s="127">
        <f>IF(COUNTIFS($N$331,"&lt;&gt;"&amp;""),ROUND(($T$333+$U$333+$V$333)/14,1),"")</f>
        <v>2</v>
      </c>
      <c r="BG717" s="127">
        <f>IF(COUNTIFS($N$331,"&lt;&gt;"&amp;""),ROUND(($S$333+$T$333+$U$333+$V$333)/14,1),"")</f>
        <v>2</v>
      </c>
      <c r="BH717" s="127">
        <f>IF(COUNTIFS($N$331,"&lt;&gt;"&amp;""),ROUND($S$333,1),"")</f>
        <v>0</v>
      </c>
      <c r="BI717" s="127">
        <f>IF(COUNTIFS($N$331,"&lt;&gt;"&amp;""),ROUND(($T$333+$U$333+$V$333),1),"")</f>
        <v>28</v>
      </c>
      <c r="BJ717" s="127">
        <f>IF(COUNTIFS($N$331,"&lt;&gt;"&amp;""),ROUND(($S$333+$T$333+$U$333+$V$333),1),"")</f>
        <v>28</v>
      </c>
      <c r="BK717" s="275"/>
      <c r="BL717" s="127"/>
      <c r="BM717" s="127"/>
      <c r="BN717" s="275"/>
      <c r="BO717" s="127"/>
      <c r="BP717" s="127"/>
      <c r="BQ717" s="127">
        <f>IF(COUNTIFS($N$331,"&lt;&gt;"&amp;""),IF($Y$333&lt;&gt;"",ROUND($Y$333/14,1),""),"")</f>
        <v>2</v>
      </c>
      <c r="BR717" s="127">
        <f>IF(COUNTIFS($N$331,"&lt;&gt;"&amp;""),IF($Y$333&lt;&gt;"",ROUND($Y$333,1),""),"")</f>
        <v>28</v>
      </c>
      <c r="BS717" s="127">
        <f>IF($AZ717="","",$Q$333)</f>
        <v>2</v>
      </c>
      <c r="BT717" s="126" t="str">
        <f>IF(COUNTIFS($N$331,"&lt;&gt;"&amp;""),$X$333,"")</f>
        <v>F</v>
      </c>
      <c r="BU717" s="126">
        <f t="shared" ref="BU717:BU719" si="209">IF($AZ717="","",IF($BG717&lt;&gt;"",$BG717,0)+IF($BM717&lt;&gt;"",$BM717,0)+IF($BQ717&lt;&gt;"",$BQ717,0))</f>
        <v>4</v>
      </c>
      <c r="BV717" s="127">
        <f t="shared" ref="BV717:BV719" si="210">IF($AZ717="","",IF($BJ717&lt;&gt;"",$BJ717,0)+IF($BP717&lt;&gt;"",$BP717,0)+IF($BR717&lt;&gt;"",$BR717,0))</f>
        <v>56</v>
      </c>
      <c r="BW717" s="419" t="str">
        <f t="shared" si="206"/>
        <v>2022</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$N$336</f>
        <v/>
      </c>
      <c r="AY718" s="275">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5"/>
      <c r="BL718" s="127"/>
      <c r="BM718" s="127"/>
      <c r="BN718" s="275"/>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262" t="str">
        <f>$N$339</f>
        <v/>
      </c>
      <c r="AY719" s="275">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5"/>
      <c r="BL719" s="127"/>
      <c r="BM719" s="127"/>
      <c r="BN719" s="275"/>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09"/>
        <v/>
      </c>
      <c r="BV719" s="127" t="str">
        <f t="shared" si="210"/>
        <v/>
      </c>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5">
      <c r="A720" s="253"/>
      <c r="B720" s="254"/>
      <c r="C720" s="254"/>
      <c r="D720" s="254"/>
      <c r="E720" s="254"/>
      <c r="F720" s="254"/>
      <c r="G720" s="254"/>
      <c r="H720" s="254"/>
      <c r="I720" s="254"/>
      <c r="J720" s="254"/>
      <c r="K720" s="254"/>
      <c r="L720" s="255"/>
      <c r="M720" s="255"/>
      <c r="N720" s="254"/>
      <c r="O720" s="394"/>
      <c r="P720" s="254"/>
      <c r="Q720" s="254"/>
      <c r="R720" s="254"/>
      <c r="S720" s="254"/>
      <c r="T720" s="254"/>
      <c r="U720" s="254"/>
      <c r="V720" s="254"/>
      <c r="W720" s="254"/>
      <c r="X720" s="255"/>
      <c r="Y720" s="255"/>
      <c r="Z720" s="254"/>
      <c r="AA720" s="254"/>
      <c r="AB720" s="254"/>
      <c r="AC720" s="254"/>
      <c r="AD720" s="254"/>
      <c r="AE720" s="254"/>
      <c r="AF720" s="254"/>
      <c r="AG720" s="254"/>
      <c r="AH720" s="254"/>
      <c r="AI720" s="254"/>
      <c r="AJ720" s="255"/>
      <c r="AK720" s="255"/>
      <c r="AL720" s="254"/>
      <c r="AM720" s="254"/>
      <c r="AN720" s="254"/>
      <c r="AO720" s="254"/>
      <c r="AP720" s="254"/>
      <c r="AQ720" s="254"/>
      <c r="AR720" s="254"/>
      <c r="AS720" s="254"/>
      <c r="AT720" s="254"/>
      <c r="AU720" s="254"/>
      <c r="AV720" s="255"/>
      <c r="AW720" s="255"/>
      <c r="AX720" s="503" t="s">
        <v>219</v>
      </c>
      <c r="AY720" s="512"/>
      <c r="AZ720" s="512"/>
      <c r="BA720" s="512"/>
      <c r="BB720" s="512"/>
      <c r="BC720" s="512"/>
      <c r="BD720" s="512"/>
      <c r="BE720" s="512"/>
      <c r="BF720" s="512"/>
      <c r="BG720" s="512"/>
      <c r="BH720" s="512"/>
      <c r="BI720" s="512"/>
      <c r="BJ720" s="512"/>
      <c r="BK720" s="512"/>
      <c r="BL720" s="512"/>
      <c r="BM720" s="512"/>
      <c r="BN720" s="512"/>
      <c r="BO720" s="512"/>
      <c r="BP720" s="512"/>
      <c r="BQ720" s="512"/>
      <c r="BR720" s="512"/>
      <c r="BS720" s="512"/>
      <c r="BT720" s="512"/>
      <c r="BU720" s="512"/>
      <c r="BV720" s="513"/>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B721" s="276"/>
      <c r="C721" s="276"/>
      <c r="D721" s="276"/>
      <c r="E721" s="276"/>
      <c r="F721" s="276"/>
      <c r="G721" s="276"/>
      <c r="H721" s="276"/>
      <c r="I721" s="276"/>
      <c r="J721" s="276"/>
      <c r="N721" s="276"/>
      <c r="P721" s="276"/>
      <c r="Q721" s="276"/>
      <c r="R721" s="276"/>
      <c r="S721" s="276"/>
      <c r="T721" s="276"/>
      <c r="U721" s="276"/>
      <c r="V721" s="276"/>
      <c r="Z721" s="276"/>
      <c r="AA721" s="276"/>
      <c r="AB721" s="276"/>
      <c r="AC721" s="276"/>
      <c r="AD721" s="276"/>
      <c r="AE721" s="276"/>
      <c r="AF721" s="276"/>
      <c r="AG721" s="276"/>
      <c r="AH721" s="276"/>
      <c r="AL721" s="276"/>
      <c r="AM721" s="276"/>
      <c r="AN721" s="276"/>
      <c r="AO721" s="276"/>
      <c r="AP721" s="276"/>
      <c r="AQ721" s="276"/>
      <c r="AR721" s="276"/>
      <c r="AS721" s="276"/>
      <c r="AT721" s="276"/>
      <c r="AX721" s="262" t="str">
        <f>$Z$330</f>
        <v>L420.22.03.F11-01</v>
      </c>
      <c r="AY721" s="127">
        <v>1</v>
      </c>
      <c r="AZ721" s="127" t="str">
        <f>IF(COUNTIFS($Z$328,"&lt;&gt;"&amp;""),$Z$328,"")</f>
        <v>Pedagogie II</v>
      </c>
      <c r="BA721" s="127">
        <f>IF($AZ721="","",ROUND(RIGHT($Z$327,1)/2,0))</f>
        <v>2</v>
      </c>
      <c r="BB721" s="127" t="str">
        <f>IF($AZ721="","",RIGHT($Z$327,1))</f>
        <v>3</v>
      </c>
      <c r="BC721" s="127" t="str">
        <f>IF($AZ721="","",$AD$330)</f>
        <v>E</v>
      </c>
      <c r="BD721" s="127" t="str">
        <f>IF($AZ721="","","DF")</f>
        <v>DF</v>
      </c>
      <c r="BE721" s="127">
        <f>IF(COUNTIFS($Z$328,"&lt;&gt;"&amp;""),ROUND($AE$330/14,1),"")</f>
        <v>2</v>
      </c>
      <c r="BF721" s="127">
        <f>IF(COUNTIFS($Z$328,"&lt;&gt;"&amp;""),ROUND(($AF$330+$AG$330+$AH$330)/14,1),"")</f>
        <v>2</v>
      </c>
      <c r="BG721" s="127">
        <f>IF(COUNTIFS($Z$328,"&lt;&gt;"&amp;""),ROUND(($AE$330+$AF$330+$AG$330+$AH$330)/14,1),"")</f>
        <v>4</v>
      </c>
      <c r="BH721" s="127">
        <f>IF(COUNTIFS($Z$328,"&lt;&gt;"&amp;""),ROUND($AE$330,1),"")</f>
        <v>28</v>
      </c>
      <c r="BI721" s="127">
        <f>IF(COUNTIFS($Z$328,"&lt;&gt;"&amp;""),ROUND(($AF$330+$AG$330+$AH$330),1),"")</f>
        <v>28</v>
      </c>
      <c r="BJ721" s="127">
        <f>IF(COUNTIFS($Z$328,"&lt;&gt;"&amp;""),ROUND(($AE$330+$AF$330+$AG$330+$AH$330),1),"")</f>
        <v>56</v>
      </c>
      <c r="BK721" s="127"/>
      <c r="BL721" s="127"/>
      <c r="BM721" s="127"/>
      <c r="BN721" s="127"/>
      <c r="BO721" s="127"/>
      <c r="BP721" s="127"/>
      <c r="BQ721" s="127">
        <f>IF(COUNTIFS($Z$328,"&lt;&gt;"&amp;""),IF($AK$330&lt;&gt;"",ROUND($AK$330/14,1),""),"")</f>
        <v>8.3000000000000007</v>
      </c>
      <c r="BR721" s="127">
        <f>IF(COUNTIFS($Z$328,"&lt;&gt;"&amp;""),IF($AK$330&lt;&gt;"",ROUND($AK$330,1),""),"")</f>
        <v>116</v>
      </c>
      <c r="BS721" s="127">
        <f>IF($AZ721="","",$AC$330)</f>
        <v>5</v>
      </c>
      <c r="BT721" s="126" t="str">
        <f>IF(COUNTIFS($Z$328,"&lt;&gt;"&amp;""),$AJ$330,"")</f>
        <v>F</v>
      </c>
      <c r="BU721" s="126">
        <f>IF($AZ721="","",IF($BG721&lt;&gt;"",$BG721,0)+IF($BM721&lt;&gt;"",$BM721,0)+IF($BQ721&lt;&gt;"",$BQ721,0))</f>
        <v>12.3</v>
      </c>
      <c r="BV721" s="127">
        <f>IF($AZ721="","",IF($BJ721&lt;&gt;"",$BJ721,0)+IF($BP721&lt;&gt;"",$BP721,0)+IF($BR721&lt;&gt;"",$BR721,0))</f>
        <v>172</v>
      </c>
      <c r="BW721" s="419" t="str">
        <f t="shared" si="206"/>
        <v>2023</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$Z$333</f>
        <v/>
      </c>
      <c r="AY722" s="275">
        <v>2</v>
      </c>
      <c r="AZ722" s="127" t="str">
        <f>IF(COUNTIFS($Z$331,"&lt;&gt;"&amp;""),$Z$331,"")</f>
        <v/>
      </c>
      <c r="BA722" s="127" t="str">
        <f>IF($AZ722="","",ROUND(RIGHT($Z$327,1)/2,0))</f>
        <v/>
      </c>
      <c r="BB722" s="127" t="str">
        <f>IF($AZ722="","",RIGHT($Z$327,1))</f>
        <v/>
      </c>
      <c r="BC722" s="127" t="str">
        <f>IF($AZ722="","",$AD$333)</f>
        <v/>
      </c>
      <c r="BD722" s="127" t="str">
        <f>IF($AZ722="","","DF")</f>
        <v/>
      </c>
      <c r="BE722" s="127" t="str">
        <f>IF(COUNTIFS($Z$331,"&lt;&gt;"&amp;""),ROUND($AE$333/14,1),"")</f>
        <v/>
      </c>
      <c r="BF722" s="127" t="str">
        <f>IF(COUNTIFS($Z$331,"&lt;&gt;"&amp;""),ROUND(($AF$333+$AG$333+$AH$333)/14,1),"")</f>
        <v/>
      </c>
      <c r="BG722" s="127" t="str">
        <f>IF(COUNTIFS($Z$331,"&lt;&gt;"&amp;""),ROUND(($AE$333+$AF$333+$AG$333+$AH$333)/14,1),"")</f>
        <v/>
      </c>
      <c r="BH722" s="127" t="str">
        <f>IF(COUNTIFS($Z$331,"&lt;&gt;"&amp;""),ROUND($AE$333,1),"")</f>
        <v/>
      </c>
      <c r="BI722" s="127" t="str">
        <f>IF(COUNTIFS($Z$331,"&lt;&gt;"&amp;""),ROUND(($AF$333+$AG$333+$AH$333),1),"")</f>
        <v/>
      </c>
      <c r="BJ722" s="127" t="str">
        <f>IF(COUNTIFS($Z$331,"&lt;&gt;"&amp;""),ROUND(($AE$333+$AF$333+$AG$333+$AH$333),1),"")</f>
        <v/>
      </c>
      <c r="BK722" s="275"/>
      <c r="BL722" s="127"/>
      <c r="BM722" s="127"/>
      <c r="BN722" s="275"/>
      <c r="BO722" s="127"/>
      <c r="BP722" s="127"/>
      <c r="BQ722" s="127" t="str">
        <f>IF(COUNTIFS($Z$331,"&lt;&gt;"&amp;""),IF($AK$333&lt;&gt;"",ROUND($AK$333/14,1),""),"")</f>
        <v/>
      </c>
      <c r="BR722" s="127" t="str">
        <f>IF(COUNTIFS($Z$331,"&lt;&gt;"&amp;""),IF($AK$333&lt;&gt;"",ROUND($AK$333,1),""),"")</f>
        <v/>
      </c>
      <c r="BS722" s="127" t="str">
        <f>IF($AZ722="","",$AC$333)</f>
        <v/>
      </c>
      <c r="BT722" s="126" t="str">
        <f>IF(COUNTIFS($Z$331,"&lt;&gt;"&amp;""),$AJ$333,"")</f>
        <v/>
      </c>
      <c r="BU722" s="126" t="str">
        <f t="shared" ref="BU722:BU724" si="211">IF($AZ722="","",IF($BG722&lt;&gt;"",$BG722,0)+IF($BM722&lt;&gt;"",$BM722,0)+IF($BQ722&lt;&gt;"",$BQ722,0))</f>
        <v/>
      </c>
      <c r="BV722" s="127" t="str">
        <f t="shared" ref="BV722:BV724" si="212">IF($AZ722="","",IF($BJ722&lt;&gt;"",$BJ722,0)+IF($BP722&lt;&gt;"",$BP722,0)+IF($BR722&lt;&gt;"",$BR722,0))</f>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$Z$336</f>
        <v/>
      </c>
      <c r="AY723" s="275">
        <v>3</v>
      </c>
      <c r="AZ723" s="127" t="str">
        <f>IF(COUNTIFS($Z$334,"&lt;&gt;"&amp;""),$Z$334,"")</f>
        <v/>
      </c>
      <c r="BA723" s="127" t="str">
        <f>IF($AZ723="","",ROUND(RIGHT($Z$327,1)/2,0))</f>
        <v/>
      </c>
      <c r="BB723" s="127" t="str">
        <f>IF($AZ723="","",RIGHT($Z$327,1))</f>
        <v/>
      </c>
      <c r="BC723" s="127" t="str">
        <f>IF($AZ723="","",$AD$336)</f>
        <v/>
      </c>
      <c r="BD723" s="127" t="str">
        <f>IF($AZ723="","","DF")</f>
        <v/>
      </c>
      <c r="BE723" s="127" t="str">
        <f>IF(COUNTIFS($Z$334,"&lt;&gt;"&amp;""),ROUND($AE$336/14,1),"")</f>
        <v/>
      </c>
      <c r="BF723" s="127" t="str">
        <f>IF(COUNTIFS($Z$334,"&lt;&gt;"&amp;""),ROUND(($AF$336+$AG$336+$AH$336)/14,1),"")</f>
        <v/>
      </c>
      <c r="BG723" s="127" t="str">
        <f>IF(COUNTIFS($Z$334,"&lt;&gt;"&amp;""),ROUND(($AE$336+$AF$336+$AG$336+$AH$336)/14,1),"")</f>
        <v/>
      </c>
      <c r="BH723" s="127" t="str">
        <f>IF(COUNTIFS($Z$334,"&lt;&gt;"&amp;""),ROUND($AE$336,1),"")</f>
        <v/>
      </c>
      <c r="BI723" s="127" t="str">
        <f>IF(COUNTIFS($Z$334,"&lt;&gt;"&amp;""),ROUND(($AF$336+$AG$336+$AH$336),1),"")</f>
        <v/>
      </c>
      <c r="BJ723" s="127" t="str">
        <f>IF(COUNTIFS($Z$334,"&lt;&gt;"&amp;""),ROUND(($AE$336+$AF$336+$AG$336+$AH$336),1),"")</f>
        <v/>
      </c>
      <c r="BK723" s="275"/>
      <c r="BL723" s="127"/>
      <c r="BM723" s="127"/>
      <c r="BN723" s="275"/>
      <c r="BO723" s="127"/>
      <c r="BP723" s="127"/>
      <c r="BQ723" s="127" t="str">
        <f>IF(COUNTIFS($Z$334,"&lt;&gt;"&amp;""),IF($AK$336&lt;&gt;"",ROUND($AK$336/14,1),""),"")</f>
        <v/>
      </c>
      <c r="BR723" s="127" t="str">
        <f>IF(COUNTIFS($Z$334,"&lt;&gt;"&amp;""),IF($AK$336&lt;&gt;"",ROUND($AK$336,1),""),"")</f>
        <v/>
      </c>
      <c r="BS723" s="127" t="str">
        <f>IF($AZ723="","",$AC$336)</f>
        <v/>
      </c>
      <c r="BT723" s="126" t="str">
        <f>IF(COUNTIFS($Z$334,"&lt;&gt;"&amp;""),$AJ$336,"")</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262" t="str">
        <f>$Z$339</f>
        <v>L420.22.03.C11-04</v>
      </c>
      <c r="AY724" s="275">
        <v>4</v>
      </c>
      <c r="AZ724" s="127" t="str">
        <f>IF(COUNTIFS($Z$337,"&lt;&gt;"&amp;""),$Z$337,"")</f>
        <v>Limbi moderne( Engleză, franceză. Germană)</v>
      </c>
      <c r="BA724" s="127">
        <f>IF($AZ724="","",ROUND(RIGHT($Z$327,1)/2,0))</f>
        <v>2</v>
      </c>
      <c r="BB724" s="127" t="str">
        <f>IF($AZ724="","",RIGHT($Z$327,1))</f>
        <v>3</v>
      </c>
      <c r="BC724" s="127" t="str">
        <f>IF($AZ724="","",$AD$339)</f>
        <v>D</v>
      </c>
      <c r="BD724" s="127" t="str">
        <f>IF($AZ724="","","DF")</f>
        <v>DF</v>
      </c>
      <c r="BE724" s="127">
        <f>IF(COUNTIFS($Z$337,"&lt;&gt;"&amp;""),ROUND($AE$339/14,1),"")</f>
        <v>0</v>
      </c>
      <c r="BF724" s="127">
        <f>IF(COUNTIFS($Z$337,"&lt;&gt;"&amp;""),ROUND(($AF$339+$AG$339+$AH$339)/14,1),"")</f>
        <v>2</v>
      </c>
      <c r="BG724" s="127">
        <f>IF(COUNTIFS($Z$337,"&lt;&gt;"&amp;""),ROUND(($AE$339+$AF$339+$AG$339+$AH$339)/14,1),"")</f>
        <v>2</v>
      </c>
      <c r="BH724" s="127">
        <f>IF(COUNTIFS($Z$337,"&lt;&gt;"&amp;""),ROUND($AE$339,1),"")</f>
        <v>0</v>
      </c>
      <c r="BI724" s="127">
        <f>IF(COUNTIFS($Z$337,"&lt;&gt;"&amp;""),ROUND(($AF$339+$AG$339+$AH$339),1),"")</f>
        <v>28</v>
      </c>
      <c r="BJ724" s="127">
        <f>IF(COUNTIFS($Z$337,"&lt;&gt;"&amp;""),ROUND(($AE$339+$AF$339+$AG$339+$AH$339),1),"")</f>
        <v>28</v>
      </c>
      <c r="BK724" s="275"/>
      <c r="BL724" s="127"/>
      <c r="BM724" s="127"/>
      <c r="BN724" s="275"/>
      <c r="BO724" s="127"/>
      <c r="BP724" s="127"/>
      <c r="BQ724" s="127">
        <f>IF(COUNTIFS($Z$337,"&lt;&gt;"&amp;""),IF($AK$339&lt;&gt;"",ROUND($AK$339/14,1),""),"")</f>
        <v>1.6</v>
      </c>
      <c r="BR724" s="127">
        <f>IF(COUNTIFS($Z$337,"&lt;&gt;"&amp;""),IF($AK$339&lt;&gt;"",ROUND($AK$339,1),""),"")</f>
        <v>22</v>
      </c>
      <c r="BS724" s="127">
        <f>IF($AZ724="","",$AC$339)</f>
        <v>2</v>
      </c>
      <c r="BT724" s="126" t="str">
        <f>IF(COUNTIFS($Z$337,"&lt;&gt;"&amp;""),$AJ$339,"")</f>
        <v>DC</v>
      </c>
      <c r="BU724" s="126">
        <f t="shared" si="211"/>
        <v>3.6</v>
      </c>
      <c r="BV724" s="127">
        <f t="shared" si="212"/>
        <v>50</v>
      </c>
      <c r="BW724" s="419" t="str">
        <f t="shared" si="206"/>
        <v>2023</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5">
      <c r="A725" s="253"/>
      <c r="B725" s="254"/>
      <c r="C725" s="254"/>
      <c r="D725" s="254"/>
      <c r="E725" s="254"/>
      <c r="F725" s="254"/>
      <c r="G725" s="254"/>
      <c r="H725" s="254"/>
      <c r="I725" s="254"/>
      <c r="J725" s="254"/>
      <c r="K725" s="254"/>
      <c r="L725" s="255"/>
      <c r="M725" s="255"/>
      <c r="N725" s="254"/>
      <c r="O725" s="394"/>
      <c r="P725" s="254"/>
      <c r="Q725" s="254"/>
      <c r="R725" s="254"/>
      <c r="S725" s="254"/>
      <c r="T725" s="254"/>
      <c r="U725" s="254"/>
      <c r="V725" s="254"/>
      <c r="W725" s="254"/>
      <c r="X725" s="255"/>
      <c r="Y725" s="255"/>
      <c r="Z725" s="254"/>
      <c r="AA725" s="254"/>
      <c r="AB725" s="254"/>
      <c r="AC725" s="254"/>
      <c r="AD725" s="254"/>
      <c r="AE725" s="254"/>
      <c r="AF725" s="254"/>
      <c r="AG725" s="254"/>
      <c r="AH725" s="254"/>
      <c r="AI725" s="254"/>
      <c r="AJ725" s="255"/>
      <c r="AK725" s="255"/>
      <c r="AL725" s="254"/>
      <c r="AM725" s="254"/>
      <c r="AN725" s="254"/>
      <c r="AO725" s="254"/>
      <c r="AP725" s="254"/>
      <c r="AQ725" s="254"/>
      <c r="AR725" s="254"/>
      <c r="AS725" s="254"/>
      <c r="AT725" s="254"/>
      <c r="AU725" s="254"/>
      <c r="AV725" s="255"/>
      <c r="AW725" s="255"/>
      <c r="AX725" s="503" t="s">
        <v>220</v>
      </c>
      <c r="AY725" s="512"/>
      <c r="AZ725" s="512"/>
      <c r="BA725" s="512"/>
      <c r="BB725" s="512"/>
      <c r="BC725" s="512"/>
      <c r="BD725" s="512"/>
      <c r="BE725" s="512"/>
      <c r="BF725" s="512"/>
      <c r="BG725" s="512"/>
      <c r="BH725" s="512"/>
      <c r="BI725" s="512"/>
      <c r="BJ725" s="512"/>
      <c r="BK725" s="512"/>
      <c r="BL725" s="512"/>
      <c r="BM725" s="512"/>
      <c r="BN725" s="512"/>
      <c r="BO725" s="512"/>
      <c r="BP725" s="512"/>
      <c r="BQ725" s="512"/>
      <c r="BR725" s="512"/>
      <c r="BS725" s="512"/>
      <c r="BT725" s="512"/>
      <c r="BU725" s="512"/>
      <c r="BV725" s="513"/>
      <c r="BW725" s="419" t="str">
        <f t="shared" si="206"/>
        <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B726" s="276"/>
      <c r="C726" s="276"/>
      <c r="D726" s="276"/>
      <c r="E726" s="276"/>
      <c r="F726" s="276"/>
      <c r="G726" s="276"/>
      <c r="H726" s="276"/>
      <c r="I726" s="276"/>
      <c r="J726" s="276"/>
      <c r="N726" s="276"/>
      <c r="P726" s="276"/>
      <c r="Q726" s="276"/>
      <c r="R726" s="276"/>
      <c r="S726" s="276"/>
      <c r="T726" s="276"/>
      <c r="U726" s="276"/>
      <c r="V726" s="276"/>
      <c r="Z726" s="276"/>
      <c r="AA726" s="276"/>
      <c r="AB726" s="276"/>
      <c r="AC726" s="276"/>
      <c r="AD726" s="276"/>
      <c r="AE726" s="276"/>
      <c r="AF726" s="276"/>
      <c r="AG726" s="276"/>
      <c r="AH726" s="276"/>
      <c r="AL726" s="276"/>
      <c r="AM726" s="276"/>
      <c r="AN726" s="276"/>
      <c r="AO726" s="276"/>
      <c r="AP726" s="276"/>
      <c r="AQ726" s="276"/>
      <c r="AR726" s="276"/>
      <c r="AS726" s="276"/>
      <c r="AT726" s="276"/>
      <c r="AX726" s="262" t="str">
        <f>$AL$330</f>
        <v>L420.22.04.F11-01</v>
      </c>
      <c r="AY726" s="127">
        <v>1</v>
      </c>
      <c r="AZ726" s="127" t="str">
        <f>IF(COUNTIFS($AL$328,"&lt;&gt;"&amp;""),$AL$328,"")</f>
        <v>Didactica specializarii</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8.9</v>
      </c>
      <c r="BR726" s="127">
        <f>IF(COUNTIFS($AL$328,"&lt;&gt;"&amp;""),IF($AW$330&lt;&gt;"",ROUND($AW$330,1),""),"")</f>
        <v>125</v>
      </c>
      <c r="BS726" s="127">
        <f>IF($AZ726="","",$AO$330)</f>
        <v>5</v>
      </c>
      <c r="BT726" s="126" t="str">
        <f>IF(COUNTIFS($AL$328,"&lt;&gt;"&amp;""),$AV$330,"")</f>
        <v>F</v>
      </c>
      <c r="BU726" s="126">
        <f>IF($AZ726="","",IF($BG726&lt;&gt;"",$BG726,0)+IF($BM726&lt;&gt;"",$BM726,0)+IF($BQ726&lt;&gt;"",$BQ726,0))</f>
        <v>12.9</v>
      </c>
      <c r="BV726" s="127">
        <f>IF($AZ726="","",IF($BJ726&lt;&gt;"",$BJ726,0)+IF($BP726&lt;&gt;"",$BP726,0)+IF($BR726&lt;&gt;"",$BR726,0))</f>
        <v>181</v>
      </c>
      <c r="BW726" s="419" t="str">
        <f t="shared" si="206"/>
        <v>2023</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$AL$333</f>
        <v>L420.22.04.F11-02</v>
      </c>
      <c r="AY727" s="275">
        <v>2</v>
      </c>
      <c r="AZ727" s="127" t="str">
        <f>IF(COUNTIFS($AL$331,"&lt;&gt;"&amp;""),$AL$331,"")</f>
        <v>Voluntariat</v>
      </c>
      <c r="BA727" s="127">
        <f>IF($AZ727="","",ROUND(RIGHT($AL$327,1)/2,0))</f>
        <v>2</v>
      </c>
      <c r="BB727" s="127" t="str">
        <f>IF($AZ727="","",RIGHT($AL$327,1))</f>
        <v>4</v>
      </c>
      <c r="BC727" s="127" t="str">
        <f>IF($AZ727="","",$AP$333)</f>
        <v>C</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5"/>
      <c r="BL727" s="127"/>
      <c r="BM727" s="127"/>
      <c r="BN727" s="275"/>
      <c r="BO727" s="127"/>
      <c r="BP727" s="127"/>
      <c r="BQ727" s="127">
        <f>IF(COUNTIFS($AL$331,"&lt;&gt;"&amp;""),IF($AW$333&lt;&gt;"",ROUND($AW$333/14,1),""),"")</f>
        <v>1.6</v>
      </c>
      <c r="BR727" s="127">
        <f>IF(COUNTIFS($AL$331,"&lt;&gt;"&amp;""),IF($AW$333&lt;&gt;"",ROUND($AW$333,1),""),"")</f>
        <v>22</v>
      </c>
      <c r="BS727" s="127">
        <f>IF($AZ727="","",$AO$333)</f>
        <v>2</v>
      </c>
      <c r="BT727" s="126" t="str">
        <f>IF(COUNTIFS($AL$331,"&lt;&gt;"&amp;""),$AV$333,"")</f>
        <v>F</v>
      </c>
      <c r="BU727" s="126">
        <f t="shared" ref="BU727:BU729" si="213">IF($AZ727="","",IF($BG727&lt;&gt;"",$BG727,0)+IF($BM727&lt;&gt;"",$BM727,0)+IF($BQ727&lt;&gt;"",$BQ727,0))</f>
        <v>3.6</v>
      </c>
      <c r="BV727" s="127">
        <f t="shared" ref="BV727:BV729" si="214">IF($AZ727="","",IF($BJ727&lt;&gt;"",$BJ727,0)+IF($BP727&lt;&gt;"",$BP727,0)+IF($BR727&lt;&gt;"",$BR727,0))</f>
        <v>50</v>
      </c>
      <c r="BW727" s="419" t="str">
        <f t="shared" si="206"/>
        <v>2023</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$AL$336</f>
        <v>L420.22.04.F11-03</v>
      </c>
      <c r="AY728" s="275">
        <v>3</v>
      </c>
      <c r="AZ728" s="127" t="str">
        <f>IF(COUNTIFS($AL$334,"&lt;&gt;"&amp;""),$AL$334,"")</f>
        <v>Responsabilitate sociala si activism civic</v>
      </c>
      <c r="BA728" s="127">
        <f>IF($AZ728="","",ROUND(RIGHT($AL$327,1)/2,0))</f>
        <v>2</v>
      </c>
      <c r="BB728" s="127" t="str">
        <f>IF($AZ728="","",RIGHT($AL$327,1))</f>
        <v>4</v>
      </c>
      <c r="BC728" s="127" t="str">
        <f>IF($AZ728="","",$AP$336)</f>
        <v>E</v>
      </c>
      <c r="BD728" s="127" t="str">
        <f>IF($AZ728="","","DF")</f>
        <v>DF</v>
      </c>
      <c r="BE728" s="127">
        <f>IF(COUNTIFS($AL$334,"&lt;&gt;"&amp;""),ROUND($AQ$336/14,1),"")</f>
        <v>2</v>
      </c>
      <c r="BF728" s="127">
        <f>IF(COUNTIFS($AL$334,"&lt;&gt;"&amp;""),ROUND(($AR$336+$AS$336+$AT$336)/14,1),"")</f>
        <v>2</v>
      </c>
      <c r="BG728" s="127">
        <f>IF(COUNTIFS($AL$334,"&lt;&gt;"&amp;""),ROUND(($AQ$336+$AR$336+$AS$336+$AT$336)/14,1),"")</f>
        <v>4</v>
      </c>
      <c r="BH728" s="127">
        <f>IF(COUNTIFS($AL$334,"&lt;&gt;"&amp;""),ROUND($AQ$336,1),"")</f>
        <v>28</v>
      </c>
      <c r="BI728" s="127">
        <f>IF(COUNTIFS($AL$334,"&lt;&gt;"&amp;""),ROUND(($AR$336+$AS$336+$AT$336),1),"")</f>
        <v>28</v>
      </c>
      <c r="BJ728" s="127">
        <f>IF(COUNTIFS($AL$334,"&lt;&gt;"&amp;""),ROUND(($AQ$336+$AR$336+$AS$336+$AT$336),1),"")</f>
        <v>56</v>
      </c>
      <c r="BK728" s="275"/>
      <c r="BL728" s="127"/>
      <c r="BM728" s="127"/>
      <c r="BN728" s="275"/>
      <c r="BO728" s="127"/>
      <c r="BP728" s="127"/>
      <c r="BQ728" s="127">
        <f>IF(COUNTIFS($AL$334,"&lt;&gt;"&amp;""),IF($AW$336&lt;&gt;"",ROUND($AW$336/14,1),""),"")</f>
        <v>4</v>
      </c>
      <c r="BR728" s="127">
        <f>IF(COUNTIFS($AL$334,"&lt;&gt;"&amp;""),IF($AW$336&lt;&gt;"",ROUND($AW$336,1),""),"")</f>
        <v>56</v>
      </c>
      <c r="BS728" s="127">
        <f>IF($AZ728="","",$AO$336)</f>
        <v>2</v>
      </c>
      <c r="BT728" s="126" t="str">
        <f>IF(COUNTIFS($AL$334,"&lt;&gt;"&amp;""),$AV$336,"")</f>
        <v>F</v>
      </c>
      <c r="BU728" s="126">
        <f t="shared" si="213"/>
        <v>8</v>
      </c>
      <c r="BV728" s="127">
        <f t="shared" si="214"/>
        <v>112</v>
      </c>
      <c r="BW728" s="419" t="str">
        <f t="shared" si="206"/>
        <v>2023</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262" t="str">
        <f>$AL$339</f>
        <v>L420.22.04.C11-04</v>
      </c>
      <c r="AY729" s="275">
        <v>4</v>
      </c>
      <c r="AZ729" s="127" t="str">
        <f>IF(COUNTIFS($AL$337,"&lt;&gt;"&amp;""),$AL$337,"")</f>
        <v>Limbi moderne( Engleză, franceză. Germană)</v>
      </c>
      <c r="BA729" s="127">
        <f>IF($AZ729="","",ROUND(RIGHT($AL$327,1)/2,0))</f>
        <v>2</v>
      </c>
      <c r="BB729" s="127" t="str">
        <f>IF($AZ729="","",RIGHT($AL$327,1))</f>
        <v>4</v>
      </c>
      <c r="BC729" s="127" t="str">
        <f>IF($AZ729="","",$AP$339)</f>
        <v>D</v>
      </c>
      <c r="BD729" s="127" t="str">
        <f>IF($AZ729="","","DF")</f>
        <v>DF</v>
      </c>
      <c r="BE729" s="127">
        <f>IF(COUNTIFS($AL$337,"&lt;&gt;"&amp;""),ROUND($AQ$339/14,1),"")</f>
        <v>0</v>
      </c>
      <c r="BF729" s="127">
        <f>IF(COUNTIFS($AL$337,"&lt;&gt;"&amp;""),ROUND(($AR$339+$AS$339+$AT$339)/14,1),"")</f>
        <v>2</v>
      </c>
      <c r="BG729" s="127">
        <f>IF(COUNTIFS($AL$337,"&lt;&gt;"&amp;""),ROUND(($AQ$339+$AR$339+$AS$339+$AT$339)/14,1),"")</f>
        <v>2</v>
      </c>
      <c r="BH729" s="127">
        <f>IF(COUNTIFS($AL$337,"&lt;&gt;"&amp;""),ROUND($AQ$339,1),"")</f>
        <v>0</v>
      </c>
      <c r="BI729" s="127">
        <f>IF(COUNTIFS($AL$337,"&lt;&gt;"&amp;""),ROUND(($AR$339+$AS$339+$AT$339),1),"")</f>
        <v>28</v>
      </c>
      <c r="BJ729" s="127">
        <f>IF(COUNTIFS($AL$337,"&lt;&gt;"&amp;""),ROUND(($AQ$339+$AR$339+$AS$339+$AT$339),1),"")</f>
        <v>28</v>
      </c>
      <c r="BK729" s="275"/>
      <c r="BL729" s="127"/>
      <c r="BM729" s="127"/>
      <c r="BN729" s="275"/>
      <c r="BO729" s="127"/>
      <c r="BP729" s="127"/>
      <c r="BQ729" s="127">
        <f>IF(COUNTIFS($AL$337,"&lt;&gt;"&amp;""),IF($AW$339&lt;&gt;"",ROUND($AW$339/14,1),""),"")</f>
        <v>1.6</v>
      </c>
      <c r="BR729" s="127">
        <f>IF(COUNTIFS($AL$337,"&lt;&gt;"&amp;""),IF($AW$339&lt;&gt;"",ROUND($AW$339,1),""),"")</f>
        <v>22</v>
      </c>
      <c r="BS729" s="127">
        <f>IF($AZ729="","",$AO$339)</f>
        <v>2</v>
      </c>
      <c r="BT729" s="126" t="str">
        <f>IF(COUNTIFS($AL$337,"&lt;&gt;"&amp;""),$AV$339,"")</f>
        <v>DC</v>
      </c>
      <c r="BU729" s="126">
        <f t="shared" si="213"/>
        <v>3.6</v>
      </c>
      <c r="BV729" s="127">
        <f t="shared" si="214"/>
        <v>50</v>
      </c>
      <c r="BW729" s="419" t="str">
        <f t="shared" si="206"/>
        <v>2023</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5">
      <c r="A730" s="253"/>
      <c r="B730" s="254"/>
      <c r="C730" s="254"/>
      <c r="D730" s="254"/>
      <c r="E730" s="254"/>
      <c r="F730" s="254"/>
      <c r="G730" s="254"/>
      <c r="H730" s="254"/>
      <c r="I730" s="254"/>
      <c r="J730" s="254"/>
      <c r="K730" s="254"/>
      <c r="L730" s="255"/>
      <c r="M730" s="255"/>
      <c r="N730" s="254"/>
      <c r="O730" s="394"/>
      <c r="P730" s="254"/>
      <c r="Q730" s="254"/>
      <c r="R730" s="254"/>
      <c r="S730" s="254"/>
      <c r="T730" s="254"/>
      <c r="U730" s="254"/>
      <c r="V730" s="254"/>
      <c r="W730" s="254"/>
      <c r="X730" s="255"/>
      <c r="Y730" s="255"/>
      <c r="Z730" s="254"/>
      <c r="AA730" s="254"/>
      <c r="AB730" s="254"/>
      <c r="AC730" s="254"/>
      <c r="AD730" s="254"/>
      <c r="AE730" s="254"/>
      <c r="AF730" s="254"/>
      <c r="AG730" s="254"/>
      <c r="AH730" s="254"/>
      <c r="AI730" s="254"/>
      <c r="AJ730" s="255"/>
      <c r="AK730" s="255"/>
      <c r="AL730" s="254"/>
      <c r="AM730" s="254"/>
      <c r="AN730" s="254"/>
      <c r="AO730" s="254"/>
      <c r="AP730" s="254"/>
      <c r="AQ730" s="254"/>
      <c r="AR730" s="254"/>
      <c r="AS730" s="254"/>
      <c r="AT730" s="254"/>
      <c r="AU730" s="254"/>
      <c r="AV730" s="255"/>
      <c r="AW730" s="255"/>
      <c r="AX730" s="503" t="s">
        <v>221</v>
      </c>
      <c r="AY730" s="512"/>
      <c r="AZ730" s="512"/>
      <c r="BA730" s="512"/>
      <c r="BB730" s="512"/>
      <c r="BC730" s="512"/>
      <c r="BD730" s="512"/>
      <c r="BE730" s="512"/>
      <c r="BF730" s="512"/>
      <c r="BG730" s="512"/>
      <c r="BH730" s="512"/>
      <c r="BI730" s="512"/>
      <c r="BJ730" s="512"/>
      <c r="BK730" s="512"/>
      <c r="BL730" s="512"/>
      <c r="BM730" s="512"/>
      <c r="BN730" s="512"/>
      <c r="BO730" s="512"/>
      <c r="BP730" s="512"/>
      <c r="BQ730" s="512"/>
      <c r="BR730" s="512"/>
      <c r="BS730" s="512"/>
      <c r="BT730" s="512"/>
      <c r="BU730" s="512"/>
      <c r="BV730" s="513"/>
      <c r="BW730" s="419" t="str">
        <f t="shared" si="206"/>
        <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B731" s="276"/>
      <c r="C731" s="276"/>
      <c r="D731" s="276"/>
      <c r="E731" s="276"/>
      <c r="F731" s="276"/>
      <c r="G731" s="276"/>
      <c r="H731" s="276"/>
      <c r="I731" s="276"/>
      <c r="J731" s="276"/>
      <c r="N731" s="276"/>
      <c r="P731" s="276"/>
      <c r="Q731" s="276"/>
      <c r="R731" s="276"/>
      <c r="S731" s="276"/>
      <c r="T731" s="276"/>
      <c r="U731" s="276"/>
      <c r="V731" s="276"/>
      <c r="Z731" s="276"/>
      <c r="AA731" s="276"/>
      <c r="AB731" s="276"/>
      <c r="AC731" s="276"/>
      <c r="AD731" s="276"/>
      <c r="AE731" s="276"/>
      <c r="AF731" s="276"/>
      <c r="AG731" s="276"/>
      <c r="AH731" s="276"/>
      <c r="AL731" s="276"/>
      <c r="AM731" s="276"/>
      <c r="AN731" s="276"/>
      <c r="AO731" s="276"/>
      <c r="AP731" s="276"/>
      <c r="AQ731" s="276"/>
      <c r="AR731" s="276"/>
      <c r="AS731" s="276"/>
      <c r="AT731" s="276"/>
      <c r="AX731" s="262" t="str">
        <f>$B$353</f>
        <v>L420.22.05.F11-01</v>
      </c>
      <c r="AY731" s="127">
        <v>1</v>
      </c>
      <c r="AZ731" s="127" t="str">
        <f>IF(COUNTIFS($B$351,"&lt;&gt;"&amp;""),$B$351,"")</f>
        <v>Instruire asistata de calculator</v>
      </c>
      <c r="BA731" s="127">
        <f>IF($AZ731="","",ROUND(RIGHT($B$350,1)/2,0))</f>
        <v>3</v>
      </c>
      <c r="BB731" s="127" t="str">
        <f>IF($AZ731="","",RIGHT($B$350,1))</f>
        <v>5</v>
      </c>
      <c r="BC731" s="127" t="str">
        <f>IF($AZ731="","",$F$353)</f>
        <v>C</v>
      </c>
      <c r="BD731" s="127" t="str">
        <f>IF($AZ731="","","DF")</f>
        <v>DF</v>
      </c>
      <c r="BE731" s="127">
        <f>IF(COUNTIFS($B$351,"&lt;&gt;"&amp;""),ROUND($G$353/14,1),"")</f>
        <v>1</v>
      </c>
      <c r="BF731" s="127">
        <f>IF(COUNTIFS($B$351,"&lt;&gt;"&amp;""),ROUND(($H$353+$I$353+$J$353)/14,1),"")</f>
        <v>1</v>
      </c>
      <c r="BG731" s="127">
        <f>IF(COUNTIFS($B$351,"&lt;&gt;"&amp;""),ROUND(($G$353+$H$353+$I$353+$J$353)/14,1),"")</f>
        <v>2</v>
      </c>
      <c r="BH731" s="127">
        <f>IF(COUNTIFS($B$351,"&lt;&gt;"&amp;""),ROUND($G$353,1),"")</f>
        <v>14</v>
      </c>
      <c r="BI731" s="127">
        <f>IF(COUNTIFS($B$351,"&lt;&gt;"&amp;""),ROUND(($H$353+$I$353+$J$353),1),"")</f>
        <v>14</v>
      </c>
      <c r="BJ731" s="127">
        <f>IF(COUNTIFS($B$351,"&lt;&gt;"&amp;""),ROUND(($G$353+$H$353+$I$353+$J$353),1),"")</f>
        <v>28</v>
      </c>
      <c r="BK731" s="127"/>
      <c r="BL731" s="127"/>
      <c r="BM731" s="127"/>
      <c r="BN731" s="127"/>
      <c r="BO731" s="127"/>
      <c r="BP731" s="127"/>
      <c r="BQ731" s="127">
        <f>IF(COUNTIFS($B$351,"&lt;&gt;"&amp;""),IF($M$353&lt;&gt;"",ROUND($M$353/14,1),""),"")</f>
        <v>3.6</v>
      </c>
      <c r="BR731" s="127">
        <f>IF(COUNTIFS($B$351,"&lt;&gt;"&amp;""),IF($M$353&lt;&gt;"",ROUND($M$353,1),""),"")</f>
        <v>50</v>
      </c>
      <c r="BS731" s="127">
        <f>IF($AZ731="","",$E$353)</f>
        <v>2</v>
      </c>
      <c r="BT731" s="126" t="str">
        <f>IF(COUNTIFS($B$351,"&lt;&gt;"&amp;""),$L$353,"")</f>
        <v>F</v>
      </c>
      <c r="BU731" s="126">
        <f>IF($AZ731="","",IF($BG731&lt;&gt;"",$BG731,0)+IF($BM731&lt;&gt;"",$BM731,0)+IF($BQ731&lt;&gt;"",$BQ731,0))</f>
        <v>5.6</v>
      </c>
      <c r="BV731" s="127">
        <f>IF($AZ731="","",IF($BJ731&lt;&gt;"",$BJ731,0)+IF($BP731&lt;&gt;"",$BP731,0)+IF($BR731&lt;&gt;"",$BR731,0))</f>
        <v>78</v>
      </c>
      <c r="BW731" s="419" t="str">
        <f t="shared" si="206"/>
        <v>2024</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$B$356</f>
        <v>L420.22.05.F11-02</v>
      </c>
      <c r="AY732" s="275">
        <v>2</v>
      </c>
      <c r="AZ732" s="127" t="str">
        <f>IF(COUNTIFS($B$354,"&lt;&gt;"&amp;""),$B$354,"")</f>
        <v>Practica pedagogica in invatamantul preuniversitar obligatoriu (I)</v>
      </c>
      <c r="BA732" s="127">
        <f>IF($AZ732="","",ROUND(RIGHT($B$350,1)/2,0))</f>
        <v>3</v>
      </c>
      <c r="BB732" s="127" t="str">
        <f>IF($AZ732="","",RIGHT($B$350,1))</f>
        <v>5</v>
      </c>
      <c r="BC732" s="127" t="str">
        <f>IF($AZ732="","",$F$356)</f>
        <v>C</v>
      </c>
      <c r="BD732" s="127" t="str">
        <f>IF($AZ732="","","DF")</f>
        <v>DF</v>
      </c>
      <c r="BE732" s="127">
        <f>IF(COUNTIFS($B$354,"&lt;&gt;"&amp;""),ROUND($G$356/14,1),"")</f>
        <v>0</v>
      </c>
      <c r="BF732" s="127">
        <f>IF(COUNTIFS($B$354,"&lt;&gt;"&amp;""),ROUND(($H$356+$I$356+$J$356)/14,1),"")</f>
        <v>3</v>
      </c>
      <c r="BG732" s="127">
        <f>IF(COUNTIFS($B$354,"&lt;&gt;"&amp;""),ROUND(($G$356+$H$356+$I$356+$J$356)/14,1),"")</f>
        <v>3</v>
      </c>
      <c r="BH732" s="127">
        <f>IF(COUNTIFS($B$354,"&lt;&gt;"&amp;""),ROUND($G$356,1),"")</f>
        <v>0</v>
      </c>
      <c r="BI732" s="127">
        <f>IF(COUNTIFS($B$354,"&lt;&gt;"&amp;""),ROUND(($H$356+$I$356+$J$356),1),"")</f>
        <v>42</v>
      </c>
      <c r="BJ732" s="127">
        <f>IF(COUNTIFS($B$354,"&lt;&gt;"&amp;""),ROUND(($G$356+$H$356+$I$356+$J$356),1),"")</f>
        <v>42</v>
      </c>
      <c r="BK732" s="275"/>
      <c r="BL732" s="127"/>
      <c r="BM732" s="127"/>
      <c r="BN732" s="275"/>
      <c r="BO732" s="127"/>
      <c r="BP732" s="127"/>
      <c r="BQ732" s="127">
        <f>IF(COUNTIFS($B$354,"&lt;&gt;"&amp;""),IF($M$356&lt;&gt;"",ROUND($M$356/14,1),""),"")</f>
        <v>5.4</v>
      </c>
      <c r="BR732" s="127">
        <f>IF(COUNTIFS($B$354,"&lt;&gt;"&amp;""),IF($M$356&lt;&gt;"",ROUND($M$356,1),""),"")</f>
        <v>75</v>
      </c>
      <c r="BS732" s="127">
        <f>IF($AZ732="","",$E$356)</f>
        <v>3</v>
      </c>
      <c r="BT732" s="126" t="str">
        <f>IF(COUNTIFS($B$354,"&lt;&gt;"&amp;""),$L$356,"")</f>
        <v>F</v>
      </c>
      <c r="BU732" s="126">
        <f t="shared" ref="BU732:BU734" si="215">IF($AZ732="","",IF($BG732&lt;&gt;"",$BG732,0)+IF($BM732&lt;&gt;"",$BM732,0)+IF($BQ732&lt;&gt;"",$BQ732,0))</f>
        <v>8.4</v>
      </c>
      <c r="BV732" s="127">
        <f t="shared" ref="BV732:BV734" si="216">IF($AZ732="","",IF($BJ732&lt;&gt;"",$BJ732,0)+IF($BP732&lt;&gt;"",$BP732,0)+IF($BR732&lt;&gt;"",$BR732,0))</f>
        <v>117</v>
      </c>
      <c r="BW732" s="419" t="str">
        <f t="shared" si="206"/>
        <v>2024</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$B$359</f>
        <v/>
      </c>
      <c r="AY733" s="275">
        <v>3</v>
      </c>
      <c r="AZ733" s="127" t="str">
        <f>IF(COUNTIFS($B$357,"&lt;&gt;"&amp;""),$B$357,"")</f>
        <v/>
      </c>
      <c r="BA733" s="127" t="str">
        <f>IF($AZ733="","",ROUND(RIGHT($B$350,1)/2,0))</f>
        <v/>
      </c>
      <c r="BB733" s="127" t="str">
        <f>IF($AZ733="","",RIGHT($B$350,1))</f>
        <v/>
      </c>
      <c r="BC733" s="127" t="str">
        <f>IF($AZ733="","",$F$359)</f>
        <v/>
      </c>
      <c r="BD733" s="127" t="str">
        <f>IF($AZ733="","","DF")</f>
        <v/>
      </c>
      <c r="BE733" s="127" t="str">
        <f>IF(COUNTIFS($B$357,"&lt;&gt;"&amp;""),ROUND($G$359/14,1),"")</f>
        <v/>
      </c>
      <c r="BF733" s="127" t="str">
        <f>IF(COUNTIFS($B$357,"&lt;&gt;"&amp;""),ROUND(($H$359+$I$359+$J$359)/14,1),"")</f>
        <v/>
      </c>
      <c r="BG733" s="127" t="str">
        <f>IF(COUNTIFS($B$357,"&lt;&gt;"&amp;""),ROUND(($G$359+$H$359+$I$359+$J$359)/14,1),"")</f>
        <v/>
      </c>
      <c r="BH733" s="127" t="str">
        <f>IF(COUNTIFS($B$357,"&lt;&gt;"&amp;""),ROUND($G$359,1),"")</f>
        <v/>
      </c>
      <c r="BI733" s="127" t="str">
        <f>IF(COUNTIFS($B$357,"&lt;&gt;"&amp;""),ROUND(($H$359+$I$359+$J$359),1),"")</f>
        <v/>
      </c>
      <c r="BJ733" s="127" t="str">
        <f>IF(COUNTIFS($B$357,"&lt;&gt;"&amp;""),ROUND(($G$359+$H$359+$I$359+$J$359),1),"")</f>
        <v/>
      </c>
      <c r="BK733" s="275"/>
      <c r="BL733" s="127"/>
      <c r="BM733" s="127"/>
      <c r="BN733" s="275"/>
      <c r="BO733" s="127"/>
      <c r="BP733" s="127"/>
      <c r="BQ733" s="127" t="str">
        <f>IF(COUNTIFS($B$357,"&lt;&gt;"&amp;""),IF($M$359&lt;&gt;"",ROUND($M$359/14,1),""),"")</f>
        <v/>
      </c>
      <c r="BR733" s="127" t="str">
        <f>IF(COUNTIFS($B$357,"&lt;&gt;"&amp;""),IF($M$359&lt;&gt;"",ROUND($M$359,1),""),"")</f>
        <v/>
      </c>
      <c r="BS733" s="127" t="str">
        <f>IF($AZ733="","",$E$359)</f>
        <v/>
      </c>
      <c r="BT733" s="126" t="str">
        <f>IF(COUNTIFS($B$357,"&lt;&gt;"&amp;""),$L$359,"")</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262" t="str">
        <f>$B$362</f>
        <v/>
      </c>
      <c r="AY734" s="275">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5"/>
      <c r="BL734" s="127"/>
      <c r="BM734" s="127"/>
      <c r="BN734" s="275"/>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15"/>
        <v/>
      </c>
      <c r="BV734" s="127" t="str">
        <f t="shared" si="216"/>
        <v/>
      </c>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5">
      <c r="A735" s="253"/>
      <c r="B735" s="254"/>
      <c r="C735" s="254"/>
      <c r="D735" s="254"/>
      <c r="E735" s="254"/>
      <c r="F735" s="254"/>
      <c r="G735" s="254"/>
      <c r="H735" s="254"/>
      <c r="I735" s="254"/>
      <c r="J735" s="254"/>
      <c r="K735" s="254"/>
      <c r="L735" s="255"/>
      <c r="M735" s="255"/>
      <c r="N735" s="254"/>
      <c r="O735" s="394"/>
      <c r="P735" s="254"/>
      <c r="Q735" s="254"/>
      <c r="R735" s="254"/>
      <c r="S735" s="254"/>
      <c r="T735" s="254"/>
      <c r="U735" s="254"/>
      <c r="V735" s="254"/>
      <c r="W735" s="254"/>
      <c r="X735" s="255"/>
      <c r="Y735" s="255"/>
      <c r="Z735" s="254"/>
      <c r="AA735" s="254"/>
      <c r="AB735" s="254"/>
      <c r="AC735" s="254"/>
      <c r="AD735" s="254"/>
      <c r="AE735" s="254"/>
      <c r="AF735" s="254"/>
      <c r="AG735" s="254"/>
      <c r="AH735" s="254"/>
      <c r="AI735" s="254"/>
      <c r="AJ735" s="255"/>
      <c r="AK735" s="255"/>
      <c r="AL735" s="254"/>
      <c r="AM735" s="254"/>
      <c r="AN735" s="254"/>
      <c r="AO735" s="254"/>
      <c r="AP735" s="254"/>
      <c r="AQ735" s="254"/>
      <c r="AR735" s="254"/>
      <c r="AS735" s="254"/>
      <c r="AT735" s="254"/>
      <c r="AU735" s="254"/>
      <c r="AV735" s="255"/>
      <c r="AW735" s="255"/>
      <c r="AX735" s="503" t="s">
        <v>222</v>
      </c>
      <c r="AY735" s="512"/>
      <c r="AZ735" s="512"/>
      <c r="BA735" s="512"/>
      <c r="BB735" s="512"/>
      <c r="BC735" s="512"/>
      <c r="BD735" s="512"/>
      <c r="BE735" s="512"/>
      <c r="BF735" s="512"/>
      <c r="BG735" s="512"/>
      <c r="BH735" s="512"/>
      <c r="BI735" s="512"/>
      <c r="BJ735" s="512"/>
      <c r="BK735" s="512"/>
      <c r="BL735" s="512"/>
      <c r="BM735" s="512"/>
      <c r="BN735" s="512"/>
      <c r="BO735" s="512"/>
      <c r="BP735" s="512"/>
      <c r="BQ735" s="512"/>
      <c r="BR735" s="512"/>
      <c r="BS735" s="512"/>
      <c r="BT735" s="512"/>
      <c r="BU735" s="512"/>
      <c r="BV735" s="513"/>
      <c r="BW735" s="419" t="str">
        <f t="shared" si="206"/>
        <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B736" s="276"/>
      <c r="C736" s="276"/>
      <c r="D736" s="276"/>
      <c r="E736" s="276"/>
      <c r="F736" s="276"/>
      <c r="G736" s="276"/>
      <c r="H736" s="276"/>
      <c r="I736" s="276"/>
      <c r="J736" s="276"/>
      <c r="N736" s="276"/>
      <c r="P736" s="276"/>
      <c r="Q736" s="276"/>
      <c r="R736" s="276"/>
      <c r="S736" s="276"/>
      <c r="T736" s="276"/>
      <c r="U736" s="276"/>
      <c r="V736" s="276"/>
      <c r="Z736" s="276"/>
      <c r="AA736" s="276"/>
      <c r="AB736" s="276"/>
      <c r="AC736" s="276"/>
      <c r="AD736" s="276"/>
      <c r="AE736" s="276"/>
      <c r="AF736" s="276"/>
      <c r="AG736" s="276"/>
      <c r="AH736" s="276"/>
      <c r="AL736" s="276"/>
      <c r="AM736" s="276"/>
      <c r="AN736" s="276"/>
      <c r="AO736" s="276"/>
      <c r="AP736" s="276"/>
      <c r="AQ736" s="276"/>
      <c r="AR736" s="276"/>
      <c r="AS736" s="276"/>
      <c r="AT736" s="276"/>
      <c r="AX736" s="262" t="str">
        <f>$N$353</f>
        <v>L420.22.06.F11-01</v>
      </c>
      <c r="AY736" s="127">
        <v>1</v>
      </c>
      <c r="AZ736" s="127" t="str">
        <f>IF(COUNTIFS($N$351,"&lt;&gt;"&amp;""),$N$351,"")</f>
        <v>Managementul clasei de elevi</v>
      </c>
      <c r="BA736" s="127">
        <f>IF($AZ736="","",ROUND(RIGHT($N$350,1)/2,0))</f>
        <v>3</v>
      </c>
      <c r="BB736" s="127" t="str">
        <f>IF($AZ736="","",RIGHT($N$350,1))</f>
        <v>6</v>
      </c>
      <c r="BC736" s="127" t="str">
        <f>IF($AZ736="","",$R$353)</f>
        <v>E</v>
      </c>
      <c r="BD736" s="127" t="str">
        <f>IF($AZ736="","","DF")</f>
        <v>DF</v>
      </c>
      <c r="BE736" s="127">
        <f>IF(COUNTIFS($N$351,"&lt;&gt;"&amp;""),ROUND($S$353/14,1),"")</f>
        <v>1</v>
      </c>
      <c r="BF736" s="127">
        <f>IF(COUNTIFS($N$351,"&lt;&gt;"&amp;""),ROUND(($T$353+$U$353+$V$353)/14,1),"")</f>
        <v>1</v>
      </c>
      <c r="BG736" s="127">
        <f>IF(COUNTIFS($N$351,"&lt;&gt;"&amp;""),ROUND(($S$353+$T$353+$U$353+$V$353)/14,1),"")</f>
        <v>2</v>
      </c>
      <c r="BH736" s="127">
        <f>IF(COUNTIFS($N$351,"&lt;&gt;"&amp;""),ROUND($S$353,1),"")</f>
        <v>14</v>
      </c>
      <c r="BI736" s="127">
        <f>IF(COUNTIFS($N$351,"&lt;&gt;"&amp;""),ROUND(($T$353+$U$353+$V$353),1),"")</f>
        <v>14</v>
      </c>
      <c r="BJ736" s="127">
        <f>IF(COUNTIFS($N$351,"&lt;&gt;"&amp;""),ROUND(($S$353+$T$353+$U$353+$V$353),1),"")</f>
        <v>28</v>
      </c>
      <c r="BK736" s="127"/>
      <c r="BL736" s="127"/>
      <c r="BM736" s="127"/>
      <c r="BN736" s="127"/>
      <c r="BO736" s="127"/>
      <c r="BP736" s="127"/>
      <c r="BQ736" s="127">
        <f>IF(COUNTIFS($N$351,"&lt;&gt;"&amp;""),IF($Y$353&lt;&gt;"",ROUND($Y$353/14,1),""),"")</f>
        <v>5.4</v>
      </c>
      <c r="BR736" s="127">
        <f>IF(COUNTIFS($N$351,"&lt;&gt;"&amp;""),IF($Y$353&lt;&gt;"",ROUND($Y$353,1),""),"")</f>
        <v>75</v>
      </c>
      <c r="BS736" s="127">
        <f>IF($AZ736="","",$Q$353)</f>
        <v>3</v>
      </c>
      <c r="BT736" s="126" t="str">
        <f>IF(COUNTIFS($N$351,"&lt;&gt;"&amp;""),$X$353,"")</f>
        <v>F</v>
      </c>
      <c r="BU736" s="126">
        <f>IF($AZ736="","",IF($BG736&lt;&gt;"",$BG736,0)+IF($BM736&lt;&gt;"",$BM736,0)+IF($BQ736&lt;&gt;"",$BQ736,0))</f>
        <v>7.4</v>
      </c>
      <c r="BV736" s="127">
        <f>IF($AZ736="","",IF($BJ736&lt;&gt;"",$BJ736,0)+IF($BP736&lt;&gt;"",$BP736,0)+IF($BR736&lt;&gt;"",$BR736,0))</f>
        <v>103</v>
      </c>
      <c r="BW736" s="419" t="str">
        <f t="shared" si="206"/>
        <v>2024</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$N$356</f>
        <v>L420.22.06.F11-02</v>
      </c>
      <c r="AY737" s="275">
        <v>2</v>
      </c>
      <c r="AZ737" s="127" t="str">
        <f>IF(COUNTIFS($N$354,"&lt;&gt;"&amp;""),$N$354,"")</f>
        <v>Practica pedagogica in invatamantul preuniversitar obligatoriu (II)</v>
      </c>
      <c r="BA737" s="127">
        <f>IF($AZ737="","",ROUND(RIGHT($N$350,1)/2,0))</f>
        <v>3</v>
      </c>
      <c r="BB737" s="127" t="str">
        <f>IF($AZ737="","",RIGHT($N$350,1))</f>
        <v>6</v>
      </c>
      <c r="BC737" s="127" t="str">
        <f>IF($AZ737="","",$R$356)</f>
        <v>C</v>
      </c>
      <c r="BD737" s="127" t="str">
        <f>IF($AZ737="","","DF")</f>
        <v>DF</v>
      </c>
      <c r="BE737" s="127">
        <f>IF(COUNTIFS($N$354,"&lt;&gt;"&amp;""),ROUND($S$356/14,1),"")</f>
        <v>0</v>
      </c>
      <c r="BF737" s="127">
        <f>IF(COUNTIFS($N$354,"&lt;&gt;"&amp;""),ROUND(($T$356+$U$356+$V$356)/14,1),"")</f>
        <v>2.6</v>
      </c>
      <c r="BG737" s="127">
        <f>IF(COUNTIFS($N$354,"&lt;&gt;"&amp;""),ROUND(($S$356+$T$356+$U$356+$V$356)/14,1),"")</f>
        <v>2.6</v>
      </c>
      <c r="BH737" s="127">
        <f>IF(COUNTIFS($N$354,"&lt;&gt;"&amp;""),ROUND($S$356,1),"")</f>
        <v>0</v>
      </c>
      <c r="BI737" s="127">
        <f>IF(COUNTIFS($N$354,"&lt;&gt;"&amp;""),ROUND(($T$356+$U$356+$V$356),1),"")</f>
        <v>36</v>
      </c>
      <c r="BJ737" s="127">
        <f>IF(COUNTIFS($N$354,"&lt;&gt;"&amp;""),ROUND(($S$356+$T$356+$U$356+$V$356),1),"")</f>
        <v>36</v>
      </c>
      <c r="BK737" s="275"/>
      <c r="BL737" s="127"/>
      <c r="BM737" s="127"/>
      <c r="BN737" s="275"/>
      <c r="BO737" s="127"/>
      <c r="BP737" s="127"/>
      <c r="BQ737" s="127">
        <f>IF(COUNTIFS($N$354,"&lt;&gt;"&amp;""),IF($Y$356&lt;&gt;"",ROUND($Y$356/14,1),""),"")</f>
        <v>3.6</v>
      </c>
      <c r="BR737" s="127">
        <f>IF(COUNTIFS($N$354,"&lt;&gt;"&amp;""),IF($Y$356&lt;&gt;"",ROUND($Y$356,1),""),"")</f>
        <v>50</v>
      </c>
      <c r="BS737" s="127">
        <f>IF($AZ737="","",$Q$356)</f>
        <v>2</v>
      </c>
      <c r="BT737" s="126" t="str">
        <f>IF(COUNTIFS($N$354,"&lt;&gt;"&amp;""),$X$356,"")</f>
        <v>F</v>
      </c>
      <c r="BU737" s="126">
        <f t="shared" ref="BU737:BU739" si="217">IF($AZ737="","",IF($BG737&lt;&gt;"",$BG737,0)+IF($BM737&lt;&gt;"",$BM737,0)+IF($BQ737&lt;&gt;"",$BQ737,0))</f>
        <v>6.2</v>
      </c>
      <c r="BV737" s="127">
        <f t="shared" ref="BV737:BV739" si="218">IF($AZ737="","",IF($BJ737&lt;&gt;"",$BJ737,0)+IF($BP737&lt;&gt;"",$BP737,0)+IF($BR737&lt;&gt;"",$BR737,0))</f>
        <v>86</v>
      </c>
      <c r="BW737" s="419" t="str">
        <f t="shared" si="206"/>
        <v>2024</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$N$359</f>
        <v>L420.22.06.F11-03</v>
      </c>
      <c r="AY738" s="275">
        <v>3</v>
      </c>
      <c r="AZ738" s="127" t="str">
        <f>IF(COUNTIFS($N$357,"&lt;&gt;"&amp;""),$N$357,"")</f>
        <v>Voluntariat</v>
      </c>
      <c r="BA738" s="127">
        <f>IF($AZ738="","",ROUND(RIGHT($N$350,1)/2,0))</f>
        <v>3</v>
      </c>
      <c r="BB738" s="127" t="str">
        <f>IF($AZ738="","",RIGHT($N$350,1))</f>
        <v>6</v>
      </c>
      <c r="BC738" s="127" t="str">
        <f>IF($AZ738="","",$R$359)</f>
        <v>C</v>
      </c>
      <c r="BD738" s="127" t="str">
        <f>IF($AZ738="","","DF")</f>
        <v>DF</v>
      </c>
      <c r="BE738" s="127">
        <f>IF(COUNTIFS($N$357,"&lt;&gt;"&amp;""),ROUND($S$359/14,1),"")</f>
        <v>0</v>
      </c>
      <c r="BF738" s="127">
        <f>IF(COUNTIFS($N$357,"&lt;&gt;"&amp;""),ROUND(($T$359+$U$359+$V$359)/14,1),"")</f>
        <v>2</v>
      </c>
      <c r="BG738" s="127">
        <f>IF(COUNTIFS($N$357,"&lt;&gt;"&amp;""),ROUND(($S$359+$T$359+$U$359+$V$359)/14,1),"")</f>
        <v>2</v>
      </c>
      <c r="BH738" s="127">
        <f>IF(COUNTIFS($N$357,"&lt;&gt;"&amp;""),ROUND($S$359,1),"")</f>
        <v>0</v>
      </c>
      <c r="BI738" s="127">
        <f>IF(COUNTIFS($N$357,"&lt;&gt;"&amp;""),ROUND(($T$359+$U$359+$V$359),1),"")</f>
        <v>28</v>
      </c>
      <c r="BJ738" s="127">
        <f>IF(COUNTIFS($N$357,"&lt;&gt;"&amp;""),ROUND(($S$359+$T$359+$U$359+$V$359),1),"")</f>
        <v>28</v>
      </c>
      <c r="BK738" s="275"/>
      <c r="BL738" s="127"/>
      <c r="BM738" s="127"/>
      <c r="BN738" s="275"/>
      <c r="BO738" s="127"/>
      <c r="BP738" s="127"/>
      <c r="BQ738" s="127">
        <f>IF(COUNTIFS($N$357,"&lt;&gt;"&amp;""),IF($Y$359&lt;&gt;"",ROUND($Y$359/14,1),""),"")</f>
        <v>2</v>
      </c>
      <c r="BR738" s="127">
        <f>IF(COUNTIFS($N$357,"&lt;&gt;"&amp;""),IF($Y$359&lt;&gt;"",ROUND($Y$359,1),""),"")</f>
        <v>28</v>
      </c>
      <c r="BS738" s="127">
        <f>IF($AZ738="","",$Q$359)</f>
        <v>2</v>
      </c>
      <c r="BT738" s="126" t="str">
        <f>IF(COUNTIFS($N$357,"&lt;&gt;"&amp;""),$X$359,"")</f>
        <v>F</v>
      </c>
      <c r="BU738" s="126">
        <f t="shared" si="217"/>
        <v>4</v>
      </c>
      <c r="BV738" s="127">
        <f t="shared" si="218"/>
        <v>56</v>
      </c>
      <c r="BW738" s="419" t="str">
        <f t="shared" si="206"/>
        <v>2024</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262" t="str">
        <f>$N$362</f>
        <v/>
      </c>
      <c r="AY739" s="275">
        <v>4</v>
      </c>
      <c r="AZ739" s="127" t="str">
        <f>IF(COUNTIFS($N$360,"&lt;&gt;"&amp;""),$N$360,"")</f>
        <v/>
      </c>
      <c r="BA739" s="127" t="str">
        <f>IF($AZ739="","",ROUND(RIGHT($N$350,1)/2,0))</f>
        <v/>
      </c>
      <c r="BB739" s="127" t="str">
        <f>IF($AZ739="","",RIGHT($N$350,1))</f>
        <v/>
      </c>
      <c r="BC739" s="127" t="str">
        <f>IF($AZ739="","",$R$362)</f>
        <v/>
      </c>
      <c r="BD739" s="127" t="str">
        <f>IF($AZ739="","","DF")</f>
        <v/>
      </c>
      <c r="BE739" s="127" t="str">
        <f>IF(COUNTIFS($N$360,"&lt;&gt;"&amp;""),ROUND($S$362/14,1),"")</f>
        <v/>
      </c>
      <c r="BF739" s="127" t="str">
        <f>IF(COUNTIFS($N$360,"&lt;&gt;"&amp;""),ROUND(($T$362+$U$362+$V$362)/14,1),"")</f>
        <v/>
      </c>
      <c r="BG739" s="127" t="str">
        <f>IF(COUNTIFS($N$360,"&lt;&gt;"&amp;""),ROUND(($S$362+$T$362+$U$362+$V$362)/14,1),"")</f>
        <v/>
      </c>
      <c r="BH739" s="127" t="str">
        <f>IF(COUNTIFS($N$360,"&lt;&gt;"&amp;""),ROUND($S$362,1),"")</f>
        <v/>
      </c>
      <c r="BI739" s="127" t="str">
        <f>IF(COUNTIFS($N$360,"&lt;&gt;"&amp;""),ROUND(($T$362+$U$362+$V$362),1),"")</f>
        <v/>
      </c>
      <c r="BJ739" s="127" t="str">
        <f>IF(COUNTIFS($N$360,"&lt;&gt;"&amp;""),ROUND(($S$362+$T$362+$U$362+$V$362),1),"")</f>
        <v/>
      </c>
      <c r="BK739" s="275"/>
      <c r="BL739" s="127"/>
      <c r="BM739" s="127"/>
      <c r="BN739" s="275"/>
      <c r="BO739" s="127"/>
      <c r="BP739" s="127"/>
      <c r="BQ739" s="127" t="str">
        <f>IF(COUNTIFS($N$360,"&lt;&gt;"&amp;""),IF($Y$362&lt;&gt;"",ROUND($Y$362/14,1),""),"")</f>
        <v/>
      </c>
      <c r="BR739" s="127" t="str">
        <f>IF(COUNTIFS($N$360,"&lt;&gt;"&amp;""),IF($Y$362&lt;&gt;"",ROUND($Y$362,1),""),"")</f>
        <v/>
      </c>
      <c r="BS739" s="127" t="str">
        <f>IF($AZ739="","",$Q$362)</f>
        <v/>
      </c>
      <c r="BT739" s="126" t="str">
        <f>IF(COUNTIFS($N$360,"&lt;&gt;"&amp;""),$X$362,"")</f>
        <v/>
      </c>
      <c r="BU739" s="126" t="str">
        <f t="shared" si="217"/>
        <v/>
      </c>
      <c r="BV739" s="127" t="str">
        <f t="shared" si="218"/>
        <v/>
      </c>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5">
      <c r="A740" s="253"/>
      <c r="B740" s="254"/>
      <c r="C740" s="254"/>
      <c r="D740" s="254"/>
      <c r="E740" s="254"/>
      <c r="F740" s="254"/>
      <c r="G740" s="254"/>
      <c r="H740" s="254"/>
      <c r="I740" s="254"/>
      <c r="J740" s="254"/>
      <c r="K740" s="254"/>
      <c r="L740" s="255"/>
      <c r="M740" s="255"/>
      <c r="N740" s="254"/>
      <c r="O740" s="394"/>
      <c r="P740" s="254"/>
      <c r="Q740" s="254"/>
      <c r="R740" s="254"/>
      <c r="S740" s="254"/>
      <c r="T740" s="254"/>
      <c r="U740" s="254"/>
      <c r="V740" s="254"/>
      <c r="W740" s="254"/>
      <c r="X740" s="255"/>
      <c r="Y740" s="255"/>
      <c r="Z740" s="254"/>
      <c r="AA740" s="254"/>
      <c r="AB740" s="254"/>
      <c r="AC740" s="254"/>
      <c r="AD740" s="254"/>
      <c r="AE740" s="254"/>
      <c r="AF740" s="254"/>
      <c r="AG740" s="254"/>
      <c r="AH740" s="254"/>
      <c r="AI740" s="254"/>
      <c r="AJ740" s="255"/>
      <c r="AK740" s="255"/>
      <c r="AL740" s="254"/>
      <c r="AM740" s="254"/>
      <c r="AN740" s="254"/>
      <c r="AO740" s="254"/>
      <c r="AP740" s="254"/>
      <c r="AQ740" s="254"/>
      <c r="AR740" s="254"/>
      <c r="AS740" s="254"/>
      <c r="AT740" s="254"/>
      <c r="AU740" s="254"/>
      <c r="AV740" s="255"/>
      <c r="AW740" s="255"/>
      <c r="AX740" s="503" t="s">
        <v>223</v>
      </c>
      <c r="AY740" s="512"/>
      <c r="AZ740" s="512"/>
      <c r="BA740" s="512"/>
      <c r="BB740" s="512"/>
      <c r="BC740" s="512"/>
      <c r="BD740" s="512"/>
      <c r="BE740" s="512"/>
      <c r="BF740" s="512"/>
      <c r="BG740" s="512"/>
      <c r="BH740" s="512"/>
      <c r="BI740" s="512"/>
      <c r="BJ740" s="512"/>
      <c r="BK740" s="512"/>
      <c r="BL740" s="512"/>
      <c r="BM740" s="512"/>
      <c r="BN740" s="512"/>
      <c r="BO740" s="512"/>
      <c r="BP740" s="512"/>
      <c r="BQ740" s="512"/>
      <c r="BR740" s="512"/>
      <c r="BS740" s="512"/>
      <c r="BT740" s="512"/>
      <c r="BU740" s="512"/>
      <c r="BV740" s="513"/>
      <c r="BW740" s="419"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B741" s="276"/>
      <c r="C741" s="276"/>
      <c r="D741" s="276"/>
      <c r="E741" s="276"/>
      <c r="F741" s="276"/>
      <c r="G741" s="276"/>
      <c r="H741" s="276"/>
      <c r="I741" s="276"/>
      <c r="J741" s="276"/>
      <c r="N741" s="276"/>
      <c r="P741" s="276"/>
      <c r="Q741" s="276"/>
      <c r="R741" s="276"/>
      <c r="S741" s="276"/>
      <c r="T741" s="276"/>
      <c r="U741" s="276"/>
      <c r="V741" s="276"/>
      <c r="Z741" s="276"/>
      <c r="AA741" s="276"/>
      <c r="AB741" s="276"/>
      <c r="AC741" s="276"/>
      <c r="AD741" s="276"/>
      <c r="AE741" s="276"/>
      <c r="AF741" s="276"/>
      <c r="AG741" s="276"/>
      <c r="AH741" s="276"/>
      <c r="AL741" s="276"/>
      <c r="AM741" s="276"/>
      <c r="AN741" s="276"/>
      <c r="AO741" s="276"/>
      <c r="AP741" s="276"/>
      <c r="AQ741" s="276"/>
      <c r="AR741" s="276"/>
      <c r="AS741" s="276"/>
      <c r="AT741" s="276"/>
      <c r="AX741" s="262" t="str">
        <f>$Z$353</f>
        <v>L420.22.07.F11-01</v>
      </c>
      <c r="AY741" s="127">
        <v>1</v>
      </c>
      <c r="AZ741" s="127" t="str">
        <f>IF(COUNTIFS($Z$351,"&lt;&gt;"&amp;""),$Z$351,"")</f>
        <v>Antreprenoriat inovativ</v>
      </c>
      <c r="BA741" s="127">
        <f>IF($AZ741="","",ROUND(RIGHT($Z$350,1)/2,0))</f>
        <v>4</v>
      </c>
      <c r="BB741" s="127" t="str">
        <f>IF($AZ741="","",RIGHT($Z$350,1))</f>
        <v>7</v>
      </c>
      <c r="BC741" s="127" t="str">
        <f>IF($AZ741="","",$AD$353)</f>
        <v>C</v>
      </c>
      <c r="BD741" s="127" t="str">
        <f>IF($AZ741="","","DF")</f>
        <v>DF</v>
      </c>
      <c r="BE741" s="127">
        <f>IF(COUNTIFS($Z$351,"&lt;&gt;"&amp;""),ROUND($AE$353/14,1),"")</f>
        <v>0</v>
      </c>
      <c r="BF741" s="127">
        <f>IF(COUNTIFS($Z$351,"&lt;&gt;"&amp;""),ROUND(($AF$353+$AG$353+$AH$353)/14,1),"")</f>
        <v>2</v>
      </c>
      <c r="BG741" s="127">
        <f>IF(COUNTIFS($Z$351,"&lt;&gt;"&amp;""),ROUND(($AE$353+$AF$353+$AG$353+$AH$353)/14,1),"")</f>
        <v>2</v>
      </c>
      <c r="BH741" s="127">
        <f>IF(COUNTIFS($Z$351,"&lt;&gt;"&amp;""),ROUND($AE$353,1),"")</f>
        <v>0</v>
      </c>
      <c r="BI741" s="127">
        <f>IF(COUNTIFS($Z$351,"&lt;&gt;"&amp;""),ROUND(($AF$353+$AG$353+$AH$353),1),"")</f>
        <v>28</v>
      </c>
      <c r="BJ741" s="127">
        <f>IF(COUNTIFS($Z$351,"&lt;&gt;"&amp;""),ROUND(($AE$353+$AF$353+$AG$353+$AH$353),1),"")</f>
        <v>28</v>
      </c>
      <c r="BK741" s="127"/>
      <c r="BL741" s="127"/>
      <c r="BM741" s="127"/>
      <c r="BN741" s="127"/>
      <c r="BO741" s="127"/>
      <c r="BP741" s="127"/>
      <c r="BQ741" s="127">
        <f>IF(COUNTIFS($Z$351,"&lt;&gt;"&amp;""),IF($AK$353&lt;&gt;"",ROUND($AK$353/14,1),""),"")</f>
        <v>2</v>
      </c>
      <c r="BR741" s="127">
        <f>IF(COUNTIFS($Z$351,"&lt;&gt;"&amp;""),IF($AK$353&lt;&gt;"",ROUND($AK$353,1),""),"")</f>
        <v>28</v>
      </c>
      <c r="BS741" s="127">
        <f>IF($AZ741="","",$AC$353)</f>
        <v>2</v>
      </c>
      <c r="BT741" s="126" t="str">
        <f>IF(COUNTIFS($Z$351,"&lt;&gt;"&amp;""),$AJ$353,"")</f>
        <v>F</v>
      </c>
      <c r="BU741" s="126">
        <f>IF($AZ741="","",IF($BG741&lt;&gt;"",$BG741,0)+IF($BM741&lt;&gt;"",$BM741,0)+IF($BQ741&lt;&gt;"",$BQ741,0))</f>
        <v>4</v>
      </c>
      <c r="BV741" s="127">
        <f>IF($AZ741="","",IF($BJ741&lt;&gt;"",$BJ741,0)+IF($BP741&lt;&gt;"",$BP741,0)+IF($BR741&lt;&gt;"",$BR741,0))</f>
        <v>56</v>
      </c>
      <c r="BW741" s="419" t="str">
        <f t="shared" si="206"/>
        <v>2025</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$Z$356</f>
        <v/>
      </c>
      <c r="AY742" s="275">
        <v>2</v>
      </c>
      <c r="AZ742" s="127" t="str">
        <f>IF(COUNTIFS($Z$354,"&lt;&gt;"&amp;""),$Z$354,"")</f>
        <v/>
      </c>
      <c r="BA742" s="127" t="str">
        <f>IF($AZ742="","",ROUND(RIGHT($Z$350,1)/2,0))</f>
        <v/>
      </c>
      <c r="BB742" s="127" t="str">
        <f>IF($AZ742="","",RIGHT($Z$350,1))</f>
        <v/>
      </c>
      <c r="BC742" s="127" t="str">
        <f>IF($AZ742="","",$AD$356)</f>
        <v/>
      </c>
      <c r="BD742" s="127" t="str">
        <f>IF($AZ742="","","DF")</f>
        <v/>
      </c>
      <c r="BE742" s="127" t="str">
        <f>IF(COUNTIFS($Z$354,"&lt;&gt;"&amp;""),ROUND($AE$356/14,1),"")</f>
        <v/>
      </c>
      <c r="BF742" s="127" t="str">
        <f>IF(COUNTIFS($Z$354,"&lt;&gt;"&amp;""),ROUND(($AF$356+$AG$356+$AH$356)/14,1),"")</f>
        <v/>
      </c>
      <c r="BG742" s="127" t="str">
        <f>IF(COUNTIFS($Z$354,"&lt;&gt;"&amp;""),ROUND(($AE$356+$AF$356+$AG$356+$AH$356)/14,1),"")</f>
        <v/>
      </c>
      <c r="BH742" s="127" t="str">
        <f>IF(COUNTIFS($Z$354,"&lt;&gt;"&amp;""),ROUND($AE$356,1),"")</f>
        <v/>
      </c>
      <c r="BI742" s="127" t="str">
        <f>IF(COUNTIFS($Z$354,"&lt;&gt;"&amp;""),ROUND(($AF$356+$AG$356+$AH$356),1),"")</f>
        <v/>
      </c>
      <c r="BJ742" s="127" t="str">
        <f>IF(COUNTIFS($Z$354,"&lt;&gt;"&amp;""),ROUND(($AE$356+$AF$356+$AG$356+$AH$356),1),"")</f>
        <v/>
      </c>
      <c r="BK742" s="275"/>
      <c r="BL742" s="127"/>
      <c r="BM742" s="127"/>
      <c r="BN742" s="275"/>
      <c r="BO742" s="127"/>
      <c r="BP742" s="127"/>
      <c r="BQ742" s="127" t="str">
        <f>IF(COUNTIFS($Z$354,"&lt;&gt;"&amp;""),IF($AK$356&lt;&gt;"",ROUND($AK$356/14,1),""),"")</f>
        <v/>
      </c>
      <c r="BR742" s="127" t="str">
        <f>IF(COUNTIFS($Z$354,"&lt;&gt;"&amp;""),IF($AK$356&lt;&gt;"",ROUND($AK$356,1),""),"")</f>
        <v/>
      </c>
      <c r="BS742" s="127" t="str">
        <f>IF($AZ742="","",$AC$356)</f>
        <v/>
      </c>
      <c r="BT742" s="126" t="str">
        <f>IF(COUNTIFS($Z$354,"&lt;&gt;"&amp;""),$AJ$356,"")</f>
        <v/>
      </c>
      <c r="BU742" s="126" t="str">
        <f t="shared" ref="BU742:BU744" si="219">IF($AZ742="","",IF($BG742&lt;&gt;"",$BG742,0)+IF($BM742&lt;&gt;"",$BM742,0)+IF($BQ742&lt;&gt;"",$BQ742,0))</f>
        <v/>
      </c>
      <c r="BV742" s="127" t="str">
        <f t="shared" ref="BV742:BV744" si="220">IF($AZ742="","",IF($BJ742&lt;&gt;"",$BJ742,0)+IF($BP742&lt;&gt;"",$BP742,0)+IF($BR742&lt;&gt;"",$BR742,0))</f>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$Z$359</f>
        <v/>
      </c>
      <c r="AY743" s="275">
        <v>3</v>
      </c>
      <c r="AZ743" s="127" t="str">
        <f>IF(COUNTIFS($Z$357,"&lt;&gt;"&amp;""),$Z$357,"")</f>
        <v/>
      </c>
      <c r="BA743" s="127" t="str">
        <f>IF($AZ743="","",ROUND(RIGHT($Z$350,1)/2,0))</f>
        <v/>
      </c>
      <c r="BB743" s="127" t="str">
        <f>IF($AZ743="","",RIGHT($Z$350,1))</f>
        <v/>
      </c>
      <c r="BC743" s="127" t="str">
        <f>IF($AZ743="","",$AD$359)</f>
        <v/>
      </c>
      <c r="BD743" s="127" t="str">
        <f>IF($AZ743="","","DF")</f>
        <v/>
      </c>
      <c r="BE743" s="127" t="str">
        <f>IF(COUNTIFS($Z$357,"&lt;&gt;"&amp;""),ROUND($AE$359/14,1),"")</f>
        <v/>
      </c>
      <c r="BF743" s="127" t="str">
        <f>IF(COUNTIFS($Z$357,"&lt;&gt;"&amp;""),ROUND(($AF$359+$AG$359+$AH$359)/14,1),"")</f>
        <v/>
      </c>
      <c r="BG743" s="127" t="str">
        <f>IF(COUNTIFS($Z$357,"&lt;&gt;"&amp;""),ROUND(($AE$359+$AF$359+$AG$359+$AH$359)/14,1),"")</f>
        <v/>
      </c>
      <c r="BH743" s="127" t="str">
        <f>IF(COUNTIFS($Z$357,"&lt;&gt;"&amp;""),ROUND($AE$359,1),"")</f>
        <v/>
      </c>
      <c r="BI743" s="127" t="str">
        <f>IF(COUNTIFS($Z$357,"&lt;&gt;"&amp;""),ROUND(($AF$359+$AG$359+$AH$359),1),"")</f>
        <v/>
      </c>
      <c r="BJ743" s="127" t="str">
        <f>IF(COUNTIFS($Z$357,"&lt;&gt;"&amp;""),ROUND(($AE$359+$AF$359+$AG$359+$AH$359),1),"")</f>
        <v/>
      </c>
      <c r="BK743" s="275"/>
      <c r="BL743" s="127"/>
      <c r="BM743" s="127"/>
      <c r="BN743" s="275"/>
      <c r="BO743" s="127"/>
      <c r="BP743" s="127"/>
      <c r="BQ743" s="127" t="str">
        <f>IF(COUNTIFS($Z$357,"&lt;&gt;"&amp;""),IF($AK$359&lt;&gt;"",ROUND($AK$359/14,1),""),"")</f>
        <v/>
      </c>
      <c r="BR743" s="127" t="str">
        <f>IF(COUNTIFS($Z$357,"&lt;&gt;"&amp;""),IF($AK$359&lt;&gt;"",ROUND($AK$359,1),""),"")</f>
        <v/>
      </c>
      <c r="BS743" s="127" t="str">
        <f>IF($AZ743="","",$AC$359)</f>
        <v/>
      </c>
      <c r="BT743" s="126" t="str">
        <f>IF(COUNTIFS($Z$357,"&lt;&gt;"&amp;""),$AJ$359,"")</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262" t="str">
        <f>$Z$362</f>
        <v/>
      </c>
      <c r="AY744" s="275">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5"/>
      <c r="BL744" s="127"/>
      <c r="BM744" s="127"/>
      <c r="BN744" s="275"/>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19"/>
        <v/>
      </c>
      <c r="BV744" s="127" t="str">
        <f t="shared" si="220"/>
        <v/>
      </c>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5">
      <c r="A745" s="253"/>
      <c r="B745" s="254"/>
      <c r="C745" s="254"/>
      <c r="D745" s="254"/>
      <c r="E745" s="254"/>
      <c r="F745" s="254"/>
      <c r="G745" s="254"/>
      <c r="H745" s="254"/>
      <c r="I745" s="254"/>
      <c r="J745" s="254"/>
      <c r="K745" s="254"/>
      <c r="L745" s="255"/>
      <c r="M745" s="255"/>
      <c r="N745" s="254"/>
      <c r="O745" s="394"/>
      <c r="P745" s="254"/>
      <c r="Q745" s="254"/>
      <c r="R745" s="254"/>
      <c r="S745" s="254"/>
      <c r="T745" s="254"/>
      <c r="U745" s="254"/>
      <c r="V745" s="254"/>
      <c r="W745" s="254"/>
      <c r="X745" s="255"/>
      <c r="Y745" s="255"/>
      <c r="Z745" s="254"/>
      <c r="AA745" s="254"/>
      <c r="AB745" s="254"/>
      <c r="AC745" s="254"/>
      <c r="AD745" s="254"/>
      <c r="AE745" s="254"/>
      <c r="AF745" s="254"/>
      <c r="AG745" s="254"/>
      <c r="AH745" s="254"/>
      <c r="AI745" s="254"/>
      <c r="AJ745" s="255"/>
      <c r="AK745" s="255"/>
      <c r="AL745" s="254"/>
      <c r="AM745" s="254"/>
      <c r="AN745" s="254"/>
      <c r="AO745" s="254"/>
      <c r="AP745" s="254"/>
      <c r="AQ745" s="254"/>
      <c r="AR745" s="254"/>
      <c r="AS745" s="254"/>
      <c r="AT745" s="254"/>
      <c r="AU745" s="254"/>
      <c r="AV745" s="255"/>
      <c r="AW745" s="255"/>
      <c r="AX745" s="503" t="s">
        <v>224</v>
      </c>
      <c r="AY745" s="512"/>
      <c r="AZ745" s="512"/>
      <c r="BA745" s="512"/>
      <c r="BB745" s="512"/>
      <c r="BC745" s="512"/>
      <c r="BD745" s="512"/>
      <c r="BE745" s="512"/>
      <c r="BF745" s="512"/>
      <c r="BG745" s="512"/>
      <c r="BH745" s="512"/>
      <c r="BI745" s="512"/>
      <c r="BJ745" s="512"/>
      <c r="BK745" s="512"/>
      <c r="BL745" s="512"/>
      <c r="BM745" s="512"/>
      <c r="BN745" s="512"/>
      <c r="BO745" s="512"/>
      <c r="BP745" s="512"/>
      <c r="BQ745" s="512"/>
      <c r="BR745" s="512"/>
      <c r="BS745" s="512"/>
      <c r="BT745" s="512"/>
      <c r="BU745" s="512"/>
      <c r="BV745" s="513"/>
      <c r="BW745" s="419"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B746" s="276"/>
      <c r="C746" s="276"/>
      <c r="D746" s="276"/>
      <c r="E746" s="276"/>
      <c r="F746" s="276"/>
      <c r="G746" s="276"/>
      <c r="H746" s="276"/>
      <c r="I746" s="276"/>
      <c r="J746" s="276"/>
      <c r="N746" s="276"/>
      <c r="P746" s="276"/>
      <c r="Q746" s="276"/>
      <c r="R746" s="276"/>
      <c r="S746" s="276"/>
      <c r="T746" s="276"/>
      <c r="U746" s="276"/>
      <c r="V746" s="276"/>
      <c r="Z746" s="276"/>
      <c r="AA746" s="276"/>
      <c r="AB746" s="276"/>
      <c r="AC746" s="276"/>
      <c r="AD746" s="276"/>
      <c r="AE746" s="276"/>
      <c r="AF746" s="276"/>
      <c r="AG746" s="276"/>
      <c r="AH746" s="276"/>
      <c r="AL746" s="276"/>
      <c r="AM746" s="276"/>
      <c r="AN746" s="276"/>
      <c r="AO746" s="276"/>
      <c r="AP746" s="276"/>
      <c r="AQ746" s="276"/>
      <c r="AR746" s="276"/>
      <c r="AS746" s="276"/>
      <c r="AT746" s="276"/>
      <c r="AX746" s="262" t="str">
        <f>$AL$353</f>
        <v/>
      </c>
      <c r="AY746" s="127">
        <v>1</v>
      </c>
      <c r="AZ746" s="127" t="str">
        <f>IF(COUNTIFS($AL$351,"&lt;&gt;"&amp;""),$AL$351,"")</f>
        <v/>
      </c>
      <c r="BA746" s="127" t="str">
        <f>IF($AZ746="","",ROUND(RIGHT($AL$350,1)/2,0))</f>
        <v/>
      </c>
      <c r="BB746" s="127" t="str">
        <f>IF($AZ746="","",RIGHT($AL$350,1))</f>
        <v/>
      </c>
      <c r="BC746" s="127" t="str">
        <f>IF($AZ746="","",$AP$353)</f>
        <v/>
      </c>
      <c r="BD746" s="127" t="str">
        <f>IF($AZ746="","","DF")</f>
        <v/>
      </c>
      <c r="BE746" s="127" t="str">
        <f>IF(COUNTIFS($AL$351,"&lt;&gt;"&amp;""),ROUND($AQ$353/14,1),"")</f>
        <v/>
      </c>
      <c r="BF746" s="127" t="str">
        <f>IF(COUNTIFS($AL$351,"&lt;&gt;"&amp;""),ROUND(($AR$353+$AS$353+$AT$353)/14,1),"")</f>
        <v/>
      </c>
      <c r="BG746" s="127" t="str">
        <f>IF(COUNTIFS($AL$351,"&lt;&gt;"&amp;""),ROUND(($AQ$353+$AR$353+$AS$353+$AT$353)/14,1),"")</f>
        <v/>
      </c>
      <c r="BH746" s="127" t="str">
        <f>IF(COUNTIFS($AL$351,"&lt;&gt;"&amp;""),ROUND($AQ$353,1),"")</f>
        <v/>
      </c>
      <c r="BI746" s="127" t="str">
        <f>IF(COUNTIFS($AL$351,"&lt;&gt;"&amp;""),ROUND(($AR$353+$AS$353+$AT$353),1),"")</f>
        <v/>
      </c>
      <c r="BJ746" s="127" t="str">
        <f>IF(COUNTIFS($AL$351,"&lt;&gt;"&amp;""),ROUND(($AQ$353+$AR$353+$AS$353+$AT$353),1),"")</f>
        <v/>
      </c>
      <c r="BK746" s="127"/>
      <c r="BL746" s="127"/>
      <c r="BM746" s="127"/>
      <c r="BN746" s="127"/>
      <c r="BO746" s="127"/>
      <c r="BP746" s="127"/>
      <c r="BQ746" s="127" t="str">
        <f>IF(COUNTIFS($AL$351,"&lt;&gt;"&amp;""),IF($AW$353&lt;&gt;"",ROUND($AW$353/14,1),""),"")</f>
        <v/>
      </c>
      <c r="BR746" s="127" t="str">
        <f>IF(COUNTIFS($AL$351,"&lt;&gt;"&amp;""),IF($AW$353&lt;&gt;"",ROUND($AW$353,1),""),"")</f>
        <v/>
      </c>
      <c r="BS746" s="127" t="str">
        <f>IF($AZ746="","",$AO$353)</f>
        <v/>
      </c>
      <c r="BT746" s="126" t="str">
        <f>IF(COUNTIFS($AL$351,"&lt;&gt;"&amp;""),$AV$353,"")</f>
        <v/>
      </c>
      <c r="BU746" s="126" t="str">
        <f>IF($AZ746="","",IF($BG746&lt;&gt;"",$BG746,0)+IF($BM746&lt;&gt;"",$BM746,0)+IF($BQ746&lt;&gt;"",$BQ746,0))</f>
        <v/>
      </c>
      <c r="BV746" s="127" t="str">
        <f>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$AL$356</f>
        <v/>
      </c>
      <c r="AY747" s="275">
        <v>2</v>
      </c>
      <c r="AZ747" s="127" t="str">
        <f>IF(COUNTIFS($AL$354,"&lt;&gt;"&amp;""),$AL$354,"")</f>
        <v/>
      </c>
      <c r="BA747" s="127" t="str">
        <f>IF($AZ747="","",ROUND(RIGHT($AL$350,1)/2,0))</f>
        <v/>
      </c>
      <c r="BB747" s="127" t="str">
        <f>IF($AZ747="","",RIGHT($AL$350,1))</f>
        <v/>
      </c>
      <c r="BC747" s="127" t="str">
        <f>IF($AZ747="","",$AP$356)</f>
        <v/>
      </c>
      <c r="BD747" s="127" t="str">
        <f>IF($AZ747="","","DF")</f>
        <v/>
      </c>
      <c r="BE747" s="127" t="str">
        <f>IF(COUNTIFS($AL$354,"&lt;&gt;"&amp;""),ROUND($AQ$356/14,1),"")</f>
        <v/>
      </c>
      <c r="BF747" s="127" t="str">
        <f>IF(COUNTIFS($AL$354,"&lt;&gt;"&amp;""),ROUND(($AR$356+$AS$356+$AT$356)/14,1),"")</f>
        <v/>
      </c>
      <c r="BG747" s="127" t="str">
        <f>IF(COUNTIFS($AL$354,"&lt;&gt;"&amp;""),ROUND(($AQ$356+$AR$356+$AS$356+$AT$356)/14,1),"")</f>
        <v/>
      </c>
      <c r="BH747" s="127" t="str">
        <f>IF(COUNTIFS($AL$354,"&lt;&gt;"&amp;""),ROUND($AQ$356,1),"")</f>
        <v/>
      </c>
      <c r="BI747" s="127" t="str">
        <f>IF(COUNTIFS($AL$354,"&lt;&gt;"&amp;""),ROUND(($AR$356+$AS$356+$AT$356),1),"")</f>
        <v/>
      </c>
      <c r="BJ747" s="127" t="str">
        <f>IF(COUNTIFS($AL$354,"&lt;&gt;"&amp;""),ROUND(($AQ$356+$AR$356+$AS$356+$AT$356),1),"")</f>
        <v/>
      </c>
      <c r="BK747" s="275"/>
      <c r="BL747" s="127"/>
      <c r="BM747" s="127"/>
      <c r="BN747" s="275"/>
      <c r="BO747" s="127"/>
      <c r="BP747" s="127"/>
      <c r="BQ747" s="127" t="str">
        <f>IF(COUNTIFS($AL$354,"&lt;&gt;"&amp;""),IF($AW$356&lt;&gt;"",ROUND($AW$356/14,1),""),"")</f>
        <v/>
      </c>
      <c r="BR747" s="127" t="str">
        <f>IF(COUNTIFS($AL$354,"&lt;&gt;"&amp;""),IF($AW$356&lt;&gt;"",ROUND($AW$356,1),""),"")</f>
        <v/>
      </c>
      <c r="BS747" s="127" t="str">
        <f>IF($AZ747="","",$AO$356)</f>
        <v/>
      </c>
      <c r="BT747" s="126" t="str">
        <f>IF(COUNTIFS($AL$354,"&lt;&gt;"&amp;""),$AV$356,"")</f>
        <v/>
      </c>
      <c r="BU747" s="126" t="str">
        <f t="shared" ref="BU747:BU749" si="221">IF($AZ747="","",IF($BG747&lt;&gt;"",$BG747,0)+IF($BM747&lt;&gt;"",$BM747,0)+IF($BQ747&lt;&gt;"",$BQ747,0))</f>
        <v/>
      </c>
      <c r="BV747" s="127" t="str">
        <f t="shared" ref="BV747:BV749" si="222">IF($AZ747="","",IF($BJ747&lt;&gt;"",$BJ747,0)+IF($BP747&lt;&gt;"",$BP747,0)+IF($BR747&lt;&gt;"",$BR747,0))</f>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$AL$359</f>
        <v/>
      </c>
      <c r="AY748" s="275">
        <v>3</v>
      </c>
      <c r="AZ748" s="127" t="str">
        <f>IF(COUNTIFS($AL$357,"&lt;&gt;"&amp;""),$AL$357,"")</f>
        <v/>
      </c>
      <c r="BA748" s="127" t="str">
        <f>IF($AZ748="","",ROUND(RIGHT($AL$350,1)/2,0))</f>
        <v/>
      </c>
      <c r="BB748" s="127" t="str">
        <f>IF($AZ748="","",RIGHT($AL$350,1))</f>
        <v/>
      </c>
      <c r="BC748" s="127" t="str">
        <f>IF($AZ748="","",$AP$359)</f>
        <v/>
      </c>
      <c r="BD748" s="127" t="str">
        <f>IF($AZ748="","","DF")</f>
        <v/>
      </c>
      <c r="BE748" s="127" t="str">
        <f>IF(COUNTIFS($AL$357,"&lt;&gt;"&amp;""),ROUND($AQ$359/14,1),"")</f>
        <v/>
      </c>
      <c r="BF748" s="127" t="str">
        <f>IF(COUNTIFS($AL$357,"&lt;&gt;"&amp;""),ROUND(($AR$359+$AS$359+$AT$359)/14,1),"")</f>
        <v/>
      </c>
      <c r="BG748" s="127" t="str">
        <f>IF(COUNTIFS($AL$357,"&lt;&gt;"&amp;""),ROUND(($AQ$359+$AR$359+$AS$359+$AT$359)/14,1),"")</f>
        <v/>
      </c>
      <c r="BH748" s="127" t="str">
        <f>IF(COUNTIFS($AL$357,"&lt;&gt;"&amp;""),ROUND($AQ$359,1),"")</f>
        <v/>
      </c>
      <c r="BI748" s="127" t="str">
        <f>IF(COUNTIFS($AL$357,"&lt;&gt;"&amp;""),ROUND(($AR$359+$AS$359+$AT$359),1),"")</f>
        <v/>
      </c>
      <c r="BJ748" s="127" t="str">
        <f>IF(COUNTIFS($AL$357,"&lt;&gt;"&amp;""),ROUND(($AQ$359+$AR$359+$AS$359+$AT$359),1),"")</f>
        <v/>
      </c>
      <c r="BK748" s="275"/>
      <c r="BL748" s="127"/>
      <c r="BM748" s="127"/>
      <c r="BN748" s="275"/>
      <c r="BO748" s="127"/>
      <c r="BP748" s="127"/>
      <c r="BQ748" s="127" t="str">
        <f>IF(COUNTIFS($AL$357,"&lt;&gt;"&amp;""),IF($AW$359&lt;&gt;"",ROUND($AW$359/14,1),""),"")</f>
        <v/>
      </c>
      <c r="BR748" s="127" t="str">
        <f>IF(COUNTIFS($AL$357,"&lt;&gt;"&amp;""),IF($AW$359&lt;&gt;"",ROUND($AW$359,1),""),"")</f>
        <v/>
      </c>
      <c r="BS748" s="127" t="str">
        <f>IF($AZ748="","",$AO$359)</f>
        <v/>
      </c>
      <c r="BT748" s="126" t="str">
        <f>IF(COUNTIFS($AL$357,"&lt;&gt;"&amp;""),$AV$359,"")</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AX749" s="262" t="str">
        <f>$AL$362</f>
        <v/>
      </c>
      <c r="AY749" s="275">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5"/>
      <c r="BL749" s="127"/>
      <c r="BM749" s="127"/>
      <c r="BN749" s="275"/>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21"/>
        <v/>
      </c>
      <c r="BV749" s="127" t="str">
        <f t="shared" si="222"/>
        <v/>
      </c>
      <c r="BW749" s="419" t="str">
        <f t="shared" si="206"/>
        <v/>
      </c>
      <c r="BY749" s="276"/>
      <c r="BZ749" s="276"/>
      <c r="CA749" s="276"/>
      <c r="CB749" s="276"/>
      <c r="CC749" s="276"/>
      <c r="CD749" s="276"/>
      <c r="CE749" s="276"/>
      <c r="CF749" s="276"/>
      <c r="CG749" s="51"/>
      <c r="CH749" s="51"/>
      <c r="CI749" s="51"/>
      <c r="CJ749" s="276"/>
      <c r="CK749" s="276"/>
      <c r="CL749" s="276"/>
      <c r="CM749" s="276"/>
      <c r="CN749" s="276"/>
      <c r="CO749" s="276"/>
      <c r="CP749" s="276"/>
      <c r="CQ749" s="276"/>
      <c r="CR749" s="276"/>
      <c r="CS749" s="51"/>
      <c r="CT749" s="51"/>
    </row>
    <row r="750" spans="1:98" ht="21" hidden="1" customHeight="1" x14ac:dyDescent="0.2">
      <c r="A750" s="253"/>
      <c r="B750" s="254"/>
      <c r="C750" s="254"/>
      <c r="D750" s="254"/>
      <c r="E750" s="254"/>
      <c r="F750" s="254"/>
      <c r="G750" s="254"/>
      <c r="H750" s="254"/>
      <c r="I750" s="254"/>
      <c r="J750" s="254"/>
      <c r="K750" s="254"/>
      <c r="L750" s="255"/>
      <c r="M750" s="255"/>
      <c r="N750" s="254"/>
      <c r="O750" s="394"/>
      <c r="P750" s="254"/>
      <c r="Q750" s="254"/>
      <c r="R750" s="254"/>
      <c r="S750" s="254"/>
      <c r="T750" s="254"/>
      <c r="U750" s="254"/>
      <c r="V750" s="254"/>
      <c r="W750" s="254"/>
      <c r="X750" s="255"/>
      <c r="Y750" s="255"/>
      <c r="Z750" s="254"/>
      <c r="AA750" s="254"/>
      <c r="AB750" s="254"/>
      <c r="AC750" s="254"/>
      <c r="AD750" s="254"/>
      <c r="AE750" s="254"/>
      <c r="AF750" s="254"/>
      <c r="AG750" s="254"/>
      <c r="AH750" s="254"/>
      <c r="AI750" s="254"/>
      <c r="AJ750" s="255"/>
      <c r="AK750" s="255"/>
      <c r="AL750" s="254"/>
      <c r="AM750" s="254"/>
      <c r="AN750" s="254"/>
      <c r="AO750" s="254"/>
      <c r="AP750" s="254"/>
      <c r="AQ750" s="254"/>
      <c r="AR750" s="254"/>
      <c r="AS750" s="254"/>
      <c r="AT750" s="254"/>
      <c r="AU750" s="254"/>
      <c r="AV750" s="255"/>
      <c r="AW750" s="255"/>
      <c r="BW750" s="419" t="str">
        <f t="shared" si="206"/>
        <v/>
      </c>
    </row>
    <row r="751" spans="1:98" s="284" customFormat="1" ht="21" hidden="1" customHeight="1" x14ac:dyDescent="0.2">
      <c r="A751" s="49"/>
      <c r="B751" s="50"/>
      <c r="C751" s="50"/>
      <c r="D751" s="50"/>
      <c r="E751" s="50"/>
      <c r="F751" s="50"/>
      <c r="G751" s="50"/>
      <c r="H751" s="50"/>
      <c r="I751" s="50"/>
      <c r="J751" s="50"/>
      <c r="K751" s="310"/>
      <c r="L751" s="51"/>
      <c r="M751" s="51"/>
      <c r="N751" s="50"/>
      <c r="O751" s="376"/>
      <c r="P751" s="50"/>
      <c r="Q751" s="50"/>
      <c r="R751" s="50"/>
      <c r="S751" s="50"/>
      <c r="T751" s="50"/>
      <c r="U751" s="50"/>
      <c r="V751" s="50"/>
      <c r="W751" s="310"/>
      <c r="X751" s="51"/>
      <c r="Y751" s="51"/>
      <c r="Z751" s="50"/>
      <c r="AA751" s="50"/>
      <c r="AB751" s="50"/>
      <c r="AC751" s="50"/>
      <c r="AD751" s="50"/>
      <c r="AE751" s="50"/>
      <c r="AF751" s="50"/>
      <c r="AG751" s="50"/>
      <c r="AH751" s="50"/>
      <c r="AI751" s="310"/>
      <c r="AJ751" s="51"/>
      <c r="AK751" s="51"/>
      <c r="AL751" s="50"/>
      <c r="AM751" s="50"/>
      <c r="AN751" s="50"/>
      <c r="AO751" s="50"/>
      <c r="AP751" s="50"/>
      <c r="AQ751" s="50"/>
      <c r="AR751" s="50"/>
      <c r="AS751" s="50"/>
      <c r="AT751" s="50"/>
      <c r="AU751" s="310"/>
      <c r="AV751" s="51"/>
      <c r="AW751" s="51"/>
      <c r="BW751" s="419" t="str">
        <f t="shared" si="206"/>
        <v/>
      </c>
    </row>
    <row r="752" spans="1:98" ht="21" hidden="1" customHeight="1" x14ac:dyDescent="0.25">
      <c r="A752" s="284"/>
      <c r="B752" s="285"/>
      <c r="C752" s="285"/>
      <c r="D752" s="285"/>
      <c r="E752" s="285"/>
      <c r="F752" s="285"/>
      <c r="G752" s="285"/>
      <c r="H752" s="285"/>
      <c r="I752" s="285"/>
      <c r="J752" s="285"/>
      <c r="K752" s="285"/>
      <c r="L752" s="286"/>
      <c r="M752" s="286"/>
      <c r="N752" s="285"/>
      <c r="O752" s="400"/>
      <c r="P752" s="285"/>
      <c r="Q752" s="285"/>
      <c r="R752" s="285"/>
      <c r="S752" s="285"/>
      <c r="T752" s="285"/>
      <c r="U752" s="285"/>
      <c r="V752" s="285"/>
      <c r="W752" s="285"/>
      <c r="X752" s="286"/>
      <c r="Y752" s="286"/>
      <c r="Z752" s="285"/>
      <c r="AA752" s="285"/>
      <c r="AB752" s="285"/>
      <c r="AC752" s="285"/>
      <c r="AD752" s="285"/>
      <c r="AE752" s="285"/>
      <c r="AF752" s="285"/>
      <c r="AG752" s="285"/>
      <c r="AH752" s="285"/>
      <c r="AI752" s="285"/>
      <c r="AJ752" s="286"/>
      <c r="AK752" s="286"/>
      <c r="AL752" s="285"/>
      <c r="AM752" s="285"/>
      <c r="AN752" s="285"/>
      <c r="AO752" s="285"/>
      <c r="AP752" s="285"/>
      <c r="AQ752" s="285"/>
      <c r="AR752" s="285"/>
      <c r="AS752" s="285"/>
      <c r="AT752" s="285"/>
      <c r="AU752" s="285"/>
      <c r="AV752" s="286"/>
      <c r="AW752" s="286"/>
      <c r="AX752" s="503" t="s">
        <v>225</v>
      </c>
      <c r="AY752" s="504"/>
      <c r="AZ752" s="504"/>
      <c r="BA752" s="504"/>
      <c r="BB752" s="504"/>
      <c r="BC752" s="504"/>
      <c r="BD752" s="504"/>
      <c r="BE752" s="504"/>
      <c r="BF752" s="504"/>
      <c r="BG752" s="504"/>
      <c r="BH752" s="504"/>
      <c r="BI752" s="504"/>
      <c r="BJ752" s="504"/>
      <c r="BK752" s="504"/>
      <c r="BL752" s="504"/>
      <c r="BM752" s="504"/>
      <c r="BN752" s="504"/>
      <c r="BO752" s="504"/>
      <c r="BP752" s="504"/>
      <c r="BQ752" s="504"/>
      <c r="BR752" s="504"/>
      <c r="BS752" s="504"/>
      <c r="BT752" s="504"/>
      <c r="BU752" s="504"/>
      <c r="BV752" s="505"/>
      <c r="BW752" s="419" t="str">
        <f t="shared" si="206"/>
        <v/>
      </c>
    </row>
    <row r="753" spans="1:98" ht="21" hidden="1" customHeight="1" x14ac:dyDescent="0.25">
      <c r="AX753" s="503" t="s">
        <v>217</v>
      </c>
      <c r="AY753" s="512"/>
      <c r="AZ753" s="512"/>
      <c r="BA753" s="512"/>
      <c r="BB753" s="512"/>
      <c r="BC753" s="512"/>
      <c r="BD753" s="512"/>
      <c r="BE753" s="512"/>
      <c r="BF753" s="512"/>
      <c r="BG753" s="512"/>
      <c r="BH753" s="512"/>
      <c r="BI753" s="512"/>
      <c r="BJ753" s="512"/>
      <c r="BK753" s="512"/>
      <c r="BL753" s="512"/>
      <c r="BM753" s="512"/>
      <c r="BN753" s="512"/>
      <c r="BO753" s="512"/>
      <c r="BP753" s="512"/>
      <c r="BQ753" s="512"/>
      <c r="BR753" s="512"/>
      <c r="BS753" s="512"/>
      <c r="BT753" s="512"/>
      <c r="BU753" s="512"/>
      <c r="BV753" s="513"/>
      <c r="BW753" s="419" t="str">
        <f t="shared" si="206"/>
        <v/>
      </c>
      <c r="BY753" s="271"/>
      <c r="BZ753" s="271"/>
      <c r="CA753" s="271"/>
      <c r="CB753" s="271"/>
      <c r="CC753" s="271"/>
      <c r="CD753" s="271"/>
      <c r="CE753" s="271"/>
      <c r="CF753" s="271"/>
      <c r="CG753" s="51"/>
      <c r="CH753" s="51"/>
      <c r="CI753" s="51"/>
      <c r="CJ753" s="271"/>
      <c r="CK753" s="271"/>
      <c r="CL753" s="271"/>
      <c r="CM753" s="271"/>
      <c r="CN753" s="271"/>
      <c r="CO753" s="271"/>
      <c r="CP753" s="271"/>
      <c r="CQ753" s="271"/>
      <c r="CR753" s="271"/>
      <c r="CS753" s="51"/>
      <c r="CT753" s="51"/>
    </row>
    <row r="754" spans="1:98" s="259" customFormat="1" ht="21" hidden="1" customHeight="1" x14ac:dyDescent="0.25">
      <c r="A754" s="49"/>
      <c r="B754" s="271"/>
      <c r="C754" s="271"/>
      <c r="D754" s="271"/>
      <c r="E754" s="271"/>
      <c r="F754" s="271"/>
      <c r="G754" s="271"/>
      <c r="H754" s="271"/>
      <c r="I754" s="271"/>
      <c r="J754" s="271"/>
      <c r="K754" s="310"/>
      <c r="L754" s="51"/>
      <c r="M754" s="51"/>
      <c r="N754" s="271"/>
      <c r="O754" s="376"/>
      <c r="P754" s="271"/>
      <c r="Q754" s="271"/>
      <c r="R754" s="271"/>
      <c r="S754" s="271"/>
      <c r="T754" s="271"/>
      <c r="U754" s="271"/>
      <c r="V754" s="271"/>
      <c r="W754" s="310"/>
      <c r="X754" s="51"/>
      <c r="Y754" s="51"/>
      <c r="Z754" s="271"/>
      <c r="AA754" s="271"/>
      <c r="AB754" s="271"/>
      <c r="AC754" s="271"/>
      <c r="AD754" s="271"/>
      <c r="AE754" s="271"/>
      <c r="AF754" s="271"/>
      <c r="AG754" s="271"/>
      <c r="AH754" s="271"/>
      <c r="AI754" s="310"/>
      <c r="AJ754" s="51"/>
      <c r="AK754" s="51"/>
      <c r="AL754" s="271"/>
      <c r="AM754" s="271"/>
      <c r="AN754" s="271"/>
      <c r="AO754" s="271"/>
      <c r="AP754" s="271"/>
      <c r="AQ754" s="271"/>
      <c r="AR754" s="271"/>
      <c r="AS754" s="271"/>
      <c r="AT754" s="271"/>
      <c r="AU754" s="310"/>
      <c r="AV754" s="51"/>
      <c r="AW754" s="51"/>
      <c r="AX754" s="247" t="s">
        <v>216</v>
      </c>
      <c r="AY754" s="247" t="s">
        <v>186</v>
      </c>
      <c r="AZ754" s="247" t="s">
        <v>187</v>
      </c>
      <c r="BA754" s="247" t="s">
        <v>192</v>
      </c>
      <c r="BB754" s="247" t="s">
        <v>195</v>
      </c>
      <c r="BC754" s="247" t="s">
        <v>193</v>
      </c>
      <c r="BD754" s="247" t="s">
        <v>194</v>
      </c>
      <c r="BE754" s="247" t="s">
        <v>203</v>
      </c>
      <c r="BF754" s="247" t="s">
        <v>204</v>
      </c>
      <c r="BG754" s="247" t="s">
        <v>208</v>
      </c>
      <c r="BH754" s="247" t="s">
        <v>205</v>
      </c>
      <c r="BI754" s="247" t="s">
        <v>206</v>
      </c>
      <c r="BJ754" s="247" t="s">
        <v>197</v>
      </c>
      <c r="BK754" s="260" t="s">
        <v>202</v>
      </c>
      <c r="BL754" s="260" t="s">
        <v>207</v>
      </c>
      <c r="BM754" s="247" t="s">
        <v>200</v>
      </c>
      <c r="BN754" s="260" t="s">
        <v>209</v>
      </c>
      <c r="BO754" s="260" t="s">
        <v>210</v>
      </c>
      <c r="BP754" s="247" t="s">
        <v>201</v>
      </c>
      <c r="BQ754" s="247" t="s">
        <v>198</v>
      </c>
      <c r="BR754" s="247" t="s">
        <v>199</v>
      </c>
      <c r="BS754" s="247" t="s">
        <v>196</v>
      </c>
      <c r="BT754" s="247" t="s">
        <v>226</v>
      </c>
      <c r="BU754" s="247" t="s">
        <v>211</v>
      </c>
      <c r="BV754" s="247" t="s">
        <v>212</v>
      </c>
      <c r="BW754" s="419" t="e">
        <f t="shared" si="206"/>
        <v>#VALUE!</v>
      </c>
      <c r="BY754" s="261"/>
      <c r="BZ754" s="261"/>
      <c r="CA754" s="261"/>
      <c r="CB754" s="261"/>
      <c r="CC754" s="261"/>
      <c r="CD754" s="261"/>
      <c r="CE754" s="261"/>
      <c r="CF754" s="261"/>
      <c r="CG754" s="261"/>
      <c r="CH754" s="261"/>
      <c r="CI754" s="261"/>
      <c r="CJ754" s="261"/>
      <c r="CK754" s="261"/>
      <c r="CL754" s="261"/>
      <c r="CM754" s="261"/>
      <c r="CN754" s="261"/>
      <c r="CO754" s="261"/>
      <c r="CP754" s="261"/>
      <c r="CQ754" s="261"/>
      <c r="CR754" s="261"/>
      <c r="CS754" s="261"/>
      <c r="CT754" s="261"/>
    </row>
    <row r="755" spans="1:98" ht="21" hidden="1" customHeight="1" x14ac:dyDescent="0.25">
      <c r="A755" s="259"/>
      <c r="B755" s="259"/>
      <c r="C755" s="259"/>
      <c r="D755" s="259"/>
      <c r="E755" s="259"/>
      <c r="F755" s="259"/>
      <c r="G755" s="259"/>
      <c r="H755" s="259"/>
      <c r="I755" s="259"/>
      <c r="J755" s="259"/>
      <c r="K755" s="259"/>
      <c r="L755" s="259"/>
      <c r="M755" s="259"/>
      <c r="N755" s="259"/>
      <c r="O755" s="399"/>
      <c r="P755" s="259"/>
      <c r="Q755" s="259"/>
      <c r="R755" s="259"/>
      <c r="S755" s="259"/>
      <c r="T755" s="259"/>
      <c r="U755" s="259"/>
      <c r="V755" s="259"/>
      <c r="W755" s="259"/>
      <c r="X755" s="259"/>
      <c r="Y755" s="259"/>
      <c r="Z755" s="259"/>
      <c r="AA755" s="259"/>
      <c r="AB755" s="259"/>
      <c r="AC755" s="259"/>
      <c r="AD755" s="259"/>
      <c r="AE755" s="259"/>
      <c r="AF755" s="259"/>
      <c r="AG755" s="259"/>
      <c r="AH755" s="259"/>
      <c r="AI755" s="259"/>
      <c r="AJ755" s="259"/>
      <c r="AK755" s="259"/>
      <c r="AL755" s="259"/>
      <c r="AM755" s="259"/>
      <c r="AN755" s="259"/>
      <c r="AO755" s="259"/>
      <c r="AP755" s="259"/>
      <c r="AQ755" s="259"/>
      <c r="AR755" s="259"/>
      <c r="AS755" s="259"/>
      <c r="AT755" s="259"/>
      <c r="AU755" s="259"/>
      <c r="AV755" s="259"/>
      <c r="AW755" s="259"/>
      <c r="AX755" s="124" t="str">
        <f>IF(COUNTIFS($B$19,"=practic?*"),$B$21,"")</f>
        <v/>
      </c>
      <c r="AY755" s="127">
        <v>1</v>
      </c>
      <c r="AZ755" s="272" t="str">
        <f>IF(COUNTIFS($B$19,"=practic?*"),$B$19,"")</f>
        <v/>
      </c>
      <c r="BA755" s="127" t="str">
        <f t="shared" ref="BA755:BA765" si="223">IF($AZ755="","",ROUND(RIGHT($B$18,1)/2,0))</f>
        <v/>
      </c>
      <c r="BB755" s="127" t="str">
        <f t="shared" ref="BB755:BB765" si="224">IF($AZ755="","",RIGHT($B$18,1))</f>
        <v/>
      </c>
      <c r="BC755" s="127" t="str">
        <f>IF($AZ755="","",$F$21)</f>
        <v/>
      </c>
      <c r="BD755" s="127" t="str">
        <f t="shared" ref="BD755:BD765" si="225">IF($AZ755="","","DI")</f>
        <v/>
      </c>
      <c r="BE755" s="124"/>
      <c r="BF755" s="124"/>
      <c r="BG755" s="124"/>
      <c r="BH755" s="124"/>
      <c r="BI755" s="124"/>
      <c r="BJ755" s="124"/>
      <c r="BK755" s="272">
        <f>ROUND(BN755/14,1)</f>
        <v>0</v>
      </c>
      <c r="BL755" s="124"/>
      <c r="BM755" s="272">
        <f>BK755+BL755</f>
        <v>0</v>
      </c>
      <c r="BN755" s="311" t="str">
        <f>IF(COUNTIFS($B$19,"=practic?*"),K21,"0")</f>
        <v>0</v>
      </c>
      <c r="BO755" s="124"/>
      <c r="BP755" s="272">
        <f>BN755+BO755</f>
        <v>0</v>
      </c>
      <c r="BQ755" s="127" t="str">
        <f>IF(COUNTIF($AZ755,"=practic?*"),IF($M$21&lt;&gt;"",ROUND($M$21/14,1),""),"")</f>
        <v/>
      </c>
      <c r="BR755" s="127" t="str">
        <f>IF(COUNTIF($AZ755,"=practic?*"),IF($M$21&lt;&gt;"",ROUND($M$21,1),""),"")</f>
        <v/>
      </c>
      <c r="BS755" s="127" t="str">
        <f>IF($AZ755="","",$E$21)</f>
        <v/>
      </c>
      <c r="BT755" s="126" t="str">
        <f>IF($AZ755="","",$L$21)</f>
        <v/>
      </c>
      <c r="BU755" s="126" t="str">
        <f t="shared" ref="BU755:BU765" si="226">IF($AZ755="","",IF($BG755&lt;&gt;"",$BG755,0)+IF($BM755&lt;&gt;"",$BM755,0)+IF($BQ755&lt;&gt;"",$BQ755,0))</f>
        <v/>
      </c>
      <c r="BV755" s="127" t="str">
        <f t="shared" ref="BV755:BV765" si="227">IF($AZ755="","",IF($BJ755&lt;&gt;"",$BJ755,0)+IF($BP755&lt;&gt;"",$BP755,0)+IF($BR755&lt;&gt;"",$BR755,0))</f>
        <v/>
      </c>
      <c r="BW755" s="419" t="str">
        <f t="shared" si="206"/>
        <v/>
      </c>
    </row>
    <row r="756" spans="1:98" ht="21" hidden="1" customHeight="1" x14ac:dyDescent="0.2">
      <c r="AX756" s="124" t="str">
        <f>IF(COUNTIFS($B$22,"=practic?*"),$B$24,"")</f>
        <v/>
      </c>
      <c r="AY756" s="272">
        <v>2</v>
      </c>
      <c r="AZ756" s="272" t="str">
        <f>IF(COUNTIFS($B$22,"=practic?*"),$B$22,"")</f>
        <v/>
      </c>
      <c r="BA756" s="127" t="str">
        <f t="shared" si="223"/>
        <v/>
      </c>
      <c r="BB756" s="127" t="str">
        <f t="shared" si="224"/>
        <v/>
      </c>
      <c r="BC756" s="127" t="str">
        <f>IF($AZ756="","",$F$24)</f>
        <v/>
      </c>
      <c r="BD756" s="127" t="str">
        <f t="shared" si="225"/>
        <v/>
      </c>
      <c r="BE756" s="124"/>
      <c r="BF756" s="124"/>
      <c r="BG756" s="124"/>
      <c r="BH756" s="124"/>
      <c r="BI756" s="124"/>
      <c r="BJ756" s="124"/>
      <c r="BK756" s="311" t="e">
        <f t="shared" ref="BK756:BK765" si="228">ROUND(BN756/14,1)</f>
        <v>#VALUE!</v>
      </c>
      <c r="BL756" s="124"/>
      <c r="BM756" s="311" t="e">
        <f t="shared" ref="BM756:BM765" si="229">BK756+BL756</f>
        <v>#VALUE!</v>
      </c>
      <c r="BN756" s="272" t="str">
        <f>IF(COUNTIFS($B$22,"=practic?*"),K24,"")</f>
        <v/>
      </c>
      <c r="BO756" s="124"/>
      <c r="BP756" s="311" t="e">
        <f t="shared" ref="BP756:BP765" si="230">BN756+BO756</f>
        <v>#VALUE!</v>
      </c>
      <c r="BQ756" s="127" t="str">
        <f>IF(COUNTIF($AZ756,"=practic?*"),IF($M$24&lt;&gt;"",ROUND($M$24/14,1),""),"")</f>
        <v/>
      </c>
      <c r="BR756" s="127" t="str">
        <f>IF(COUNTIF($AZ756,"=practic?*"),IF($M$24&lt;&gt;"",ROUND($M$24,1),""),"")</f>
        <v/>
      </c>
      <c r="BS756" s="127" t="str">
        <f>IF($AZ756="","",$E$24)</f>
        <v/>
      </c>
      <c r="BT756" s="126" t="str">
        <f>IF($AZ756="","",$L$24)</f>
        <v/>
      </c>
      <c r="BU756" s="126" t="str">
        <f t="shared" si="226"/>
        <v/>
      </c>
      <c r="BV756" s="127" t="str">
        <f t="shared" si="227"/>
        <v/>
      </c>
      <c r="BW756" s="419" t="str">
        <f t="shared" si="206"/>
        <v/>
      </c>
    </row>
    <row r="757" spans="1:98" ht="21" hidden="1" customHeight="1" x14ac:dyDescent="0.2">
      <c r="AX757" s="124" t="str">
        <f>IF(COUNTIFS($B$25,"=practic?*"),$B$27,"")</f>
        <v/>
      </c>
      <c r="AY757" s="272">
        <v>3</v>
      </c>
      <c r="AZ757" s="272" t="str">
        <f>IF(COUNTIFS($B$25,"=practic?*"),$B$25,"")</f>
        <v/>
      </c>
      <c r="BA757" s="127" t="str">
        <f t="shared" si="223"/>
        <v/>
      </c>
      <c r="BB757" s="127" t="str">
        <f t="shared" si="224"/>
        <v/>
      </c>
      <c r="BC757" s="127" t="str">
        <f>IF($AZ757="","",$F$27)</f>
        <v/>
      </c>
      <c r="BD757" s="127" t="str">
        <f t="shared" si="225"/>
        <v/>
      </c>
      <c r="BE757" s="124"/>
      <c r="BF757" s="124"/>
      <c r="BG757" s="124"/>
      <c r="BH757" s="124"/>
      <c r="BI757" s="124"/>
      <c r="BJ757" s="124"/>
      <c r="BK757" s="311" t="e">
        <f t="shared" si="228"/>
        <v>#VALUE!</v>
      </c>
      <c r="BL757" s="124"/>
      <c r="BM757" s="311" t="e">
        <f t="shared" si="229"/>
        <v>#VALUE!</v>
      </c>
      <c r="BN757" s="272" t="str">
        <f>IF(COUNTIFS($B$25,"=practic?*"),K27,"")</f>
        <v/>
      </c>
      <c r="BO757" s="124"/>
      <c r="BP757" s="311" t="e">
        <f t="shared" si="230"/>
        <v>#VALUE!</v>
      </c>
      <c r="BQ757" s="127" t="str">
        <f>IF(COUNTIF($AZ757,"=practic?*"),IF($M$27&lt;&gt;"",ROUND($M$27/14,1),""),"")</f>
        <v/>
      </c>
      <c r="BR757" s="127" t="str">
        <f>IF(COUNTIF($AZ757,"=practic?*"),IF($M$27&lt;&gt;"",ROUND($M$27,1),""),"")</f>
        <v/>
      </c>
      <c r="BS757" s="127" t="str">
        <f>IF($AZ757="","",$E$27)</f>
        <v/>
      </c>
      <c r="BT757" s="126" t="str">
        <f>IF($AZ757="","",$L$27)</f>
        <v/>
      </c>
      <c r="BU757" s="126" t="str">
        <f t="shared" si="226"/>
        <v/>
      </c>
      <c r="BV757" s="127" t="str">
        <f t="shared" si="227"/>
        <v/>
      </c>
      <c r="BW757" s="419" t="str">
        <f t="shared" si="206"/>
        <v/>
      </c>
    </row>
    <row r="758" spans="1:98" ht="21" hidden="1" customHeight="1" x14ac:dyDescent="0.2">
      <c r="AX758" s="124" t="str">
        <f>IF(COUNTIFS($B$28,"=practic?*"),$B$30,"")</f>
        <v/>
      </c>
      <c r="AY758" s="272">
        <v>4</v>
      </c>
      <c r="AZ758" s="272" t="str">
        <f>IF(COUNTIFS($B$28,"=practic?*"),$B$28,"")</f>
        <v/>
      </c>
      <c r="BA758" s="127" t="str">
        <f t="shared" si="223"/>
        <v/>
      </c>
      <c r="BB758" s="127" t="str">
        <f t="shared" si="224"/>
        <v/>
      </c>
      <c r="BC758" s="127" t="str">
        <f>IF($AZ758="","",$F$30)</f>
        <v/>
      </c>
      <c r="BD758" s="127" t="str">
        <f t="shared" si="225"/>
        <v/>
      </c>
      <c r="BE758" s="124"/>
      <c r="BF758" s="124"/>
      <c r="BG758" s="124"/>
      <c r="BH758" s="124"/>
      <c r="BI758" s="124"/>
      <c r="BJ758" s="124"/>
      <c r="BK758" s="311" t="e">
        <f t="shared" si="228"/>
        <v>#VALUE!</v>
      </c>
      <c r="BL758" s="124"/>
      <c r="BM758" s="311" t="e">
        <f t="shared" si="229"/>
        <v>#VALUE!</v>
      </c>
      <c r="BN758" s="272" t="str">
        <f>IF(COUNTIFS($B$28,"=practic?*"),K30,"")</f>
        <v/>
      </c>
      <c r="BO758" s="124"/>
      <c r="BP758" s="311" t="e">
        <f t="shared" si="230"/>
        <v>#VALUE!</v>
      </c>
      <c r="BQ758" s="127" t="str">
        <f>IF(COUNTIF($AZ758,"=practic?*"),IF($M$30&lt;&gt;"",ROUND($M$30/14,1),""),"")</f>
        <v/>
      </c>
      <c r="BR758" s="127" t="str">
        <f>IF(COUNTIF($AZ758,"=practic?*"),IF($M$30&lt;&gt;"",ROUND($M$30,1),""),"")</f>
        <v/>
      </c>
      <c r="BS758" s="127" t="str">
        <f>IF($AZ758="","",$E$30)</f>
        <v/>
      </c>
      <c r="BT758" s="126" t="str">
        <f>IF($AZ758="","",$L$30)</f>
        <v/>
      </c>
      <c r="BU758" s="126" t="str">
        <f t="shared" si="226"/>
        <v/>
      </c>
      <c r="BV758" s="127" t="str">
        <f t="shared" si="227"/>
        <v/>
      </c>
      <c r="BW758" s="419" t="str">
        <f t="shared" si="206"/>
        <v/>
      </c>
    </row>
    <row r="759" spans="1:98" ht="21" hidden="1" customHeight="1" x14ac:dyDescent="0.2">
      <c r="AX759" s="124" t="str">
        <f>IF(COUNTIFS($B$31,"=practic?*"),$B$33,"")</f>
        <v/>
      </c>
      <c r="AY759" s="272">
        <v>5</v>
      </c>
      <c r="AZ759" s="272" t="str">
        <f>IF(COUNTIFS($B$31,"=practic?*"),$B$31,"")</f>
        <v/>
      </c>
      <c r="BA759" s="127" t="str">
        <f t="shared" si="223"/>
        <v/>
      </c>
      <c r="BB759" s="127" t="str">
        <f t="shared" si="224"/>
        <v/>
      </c>
      <c r="BC759" s="127" t="str">
        <f>IF($AZ759="","",$F$33)</f>
        <v/>
      </c>
      <c r="BD759" s="127" t="str">
        <f t="shared" si="225"/>
        <v/>
      </c>
      <c r="BE759" s="124"/>
      <c r="BF759" s="124"/>
      <c r="BG759" s="124"/>
      <c r="BH759" s="124"/>
      <c r="BI759" s="124"/>
      <c r="BJ759" s="124"/>
      <c r="BK759" s="311" t="e">
        <f t="shared" si="228"/>
        <v>#VALUE!</v>
      </c>
      <c r="BL759" s="124"/>
      <c r="BM759" s="311" t="e">
        <f t="shared" si="229"/>
        <v>#VALUE!</v>
      </c>
      <c r="BN759" s="272" t="str">
        <f>IF(COUNTIFS($B$31,"=practic?*"),K33,"")</f>
        <v/>
      </c>
      <c r="BO759" s="124"/>
      <c r="BP759" s="311" t="e">
        <f t="shared" si="230"/>
        <v>#VALUE!</v>
      </c>
      <c r="BQ759" s="127" t="str">
        <f>IF(COUNTIF($AZ759,"=practic?*"),IF($M$33&lt;&gt;"",ROUND($M$33/14,1),""),"")</f>
        <v/>
      </c>
      <c r="BR759" s="127" t="str">
        <f>IF(COUNTIF($AZ759,"=practic?*"),IF($M$33&lt;&gt;"",ROUND($M$33,1),""),"")</f>
        <v/>
      </c>
      <c r="BS759" s="127" t="str">
        <f>IF($AZ759="","",$E$33)</f>
        <v/>
      </c>
      <c r="BT759" s="126" t="str">
        <f>IF($AZ759="","",$L$33)</f>
        <v/>
      </c>
      <c r="BU759" s="126" t="str">
        <f t="shared" si="226"/>
        <v/>
      </c>
      <c r="BV759" s="127" t="str">
        <f t="shared" si="227"/>
        <v/>
      </c>
      <c r="BW759" s="419" t="str">
        <f t="shared" si="206"/>
        <v/>
      </c>
    </row>
    <row r="760" spans="1:98" ht="21" hidden="1" customHeight="1" x14ac:dyDescent="0.2">
      <c r="AX760" s="124" t="str">
        <f>IF(COUNTIFS($B$34,"=practic?*"),$B$36,"")</f>
        <v/>
      </c>
      <c r="AY760" s="272">
        <v>6</v>
      </c>
      <c r="AZ760" s="272" t="str">
        <f>IF(COUNTIFS($B$34,"=practic?*"),$B$34,"")</f>
        <v/>
      </c>
      <c r="BA760" s="127" t="str">
        <f t="shared" si="223"/>
        <v/>
      </c>
      <c r="BB760" s="127" t="str">
        <f t="shared" si="224"/>
        <v/>
      </c>
      <c r="BC760" s="127" t="str">
        <f>IF($AZ760="","",$F$36)</f>
        <v/>
      </c>
      <c r="BD760" s="127" t="str">
        <f t="shared" si="225"/>
        <v/>
      </c>
      <c r="BE760" s="124"/>
      <c r="BF760" s="124"/>
      <c r="BG760" s="124"/>
      <c r="BH760" s="124"/>
      <c r="BI760" s="124"/>
      <c r="BJ760" s="124"/>
      <c r="BK760" s="311" t="e">
        <f t="shared" si="228"/>
        <v>#VALUE!</v>
      </c>
      <c r="BL760" s="124"/>
      <c r="BM760" s="311" t="e">
        <f t="shared" si="229"/>
        <v>#VALUE!</v>
      </c>
      <c r="BN760" s="272" t="str">
        <f>IF(COUNTIFS($B$34,"=practic?*"),K36,"")</f>
        <v/>
      </c>
      <c r="BO760" s="124"/>
      <c r="BP760" s="311" t="e">
        <f t="shared" si="230"/>
        <v>#VALUE!</v>
      </c>
      <c r="BQ760" s="127" t="str">
        <f>IF(COUNTIF($AZ760,"=practic?*"),IF($M$36&lt;&gt;"",ROUND($M$36/14,1),""),"")</f>
        <v/>
      </c>
      <c r="BR760" s="127" t="str">
        <f>IF(COUNTIF($AZ760,"=practic?*"),IF($M$36&lt;&gt;"",ROUND($M$36,1),""),"")</f>
        <v/>
      </c>
      <c r="BS760" s="127" t="str">
        <f>IF($AZ760="","",$E$36)</f>
        <v/>
      </c>
      <c r="BT760" s="126" t="str">
        <f>IF($AZ760="","",$L$36)</f>
        <v/>
      </c>
      <c r="BU760" s="126" t="str">
        <f t="shared" si="226"/>
        <v/>
      </c>
      <c r="BV760" s="127" t="str">
        <f t="shared" si="227"/>
        <v/>
      </c>
      <c r="BW760" s="419" t="str">
        <f t="shared" si="206"/>
        <v/>
      </c>
    </row>
    <row r="761" spans="1:98" ht="21" hidden="1" customHeight="1" x14ac:dyDescent="0.2">
      <c r="AX761" s="124" t="str">
        <f>IF(COUNTIFS($B$37,"=practic?*"),$B$39,"")</f>
        <v/>
      </c>
      <c r="AY761" s="272">
        <v>7</v>
      </c>
      <c r="AZ761" s="272" t="str">
        <f>IF(COUNTIFS($B$37,"=practic?*"),$B$37,"")</f>
        <v/>
      </c>
      <c r="BA761" s="127" t="str">
        <f t="shared" si="223"/>
        <v/>
      </c>
      <c r="BB761" s="127" t="str">
        <f t="shared" si="224"/>
        <v/>
      </c>
      <c r="BC761" s="127" t="str">
        <f>IF($AZ761="","",$F$39)</f>
        <v/>
      </c>
      <c r="BD761" s="127" t="str">
        <f t="shared" si="225"/>
        <v/>
      </c>
      <c r="BE761" s="124"/>
      <c r="BF761" s="124"/>
      <c r="BG761" s="124"/>
      <c r="BH761" s="124"/>
      <c r="BI761" s="124"/>
      <c r="BJ761" s="124"/>
      <c r="BK761" s="311" t="e">
        <f t="shared" si="228"/>
        <v>#VALUE!</v>
      </c>
      <c r="BL761" s="124"/>
      <c r="BM761" s="311" t="e">
        <f t="shared" si="229"/>
        <v>#VALUE!</v>
      </c>
      <c r="BN761" s="272" t="str">
        <f>IF(COUNTIFS($B$37,"=practic?*"),K39,"")</f>
        <v/>
      </c>
      <c r="BO761" s="124"/>
      <c r="BP761" s="311" t="e">
        <f t="shared" si="230"/>
        <v>#VALUE!</v>
      </c>
      <c r="BQ761" s="127" t="str">
        <f>IF(COUNTIF($AZ761,"=practic?*"),IF($M$39&lt;&gt;"",ROUND($M$39/14,1),""),"")</f>
        <v/>
      </c>
      <c r="BR761" s="127" t="str">
        <f>IF(COUNTIF($AZ761,"=practic?*"),IF($M$39&lt;&gt;"",ROUND($M$39,1),""),"")</f>
        <v/>
      </c>
      <c r="BS761" s="127" t="str">
        <f>IF($AZ761="","",$E$39)</f>
        <v/>
      </c>
      <c r="BT761" s="126" t="str">
        <f>IF($AZ761="","",$L$39)</f>
        <v/>
      </c>
      <c r="BU761" s="126" t="str">
        <f t="shared" si="226"/>
        <v/>
      </c>
      <c r="BV761" s="127" t="str">
        <f t="shared" si="227"/>
        <v/>
      </c>
      <c r="BW761" s="419" t="str">
        <f t="shared" si="206"/>
        <v/>
      </c>
    </row>
    <row r="762" spans="1:98" ht="21" hidden="1" customHeight="1" x14ac:dyDescent="0.2">
      <c r="AX762" s="124" t="str">
        <f>IF(COUNTIFS($B$40,"=practic?*"),$B$42,"")</f>
        <v/>
      </c>
      <c r="AY762" s="272">
        <v>8</v>
      </c>
      <c r="AZ762" s="272" t="str">
        <f>IF(COUNTIFS($B$40,"=practic?*"),$B$40,"")</f>
        <v/>
      </c>
      <c r="BA762" s="127" t="str">
        <f t="shared" si="223"/>
        <v/>
      </c>
      <c r="BB762" s="127" t="str">
        <f t="shared" si="224"/>
        <v/>
      </c>
      <c r="BC762" s="127" t="str">
        <f>IF($AZ762="","",$F$42)</f>
        <v/>
      </c>
      <c r="BD762" s="127" t="str">
        <f t="shared" si="225"/>
        <v/>
      </c>
      <c r="BE762" s="124"/>
      <c r="BF762" s="124"/>
      <c r="BG762" s="124"/>
      <c r="BH762" s="124"/>
      <c r="BI762" s="124"/>
      <c r="BJ762" s="124"/>
      <c r="BK762" s="311" t="e">
        <f t="shared" si="228"/>
        <v>#VALUE!</v>
      </c>
      <c r="BL762" s="124"/>
      <c r="BM762" s="311" t="e">
        <f t="shared" si="229"/>
        <v>#VALUE!</v>
      </c>
      <c r="BN762" s="272" t="str">
        <f>IF(COUNTIFS($B$40,"=practic?*"),K42,"")</f>
        <v/>
      </c>
      <c r="BO762" s="124"/>
      <c r="BP762" s="311" t="e">
        <f t="shared" si="230"/>
        <v>#VALUE!</v>
      </c>
      <c r="BQ762" s="127" t="str">
        <f>IF(COUNTIF($AZ762,"=practic?*"),IF($M$42&lt;&gt;"",ROUND($M$42/14,1),""),"")</f>
        <v/>
      </c>
      <c r="BR762" s="127" t="str">
        <f>IF(COUNTIF($AZ762,"=practic?*"),IF($M$42&lt;&gt;"",ROUND($M$42,1),""),"")</f>
        <v/>
      </c>
      <c r="BS762" s="127" t="str">
        <f>IF($AZ762="","",$E$42)</f>
        <v/>
      </c>
      <c r="BT762" s="126" t="str">
        <f>IF($AZ762="","",$L$42)</f>
        <v/>
      </c>
      <c r="BU762" s="126" t="str">
        <f t="shared" si="226"/>
        <v/>
      </c>
      <c r="BV762" s="127" t="str">
        <f t="shared" si="227"/>
        <v/>
      </c>
      <c r="BW762" s="419" t="str">
        <f t="shared" si="206"/>
        <v/>
      </c>
    </row>
    <row r="763" spans="1:98" ht="21" hidden="1" customHeight="1" x14ac:dyDescent="0.2">
      <c r="AX763" s="124" t="str">
        <f>IF(COUNTIFS($B$43,"=practic?*"),$B$45,"")</f>
        <v/>
      </c>
      <c r="AY763" s="272">
        <v>9</v>
      </c>
      <c r="AZ763" s="272" t="str">
        <f>IF(COUNTIFS($B$43,"=practic?*"),$B$43,"")</f>
        <v/>
      </c>
      <c r="BA763" s="127" t="str">
        <f t="shared" si="223"/>
        <v/>
      </c>
      <c r="BB763" s="127" t="str">
        <f t="shared" si="224"/>
        <v/>
      </c>
      <c r="BC763" s="127" t="str">
        <f>IF($AZ763="","",$F$45)</f>
        <v/>
      </c>
      <c r="BD763" s="127" t="str">
        <f t="shared" si="225"/>
        <v/>
      </c>
      <c r="BE763" s="124"/>
      <c r="BF763" s="124"/>
      <c r="BG763" s="124"/>
      <c r="BH763" s="124"/>
      <c r="BI763" s="124"/>
      <c r="BJ763" s="124"/>
      <c r="BK763" s="311" t="e">
        <f t="shared" si="228"/>
        <v>#VALUE!</v>
      </c>
      <c r="BL763" s="124"/>
      <c r="BM763" s="311" t="e">
        <f t="shared" si="229"/>
        <v>#VALUE!</v>
      </c>
      <c r="BN763" s="272" t="str">
        <f>IF(COUNTIFS($B$43,"=practic?*"),K45,"")</f>
        <v/>
      </c>
      <c r="BO763" s="124"/>
      <c r="BP763" s="311" t="e">
        <f t="shared" si="230"/>
        <v>#VALUE!</v>
      </c>
      <c r="BQ763" s="127" t="str">
        <f>IF(COUNTIF($AZ763,"=practic?*"),IF($M$45&lt;&gt;"",ROUND($M$45/14,1),""),"")</f>
        <v/>
      </c>
      <c r="BR763" s="127" t="str">
        <f>IF(COUNTIF($AZ763,"=practic?*"),IF($M$45&lt;&gt;"",ROUND($M$45,1),""),"")</f>
        <v/>
      </c>
      <c r="BS763" s="127" t="str">
        <f>IF($AZ763="","",$E$45)</f>
        <v/>
      </c>
      <c r="BT763" s="126" t="str">
        <f>IF($AZ763="","",$L$45)</f>
        <v/>
      </c>
      <c r="BU763" s="126" t="str">
        <f t="shared" si="226"/>
        <v/>
      </c>
      <c r="BV763" s="127" t="str">
        <f t="shared" si="227"/>
        <v/>
      </c>
      <c r="BW763" s="419" t="str">
        <f t="shared" si="206"/>
        <v/>
      </c>
    </row>
    <row r="764" spans="1:98" ht="21" hidden="1" customHeight="1" x14ac:dyDescent="0.2">
      <c r="AX764" s="124" t="str">
        <f>IF(COUNTIFS($B$46,"=practic?*"),$B$48,"")</f>
        <v/>
      </c>
      <c r="AY764" s="272">
        <v>10</v>
      </c>
      <c r="AZ764" s="272" t="str">
        <f>IF(COUNTIFS($B$46,"=practic?*"),$B$46,"")</f>
        <v/>
      </c>
      <c r="BA764" s="127" t="str">
        <f t="shared" si="223"/>
        <v/>
      </c>
      <c r="BB764" s="127" t="str">
        <f t="shared" si="224"/>
        <v/>
      </c>
      <c r="BC764" s="127" t="str">
        <f>IF($AZ764="","",$F$48)</f>
        <v/>
      </c>
      <c r="BD764" s="127" t="str">
        <f t="shared" si="225"/>
        <v/>
      </c>
      <c r="BE764" s="124"/>
      <c r="BF764" s="124"/>
      <c r="BG764" s="124"/>
      <c r="BH764" s="124"/>
      <c r="BI764" s="124"/>
      <c r="BJ764" s="124"/>
      <c r="BK764" s="311" t="e">
        <f t="shared" si="228"/>
        <v>#VALUE!</v>
      </c>
      <c r="BL764" s="124"/>
      <c r="BM764" s="311" t="e">
        <f t="shared" si="229"/>
        <v>#VALUE!</v>
      </c>
      <c r="BN764" s="272" t="str">
        <f>IF(COUNTIFS($B$46,"=practic?*"),K48,"")</f>
        <v/>
      </c>
      <c r="BO764" s="124"/>
      <c r="BP764" s="311" t="e">
        <f t="shared" si="230"/>
        <v>#VALUE!</v>
      </c>
      <c r="BQ764" s="127" t="str">
        <f>IF(COUNTIF($AZ764,"=practic?*"),IF($M$48&lt;&gt;"",ROUND($M$48/14,1),""),"")</f>
        <v/>
      </c>
      <c r="BR764" s="127" t="str">
        <f>IF(COUNTIF($AZ764,"=practic?*"),IF($M$48&lt;&gt;"",ROUND($M$48,1),""),"")</f>
        <v/>
      </c>
      <c r="BS764" s="127" t="str">
        <f>IF($AZ764="","",$E$48)</f>
        <v/>
      </c>
      <c r="BT764" s="126" t="str">
        <f>IF($AZ764="","",$L$48)</f>
        <v/>
      </c>
      <c r="BU764" s="126" t="str">
        <f t="shared" si="226"/>
        <v/>
      </c>
      <c r="BV764" s="127" t="str">
        <f t="shared" si="227"/>
        <v/>
      </c>
      <c r="BW764" s="419" t="str">
        <f t="shared" si="206"/>
        <v/>
      </c>
    </row>
    <row r="765" spans="1:98" ht="21" hidden="1" customHeight="1" x14ac:dyDescent="0.2">
      <c r="AX765" s="124" t="str">
        <f>IF(COUNTIFS($B$49,"=practic?*"),$B$51,"")</f>
        <v/>
      </c>
      <c r="AY765" s="272">
        <v>11</v>
      </c>
      <c r="AZ765" s="272" t="str">
        <f>IF(COUNTIFS($B$49,"=practic?*"),$B$49,"")</f>
        <v/>
      </c>
      <c r="BA765" s="127" t="str">
        <f t="shared" si="223"/>
        <v/>
      </c>
      <c r="BB765" s="127" t="str">
        <f t="shared" si="224"/>
        <v/>
      </c>
      <c r="BC765" s="127" t="str">
        <f>IF($AZ765="","",$F$51)</f>
        <v/>
      </c>
      <c r="BD765" s="127" t="str">
        <f t="shared" si="225"/>
        <v/>
      </c>
      <c r="BE765" s="124"/>
      <c r="BF765" s="124"/>
      <c r="BG765" s="124"/>
      <c r="BH765" s="124"/>
      <c r="BI765" s="124"/>
      <c r="BJ765" s="124"/>
      <c r="BK765" s="369" t="e">
        <f t="shared" si="228"/>
        <v>#VALUE!</v>
      </c>
      <c r="BL765" s="124"/>
      <c r="BM765" s="369" t="e">
        <f t="shared" si="229"/>
        <v>#VALUE!</v>
      </c>
      <c r="BN765" s="272" t="str">
        <f>IF(COUNTIFS($B$49,"=practic?*"),K51,"")</f>
        <v/>
      </c>
      <c r="BO765" s="124"/>
      <c r="BP765" s="369" t="e">
        <f t="shared" si="230"/>
        <v>#VALUE!</v>
      </c>
      <c r="BQ765" s="127" t="str">
        <f>IF(COUNTIF($AZ765,"=practic?*"),IF($M$51&lt;&gt;"",ROUND($M$51/14,1),""),"")</f>
        <v/>
      </c>
      <c r="BR765" s="127" t="str">
        <f>IF(COUNTIF($AZ765,"=practic?*"),IF($M$51&lt;&gt;"",ROUND($M$51,1),""),"")</f>
        <v/>
      </c>
      <c r="BS765" s="127" t="str">
        <f>IF($AZ765="","",$E$51)</f>
        <v/>
      </c>
      <c r="BT765" s="126" t="str">
        <f>IF($AZ765="","",$L$51)</f>
        <v/>
      </c>
      <c r="BU765" s="126" t="str">
        <f t="shared" si="226"/>
        <v/>
      </c>
      <c r="BV765" s="127" t="str">
        <f t="shared" si="227"/>
        <v/>
      </c>
      <c r="BW765" s="419" t="str">
        <f t="shared" si="206"/>
        <v/>
      </c>
    </row>
    <row r="766" spans="1:98" ht="21" hidden="1" customHeight="1" x14ac:dyDescent="0.25">
      <c r="AX766" s="503" t="s">
        <v>218</v>
      </c>
      <c r="AY766" s="512"/>
      <c r="AZ766" s="512"/>
      <c r="BA766" s="512"/>
      <c r="BB766" s="512"/>
      <c r="BC766" s="512"/>
      <c r="BD766" s="512"/>
      <c r="BE766" s="512"/>
      <c r="BF766" s="512"/>
      <c r="BG766" s="512"/>
      <c r="BH766" s="512"/>
      <c r="BI766" s="512"/>
      <c r="BJ766" s="512"/>
      <c r="BK766" s="512"/>
      <c r="BL766" s="512"/>
      <c r="BM766" s="512"/>
      <c r="BN766" s="512"/>
      <c r="BO766" s="512"/>
      <c r="BP766" s="512"/>
      <c r="BQ766" s="512"/>
      <c r="BR766" s="512"/>
      <c r="BS766" s="512"/>
      <c r="BT766" s="512"/>
      <c r="BU766" s="512"/>
      <c r="BV766" s="513"/>
      <c r="BW766" s="419" t="str">
        <f t="shared" ref="BW766:BW829" si="231">IF($AZ766="","",CONCATENATE("20",G$12+BA766-1))</f>
        <v/>
      </c>
    </row>
    <row r="767" spans="1:98" ht="21" hidden="1" customHeight="1" x14ac:dyDescent="0.2">
      <c r="AX767" s="124" t="str">
        <f>IF(COUNTIFS($N$19,"=practic?*"),$N$21,"")</f>
        <v/>
      </c>
      <c r="AY767" s="127">
        <v>1</v>
      </c>
      <c r="AZ767" s="272" t="str">
        <f>IF(COUNTIFS($N$19,"=practic?*"),$N$19,"")</f>
        <v/>
      </c>
      <c r="BA767" s="127" t="str">
        <f t="shared" ref="BA767:BA777" si="232">IF($AZ767="","",ROUND(RIGHT($N$18,1)/2,0))</f>
        <v/>
      </c>
      <c r="BB767" s="127" t="str">
        <f t="shared" ref="BB767:BB777" si="233">IF($AZ767="","",RIGHT($N$18,1))</f>
        <v/>
      </c>
      <c r="BC767" s="127" t="str">
        <f>IF($AZ767="","",$R$21)</f>
        <v/>
      </c>
      <c r="BD767" s="127" t="str">
        <f t="shared" ref="BD767:BD777" si="234">IF($AZ767="","","DI")</f>
        <v/>
      </c>
      <c r="BE767" s="124"/>
      <c r="BF767" s="124"/>
      <c r="BG767" s="124"/>
      <c r="BH767" s="124"/>
      <c r="BI767" s="124"/>
      <c r="BJ767" s="124"/>
      <c r="BK767" s="311" t="e">
        <f>ROUND(BN767/14,1)</f>
        <v>#VALUE!</v>
      </c>
      <c r="BL767" s="124"/>
      <c r="BM767" s="311" t="e">
        <f>BK767+BL767</f>
        <v>#VALUE!</v>
      </c>
      <c r="BN767" s="272" t="str">
        <f>IF(COUNTIFS($N$19,"=practic?*"),W21,"")</f>
        <v/>
      </c>
      <c r="BO767" s="124"/>
      <c r="BP767" s="311" t="e">
        <f>BN767+BO767</f>
        <v>#VALUE!</v>
      </c>
      <c r="BQ767" s="127" t="str">
        <f>IF(COUNTIF($AZ767,"=practic?*"),IF($Y$21&lt;&gt;"",ROUND($Y$21/14,1),""),"")</f>
        <v/>
      </c>
      <c r="BR767" s="127" t="str">
        <f>IF(COUNTIF($AZ767,"=practic?*"),IF($Y$21&lt;&gt;"",ROUND($Y$21,1),""),"")</f>
        <v/>
      </c>
      <c r="BS767" s="127" t="str">
        <f>IF($AZ767="","",$Q$21)</f>
        <v/>
      </c>
      <c r="BT767" s="126" t="str">
        <f>IF($AZ767="","",$X$21)</f>
        <v/>
      </c>
      <c r="BU767" s="126" t="str">
        <f t="shared" ref="BU767:BU777" si="235">IF($AZ767="","",IF($BG767&lt;&gt;"",$BG767,0)+IF($BM767&lt;&gt;"",$BM767,0)+IF($BQ767&lt;&gt;"",$BQ767,0))</f>
        <v/>
      </c>
      <c r="BV767" s="127" t="str">
        <f t="shared" ref="BV767:BV777" si="236">IF($AZ767="","",IF($BJ767&lt;&gt;"",$BJ767,0)+IF($BP767&lt;&gt;"",$BP767,0)+IF($BR767&lt;&gt;"",$BR767,0))</f>
        <v/>
      </c>
      <c r="BW767" s="419" t="str">
        <f t="shared" si="231"/>
        <v/>
      </c>
    </row>
    <row r="768" spans="1:98" ht="21" hidden="1" customHeight="1" x14ac:dyDescent="0.2">
      <c r="AX768" s="124" t="str">
        <f>IF(COUNTIFS($N$22,"=practic?*"),$N$24,"")</f>
        <v/>
      </c>
      <c r="AY768" s="272">
        <v>2</v>
      </c>
      <c r="AZ768" s="272" t="str">
        <f>IF(COUNTIFS($N$22,"=practic?*"),$N$22,"")</f>
        <v/>
      </c>
      <c r="BA768" s="127" t="str">
        <f t="shared" si="232"/>
        <v/>
      </c>
      <c r="BB768" s="127" t="str">
        <f t="shared" si="233"/>
        <v/>
      </c>
      <c r="BC768" s="127" t="str">
        <f>IF($AZ768="","",$R$24)</f>
        <v/>
      </c>
      <c r="BD768" s="127" t="str">
        <f t="shared" si="234"/>
        <v/>
      </c>
      <c r="BE768" s="124"/>
      <c r="BF768" s="124"/>
      <c r="BG768" s="124"/>
      <c r="BH768" s="124"/>
      <c r="BI768" s="124"/>
      <c r="BJ768" s="124"/>
      <c r="BK768" s="311" t="e">
        <f t="shared" ref="BK768:BK777" si="237">ROUND(BN768/14,1)</f>
        <v>#VALUE!</v>
      </c>
      <c r="BL768" s="124"/>
      <c r="BM768" s="311" t="e">
        <f t="shared" ref="BM768:BM777" si="238">BK768+BL768</f>
        <v>#VALUE!</v>
      </c>
      <c r="BN768" s="272" t="str">
        <f>IF(COUNTIFS($N$22,"=practic?*"),W24,"")</f>
        <v/>
      </c>
      <c r="BO768" s="124"/>
      <c r="BP768" s="311" t="e">
        <f t="shared" ref="BP768:BP777" si="239">BN768+BO768</f>
        <v>#VALUE!</v>
      </c>
      <c r="BQ768" s="127" t="str">
        <f>IF(COUNTIF($AZ768,"=practic?*"),IF($Y$24&lt;&gt;"",ROUND($Y$24/14,1),""),"")</f>
        <v/>
      </c>
      <c r="BR768" s="127" t="str">
        <f>IF(COUNTIF($AZ768,"=practic?*"),IF($Y$24&lt;&gt;"",ROUND($Y$24,1),""),"")</f>
        <v/>
      </c>
      <c r="BS768" s="127" t="str">
        <f>IF($AZ768="","",$Q$24)</f>
        <v/>
      </c>
      <c r="BT768" s="126" t="str">
        <f>IF($AZ768="","",$X$24)</f>
        <v/>
      </c>
      <c r="BU768" s="126" t="str">
        <f t="shared" si="235"/>
        <v/>
      </c>
      <c r="BV768" s="127" t="str">
        <f t="shared" si="236"/>
        <v/>
      </c>
      <c r="BW768" s="419" t="str">
        <f t="shared" si="231"/>
        <v/>
      </c>
    </row>
    <row r="769" spans="50:75" ht="21" hidden="1" customHeight="1" x14ac:dyDescent="0.2">
      <c r="AX769" s="124" t="str">
        <f>IF(COUNTIFS($N$25,"=practic?*"),$N$27,"")</f>
        <v/>
      </c>
      <c r="AY769" s="272">
        <v>3</v>
      </c>
      <c r="AZ769" s="272" t="str">
        <f>IF(COUNTIFS($N$25,"=practic?*"),$N$25,"")</f>
        <v/>
      </c>
      <c r="BA769" s="127" t="str">
        <f t="shared" si="232"/>
        <v/>
      </c>
      <c r="BB769" s="127" t="str">
        <f t="shared" si="233"/>
        <v/>
      </c>
      <c r="BC769" s="127" t="str">
        <f>IF($AZ769="","",$R$27)</f>
        <v/>
      </c>
      <c r="BD769" s="127" t="str">
        <f t="shared" si="234"/>
        <v/>
      </c>
      <c r="BE769" s="124"/>
      <c r="BF769" s="124"/>
      <c r="BG769" s="124"/>
      <c r="BH769" s="124"/>
      <c r="BI769" s="124"/>
      <c r="BJ769" s="124"/>
      <c r="BK769" s="311" t="e">
        <f t="shared" si="237"/>
        <v>#VALUE!</v>
      </c>
      <c r="BL769" s="124"/>
      <c r="BM769" s="311" t="e">
        <f t="shared" si="238"/>
        <v>#VALUE!</v>
      </c>
      <c r="BN769" s="272" t="str">
        <f>IF(COUNTIFS($N$25,"=practic?*"),W27,"")</f>
        <v/>
      </c>
      <c r="BO769" s="124"/>
      <c r="BP769" s="311" t="e">
        <f t="shared" si="239"/>
        <v>#VALUE!</v>
      </c>
      <c r="BQ769" s="127" t="str">
        <f>IF(COUNTIF($AZ769,"=practic?*"),IF($Y$27&lt;&gt;"",ROUND($Y$27/14,1),""),"")</f>
        <v/>
      </c>
      <c r="BR769" s="127" t="str">
        <f>IF(COUNTIF($AZ769,"=practic?*"),IF($Y$27&lt;&gt;"",ROUND($Y$27,1),""),"")</f>
        <v/>
      </c>
      <c r="BS769" s="127" t="str">
        <f>IF($AZ769="","",$Q$27)</f>
        <v/>
      </c>
      <c r="BT769" s="126" t="str">
        <f>IF($AZ769="","",$X$27)</f>
        <v/>
      </c>
      <c r="BU769" s="126" t="str">
        <f t="shared" si="235"/>
        <v/>
      </c>
      <c r="BV769" s="127" t="str">
        <f t="shared" si="236"/>
        <v/>
      </c>
      <c r="BW769" s="419" t="str">
        <f t="shared" si="231"/>
        <v/>
      </c>
    </row>
    <row r="770" spans="50:75" ht="21" hidden="1" customHeight="1" x14ac:dyDescent="0.2">
      <c r="AX770" s="124" t="str">
        <f>IF(COUNTIFS($N$28,"=practic?*"),$N$30,"")</f>
        <v/>
      </c>
      <c r="AY770" s="272">
        <v>4</v>
      </c>
      <c r="AZ770" s="272" t="str">
        <f>IF(COUNTIFS($N$28,"=practic?*"),$N$28,"")</f>
        <v/>
      </c>
      <c r="BA770" s="127" t="str">
        <f t="shared" si="232"/>
        <v/>
      </c>
      <c r="BB770" s="127" t="str">
        <f t="shared" si="233"/>
        <v/>
      </c>
      <c r="BC770" s="127" t="str">
        <f>IF($AZ770="","",$R$30)</f>
        <v/>
      </c>
      <c r="BD770" s="127" t="str">
        <f t="shared" si="234"/>
        <v/>
      </c>
      <c r="BE770" s="124"/>
      <c r="BF770" s="124"/>
      <c r="BG770" s="124"/>
      <c r="BH770" s="124"/>
      <c r="BI770" s="124"/>
      <c r="BJ770" s="124"/>
      <c r="BK770" s="311" t="e">
        <f t="shared" si="237"/>
        <v>#VALUE!</v>
      </c>
      <c r="BL770" s="124"/>
      <c r="BM770" s="311" t="e">
        <f t="shared" si="238"/>
        <v>#VALUE!</v>
      </c>
      <c r="BN770" s="272" t="str">
        <f>IF(COUNTIFS($N$28,"=practic?*"),W30,"")</f>
        <v/>
      </c>
      <c r="BO770" s="124"/>
      <c r="BP770" s="311" t="e">
        <f t="shared" si="239"/>
        <v>#VALUE!</v>
      </c>
      <c r="BQ770" s="127" t="str">
        <f>IF(COUNTIF($AZ770,"=practic?*"),IF($Y$30&lt;&gt;"",ROUND($Y$30/14,1),""),"")</f>
        <v/>
      </c>
      <c r="BR770" s="127" t="str">
        <f>IF(COUNTIF($AZ770,"=practic?*"),IF($Y$30&lt;&gt;"",ROUND($Y$30,1),""),"")</f>
        <v/>
      </c>
      <c r="BS770" s="127" t="str">
        <f>IF($AZ770="","",$Q$30)</f>
        <v/>
      </c>
      <c r="BT770" s="126" t="str">
        <f>IF($AZ770="","",$X$30)</f>
        <v/>
      </c>
      <c r="BU770" s="126" t="str">
        <f t="shared" si="235"/>
        <v/>
      </c>
      <c r="BV770" s="127" t="str">
        <f t="shared" si="236"/>
        <v/>
      </c>
      <c r="BW770" s="419" t="str">
        <f t="shared" si="231"/>
        <v/>
      </c>
    </row>
    <row r="771" spans="50:75" ht="21" hidden="1" customHeight="1" x14ac:dyDescent="0.2">
      <c r="AX771" s="124" t="str">
        <f>IF(COUNTIFS($N$31,"=practic?*"),$N$33,"")</f>
        <v/>
      </c>
      <c r="AY771" s="272">
        <v>5</v>
      </c>
      <c r="AZ771" s="272" t="str">
        <f>IF(COUNTIFS($N$31,"=practic?*"),$N$31,"")</f>
        <v/>
      </c>
      <c r="BA771" s="127" t="str">
        <f t="shared" si="232"/>
        <v/>
      </c>
      <c r="BB771" s="127" t="str">
        <f t="shared" si="233"/>
        <v/>
      </c>
      <c r="BC771" s="127" t="str">
        <f>IF($AZ771="","",$R$33)</f>
        <v/>
      </c>
      <c r="BD771" s="127" t="str">
        <f t="shared" si="234"/>
        <v/>
      </c>
      <c r="BE771" s="124"/>
      <c r="BF771" s="124"/>
      <c r="BG771" s="124"/>
      <c r="BH771" s="124"/>
      <c r="BI771" s="124"/>
      <c r="BJ771" s="124"/>
      <c r="BK771" s="311" t="e">
        <f t="shared" si="237"/>
        <v>#VALUE!</v>
      </c>
      <c r="BL771" s="124"/>
      <c r="BM771" s="311" t="e">
        <f t="shared" si="238"/>
        <v>#VALUE!</v>
      </c>
      <c r="BN771" s="272" t="str">
        <f>IF(COUNTIFS($N$31,"=practic?*"),W33,"")</f>
        <v/>
      </c>
      <c r="BO771" s="124"/>
      <c r="BP771" s="311" t="e">
        <f t="shared" si="239"/>
        <v>#VALUE!</v>
      </c>
      <c r="BQ771" s="127" t="str">
        <f>IF(COUNTIF($AZ771,"=practic?*"),IF($Y$33&lt;&gt;"",ROUND($Y$33/14,1),""),"")</f>
        <v/>
      </c>
      <c r="BR771" s="127" t="str">
        <f>IF(COUNTIF($AZ771,"=practic?*"),IF($Y$33&lt;&gt;"",ROUND($Y$33,1),""),"")</f>
        <v/>
      </c>
      <c r="BS771" s="127" t="str">
        <f>IF($AZ771="","",$Q$33)</f>
        <v/>
      </c>
      <c r="BT771" s="126" t="str">
        <f>IF($AZ771="","",$X$33)</f>
        <v/>
      </c>
      <c r="BU771" s="126" t="str">
        <f t="shared" si="235"/>
        <v/>
      </c>
      <c r="BV771" s="127" t="str">
        <f t="shared" si="236"/>
        <v/>
      </c>
      <c r="BW771" s="419" t="str">
        <f t="shared" si="231"/>
        <v/>
      </c>
    </row>
    <row r="772" spans="50:75" ht="21" hidden="1" customHeight="1" x14ac:dyDescent="0.2">
      <c r="AX772" s="124" t="str">
        <f>IF(COUNTIFS($N$34,"=practic?*"),$N$36,"")</f>
        <v/>
      </c>
      <c r="AY772" s="272">
        <v>6</v>
      </c>
      <c r="AZ772" s="272" t="str">
        <f>IF(COUNTIFS($N$34,"=practic?*"),$N$34,"")</f>
        <v/>
      </c>
      <c r="BA772" s="127" t="str">
        <f t="shared" si="232"/>
        <v/>
      </c>
      <c r="BB772" s="127" t="str">
        <f t="shared" si="233"/>
        <v/>
      </c>
      <c r="BC772" s="127" t="str">
        <f>IF($AZ772="","",$R$36)</f>
        <v/>
      </c>
      <c r="BD772" s="127" t="str">
        <f t="shared" si="234"/>
        <v/>
      </c>
      <c r="BE772" s="124"/>
      <c r="BF772" s="124"/>
      <c r="BG772" s="124"/>
      <c r="BH772" s="124"/>
      <c r="BI772" s="124"/>
      <c r="BJ772" s="124"/>
      <c r="BK772" s="311" t="e">
        <f t="shared" si="237"/>
        <v>#VALUE!</v>
      </c>
      <c r="BL772" s="124"/>
      <c r="BM772" s="311" t="e">
        <f t="shared" si="238"/>
        <v>#VALUE!</v>
      </c>
      <c r="BN772" s="272" t="str">
        <f>IF(COUNTIFS($N$34,"=practic?*"),W36,"")</f>
        <v/>
      </c>
      <c r="BO772" s="124"/>
      <c r="BP772" s="311" t="e">
        <f t="shared" si="239"/>
        <v>#VALUE!</v>
      </c>
      <c r="BQ772" s="127" t="str">
        <f>IF(COUNTIF($AZ772,"=practic?*"),IF($Y$36&lt;&gt;"",ROUND($Y$36/14,1),""),"")</f>
        <v/>
      </c>
      <c r="BR772" s="127" t="str">
        <f>IF(COUNTIF($AZ772,"=practic?*"),IF($Y$36&lt;&gt;"",ROUND($Y$36,1),""),"")</f>
        <v/>
      </c>
      <c r="BS772" s="127" t="str">
        <f>IF($AZ772="","",$Q$36)</f>
        <v/>
      </c>
      <c r="BT772" s="126" t="str">
        <f>IF($AZ772="","",$X$36)</f>
        <v/>
      </c>
      <c r="BU772" s="126" t="str">
        <f t="shared" si="235"/>
        <v/>
      </c>
      <c r="BV772" s="127" t="str">
        <f t="shared" si="236"/>
        <v/>
      </c>
      <c r="BW772" s="419" t="str">
        <f t="shared" si="231"/>
        <v/>
      </c>
    </row>
    <row r="773" spans="50:75" ht="21" hidden="1" customHeight="1" x14ac:dyDescent="0.2">
      <c r="AX773" s="124" t="str">
        <f>IF(COUNTIFS($N$37,"=practic?*"),$N$39,"")</f>
        <v/>
      </c>
      <c r="AY773" s="272">
        <v>7</v>
      </c>
      <c r="AZ773" s="272" t="str">
        <f>IF(COUNTIFS($N$37,"=practic?*"),$N$37,"")</f>
        <v/>
      </c>
      <c r="BA773" s="127" t="str">
        <f t="shared" si="232"/>
        <v/>
      </c>
      <c r="BB773" s="127" t="str">
        <f t="shared" si="233"/>
        <v/>
      </c>
      <c r="BC773" s="127" t="str">
        <f>IF($AZ773="","",$R$39)</f>
        <v/>
      </c>
      <c r="BD773" s="127" t="str">
        <f t="shared" si="234"/>
        <v/>
      </c>
      <c r="BE773" s="124"/>
      <c r="BF773" s="124"/>
      <c r="BG773" s="124"/>
      <c r="BH773" s="124"/>
      <c r="BI773" s="124"/>
      <c r="BJ773" s="124"/>
      <c r="BK773" s="311" t="e">
        <f t="shared" si="237"/>
        <v>#VALUE!</v>
      </c>
      <c r="BL773" s="124"/>
      <c r="BM773" s="311" t="e">
        <f t="shared" si="238"/>
        <v>#VALUE!</v>
      </c>
      <c r="BN773" s="272" t="str">
        <f>IF(COUNTIFS($N$37,"=practic?*"),W39,"")</f>
        <v/>
      </c>
      <c r="BO773" s="124"/>
      <c r="BP773" s="311" t="e">
        <f t="shared" si="239"/>
        <v>#VALUE!</v>
      </c>
      <c r="BQ773" s="127" t="str">
        <f>IF(COUNTIF($AZ773,"=practic?*"),IF($Y$39&lt;&gt;"",ROUND($Y$39/14,1),""),"")</f>
        <v/>
      </c>
      <c r="BR773" s="127" t="str">
        <f>IF(COUNTIF($AZ773,"=practic?*"),IF($Y$39&lt;&gt;"",ROUND($Y$39,1),""),"")</f>
        <v/>
      </c>
      <c r="BS773" s="127" t="str">
        <f>IF($AZ773="","",$Q$39)</f>
        <v/>
      </c>
      <c r="BT773" s="126" t="str">
        <f>IF($AZ773="","",$X$39)</f>
        <v/>
      </c>
      <c r="BU773" s="126" t="str">
        <f t="shared" si="235"/>
        <v/>
      </c>
      <c r="BV773" s="127" t="str">
        <f t="shared" si="236"/>
        <v/>
      </c>
      <c r="BW773" s="419" t="str">
        <f t="shared" si="231"/>
        <v/>
      </c>
    </row>
    <row r="774" spans="50:75" ht="21" hidden="1" customHeight="1" x14ac:dyDescent="0.2">
      <c r="AX774" s="124" t="str">
        <f>IF(COUNTIFS($N$40,"=practic?*"),$N$42,"")</f>
        <v/>
      </c>
      <c r="AY774" s="272">
        <v>8</v>
      </c>
      <c r="AZ774" s="272" t="str">
        <f>IF(COUNTIFS($N$40,"=practic?*"),$N$40,"")</f>
        <v/>
      </c>
      <c r="BA774" s="127" t="str">
        <f t="shared" si="232"/>
        <v/>
      </c>
      <c r="BB774" s="127" t="str">
        <f t="shared" si="233"/>
        <v/>
      </c>
      <c r="BC774" s="127" t="str">
        <f>IF($AZ774="","",$R$42)</f>
        <v/>
      </c>
      <c r="BD774" s="127" t="str">
        <f t="shared" si="234"/>
        <v/>
      </c>
      <c r="BE774" s="124"/>
      <c r="BF774" s="124"/>
      <c r="BG774" s="124"/>
      <c r="BH774" s="124"/>
      <c r="BI774" s="124"/>
      <c r="BJ774" s="124"/>
      <c r="BK774" s="311" t="e">
        <f t="shared" si="237"/>
        <v>#VALUE!</v>
      </c>
      <c r="BL774" s="124"/>
      <c r="BM774" s="311" t="e">
        <f t="shared" si="238"/>
        <v>#VALUE!</v>
      </c>
      <c r="BN774" s="272" t="str">
        <f>IF(COUNTIFS($N$40,"=practic?*"),W42,"")</f>
        <v/>
      </c>
      <c r="BO774" s="124"/>
      <c r="BP774" s="311" t="e">
        <f t="shared" si="239"/>
        <v>#VALUE!</v>
      </c>
      <c r="BQ774" s="127" t="str">
        <f>IF(COUNTIF($AZ774,"=practic?*"),IF($Y$42&lt;&gt;"",ROUND($Y$42/14,1),""),"")</f>
        <v/>
      </c>
      <c r="BR774" s="127" t="str">
        <f>IF(COUNTIF($AZ774,"=practic?*"),IF($Y$42&lt;&gt;"",ROUND($Y$42,1),""),"")</f>
        <v/>
      </c>
      <c r="BS774" s="127" t="str">
        <f>IF($AZ774="","",$Q$42)</f>
        <v/>
      </c>
      <c r="BT774" s="126" t="str">
        <f>IF($AZ774="","",$X$42)</f>
        <v/>
      </c>
      <c r="BU774" s="126" t="str">
        <f t="shared" si="235"/>
        <v/>
      </c>
      <c r="BV774" s="127" t="str">
        <f t="shared" si="236"/>
        <v/>
      </c>
      <c r="BW774" s="419" t="str">
        <f t="shared" si="231"/>
        <v/>
      </c>
    </row>
    <row r="775" spans="50:75" ht="21" hidden="1" customHeight="1" x14ac:dyDescent="0.2">
      <c r="AX775" s="124" t="str">
        <f>IF(COUNTIFS($N$43,"=practic?*"),$N$45,"")</f>
        <v/>
      </c>
      <c r="AY775" s="272">
        <v>9</v>
      </c>
      <c r="AZ775" s="272" t="str">
        <f>IF(COUNTIFS($N$43,"=practic?*"),$N$43,"")</f>
        <v/>
      </c>
      <c r="BA775" s="127" t="str">
        <f t="shared" si="232"/>
        <v/>
      </c>
      <c r="BB775" s="127" t="str">
        <f t="shared" si="233"/>
        <v/>
      </c>
      <c r="BC775" s="127" t="str">
        <f>IF($AZ775="","",$R$45)</f>
        <v/>
      </c>
      <c r="BD775" s="127" t="str">
        <f t="shared" si="234"/>
        <v/>
      </c>
      <c r="BE775" s="124"/>
      <c r="BF775" s="124"/>
      <c r="BG775" s="124"/>
      <c r="BH775" s="124"/>
      <c r="BI775" s="124"/>
      <c r="BJ775" s="124"/>
      <c r="BK775" s="311" t="e">
        <f t="shared" si="237"/>
        <v>#VALUE!</v>
      </c>
      <c r="BL775" s="124"/>
      <c r="BM775" s="311" t="e">
        <f t="shared" si="238"/>
        <v>#VALUE!</v>
      </c>
      <c r="BN775" s="272" t="str">
        <f>IF(COUNTIFS($N$43,"=practic?*"),W45,"")</f>
        <v/>
      </c>
      <c r="BO775" s="124"/>
      <c r="BP775" s="311" t="e">
        <f t="shared" si="239"/>
        <v>#VALUE!</v>
      </c>
      <c r="BQ775" s="127" t="str">
        <f>IF(COUNTIF($AZ775,"=practic?*"),IF($Y$45&lt;&gt;"",ROUND($Y$45/14,1),""),"")</f>
        <v/>
      </c>
      <c r="BR775" s="127" t="str">
        <f>IF(COUNTIF($AZ775,"=practic?*"),IF($Y$45&lt;&gt;"",ROUND($Y$45,1),""),"")</f>
        <v/>
      </c>
      <c r="BS775" s="127" t="str">
        <f>IF($AZ775="","",$Q$45)</f>
        <v/>
      </c>
      <c r="BT775" s="126" t="str">
        <f>IF($AZ775="","",$X$45)</f>
        <v/>
      </c>
      <c r="BU775" s="126" t="str">
        <f t="shared" si="235"/>
        <v/>
      </c>
      <c r="BV775" s="127" t="str">
        <f t="shared" si="236"/>
        <v/>
      </c>
      <c r="BW775" s="419" t="str">
        <f t="shared" si="231"/>
        <v/>
      </c>
    </row>
    <row r="776" spans="50:75" ht="21" hidden="1" customHeight="1" x14ac:dyDescent="0.2">
      <c r="AX776" s="124" t="str">
        <f>IF(COUNTIFS($N$46,"=practic?*"),$N$48,"")</f>
        <v/>
      </c>
      <c r="AY776" s="272">
        <v>10</v>
      </c>
      <c r="AZ776" s="272" t="str">
        <f>IF(COUNTIFS($N$46,"=practic?*"),$N$46,"")</f>
        <v/>
      </c>
      <c r="BA776" s="127" t="str">
        <f t="shared" si="232"/>
        <v/>
      </c>
      <c r="BB776" s="127" t="str">
        <f t="shared" si="233"/>
        <v/>
      </c>
      <c r="BC776" s="127" t="str">
        <f>IF($AZ776="","",$R$48)</f>
        <v/>
      </c>
      <c r="BD776" s="127" t="str">
        <f t="shared" si="234"/>
        <v/>
      </c>
      <c r="BE776" s="124"/>
      <c r="BF776" s="124"/>
      <c r="BG776" s="124"/>
      <c r="BH776" s="124"/>
      <c r="BI776" s="124"/>
      <c r="BJ776" s="124"/>
      <c r="BK776" s="311" t="e">
        <f t="shared" si="237"/>
        <v>#VALUE!</v>
      </c>
      <c r="BL776" s="124"/>
      <c r="BM776" s="311" t="e">
        <f t="shared" si="238"/>
        <v>#VALUE!</v>
      </c>
      <c r="BN776" s="272" t="str">
        <f>IF(COUNTIFS($N$46,"=practic?*"),W48,"")</f>
        <v/>
      </c>
      <c r="BO776" s="124"/>
      <c r="BP776" s="311" t="e">
        <f t="shared" si="239"/>
        <v>#VALUE!</v>
      </c>
      <c r="BQ776" s="127" t="str">
        <f>IF(COUNTIF($AZ776,"=practic?*"),IF($Y$48&lt;&gt;"",ROUND($Y$48/14,1),""),"")</f>
        <v/>
      </c>
      <c r="BR776" s="127" t="str">
        <f>IF(COUNTIF($AZ776,"=practic?*"),IF($Y$48&lt;&gt;"",ROUND($Y$48,1),""),"")</f>
        <v/>
      </c>
      <c r="BS776" s="127" t="str">
        <f>IF($AZ776="","",$Q$48)</f>
        <v/>
      </c>
      <c r="BT776" s="126" t="str">
        <f>IF($AZ776="","",$X$48)</f>
        <v/>
      </c>
      <c r="BU776" s="126" t="str">
        <f t="shared" si="235"/>
        <v/>
      </c>
      <c r="BV776" s="127" t="str">
        <f t="shared" si="236"/>
        <v/>
      </c>
      <c r="BW776" s="419" t="str">
        <f t="shared" si="231"/>
        <v/>
      </c>
    </row>
    <row r="777" spans="50:75" ht="21" hidden="1" customHeight="1" x14ac:dyDescent="0.2">
      <c r="AX777" s="124" t="str">
        <f>IF(COUNTIFS($N$49,"=practic?*"),$N$51,"")</f>
        <v/>
      </c>
      <c r="AY777" s="272">
        <v>11</v>
      </c>
      <c r="AZ777" s="272" t="str">
        <f>IF(COUNTIFS($N$49,"=practic?*"),$N$49,"")</f>
        <v/>
      </c>
      <c r="BA777" s="127" t="str">
        <f t="shared" si="232"/>
        <v/>
      </c>
      <c r="BB777" s="127" t="str">
        <f t="shared" si="233"/>
        <v/>
      </c>
      <c r="BC777" s="127" t="str">
        <f>IF($AZ777="","",$R$51)</f>
        <v/>
      </c>
      <c r="BD777" s="127" t="str">
        <f t="shared" si="234"/>
        <v/>
      </c>
      <c r="BE777" s="124"/>
      <c r="BF777" s="124"/>
      <c r="BG777" s="124"/>
      <c r="BH777" s="124"/>
      <c r="BI777" s="124"/>
      <c r="BJ777" s="124"/>
      <c r="BK777" s="369" t="e">
        <f t="shared" si="237"/>
        <v>#VALUE!</v>
      </c>
      <c r="BL777" s="124"/>
      <c r="BM777" s="369" t="e">
        <f t="shared" si="238"/>
        <v>#VALUE!</v>
      </c>
      <c r="BN777" s="272" t="str">
        <f>IF(COUNTIFS($N$49,"=practic?*"),W51,"")</f>
        <v/>
      </c>
      <c r="BO777" s="124"/>
      <c r="BP777" s="369" t="e">
        <f t="shared" si="239"/>
        <v>#VALUE!</v>
      </c>
      <c r="BQ777" s="127" t="str">
        <f>IF(COUNTIF($AZ777,"=practic?*"),IF($Y$51&lt;&gt;"",ROUND($Y$51/14,1),""),"")</f>
        <v/>
      </c>
      <c r="BR777" s="127" t="str">
        <f>IF(COUNTIF($AZ777,"=practic?*"),IF($Y$51&lt;&gt;"",ROUND($Y$51,1),""),"")</f>
        <v/>
      </c>
      <c r="BS777" s="127" t="str">
        <f>IF($AZ777="","",$Q$51)</f>
        <v/>
      </c>
      <c r="BT777" s="126" t="str">
        <f>IF($AZ777="","",$X$51)</f>
        <v/>
      </c>
      <c r="BU777" s="126" t="str">
        <f t="shared" si="235"/>
        <v/>
      </c>
      <c r="BV777" s="127" t="str">
        <f t="shared" si="236"/>
        <v/>
      </c>
      <c r="BW777" s="419" t="str">
        <f t="shared" si="231"/>
        <v/>
      </c>
    </row>
    <row r="778" spans="50:75" ht="21" hidden="1" customHeight="1" x14ac:dyDescent="0.25">
      <c r="AX778" s="503" t="s">
        <v>219</v>
      </c>
      <c r="AY778" s="512"/>
      <c r="AZ778" s="512"/>
      <c r="BA778" s="512"/>
      <c r="BB778" s="512"/>
      <c r="BC778" s="512"/>
      <c r="BD778" s="512"/>
      <c r="BE778" s="512"/>
      <c r="BF778" s="512"/>
      <c r="BG778" s="512"/>
      <c r="BH778" s="512"/>
      <c r="BI778" s="512"/>
      <c r="BJ778" s="512"/>
      <c r="BK778" s="512"/>
      <c r="BL778" s="512"/>
      <c r="BM778" s="512"/>
      <c r="BN778" s="512"/>
      <c r="BO778" s="512"/>
      <c r="BP778" s="512"/>
      <c r="BQ778" s="512"/>
      <c r="BR778" s="512"/>
      <c r="BS778" s="512"/>
      <c r="BT778" s="512"/>
      <c r="BU778" s="512"/>
      <c r="BV778" s="513"/>
      <c r="BW778" s="419" t="str">
        <f t="shared" si="231"/>
        <v/>
      </c>
    </row>
    <row r="779" spans="50:75" ht="21" hidden="1" customHeight="1" x14ac:dyDescent="0.2">
      <c r="AX779" s="124" t="str">
        <f>IF(COUNTIFS($Z$19,"=practic?*"),$Z$21,"")</f>
        <v/>
      </c>
      <c r="AY779" s="127">
        <v>1</v>
      </c>
      <c r="AZ779" s="272" t="str">
        <f>IF(COUNTIFS($Z$19,"=practic?*"),$Z$19,"")</f>
        <v/>
      </c>
      <c r="BA779" s="127" t="str">
        <f t="shared" ref="BA779:BA789" si="240">IF($AZ779="","",ROUND(RIGHT($Z$18,1)/2,0))</f>
        <v/>
      </c>
      <c r="BB779" s="127" t="str">
        <f t="shared" ref="BB779:BB789" si="241">IF($AZ779="","",RIGHT($Z$18,1))</f>
        <v/>
      </c>
      <c r="BC779" s="127" t="str">
        <f>IF($AZ779="","",$AD$21)</f>
        <v/>
      </c>
      <c r="BD779" s="127" t="str">
        <f t="shared" ref="BD779:BD789" si="242">IF($AZ779="","","DI")</f>
        <v/>
      </c>
      <c r="BE779" s="124"/>
      <c r="BF779" s="124"/>
      <c r="BG779" s="124"/>
      <c r="BH779" s="124"/>
      <c r="BI779" s="124"/>
      <c r="BJ779" s="124"/>
      <c r="BK779" s="311" t="e">
        <f>ROUND(BN779/14,1)</f>
        <v>#VALUE!</v>
      </c>
      <c r="BL779" s="124"/>
      <c r="BM779" s="311" t="e">
        <f>BK779+BL779</f>
        <v>#VALUE!</v>
      </c>
      <c r="BN779" s="272" t="str">
        <f>IF(COUNTIFS($Z$19,"=practic?*"),AI21,"")</f>
        <v/>
      </c>
      <c r="BO779" s="124"/>
      <c r="BP779" s="311"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43">IF($AZ779="","",IF($BG779&lt;&gt;"",$BG779,0)+IF($BM779&lt;&gt;"",$BM779,0)+IF($BQ779&lt;&gt;"",$BQ779,0))</f>
        <v/>
      </c>
      <c r="BV779" s="127" t="str">
        <f t="shared" ref="BV779:BV789" si="244">IF($AZ779="","",IF($BJ779&lt;&gt;"",$BJ779,0)+IF($BP779&lt;&gt;"",$BP779,0)+IF($BR779&lt;&gt;"",$BR779,0))</f>
        <v/>
      </c>
      <c r="BW779" s="419" t="str">
        <f t="shared" si="231"/>
        <v/>
      </c>
    </row>
    <row r="780" spans="50:75" ht="21" hidden="1" customHeight="1" x14ac:dyDescent="0.2">
      <c r="AX780" s="124" t="str">
        <f>IF(COUNTIFS($Z$22,"=practic?*"),$Z$24,"")</f>
        <v/>
      </c>
      <c r="AY780" s="272">
        <v>2</v>
      </c>
      <c r="AZ780" s="272" t="str">
        <f>IF(COUNTIFS($Z$22,"=practic?*"),$Z$22,"")</f>
        <v/>
      </c>
      <c r="BA780" s="127" t="str">
        <f t="shared" si="240"/>
        <v/>
      </c>
      <c r="BB780" s="127" t="str">
        <f t="shared" si="241"/>
        <v/>
      </c>
      <c r="BC780" s="127" t="str">
        <f>IF($AZ780="","",$AD$24)</f>
        <v/>
      </c>
      <c r="BD780" s="127" t="str">
        <f t="shared" si="242"/>
        <v/>
      </c>
      <c r="BE780" s="124"/>
      <c r="BF780" s="124"/>
      <c r="BG780" s="124"/>
      <c r="BH780" s="124"/>
      <c r="BI780" s="124"/>
      <c r="BJ780" s="124"/>
      <c r="BK780" s="311" t="e">
        <f t="shared" ref="BK780:BK789" si="245">ROUND(BN780/14,1)</f>
        <v>#VALUE!</v>
      </c>
      <c r="BL780" s="124"/>
      <c r="BM780" s="311" t="e">
        <f t="shared" ref="BM780:BM789" si="246">BK780+BL780</f>
        <v>#VALUE!</v>
      </c>
      <c r="BN780" s="272" t="str">
        <f>IF(COUNTIFS($Z$22,"=practic?*"),AI24,"")</f>
        <v/>
      </c>
      <c r="BO780" s="124"/>
      <c r="BP780" s="311" t="e">
        <f t="shared" ref="BP780:BP789" si="247">BN780+BO780</f>
        <v>#VALUE!</v>
      </c>
      <c r="BQ780" s="127" t="str">
        <f>IF(COUNTIF($AZ780,"=practic?*"),IF($AK$24&lt;&gt;"",ROUND($AK$24/14,1),""),"")</f>
        <v/>
      </c>
      <c r="BR780" s="127" t="str">
        <f>IF(COUNTIF($AZ780,"=practic?*"),IF($AK$24&lt;&gt;"",ROUND($AK$24,1),""),"")</f>
        <v/>
      </c>
      <c r="BS780" s="127" t="str">
        <f>IF($AZ780="","",$AC$24)</f>
        <v/>
      </c>
      <c r="BT780" s="126" t="str">
        <f>IF($AZ780="","",$AJ$24)</f>
        <v/>
      </c>
      <c r="BU780" s="126" t="str">
        <f t="shared" si="243"/>
        <v/>
      </c>
      <c r="BV780" s="127" t="str">
        <f t="shared" si="244"/>
        <v/>
      </c>
      <c r="BW780" s="419" t="str">
        <f t="shared" si="231"/>
        <v/>
      </c>
    </row>
    <row r="781" spans="50:75" ht="21" hidden="1" customHeight="1" x14ac:dyDescent="0.2">
      <c r="AX781" s="124" t="str">
        <f>IF(COUNTIFS($Z$25,"=practic?*"),$Z$27,"")</f>
        <v/>
      </c>
      <c r="AY781" s="272">
        <v>3</v>
      </c>
      <c r="AZ781" s="272" t="str">
        <f>IF(COUNTIFS($Z$25,"=practic?*"),$Z$25,"")</f>
        <v/>
      </c>
      <c r="BA781" s="127" t="str">
        <f t="shared" si="240"/>
        <v/>
      </c>
      <c r="BB781" s="127" t="str">
        <f t="shared" si="241"/>
        <v/>
      </c>
      <c r="BC781" s="127" t="str">
        <f>IF($AZ781="","",$AD$27)</f>
        <v/>
      </c>
      <c r="BD781" s="127" t="str">
        <f t="shared" si="242"/>
        <v/>
      </c>
      <c r="BE781" s="124"/>
      <c r="BF781" s="124"/>
      <c r="BG781" s="124"/>
      <c r="BH781" s="124"/>
      <c r="BI781" s="124"/>
      <c r="BJ781" s="124"/>
      <c r="BK781" s="311" t="e">
        <f t="shared" si="245"/>
        <v>#VALUE!</v>
      </c>
      <c r="BL781" s="124"/>
      <c r="BM781" s="311" t="e">
        <f t="shared" si="246"/>
        <v>#VALUE!</v>
      </c>
      <c r="BN781" s="272" t="str">
        <f>IF(COUNTIFS($Z$25,"=practic?*"),AI27,"")</f>
        <v/>
      </c>
      <c r="BO781" s="124"/>
      <c r="BP781" s="311" t="e">
        <f t="shared" si="247"/>
        <v>#VALUE!</v>
      </c>
      <c r="BQ781" s="127" t="str">
        <f>IF(COUNTIF($AZ781,"=practic?*"),IF($AK$27&lt;&gt;"",ROUND($AK$27/14,1),""),"")</f>
        <v/>
      </c>
      <c r="BR781" s="127" t="str">
        <f>IF(COUNTIF($AZ781,"=practic?*"),IF($AK$27&lt;&gt;"",ROUND($AK$27,1),""),"")</f>
        <v/>
      </c>
      <c r="BS781" s="127" t="str">
        <f>IF($AZ781="","",$AC$27)</f>
        <v/>
      </c>
      <c r="BT781" s="126" t="str">
        <f>IF($AZ781="","",$AJ$27)</f>
        <v/>
      </c>
      <c r="BU781" s="126" t="str">
        <f t="shared" si="243"/>
        <v/>
      </c>
      <c r="BV781" s="127" t="str">
        <f t="shared" si="244"/>
        <v/>
      </c>
      <c r="BW781" s="419" t="str">
        <f t="shared" si="231"/>
        <v/>
      </c>
    </row>
    <row r="782" spans="50:75" ht="21" hidden="1" customHeight="1" x14ac:dyDescent="0.2">
      <c r="AX782" s="124" t="str">
        <f>IF(COUNTIFS($Z$28,"=practic?*"),$Z$30,"")</f>
        <v/>
      </c>
      <c r="AY782" s="272">
        <v>4</v>
      </c>
      <c r="AZ782" s="272" t="str">
        <f>IF(COUNTIFS($Z$28,"=practic?*"),$Z$28,"")</f>
        <v/>
      </c>
      <c r="BA782" s="127" t="str">
        <f t="shared" si="240"/>
        <v/>
      </c>
      <c r="BB782" s="127" t="str">
        <f t="shared" si="241"/>
        <v/>
      </c>
      <c r="BC782" s="127" t="str">
        <f>IF($AZ782="","",$AD$30)</f>
        <v/>
      </c>
      <c r="BD782" s="127" t="str">
        <f t="shared" si="242"/>
        <v/>
      </c>
      <c r="BE782" s="124"/>
      <c r="BF782" s="124"/>
      <c r="BG782" s="124"/>
      <c r="BH782" s="124"/>
      <c r="BI782" s="124"/>
      <c r="BJ782" s="124"/>
      <c r="BK782" s="311" t="e">
        <f t="shared" si="245"/>
        <v>#VALUE!</v>
      </c>
      <c r="BL782" s="124"/>
      <c r="BM782" s="311" t="e">
        <f t="shared" si="246"/>
        <v>#VALUE!</v>
      </c>
      <c r="BN782" s="272" t="str">
        <f>IF(COUNTIFS($Z$28,"=practic?*"),AI30,"")</f>
        <v/>
      </c>
      <c r="BO782" s="124"/>
      <c r="BP782" s="311" t="e">
        <f t="shared" si="247"/>
        <v>#VALUE!</v>
      </c>
      <c r="BQ782" s="127" t="str">
        <f>IF(COUNTIF($AZ782,"=practic?*"),IF($AK$30&lt;&gt;"",ROUND($AK$30/14,1),""),"")</f>
        <v/>
      </c>
      <c r="BR782" s="127" t="str">
        <f>IF(COUNTIF($AZ782,"=practic?*"),IF($AK$30&lt;&gt;"",ROUND($AK$30,1),""),"")</f>
        <v/>
      </c>
      <c r="BS782" s="127" t="str">
        <f>IF($AZ782="","",$AC$30)</f>
        <v/>
      </c>
      <c r="BT782" s="126" t="str">
        <f>IF($AZ782="","",$AJ$30)</f>
        <v/>
      </c>
      <c r="BU782" s="126" t="str">
        <f t="shared" si="243"/>
        <v/>
      </c>
      <c r="BV782" s="127" t="str">
        <f t="shared" si="244"/>
        <v/>
      </c>
      <c r="BW782" s="419" t="str">
        <f t="shared" si="231"/>
        <v/>
      </c>
    </row>
    <row r="783" spans="50:75" ht="21" hidden="1" customHeight="1" x14ac:dyDescent="0.2">
      <c r="AX783" s="124" t="str">
        <f>IF(COUNTIFS($Z$31,"=practic?*"),$Z$33,"")</f>
        <v/>
      </c>
      <c r="AY783" s="272">
        <v>5</v>
      </c>
      <c r="AZ783" s="272" t="str">
        <f>IF(COUNTIFS($Z$31,"=practic?*"),$Z$31,"")</f>
        <v/>
      </c>
      <c r="BA783" s="127" t="str">
        <f t="shared" si="240"/>
        <v/>
      </c>
      <c r="BB783" s="127" t="str">
        <f t="shared" si="241"/>
        <v/>
      </c>
      <c r="BC783" s="127" t="str">
        <f>IF($AZ783="","",$AD$33)</f>
        <v/>
      </c>
      <c r="BD783" s="127" t="str">
        <f t="shared" si="242"/>
        <v/>
      </c>
      <c r="BE783" s="124"/>
      <c r="BF783" s="124"/>
      <c r="BG783" s="124"/>
      <c r="BH783" s="124"/>
      <c r="BI783" s="124"/>
      <c r="BJ783" s="124"/>
      <c r="BK783" s="311" t="e">
        <f t="shared" si="245"/>
        <v>#VALUE!</v>
      </c>
      <c r="BL783" s="124"/>
      <c r="BM783" s="311" t="e">
        <f t="shared" si="246"/>
        <v>#VALUE!</v>
      </c>
      <c r="BN783" s="272" t="str">
        <f>IF(COUNTIFS($Z$31,"=practic?*"),AI33,"")</f>
        <v/>
      </c>
      <c r="BO783" s="124"/>
      <c r="BP783" s="311" t="e">
        <f t="shared" si="247"/>
        <v>#VALUE!</v>
      </c>
      <c r="BQ783" s="127" t="str">
        <f>IF(COUNTIF($AZ783,"=practic?*"),IF($AK$33&lt;&gt;"",ROUND($AK$33/14,1),""),"")</f>
        <v/>
      </c>
      <c r="BR783" s="127" t="str">
        <f>IF(COUNTIF($AZ783,"=practic?*"),IF($AK$33&lt;&gt;"",ROUND($AK$33,1),""),"")</f>
        <v/>
      </c>
      <c r="BS783" s="127" t="str">
        <f>IF($AZ783="","",$AC$33)</f>
        <v/>
      </c>
      <c r="BT783" s="126" t="str">
        <f>IF($AZ783="","",$AJ$33)</f>
        <v/>
      </c>
      <c r="BU783" s="126" t="str">
        <f t="shared" si="243"/>
        <v/>
      </c>
      <c r="BV783" s="127" t="str">
        <f t="shared" si="244"/>
        <v/>
      </c>
      <c r="BW783" s="419" t="str">
        <f t="shared" si="231"/>
        <v/>
      </c>
    </row>
    <row r="784" spans="50:75" ht="21" hidden="1" customHeight="1" x14ac:dyDescent="0.2">
      <c r="AX784" s="124" t="str">
        <f>IF(COUNTIFS($Z$34,"=practic?*"),$Z$36,"")</f>
        <v/>
      </c>
      <c r="AY784" s="272">
        <v>6</v>
      </c>
      <c r="AZ784" s="272" t="str">
        <f>IF(COUNTIFS($Z$34,"=practic?*"),$Z$34,"")</f>
        <v/>
      </c>
      <c r="BA784" s="127" t="str">
        <f t="shared" si="240"/>
        <v/>
      </c>
      <c r="BB784" s="127" t="str">
        <f t="shared" si="241"/>
        <v/>
      </c>
      <c r="BC784" s="127" t="str">
        <f>IF($AZ784="","",$AD$36)</f>
        <v/>
      </c>
      <c r="BD784" s="127" t="str">
        <f t="shared" si="242"/>
        <v/>
      </c>
      <c r="BE784" s="124"/>
      <c r="BF784" s="124"/>
      <c r="BG784" s="124"/>
      <c r="BH784" s="124"/>
      <c r="BI784" s="124"/>
      <c r="BJ784" s="124"/>
      <c r="BK784" s="311" t="e">
        <f t="shared" si="245"/>
        <v>#VALUE!</v>
      </c>
      <c r="BL784" s="124"/>
      <c r="BM784" s="311" t="e">
        <f t="shared" si="246"/>
        <v>#VALUE!</v>
      </c>
      <c r="BN784" s="272" t="str">
        <f>IF(COUNTIFS($Z$34,"=practic?*"),AI36,"")</f>
        <v/>
      </c>
      <c r="BO784" s="124"/>
      <c r="BP784" s="311" t="e">
        <f t="shared" si="247"/>
        <v>#VALUE!</v>
      </c>
      <c r="BQ784" s="127" t="str">
        <f>IF(COUNTIF($AZ784,"=practic?*"),IF($AK$36&lt;&gt;"",ROUND($AK$36/14,1),""),"")</f>
        <v/>
      </c>
      <c r="BR784" s="127" t="str">
        <f>IF(COUNTIF($AZ784,"=practic?*"),IF($AK$36&lt;&gt;"",ROUND($AK$36,1),""),"")</f>
        <v/>
      </c>
      <c r="BS784" s="127" t="str">
        <f>IF($AZ784="","",$AC$36)</f>
        <v/>
      </c>
      <c r="BT784" s="126" t="str">
        <f>IF($AZ784="","",$AJ$36)</f>
        <v/>
      </c>
      <c r="BU784" s="126" t="str">
        <f t="shared" si="243"/>
        <v/>
      </c>
      <c r="BV784" s="127" t="str">
        <f t="shared" si="244"/>
        <v/>
      </c>
      <c r="BW784" s="419" t="str">
        <f t="shared" si="231"/>
        <v/>
      </c>
    </row>
    <row r="785" spans="50:75" ht="21" hidden="1" customHeight="1" x14ac:dyDescent="0.2">
      <c r="AX785" s="124" t="str">
        <f>IF(COUNTIFS($Z$37,"=practic?*"),$Z$39,"")</f>
        <v/>
      </c>
      <c r="AY785" s="272">
        <v>7</v>
      </c>
      <c r="AZ785" s="272" t="str">
        <f>IF(COUNTIFS($Z$37,"=practic?*"),$Z$37,"")</f>
        <v/>
      </c>
      <c r="BA785" s="127" t="str">
        <f t="shared" si="240"/>
        <v/>
      </c>
      <c r="BB785" s="127" t="str">
        <f t="shared" si="241"/>
        <v/>
      </c>
      <c r="BC785" s="127" t="str">
        <f>IF($AZ785="","",$AD$39)</f>
        <v/>
      </c>
      <c r="BD785" s="127" t="str">
        <f t="shared" si="242"/>
        <v/>
      </c>
      <c r="BE785" s="124"/>
      <c r="BF785" s="124"/>
      <c r="BG785" s="124"/>
      <c r="BH785" s="124"/>
      <c r="BI785" s="124"/>
      <c r="BJ785" s="124"/>
      <c r="BK785" s="311" t="e">
        <f t="shared" si="245"/>
        <v>#VALUE!</v>
      </c>
      <c r="BL785" s="124"/>
      <c r="BM785" s="311" t="e">
        <f t="shared" si="246"/>
        <v>#VALUE!</v>
      </c>
      <c r="BN785" s="272" t="str">
        <f>IF(COUNTIFS($Z$37,"=practic?*"),AI39,"")</f>
        <v/>
      </c>
      <c r="BO785" s="124"/>
      <c r="BP785" s="311" t="e">
        <f t="shared" si="247"/>
        <v>#VALUE!</v>
      </c>
      <c r="BQ785" s="127" t="str">
        <f>IF(COUNTIF($AZ785,"=practic?*"),IF($AK$39&lt;&gt;"",ROUND($AK$39/14,1),""),"")</f>
        <v/>
      </c>
      <c r="BR785" s="127" t="str">
        <f>IF(COUNTIF($AZ785,"=practic?*"),IF($AK$39&lt;&gt;"",ROUND($AK$39,1),""),"")</f>
        <v/>
      </c>
      <c r="BS785" s="127" t="str">
        <f>IF($AZ785="","",$AC$39)</f>
        <v/>
      </c>
      <c r="BT785" s="126" t="str">
        <f>IF($AZ785="","",$AJ$39)</f>
        <v/>
      </c>
      <c r="BU785" s="126" t="str">
        <f t="shared" si="243"/>
        <v/>
      </c>
      <c r="BV785" s="127" t="str">
        <f t="shared" si="244"/>
        <v/>
      </c>
      <c r="BW785" s="419" t="str">
        <f t="shared" si="231"/>
        <v/>
      </c>
    </row>
    <row r="786" spans="50:75" ht="21" hidden="1" customHeight="1" x14ac:dyDescent="0.2">
      <c r="AX786" s="124" t="str">
        <f>IF(COUNTIFS($Z$40,"=practic?*"),$Z$42,"")</f>
        <v/>
      </c>
      <c r="AY786" s="272">
        <v>8</v>
      </c>
      <c r="AZ786" s="272" t="str">
        <f>IF(COUNTIFS($Z$40,"=practic?*"),$Z$40,"")</f>
        <v/>
      </c>
      <c r="BA786" s="127" t="str">
        <f t="shared" si="240"/>
        <v/>
      </c>
      <c r="BB786" s="127" t="str">
        <f t="shared" si="241"/>
        <v/>
      </c>
      <c r="BC786" s="127" t="str">
        <f>IF($AZ786="","",$AD$42)</f>
        <v/>
      </c>
      <c r="BD786" s="127" t="str">
        <f t="shared" si="242"/>
        <v/>
      </c>
      <c r="BE786" s="124"/>
      <c r="BF786" s="124"/>
      <c r="BG786" s="124"/>
      <c r="BH786" s="124"/>
      <c r="BI786" s="124"/>
      <c r="BJ786" s="124"/>
      <c r="BK786" s="311" t="e">
        <f t="shared" si="245"/>
        <v>#VALUE!</v>
      </c>
      <c r="BL786" s="124"/>
      <c r="BM786" s="311" t="e">
        <f t="shared" si="246"/>
        <v>#VALUE!</v>
      </c>
      <c r="BN786" s="272" t="str">
        <f>IF(COUNTIFS($Z$40,"=practic?*"),AI42,"")</f>
        <v/>
      </c>
      <c r="BO786" s="124"/>
      <c r="BP786" s="311" t="e">
        <f t="shared" si="247"/>
        <v>#VALUE!</v>
      </c>
      <c r="BQ786" s="127" t="str">
        <f>IF(COUNTIF($AZ786,"=practic?*"),IF($AK$42&lt;&gt;"",ROUND($AK$42/14,1),""),"")</f>
        <v/>
      </c>
      <c r="BR786" s="127" t="str">
        <f>IF(COUNTIF($AZ786,"=practic?*"),IF($AK$42&lt;&gt;"",ROUND($AK$42,1),""),"")</f>
        <v/>
      </c>
      <c r="BS786" s="127" t="str">
        <f>IF($AZ786="","",$AC$42)</f>
        <v/>
      </c>
      <c r="BT786" s="126" t="str">
        <f>IF($AZ786="","",$AJ$42)</f>
        <v/>
      </c>
      <c r="BU786" s="126" t="str">
        <f t="shared" si="243"/>
        <v/>
      </c>
      <c r="BV786" s="127" t="str">
        <f t="shared" si="244"/>
        <v/>
      </c>
      <c r="BW786" s="419" t="str">
        <f t="shared" si="231"/>
        <v/>
      </c>
    </row>
    <row r="787" spans="50:75" ht="21" hidden="1" customHeight="1" x14ac:dyDescent="0.2">
      <c r="AX787" s="124" t="str">
        <f>IF(COUNTIFS($Z$43,"=practic?*"),$Z$45,"")</f>
        <v/>
      </c>
      <c r="AY787" s="272">
        <v>9</v>
      </c>
      <c r="AZ787" s="272" t="str">
        <f>IF(COUNTIFS($Z$43,"=practic?*"),$Z$43,"")</f>
        <v/>
      </c>
      <c r="BA787" s="127" t="str">
        <f t="shared" si="240"/>
        <v/>
      </c>
      <c r="BB787" s="127" t="str">
        <f t="shared" si="241"/>
        <v/>
      </c>
      <c r="BC787" s="127" t="str">
        <f>IF($AZ787="","",$AD$45)</f>
        <v/>
      </c>
      <c r="BD787" s="127" t="str">
        <f t="shared" si="242"/>
        <v/>
      </c>
      <c r="BE787" s="124"/>
      <c r="BF787" s="124"/>
      <c r="BG787" s="124"/>
      <c r="BH787" s="124"/>
      <c r="BI787" s="124"/>
      <c r="BJ787" s="124"/>
      <c r="BK787" s="311" t="e">
        <f t="shared" si="245"/>
        <v>#VALUE!</v>
      </c>
      <c r="BL787" s="124"/>
      <c r="BM787" s="311" t="e">
        <f t="shared" si="246"/>
        <v>#VALUE!</v>
      </c>
      <c r="BN787" s="272" t="str">
        <f>IF(COUNTIFS($Z$43,"=practic?*"),AI45,"")</f>
        <v/>
      </c>
      <c r="BO787" s="124"/>
      <c r="BP787" s="311" t="e">
        <f t="shared" si="247"/>
        <v>#VALUE!</v>
      </c>
      <c r="BQ787" s="127" t="str">
        <f>IF(COUNTIF($AZ787,"=practic?*"),IF($AK$45&lt;&gt;"",ROUND($AK$45/14,1),""),"")</f>
        <v/>
      </c>
      <c r="BR787" s="127" t="str">
        <f>IF(COUNTIF($AZ787,"=practic?*"),IF($AK$45&lt;&gt;"",ROUND($AK$45,1),""),"")</f>
        <v/>
      </c>
      <c r="BS787" s="127" t="str">
        <f>IF($AZ787="","",$AC$45)</f>
        <v/>
      </c>
      <c r="BT787" s="126" t="str">
        <f>IF($AZ787="","",$AJ$45)</f>
        <v/>
      </c>
      <c r="BU787" s="126" t="str">
        <f t="shared" si="243"/>
        <v/>
      </c>
      <c r="BV787" s="127" t="str">
        <f t="shared" si="244"/>
        <v/>
      </c>
      <c r="BW787" s="419" t="str">
        <f t="shared" si="231"/>
        <v/>
      </c>
    </row>
    <row r="788" spans="50:75" ht="21" hidden="1" customHeight="1" x14ac:dyDescent="0.2">
      <c r="AX788" s="124" t="str">
        <f>IF(COUNTIFS($Z$46,"=practic?*"),$Z$48,"")</f>
        <v/>
      </c>
      <c r="AY788" s="272">
        <v>10</v>
      </c>
      <c r="AZ788" s="272" t="str">
        <f>IF(COUNTIFS($Z$46,"=practic?*"),$Z$46,"")</f>
        <v/>
      </c>
      <c r="BA788" s="127" t="str">
        <f t="shared" si="240"/>
        <v/>
      </c>
      <c r="BB788" s="127" t="str">
        <f t="shared" si="241"/>
        <v/>
      </c>
      <c r="BC788" s="127" t="str">
        <f>IF($AZ788="","",$AD$48)</f>
        <v/>
      </c>
      <c r="BD788" s="127" t="str">
        <f t="shared" si="242"/>
        <v/>
      </c>
      <c r="BE788" s="124"/>
      <c r="BF788" s="124"/>
      <c r="BG788" s="124"/>
      <c r="BH788" s="124"/>
      <c r="BI788" s="124"/>
      <c r="BJ788" s="124"/>
      <c r="BK788" s="311" t="e">
        <f t="shared" si="245"/>
        <v>#VALUE!</v>
      </c>
      <c r="BL788" s="124"/>
      <c r="BM788" s="311" t="e">
        <f t="shared" si="246"/>
        <v>#VALUE!</v>
      </c>
      <c r="BN788" s="272" t="str">
        <f>IF(COUNTIFS($Z$46,"=practic?*"),AI48,"")</f>
        <v/>
      </c>
      <c r="BO788" s="124"/>
      <c r="BP788" s="311" t="e">
        <f t="shared" si="247"/>
        <v>#VALUE!</v>
      </c>
      <c r="BQ788" s="127" t="str">
        <f>IF(COUNTIF($AZ788,"=practic?*"),IF($AK$48&lt;&gt;"",ROUND($AK$48/14,1),""),"")</f>
        <v/>
      </c>
      <c r="BR788" s="127" t="str">
        <f>IF(COUNTIF($AZ788,"=practic?*"),IF($AK$48&lt;&gt;"",ROUND($AK$48,1),""),"")</f>
        <v/>
      </c>
      <c r="BS788" s="127" t="str">
        <f>IF($AZ788="","",$AC$48)</f>
        <v/>
      </c>
      <c r="BT788" s="126" t="str">
        <f>IF($AZ788="","",$AJ$48)</f>
        <v/>
      </c>
      <c r="BU788" s="126" t="str">
        <f t="shared" si="243"/>
        <v/>
      </c>
      <c r="BV788" s="127" t="str">
        <f t="shared" si="244"/>
        <v/>
      </c>
      <c r="BW788" s="419" t="str">
        <f t="shared" si="231"/>
        <v/>
      </c>
    </row>
    <row r="789" spans="50:75" ht="21" hidden="1" customHeight="1" x14ac:dyDescent="0.2">
      <c r="AX789" s="124" t="str">
        <f>IF(COUNTIFS($Z$49,"=practic?*"),$Z$51,"")</f>
        <v/>
      </c>
      <c r="AY789" s="272">
        <v>11</v>
      </c>
      <c r="AZ789" s="272" t="str">
        <f>IF(COUNTIFS($Z$49,"=practic?*"),$Z$49,"")</f>
        <v/>
      </c>
      <c r="BA789" s="127" t="str">
        <f t="shared" si="240"/>
        <v/>
      </c>
      <c r="BB789" s="127" t="str">
        <f t="shared" si="241"/>
        <v/>
      </c>
      <c r="BC789" s="127" t="str">
        <f>IF($AZ789="","",$AD$51)</f>
        <v/>
      </c>
      <c r="BD789" s="127" t="str">
        <f t="shared" si="242"/>
        <v/>
      </c>
      <c r="BE789" s="124"/>
      <c r="BF789" s="124"/>
      <c r="BG789" s="124"/>
      <c r="BH789" s="124"/>
      <c r="BI789" s="124"/>
      <c r="BJ789" s="124"/>
      <c r="BK789" s="369">
        <f t="shared" si="245"/>
        <v>0</v>
      </c>
      <c r="BL789" s="124"/>
      <c r="BM789" s="369">
        <f t="shared" si="246"/>
        <v>0</v>
      </c>
      <c r="BN789" s="272" t="str">
        <f>IF(COUNTIFS($Z$49,"=practic?*"),AI51,"0")</f>
        <v>0</v>
      </c>
      <c r="BO789" s="124"/>
      <c r="BP789" s="369">
        <f t="shared" si="247"/>
        <v>0</v>
      </c>
      <c r="BQ789" s="127" t="str">
        <f>IF(COUNTIF($AZ789,"=practic?*"),IF($AK$51&lt;&gt;"",ROUND($AK$51/14,1),""),"")</f>
        <v/>
      </c>
      <c r="BR789" s="127" t="str">
        <f>IF(COUNTIF($AZ789,"=practic?*"),IF($AK$51&lt;&gt;"",ROUND($AK$51,1),""),"")</f>
        <v/>
      </c>
      <c r="BS789" s="127" t="str">
        <f>IF($AZ789="","",$AC$51)</f>
        <v/>
      </c>
      <c r="BT789" s="126" t="str">
        <f>IF($AZ789="","",$AJ$51)</f>
        <v/>
      </c>
      <c r="BU789" s="126" t="str">
        <f t="shared" si="243"/>
        <v/>
      </c>
      <c r="BV789" s="127" t="str">
        <f t="shared" si="244"/>
        <v/>
      </c>
      <c r="BW789" s="419" t="str">
        <f t="shared" si="231"/>
        <v/>
      </c>
    </row>
    <row r="790" spans="50:75" ht="21" hidden="1" customHeight="1" x14ac:dyDescent="0.25">
      <c r="AX790" s="503" t="s">
        <v>220</v>
      </c>
      <c r="AY790" s="512"/>
      <c r="AZ790" s="512"/>
      <c r="BA790" s="512"/>
      <c r="BB790" s="512"/>
      <c r="BC790" s="512"/>
      <c r="BD790" s="512"/>
      <c r="BE790" s="512"/>
      <c r="BF790" s="512"/>
      <c r="BG790" s="512"/>
      <c r="BH790" s="512"/>
      <c r="BI790" s="512"/>
      <c r="BJ790" s="512"/>
      <c r="BK790" s="512"/>
      <c r="BL790" s="512"/>
      <c r="BM790" s="512"/>
      <c r="BN790" s="512"/>
      <c r="BO790" s="512"/>
      <c r="BP790" s="512"/>
      <c r="BQ790" s="512"/>
      <c r="BR790" s="512"/>
      <c r="BS790" s="512"/>
      <c r="BT790" s="512"/>
      <c r="BU790" s="512"/>
      <c r="BV790" s="513"/>
      <c r="BW790" s="419" t="str">
        <f t="shared" si="231"/>
        <v/>
      </c>
    </row>
    <row r="791" spans="50:75" ht="21" hidden="1" customHeight="1" x14ac:dyDescent="0.2">
      <c r="AX791" s="124" t="str">
        <f>IF(COUNTIFS($AL$19,"=practic?*"),$AL$21,"")</f>
        <v/>
      </c>
      <c r="AY791" s="127">
        <v>1</v>
      </c>
      <c r="AZ791" s="272" t="str">
        <f>IF(COUNTIFS($AL$19,"=practic?*"),$AL$19,"")</f>
        <v/>
      </c>
      <c r="BA791" s="127" t="str">
        <f t="shared" ref="BA791:BA801" si="248">IF($AZ791="","",ROUND(RIGHT($AL$18,1)/2,0))</f>
        <v/>
      </c>
      <c r="BB791" s="127" t="str">
        <f t="shared" ref="BB791:BB801" si="249">IF($AZ791="","",RIGHT($AL$18,1))</f>
        <v/>
      </c>
      <c r="BC791" s="127" t="str">
        <f>IF($AZ791="","",$AP$21)</f>
        <v/>
      </c>
      <c r="BD791" s="127" t="str">
        <f t="shared" ref="BD791:BD801" si="250">IF($AZ791="","","DI")</f>
        <v/>
      </c>
      <c r="BE791" s="124"/>
      <c r="BF791" s="124"/>
      <c r="BG791" s="124"/>
      <c r="BH791" s="124"/>
      <c r="BI791" s="124"/>
      <c r="BJ791" s="124"/>
      <c r="BK791" s="311" t="e">
        <f>ROUND(BN791/14,1)</f>
        <v>#VALUE!</v>
      </c>
      <c r="BL791" s="124"/>
      <c r="BM791" s="311" t="e">
        <f>BK791+BL791</f>
        <v>#VALUE!</v>
      </c>
      <c r="BN791" s="272" t="str">
        <f>IF(COUNTIFS($AL$19,"=practic?*"),AU21,"")</f>
        <v/>
      </c>
      <c r="BO791" s="124"/>
      <c r="BP791" s="311"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51">IF($AZ791="","",IF($BG791&lt;&gt;"",$BG791,0)+IF($BM791&lt;&gt;"",$BM791,0)+IF($BQ791&lt;&gt;"",$BQ791,0))</f>
        <v/>
      </c>
      <c r="BV791" s="127" t="str">
        <f t="shared" ref="BV791:BV801" si="252">IF($AZ791="","",IF($BJ791&lt;&gt;"",$BJ791,0)+IF($BP791&lt;&gt;"",$BP791,0)+IF($BR791&lt;&gt;"",$BR791,0))</f>
        <v/>
      </c>
      <c r="BW791" s="419" t="str">
        <f t="shared" si="231"/>
        <v/>
      </c>
    </row>
    <row r="792" spans="50:75" ht="21" hidden="1" customHeight="1" x14ac:dyDescent="0.2">
      <c r="AX792" s="124" t="str">
        <f>IF(COUNTIFS($AL$22,"=practic?*"),$AL$24,"")</f>
        <v/>
      </c>
      <c r="AY792" s="272">
        <v>2</v>
      </c>
      <c r="AZ792" s="272" t="str">
        <f>IF(COUNTIFS($AL$22,"=practic?*"),$AL$22,"")</f>
        <v/>
      </c>
      <c r="BA792" s="127" t="str">
        <f t="shared" si="248"/>
        <v/>
      </c>
      <c r="BB792" s="127" t="str">
        <f t="shared" si="249"/>
        <v/>
      </c>
      <c r="BC792" s="127" t="str">
        <f>IF($AZ792="","",$AP$24)</f>
        <v/>
      </c>
      <c r="BD792" s="127" t="str">
        <f t="shared" si="250"/>
        <v/>
      </c>
      <c r="BE792" s="124"/>
      <c r="BF792" s="124"/>
      <c r="BG792" s="124"/>
      <c r="BH792" s="124"/>
      <c r="BI792" s="124"/>
      <c r="BJ792" s="124"/>
      <c r="BK792" s="311" t="e">
        <f t="shared" ref="BK792:BK801" si="253">ROUND(BN792/14,1)</f>
        <v>#VALUE!</v>
      </c>
      <c r="BL792" s="124"/>
      <c r="BM792" s="311" t="e">
        <f t="shared" ref="BM792:BM801" si="254">BK792+BL792</f>
        <v>#VALUE!</v>
      </c>
      <c r="BN792" s="272" t="str">
        <f>IF(COUNTIFS($AL$22,"=practic?*"),AU24,"")</f>
        <v/>
      </c>
      <c r="BO792" s="124"/>
      <c r="BP792" s="311" t="e">
        <f t="shared" ref="BP792:BP801" si="255">BN792+BO792</f>
        <v>#VALUE!</v>
      </c>
      <c r="BQ792" s="127" t="str">
        <f>IF(COUNTIF($AZ792,"=practic?*"),IF($AW$24&lt;&gt;"",ROUND($AW$24/14,1),""),"")</f>
        <v/>
      </c>
      <c r="BR792" s="127" t="str">
        <f>IF(COUNTIF($AZ792,"=practic?*"),IF($AW$24&lt;&gt;"",ROUND($AW$24,1),""),"")</f>
        <v/>
      </c>
      <c r="BS792" s="127" t="str">
        <f>IF($AZ792="","",$AO$24)</f>
        <v/>
      </c>
      <c r="BT792" s="126" t="str">
        <f>IF($AZ792="","",$AV$24)</f>
        <v/>
      </c>
      <c r="BU792" s="126" t="str">
        <f t="shared" si="251"/>
        <v/>
      </c>
      <c r="BV792" s="127" t="str">
        <f t="shared" si="252"/>
        <v/>
      </c>
      <c r="BW792" s="419" t="str">
        <f t="shared" si="231"/>
        <v/>
      </c>
    </row>
    <row r="793" spans="50:75" ht="21" hidden="1" customHeight="1" x14ac:dyDescent="0.2">
      <c r="AX793" s="124" t="str">
        <f>IF(COUNTIFS($AL$25,"=practic?*"),$AL$27,"")</f>
        <v/>
      </c>
      <c r="AY793" s="272">
        <v>3</v>
      </c>
      <c r="AZ793" s="272" t="str">
        <f>IF(COUNTIFS($AL$25,"=practic?*"),$AL$25,"")</f>
        <v/>
      </c>
      <c r="BA793" s="127" t="str">
        <f t="shared" si="248"/>
        <v/>
      </c>
      <c r="BB793" s="127" t="str">
        <f t="shared" si="249"/>
        <v/>
      </c>
      <c r="BC793" s="127" t="str">
        <f>IF($AZ793="","",$AP$27)</f>
        <v/>
      </c>
      <c r="BD793" s="127" t="str">
        <f t="shared" si="250"/>
        <v/>
      </c>
      <c r="BE793" s="124"/>
      <c r="BF793" s="124"/>
      <c r="BG793" s="124"/>
      <c r="BH793" s="124"/>
      <c r="BI793" s="124"/>
      <c r="BJ793" s="124"/>
      <c r="BK793" s="311" t="e">
        <f t="shared" si="253"/>
        <v>#VALUE!</v>
      </c>
      <c r="BL793" s="124"/>
      <c r="BM793" s="311" t="e">
        <f t="shared" si="254"/>
        <v>#VALUE!</v>
      </c>
      <c r="BN793" s="272" t="str">
        <f>IF(COUNTIFS($AL$25,"=practic?*"),AU27,"")</f>
        <v/>
      </c>
      <c r="BO793" s="124"/>
      <c r="BP793" s="311" t="e">
        <f t="shared" si="255"/>
        <v>#VALUE!</v>
      </c>
      <c r="BQ793" s="127" t="str">
        <f>IF(COUNTIF($AZ793,"=practic?*"),IF($AW$27&lt;&gt;"",ROUND($AW$27/14,1),""),"")</f>
        <v/>
      </c>
      <c r="BR793" s="127" t="str">
        <f>IF(COUNTIF($AZ793,"=practic?*"),IF($AW$27&lt;&gt;"",ROUND($AW$27,1),""),"")</f>
        <v/>
      </c>
      <c r="BS793" s="127" t="str">
        <f>IF($AZ793="","",$AO$27)</f>
        <v/>
      </c>
      <c r="BT793" s="126" t="str">
        <f>IF($AZ793="","",$AV$27)</f>
        <v/>
      </c>
      <c r="BU793" s="126" t="str">
        <f t="shared" si="251"/>
        <v/>
      </c>
      <c r="BV793" s="127" t="str">
        <f t="shared" si="252"/>
        <v/>
      </c>
      <c r="BW793" s="419" t="str">
        <f t="shared" si="231"/>
        <v/>
      </c>
    </row>
    <row r="794" spans="50:75" ht="21" hidden="1" customHeight="1" x14ac:dyDescent="0.2">
      <c r="AX794" s="124" t="str">
        <f>IF(COUNTIFS($AL$28,"=practic?*"),$AL$30,"")</f>
        <v/>
      </c>
      <c r="AY794" s="272">
        <v>4</v>
      </c>
      <c r="AZ794" s="272" t="str">
        <f>IF(COUNTIFS($AL$28,"=practic?*"),$AL$28,"")</f>
        <v/>
      </c>
      <c r="BA794" s="127" t="str">
        <f t="shared" si="248"/>
        <v/>
      </c>
      <c r="BB794" s="127" t="str">
        <f t="shared" si="249"/>
        <v/>
      </c>
      <c r="BC794" s="127" t="str">
        <f>IF($AZ794="","",$AP$30)</f>
        <v/>
      </c>
      <c r="BD794" s="127" t="str">
        <f t="shared" si="250"/>
        <v/>
      </c>
      <c r="BE794" s="124"/>
      <c r="BF794" s="124"/>
      <c r="BG794" s="124"/>
      <c r="BH794" s="124"/>
      <c r="BI794" s="124"/>
      <c r="BJ794" s="124"/>
      <c r="BK794" s="311" t="e">
        <f t="shared" si="253"/>
        <v>#VALUE!</v>
      </c>
      <c r="BL794" s="124"/>
      <c r="BM794" s="311" t="e">
        <f t="shared" si="254"/>
        <v>#VALUE!</v>
      </c>
      <c r="BN794" s="272" t="str">
        <f>IF(COUNTIFS($AL$28,"=practic?*"),AU30,"")</f>
        <v/>
      </c>
      <c r="BO794" s="124"/>
      <c r="BP794" s="311" t="e">
        <f t="shared" si="255"/>
        <v>#VALUE!</v>
      </c>
      <c r="BQ794" s="127" t="str">
        <f>IF(COUNTIF($AZ794,"=practic?*"),IF($AW$30&lt;&gt;"",ROUND($AW$30/14,1),""),"")</f>
        <v/>
      </c>
      <c r="BR794" s="127" t="str">
        <f>IF(COUNTIF($AZ794,"=practic?*"),IF($AW$30&lt;&gt;"",ROUND($AW$30,1),""),"")</f>
        <v/>
      </c>
      <c r="BS794" s="127" t="str">
        <f>IF($AZ794="","",$AO$30)</f>
        <v/>
      </c>
      <c r="BT794" s="126" t="str">
        <f>IF($AZ794="","",$AV$30)</f>
        <v/>
      </c>
      <c r="BU794" s="126" t="str">
        <f t="shared" si="251"/>
        <v/>
      </c>
      <c r="BV794" s="127" t="str">
        <f t="shared" si="252"/>
        <v/>
      </c>
      <c r="BW794" s="419" t="str">
        <f t="shared" si="231"/>
        <v/>
      </c>
    </row>
    <row r="795" spans="50:75" ht="21" hidden="1" customHeight="1" x14ac:dyDescent="0.2">
      <c r="AX795" s="124" t="str">
        <f>IF(COUNTIFS($AL$31,"=practic?*"),$AL$33,"")</f>
        <v/>
      </c>
      <c r="AY795" s="272">
        <v>5</v>
      </c>
      <c r="AZ795" s="272" t="str">
        <f>IF(COUNTIFS($AL$31,"=practic?*"),$AL$31,"")</f>
        <v/>
      </c>
      <c r="BA795" s="127" t="str">
        <f t="shared" si="248"/>
        <v/>
      </c>
      <c r="BB795" s="127" t="str">
        <f t="shared" si="249"/>
        <v/>
      </c>
      <c r="BC795" s="127" t="str">
        <f>IF($AZ795="","",$AP$33)</f>
        <v/>
      </c>
      <c r="BD795" s="127" t="str">
        <f t="shared" si="250"/>
        <v/>
      </c>
      <c r="BE795" s="124"/>
      <c r="BF795" s="124"/>
      <c r="BG795" s="124"/>
      <c r="BH795" s="124"/>
      <c r="BI795" s="124"/>
      <c r="BJ795" s="124"/>
      <c r="BK795" s="311" t="e">
        <f t="shared" si="253"/>
        <v>#VALUE!</v>
      </c>
      <c r="BL795" s="124"/>
      <c r="BM795" s="311" t="e">
        <f t="shared" si="254"/>
        <v>#VALUE!</v>
      </c>
      <c r="BN795" s="272" t="str">
        <f>IF(COUNTIFS($AL$31,"=practic?*"),AU33,"")</f>
        <v/>
      </c>
      <c r="BO795" s="124"/>
      <c r="BP795" s="311" t="e">
        <f t="shared" si="255"/>
        <v>#VALUE!</v>
      </c>
      <c r="BQ795" s="127" t="str">
        <f>IF(COUNTIF($AZ795,"=practic?*"),IF($AW$33&lt;&gt;"",ROUND($AW$33/14,1),""),"")</f>
        <v/>
      </c>
      <c r="BR795" s="127" t="str">
        <f>IF(COUNTIF($AZ795,"=practic?*"),IF($AW$33&lt;&gt;"",ROUND($AW$33,1),""),"")</f>
        <v/>
      </c>
      <c r="BS795" s="127" t="str">
        <f>IF($AZ795="","",$AO$33)</f>
        <v/>
      </c>
      <c r="BT795" s="126" t="str">
        <f>IF($AZ795="","",$AV$33)</f>
        <v/>
      </c>
      <c r="BU795" s="126" t="str">
        <f t="shared" si="251"/>
        <v/>
      </c>
      <c r="BV795" s="127" t="str">
        <f t="shared" si="252"/>
        <v/>
      </c>
      <c r="BW795" s="419" t="str">
        <f t="shared" si="231"/>
        <v/>
      </c>
    </row>
    <row r="796" spans="50:75" ht="21" hidden="1" customHeight="1" x14ac:dyDescent="0.2">
      <c r="AX796" s="124" t="str">
        <f>IF(COUNTIFS($AL$34,"=practic?*"),$AL$36,"")</f>
        <v/>
      </c>
      <c r="AY796" s="272">
        <v>6</v>
      </c>
      <c r="AZ796" s="272" t="str">
        <f>IF(COUNTIFS($AL$34,"=practic?*"),$AL$34,"")</f>
        <v/>
      </c>
      <c r="BA796" s="127" t="str">
        <f t="shared" si="248"/>
        <v/>
      </c>
      <c r="BB796" s="127" t="str">
        <f t="shared" si="249"/>
        <v/>
      </c>
      <c r="BC796" s="127" t="str">
        <f>IF($AZ796="","",$AP$36)</f>
        <v/>
      </c>
      <c r="BD796" s="127" t="str">
        <f t="shared" si="250"/>
        <v/>
      </c>
      <c r="BE796" s="124"/>
      <c r="BF796" s="124"/>
      <c r="BG796" s="124"/>
      <c r="BH796" s="124"/>
      <c r="BI796" s="124"/>
      <c r="BJ796" s="124"/>
      <c r="BK796" s="311" t="e">
        <f t="shared" si="253"/>
        <v>#VALUE!</v>
      </c>
      <c r="BL796" s="124"/>
      <c r="BM796" s="311" t="e">
        <f t="shared" si="254"/>
        <v>#VALUE!</v>
      </c>
      <c r="BN796" s="272" t="str">
        <f>IF(COUNTIFS($AL$34,"=practic?*"),AU36,"")</f>
        <v/>
      </c>
      <c r="BO796" s="124"/>
      <c r="BP796" s="311" t="e">
        <f t="shared" si="255"/>
        <v>#VALUE!</v>
      </c>
      <c r="BQ796" s="127" t="str">
        <f>IF(COUNTIF($AZ796,"=practic?*"),IF($AW$36&lt;&gt;"",ROUND($AW$36/14,1),""),"")</f>
        <v/>
      </c>
      <c r="BR796" s="127" t="str">
        <f>IF(COUNTIF($AZ796,"=practic?*"),IF($AW$36&lt;&gt;"",ROUND($AW$36,1),""),"")</f>
        <v/>
      </c>
      <c r="BS796" s="127" t="str">
        <f>IF($AZ796="","",$AO$36)</f>
        <v/>
      </c>
      <c r="BT796" s="126" t="str">
        <f>IF($AZ796="","",$AV$36)</f>
        <v/>
      </c>
      <c r="BU796" s="126" t="str">
        <f t="shared" si="251"/>
        <v/>
      </c>
      <c r="BV796" s="127" t="str">
        <f t="shared" si="252"/>
        <v/>
      </c>
      <c r="BW796" s="419" t="str">
        <f t="shared" si="231"/>
        <v/>
      </c>
    </row>
    <row r="797" spans="50:75" ht="21" hidden="1" customHeight="1" x14ac:dyDescent="0.2">
      <c r="AX797" s="124" t="str">
        <f>IF(COUNTIFS($AL$37,"=practic?*"),$AL$39,"")</f>
        <v/>
      </c>
      <c r="AY797" s="272">
        <v>7</v>
      </c>
      <c r="AZ797" s="272" t="str">
        <f>IF(COUNTIFS($AL$37,"=practic?*"),$AL$37,"")</f>
        <v/>
      </c>
      <c r="BA797" s="127" t="str">
        <f t="shared" si="248"/>
        <v/>
      </c>
      <c r="BB797" s="127" t="str">
        <f t="shared" si="249"/>
        <v/>
      </c>
      <c r="BC797" s="127" t="str">
        <f>IF($AZ797="","",$AP$39)</f>
        <v/>
      </c>
      <c r="BD797" s="127" t="str">
        <f t="shared" si="250"/>
        <v/>
      </c>
      <c r="BE797" s="124"/>
      <c r="BF797" s="124"/>
      <c r="BG797" s="124"/>
      <c r="BH797" s="124"/>
      <c r="BI797" s="124"/>
      <c r="BJ797" s="124"/>
      <c r="BK797" s="311" t="e">
        <f t="shared" si="253"/>
        <v>#VALUE!</v>
      </c>
      <c r="BL797" s="124"/>
      <c r="BM797" s="311" t="e">
        <f t="shared" si="254"/>
        <v>#VALUE!</v>
      </c>
      <c r="BN797" s="272" t="str">
        <f>IF(COUNTIFS($AL$37,"=practic?*"),AU39,"")</f>
        <v/>
      </c>
      <c r="BO797" s="124"/>
      <c r="BP797" s="311" t="e">
        <f t="shared" si="255"/>
        <v>#VALUE!</v>
      </c>
      <c r="BQ797" s="127" t="str">
        <f>IF(COUNTIF($AZ797,"=practic?*"),IF($AW$39&lt;&gt;"",ROUND($AW$39/14,1),""),"")</f>
        <v/>
      </c>
      <c r="BR797" s="127" t="str">
        <f>IF(COUNTIF($AZ797,"=practic?*"),IF($AW$39&lt;&gt;"",ROUND($AW$39,1),""),"")</f>
        <v/>
      </c>
      <c r="BS797" s="127" t="str">
        <f>IF($AZ797="","",$AO$39)</f>
        <v/>
      </c>
      <c r="BT797" s="126" t="str">
        <f>IF($AZ797="","",$AV$39)</f>
        <v/>
      </c>
      <c r="BU797" s="126" t="str">
        <f t="shared" si="251"/>
        <v/>
      </c>
      <c r="BV797" s="127" t="str">
        <f t="shared" si="252"/>
        <v/>
      </c>
      <c r="BW797" s="419" t="str">
        <f t="shared" si="231"/>
        <v/>
      </c>
    </row>
    <row r="798" spans="50:75" ht="21" hidden="1" customHeight="1" x14ac:dyDescent="0.2">
      <c r="AX798" s="124" t="str">
        <f>IF(COUNTIFS($AL$40,"=practic?*"),$AL$42,"")</f>
        <v/>
      </c>
      <c r="AY798" s="272">
        <v>8</v>
      </c>
      <c r="AZ798" s="272" t="str">
        <f>IF(COUNTIFS($AL$40,"=practic?*"),$AL$40,"")</f>
        <v/>
      </c>
      <c r="BA798" s="127" t="str">
        <f t="shared" si="248"/>
        <v/>
      </c>
      <c r="BB798" s="127" t="str">
        <f t="shared" si="249"/>
        <v/>
      </c>
      <c r="BC798" s="127" t="str">
        <f>IF($AZ798="","",$AP$42)</f>
        <v/>
      </c>
      <c r="BD798" s="127" t="str">
        <f t="shared" si="250"/>
        <v/>
      </c>
      <c r="BE798" s="124"/>
      <c r="BF798" s="124"/>
      <c r="BG798" s="124"/>
      <c r="BH798" s="124"/>
      <c r="BI798" s="124"/>
      <c r="BJ798" s="124"/>
      <c r="BK798" s="311" t="e">
        <f t="shared" si="253"/>
        <v>#VALUE!</v>
      </c>
      <c r="BL798" s="124"/>
      <c r="BM798" s="311" t="e">
        <f t="shared" si="254"/>
        <v>#VALUE!</v>
      </c>
      <c r="BN798" s="272" t="str">
        <f>IF(COUNTIFS($AL$40,"=practic?*"),AU42,"")</f>
        <v/>
      </c>
      <c r="BO798" s="124"/>
      <c r="BP798" s="311" t="e">
        <f t="shared" si="255"/>
        <v>#VALUE!</v>
      </c>
      <c r="BQ798" s="127" t="str">
        <f>IF(COUNTIF($AZ798,"=practic?*"),IF($AW$42&lt;&gt;"",ROUND($AW$42/14,1),""),"")</f>
        <v/>
      </c>
      <c r="BR798" s="127" t="str">
        <f>IF(COUNTIF($AZ798,"=practic?*"),IF($AW$42&lt;&gt;"",ROUND($AW$42,1),""),"")</f>
        <v/>
      </c>
      <c r="BS798" s="127" t="str">
        <f>IF($AZ798="","",$AO$42)</f>
        <v/>
      </c>
      <c r="BT798" s="126" t="str">
        <f>IF($AZ798="","",$AV$42)</f>
        <v/>
      </c>
      <c r="BU798" s="126" t="str">
        <f t="shared" si="251"/>
        <v/>
      </c>
      <c r="BV798" s="127" t="str">
        <f t="shared" si="252"/>
        <v/>
      </c>
      <c r="BW798" s="419" t="str">
        <f t="shared" si="231"/>
        <v/>
      </c>
    </row>
    <row r="799" spans="50:75" ht="21" hidden="1" customHeight="1" x14ac:dyDescent="0.2">
      <c r="AX799" s="124" t="str">
        <f>IF(COUNTIFS($AL$43,"=practic?*"),$AL$45,"")</f>
        <v>L420.22.04.D9</v>
      </c>
      <c r="AY799" s="272">
        <v>9</v>
      </c>
      <c r="AZ799" s="272" t="str">
        <f>IF(COUNTIFS($AL$43,"=practic?*"),$AL$43,"")</f>
        <v>Practică de domeniu</v>
      </c>
      <c r="BA799" s="127">
        <f t="shared" si="248"/>
        <v>2</v>
      </c>
      <c r="BB799" s="127" t="str">
        <f t="shared" si="249"/>
        <v>4</v>
      </c>
      <c r="BC799" s="127" t="str">
        <f>IF($AZ799="","",$AP$45)</f>
        <v>C</v>
      </c>
      <c r="BD799" s="127" t="str">
        <f t="shared" si="250"/>
        <v>DI</v>
      </c>
      <c r="BE799" s="124"/>
      <c r="BF799" s="124"/>
      <c r="BG799" s="124"/>
      <c r="BH799" s="124"/>
      <c r="BI799" s="124"/>
      <c r="BJ799" s="124"/>
      <c r="BK799" s="311">
        <f t="shared" si="253"/>
        <v>6.4</v>
      </c>
      <c r="BL799" s="124"/>
      <c r="BM799" s="311">
        <f t="shared" si="254"/>
        <v>6.4</v>
      </c>
      <c r="BN799" s="272">
        <f>IF(COUNTIFS($AL$43,"=practic?*"),AU45,"")</f>
        <v>90</v>
      </c>
      <c r="BO799" s="124"/>
      <c r="BP799" s="311">
        <f t="shared" si="255"/>
        <v>90</v>
      </c>
      <c r="BQ799" s="127">
        <f>IF(COUNTIF($AZ799,"=practic?*"),IF($AW$45&lt;&gt;"",ROUND($AW$45/14,1),""),"")</f>
        <v>0.7</v>
      </c>
      <c r="BR799" s="127">
        <f>IF(COUNTIF($AZ799,"=practic?*"),IF($AW$45&lt;&gt;"",ROUND($AW$45,1),""),"")</f>
        <v>10</v>
      </c>
      <c r="BS799" s="127">
        <f>IF($AZ799="","",$AO$45)</f>
        <v>4</v>
      </c>
      <c r="BT799" s="126" t="str">
        <f>IF($AZ799="","",$AV$45)</f>
        <v>DD</v>
      </c>
      <c r="BU799" s="126">
        <f t="shared" si="251"/>
        <v>7.1000000000000005</v>
      </c>
      <c r="BV799" s="127">
        <f t="shared" si="252"/>
        <v>100</v>
      </c>
      <c r="BW799" s="419" t="str">
        <f t="shared" si="231"/>
        <v>2023</v>
      </c>
    </row>
    <row r="800" spans="50:75" ht="21" hidden="1" customHeight="1" x14ac:dyDescent="0.2">
      <c r="AX800" s="124" t="str">
        <f>IF(COUNTIFS($AL$46,"=practic?*"),$AL$48,"")</f>
        <v/>
      </c>
      <c r="AY800" s="272">
        <v>10</v>
      </c>
      <c r="AZ800" s="272" t="str">
        <f>IF(COUNTIFS($AL$46,"=practic?*"),$AL$46,"")</f>
        <v/>
      </c>
      <c r="BA800" s="127" t="str">
        <f t="shared" si="248"/>
        <v/>
      </c>
      <c r="BB800" s="127" t="str">
        <f t="shared" si="249"/>
        <v/>
      </c>
      <c r="BC800" s="127" t="str">
        <f>IF($AZ800="","",$AP$48)</f>
        <v/>
      </c>
      <c r="BD800" s="127" t="str">
        <f t="shared" si="250"/>
        <v/>
      </c>
      <c r="BE800" s="124"/>
      <c r="BF800" s="124"/>
      <c r="BG800" s="124"/>
      <c r="BH800" s="124"/>
      <c r="BI800" s="124"/>
      <c r="BJ800" s="124"/>
      <c r="BK800" s="311" t="e">
        <f t="shared" si="253"/>
        <v>#VALUE!</v>
      </c>
      <c r="BL800" s="124"/>
      <c r="BM800" s="311" t="e">
        <f t="shared" si="254"/>
        <v>#VALUE!</v>
      </c>
      <c r="BN800" s="272" t="str">
        <f>IF(COUNTIFS($AL$46,"=practic?*"),AU48,"")</f>
        <v/>
      </c>
      <c r="BO800" s="124"/>
      <c r="BP800" s="311" t="e">
        <f t="shared" si="255"/>
        <v>#VALUE!</v>
      </c>
      <c r="BQ800" s="127" t="str">
        <f>IF(COUNTIF($AZ800,"=practic?*"),IF($AW$48&lt;&gt;"",ROUND($AW$48/14,1),""),"")</f>
        <v/>
      </c>
      <c r="BR800" s="127" t="str">
        <f>IF(COUNTIF($AZ800,"=practic?*"),IF($AW$48&lt;&gt;"",ROUND($AW$48,1),""),"")</f>
        <v/>
      </c>
      <c r="BS800" s="127" t="str">
        <f>IF($AZ800="","",$AO$48)</f>
        <v/>
      </c>
      <c r="BT800" s="126" t="str">
        <f>IF($AZ800="","",$AV$48)</f>
        <v/>
      </c>
      <c r="BU800" s="126" t="str">
        <f t="shared" si="251"/>
        <v/>
      </c>
      <c r="BV800" s="127" t="str">
        <f t="shared" si="252"/>
        <v/>
      </c>
      <c r="BW800" s="419" t="str">
        <f t="shared" si="231"/>
        <v/>
      </c>
    </row>
    <row r="801" spans="50:75" ht="21" hidden="1" customHeight="1" x14ac:dyDescent="0.2">
      <c r="AX801" s="124" t="str">
        <f>IF(COUNTIFS($AL$49,"=practic?*"),$AL$51,"")</f>
        <v/>
      </c>
      <c r="AY801" s="272">
        <v>11</v>
      </c>
      <c r="AZ801" s="272" t="str">
        <f>IF(COUNTIFS($AL$49,"=practic?*"),$AL$49,"")</f>
        <v/>
      </c>
      <c r="BA801" s="127" t="str">
        <f t="shared" si="248"/>
        <v/>
      </c>
      <c r="BB801" s="127" t="str">
        <f t="shared" si="249"/>
        <v/>
      </c>
      <c r="BC801" s="127" t="str">
        <f>IF($AZ801="","",$AP$51)</f>
        <v/>
      </c>
      <c r="BD801" s="127" t="str">
        <f t="shared" si="250"/>
        <v/>
      </c>
      <c r="BE801" s="124"/>
      <c r="BF801" s="124"/>
      <c r="BG801" s="124"/>
      <c r="BH801" s="124"/>
      <c r="BI801" s="124"/>
      <c r="BJ801" s="124"/>
      <c r="BK801" s="369" t="e">
        <f t="shared" si="253"/>
        <v>#VALUE!</v>
      </c>
      <c r="BL801" s="124"/>
      <c r="BM801" s="369" t="e">
        <f t="shared" si="254"/>
        <v>#VALUE!</v>
      </c>
      <c r="BN801" s="272" t="str">
        <f>IF(COUNTIFS($AL$49,"=practic?*"),AU51,"")</f>
        <v/>
      </c>
      <c r="BO801" s="124"/>
      <c r="BP801" s="369" t="e">
        <f t="shared" si="255"/>
        <v>#VALUE!</v>
      </c>
      <c r="BQ801" s="127" t="str">
        <f>IF(COUNTIF($AZ801,"=practic?*"),IF($AW$51&lt;&gt;"",ROUND($AW$51/14,1),""),"")</f>
        <v/>
      </c>
      <c r="BR801" s="127" t="str">
        <f>IF(COUNTIF($AZ801,"=practic?*"),IF($AW$51&lt;&gt;"",ROUND($AW$51,1),""),"")</f>
        <v/>
      </c>
      <c r="BS801" s="127" t="str">
        <f>IF($AZ801="","",$AO$51)</f>
        <v/>
      </c>
      <c r="BT801" s="126" t="str">
        <f>IF($AZ801="","",$AV$51)</f>
        <v/>
      </c>
      <c r="BU801" s="126" t="str">
        <f t="shared" si="251"/>
        <v/>
      </c>
      <c r="BV801" s="127" t="str">
        <f t="shared" si="252"/>
        <v/>
      </c>
      <c r="BW801" s="419" t="str">
        <f t="shared" si="231"/>
        <v/>
      </c>
    </row>
    <row r="802" spans="50:75" ht="21" hidden="1" customHeight="1" x14ac:dyDescent="0.25">
      <c r="AX802" s="503" t="s">
        <v>221</v>
      </c>
      <c r="AY802" s="512"/>
      <c r="AZ802" s="512"/>
      <c r="BA802" s="512"/>
      <c r="BB802" s="512"/>
      <c r="BC802" s="512"/>
      <c r="BD802" s="512"/>
      <c r="BE802" s="512"/>
      <c r="BF802" s="512"/>
      <c r="BG802" s="512"/>
      <c r="BH802" s="512"/>
      <c r="BI802" s="512"/>
      <c r="BJ802" s="512"/>
      <c r="BK802" s="512"/>
      <c r="BL802" s="512"/>
      <c r="BM802" s="512"/>
      <c r="BN802" s="512"/>
      <c r="BO802" s="512"/>
      <c r="BP802" s="512"/>
      <c r="BQ802" s="512"/>
      <c r="BR802" s="512"/>
      <c r="BS802" s="512"/>
      <c r="BT802" s="512"/>
      <c r="BU802" s="512"/>
      <c r="BV802" s="513"/>
      <c r="BW802" s="419" t="str">
        <f t="shared" si="231"/>
        <v/>
      </c>
    </row>
    <row r="803" spans="50:75" ht="21" hidden="1" customHeight="1" x14ac:dyDescent="0.2">
      <c r="AX803" s="124" t="str">
        <f>IF(COUNTIFS($B$71,"=practic?*"),$B$73,"")</f>
        <v/>
      </c>
      <c r="AY803" s="127">
        <v>1</v>
      </c>
      <c r="AZ803" s="272" t="str">
        <f>IF(COUNTIFS($B$71,"=practic?*"),$B$71,"")</f>
        <v/>
      </c>
      <c r="BA803" s="127" t="str">
        <f t="shared" ref="BA803:BA812" si="256">IF($AZ803="","",ROUND(RIGHT($B$70,1)/2,0))</f>
        <v/>
      </c>
      <c r="BB803" s="127" t="str">
        <f t="shared" ref="BB803:BB812" si="257">IF($AZ803="","",RIGHT($B$70,1))</f>
        <v/>
      </c>
      <c r="BC803" s="127" t="str">
        <f>IF($AZ803="","",$F$73)</f>
        <v/>
      </c>
      <c r="BD803" s="127" t="str">
        <f t="shared" ref="BD803:BD812" si="258">IF($AZ803="","","DI")</f>
        <v/>
      </c>
      <c r="BE803" s="124"/>
      <c r="BF803" s="124"/>
      <c r="BG803" s="124"/>
      <c r="BH803" s="124"/>
      <c r="BI803" s="124"/>
      <c r="BJ803" s="124"/>
      <c r="BK803" s="318" t="e">
        <f t="shared" ref="BK803:BK811" si="259">ROUND(BN803/14,1)</f>
        <v>#VALUE!</v>
      </c>
      <c r="BL803" s="124"/>
      <c r="BM803" s="318" t="e">
        <f t="shared" ref="BM803:BM811" si="260">BK803+BL803</f>
        <v>#VALUE!</v>
      </c>
      <c r="BN803" s="272" t="str">
        <f>IF(COUNTIFS($B$71,"=practic?*"),K73,"")</f>
        <v/>
      </c>
      <c r="BO803" s="124"/>
      <c r="BP803" s="318" t="e">
        <f t="shared" ref="BP803:BP811" si="261">BN803+BO803</f>
        <v>#VALUE!</v>
      </c>
      <c r="BQ803" s="127" t="str">
        <f>IF(COUNTIF($AZ803,"=practic?*"),IF($M$73&lt;&gt;"",ROUND($M$73/14,1),""),"")</f>
        <v/>
      </c>
      <c r="BR803" s="127" t="str">
        <f>IF(COUNTIF($AZ803,"=practic?*"),IF($M$73&lt;&gt;"",ROUND($M$73,1),""),"")</f>
        <v/>
      </c>
      <c r="BS803" s="127" t="str">
        <f>IF($AZ803="","",$E$73)</f>
        <v/>
      </c>
      <c r="BT803" s="126" t="str">
        <f>IF($AZ803="","",$L$73)</f>
        <v/>
      </c>
      <c r="BU803" s="126" t="str">
        <f t="shared" ref="BU803:BU812" si="262">IF($AZ803="","",IF($BG803&lt;&gt;"",$BG803,0)+IF($BM803&lt;&gt;"",$BM803,0)+IF($BQ803&lt;&gt;"",$BQ803,0))</f>
        <v/>
      </c>
      <c r="BV803" s="127" t="str">
        <f t="shared" ref="BV803:BV812" si="263">IF($AZ803="","",IF($BJ803&lt;&gt;"",$BJ803,0)+IF($BP803&lt;&gt;"",$BP803,0)+IF($BR803&lt;&gt;"",$BR803,0))</f>
        <v/>
      </c>
      <c r="BW803" s="419" t="str">
        <f t="shared" si="231"/>
        <v/>
      </c>
    </row>
    <row r="804" spans="50:75" ht="21" hidden="1" customHeight="1" x14ac:dyDescent="0.2">
      <c r="AX804" s="124" t="str">
        <f>IF(COUNTIFS($B$74,"=practic?*"),$B$76,"")</f>
        <v/>
      </c>
      <c r="AY804" s="272">
        <v>2</v>
      </c>
      <c r="AZ804" s="272" t="str">
        <f>IF(COUNTIFS($B$74,"=practic?*"),$B$74,"")</f>
        <v/>
      </c>
      <c r="BA804" s="272" t="str">
        <f t="shared" si="256"/>
        <v/>
      </c>
      <c r="BB804" s="272" t="str">
        <f t="shared" si="257"/>
        <v/>
      </c>
      <c r="BC804" s="272" t="str">
        <f>IF($AZ804="","",$F$76)</f>
        <v/>
      </c>
      <c r="BD804" s="272" t="str">
        <f t="shared" si="258"/>
        <v/>
      </c>
      <c r="BE804" s="124"/>
      <c r="BF804" s="124"/>
      <c r="BG804" s="124"/>
      <c r="BH804" s="124"/>
      <c r="BI804" s="124"/>
      <c r="BJ804" s="124"/>
      <c r="BK804" s="318" t="e">
        <f t="shared" si="259"/>
        <v>#VALUE!</v>
      </c>
      <c r="BL804" s="124"/>
      <c r="BM804" s="318" t="e">
        <f t="shared" si="260"/>
        <v>#VALUE!</v>
      </c>
      <c r="BN804" s="272" t="str">
        <f>IF(COUNTIFS($B$74,"=practic?*"),K76,"")</f>
        <v/>
      </c>
      <c r="BO804" s="124"/>
      <c r="BP804" s="318" t="e">
        <f t="shared" si="261"/>
        <v>#VALUE!</v>
      </c>
      <c r="BQ804" s="127" t="str">
        <f>IF(COUNTIF($AZ804,"=practic?*"),IF($M$76&lt;&gt;"",ROUND($M$76/14,1),""),"")</f>
        <v/>
      </c>
      <c r="BR804" s="127" t="str">
        <f>IF(COUNTIF($AZ804,"=practic?*"),IF($M$76&lt;&gt;"",ROUND($M$76,1),""),"")</f>
        <v/>
      </c>
      <c r="BS804" s="272" t="str">
        <f>IF($AZ804="","",$E$76)</f>
        <v/>
      </c>
      <c r="BT804" s="126" t="str">
        <f>IF($AZ804="","",$L$76)</f>
        <v/>
      </c>
      <c r="BU804" s="126" t="str">
        <f t="shared" si="262"/>
        <v/>
      </c>
      <c r="BV804" s="127" t="str">
        <f t="shared" si="263"/>
        <v/>
      </c>
      <c r="BW804" s="419" t="str">
        <f t="shared" si="231"/>
        <v/>
      </c>
    </row>
    <row r="805" spans="50:75" ht="21" hidden="1" customHeight="1" x14ac:dyDescent="0.2">
      <c r="AX805" s="124" t="str">
        <f>IF(COUNTIFS($B$77,"=practic?*"),$B$79,"")</f>
        <v/>
      </c>
      <c r="AY805" s="272">
        <v>3</v>
      </c>
      <c r="AZ805" s="272" t="str">
        <f>IF(COUNTIFS($B$77,"=practic?*"),$B$77,"")</f>
        <v/>
      </c>
      <c r="BA805" s="272" t="str">
        <f t="shared" si="256"/>
        <v/>
      </c>
      <c r="BB805" s="272" t="str">
        <f t="shared" si="257"/>
        <v/>
      </c>
      <c r="BC805" s="272" t="str">
        <f>IF($AZ805="","",$F$79)</f>
        <v/>
      </c>
      <c r="BD805" s="127" t="str">
        <f t="shared" si="258"/>
        <v/>
      </c>
      <c r="BE805" s="124"/>
      <c r="BF805" s="124"/>
      <c r="BG805" s="124"/>
      <c r="BH805" s="124"/>
      <c r="BI805" s="124"/>
      <c r="BJ805" s="124"/>
      <c r="BK805" s="318" t="e">
        <f t="shared" si="259"/>
        <v>#VALUE!</v>
      </c>
      <c r="BL805" s="124"/>
      <c r="BM805" s="318" t="e">
        <f t="shared" si="260"/>
        <v>#VALUE!</v>
      </c>
      <c r="BN805" s="272" t="str">
        <f>IF(COUNTIFS($B$77,"=practic?*"),K79,"")</f>
        <v/>
      </c>
      <c r="BO805" s="124"/>
      <c r="BP805" s="318" t="e">
        <f t="shared" si="261"/>
        <v>#VALUE!</v>
      </c>
      <c r="BQ805" s="127" t="str">
        <f>IF(COUNTIF($AZ805,"=practic?*"),IF($M$79&lt;&gt;"",ROUND($M$79/14,1),""),"")</f>
        <v/>
      </c>
      <c r="BR805" s="127" t="str">
        <f>IF(COUNTIF($AZ805,"=practic?*"),IF($M$79&lt;&gt;"",ROUND($M$79,1),""),"")</f>
        <v/>
      </c>
      <c r="BS805" s="272" t="str">
        <f>IF($AZ805="","",$E$79)</f>
        <v/>
      </c>
      <c r="BT805" s="126" t="str">
        <f>IF($AZ805="","",$L$79)</f>
        <v/>
      </c>
      <c r="BU805" s="126" t="str">
        <f t="shared" si="262"/>
        <v/>
      </c>
      <c r="BV805" s="127" t="str">
        <f t="shared" si="263"/>
        <v/>
      </c>
      <c r="BW805" s="419" t="str">
        <f t="shared" si="231"/>
        <v/>
      </c>
    </row>
    <row r="806" spans="50:75" ht="21" hidden="1" customHeight="1" x14ac:dyDescent="0.2">
      <c r="AX806" s="124" t="str">
        <f>IF(COUNTIFS($B$80,"=practic?*"),$B$82,"")</f>
        <v/>
      </c>
      <c r="AY806" s="272">
        <v>4</v>
      </c>
      <c r="AZ806" s="272" t="str">
        <f>IF(COUNTIFS($B$80,"=practic?*"),$B$80,"")</f>
        <v/>
      </c>
      <c r="BA806" s="272" t="str">
        <f t="shared" si="256"/>
        <v/>
      </c>
      <c r="BB806" s="272" t="str">
        <f t="shared" si="257"/>
        <v/>
      </c>
      <c r="BC806" s="272" t="str">
        <f>IF($AZ806="","",$F$82)</f>
        <v/>
      </c>
      <c r="BD806" s="272" t="str">
        <f t="shared" si="258"/>
        <v/>
      </c>
      <c r="BE806" s="124"/>
      <c r="BF806" s="124"/>
      <c r="BG806" s="124"/>
      <c r="BH806" s="124"/>
      <c r="BI806" s="124"/>
      <c r="BJ806" s="124"/>
      <c r="BK806" s="318" t="e">
        <f t="shared" si="259"/>
        <v>#VALUE!</v>
      </c>
      <c r="BL806" s="124"/>
      <c r="BM806" s="318" t="e">
        <f t="shared" si="260"/>
        <v>#VALUE!</v>
      </c>
      <c r="BN806" s="272" t="str">
        <f>IF(COUNTIFS($B$80,"=practic?*"),K82,"")</f>
        <v/>
      </c>
      <c r="BO806" s="124"/>
      <c r="BP806" s="318" t="e">
        <f t="shared" si="261"/>
        <v>#VALUE!</v>
      </c>
      <c r="BQ806" s="127" t="str">
        <f>IF(COUNTIF($AZ806,"=practic?*"),IF($M$82&lt;&gt;"",ROUND($M$82/14,1),""),"")</f>
        <v/>
      </c>
      <c r="BR806" s="127" t="str">
        <f>IF(COUNTIF($AZ806,"=practic?*"),IF($M$82&lt;&gt;"",ROUND($M$82,1),""),"")</f>
        <v/>
      </c>
      <c r="BS806" s="127" t="str">
        <f>IF($AZ806="","",$E$82)</f>
        <v/>
      </c>
      <c r="BT806" s="126" t="str">
        <f>IF($AZ806="","",$L$82)</f>
        <v/>
      </c>
      <c r="BU806" s="126" t="str">
        <f t="shared" si="262"/>
        <v/>
      </c>
      <c r="BV806" s="127" t="str">
        <f t="shared" si="263"/>
        <v/>
      </c>
      <c r="BW806" s="419" t="str">
        <f t="shared" si="231"/>
        <v/>
      </c>
    </row>
    <row r="807" spans="50:75" ht="21" hidden="1" customHeight="1" x14ac:dyDescent="0.2">
      <c r="AX807" s="124" t="str">
        <f>IF(COUNTIFS($B$83,"=practic?*"),$B$85,"")</f>
        <v/>
      </c>
      <c r="AY807" s="272">
        <v>5</v>
      </c>
      <c r="AZ807" s="272" t="str">
        <f>IF(COUNTIFS($B$83,"=practic?*"),$B$83,"")</f>
        <v/>
      </c>
      <c r="BA807" s="272" t="str">
        <f t="shared" si="256"/>
        <v/>
      </c>
      <c r="BB807" s="272" t="str">
        <f t="shared" si="257"/>
        <v/>
      </c>
      <c r="BC807" s="272" t="str">
        <f>IF($AZ807="","",$F$85)</f>
        <v/>
      </c>
      <c r="BD807" s="127" t="str">
        <f t="shared" si="258"/>
        <v/>
      </c>
      <c r="BE807" s="124"/>
      <c r="BF807" s="124"/>
      <c r="BG807" s="124"/>
      <c r="BH807" s="124"/>
      <c r="BI807" s="124"/>
      <c r="BJ807" s="124"/>
      <c r="BK807" s="318" t="e">
        <f t="shared" si="259"/>
        <v>#VALUE!</v>
      </c>
      <c r="BL807" s="124"/>
      <c r="BM807" s="318" t="e">
        <f t="shared" si="260"/>
        <v>#VALUE!</v>
      </c>
      <c r="BN807" s="272" t="str">
        <f>IF(COUNTIFS($B$83,"=practic?*"),K85,"")</f>
        <v/>
      </c>
      <c r="BO807" s="124"/>
      <c r="BP807" s="318" t="e">
        <f t="shared" si="261"/>
        <v>#VALUE!</v>
      </c>
      <c r="BQ807" s="127" t="str">
        <f>IF(COUNTIF($AZ807,"=practic?*"),IF($M$85&lt;&gt;"",ROUND($M$85/14,1),""),"")</f>
        <v/>
      </c>
      <c r="BR807" s="127" t="str">
        <f>IF(COUNTIF($AZ807,"=practic?*"),IF($M$85&lt;&gt;"",ROUND($M$85,1),""),"")</f>
        <v/>
      </c>
      <c r="BS807" s="272" t="str">
        <f>IF($AZ807="","",$E$85)</f>
        <v/>
      </c>
      <c r="BT807" s="126" t="str">
        <f>IF($AZ807="","",$L$85)</f>
        <v/>
      </c>
      <c r="BU807" s="126" t="str">
        <f t="shared" si="262"/>
        <v/>
      </c>
      <c r="BV807" s="127" t="str">
        <f t="shared" si="263"/>
        <v/>
      </c>
      <c r="BW807" s="419" t="str">
        <f t="shared" si="231"/>
        <v/>
      </c>
    </row>
    <row r="808" spans="50:75" ht="21" hidden="1" customHeight="1" x14ac:dyDescent="0.2">
      <c r="AX808" s="124" t="str">
        <f>IF(COUNTIFS($B$86,"=practic?*"),$B$88,"")</f>
        <v/>
      </c>
      <c r="AY808" s="272">
        <v>6</v>
      </c>
      <c r="AZ808" s="272" t="str">
        <f>IF(COUNTIFS($B$86,"=practic?*"),$B$86,"")</f>
        <v/>
      </c>
      <c r="BA808" s="272" t="str">
        <f t="shared" si="256"/>
        <v/>
      </c>
      <c r="BB808" s="272" t="str">
        <f t="shared" si="257"/>
        <v/>
      </c>
      <c r="BC808" s="272" t="str">
        <f>IF($AZ808="","",$F$88)</f>
        <v/>
      </c>
      <c r="BD808" s="272" t="str">
        <f t="shared" si="258"/>
        <v/>
      </c>
      <c r="BE808" s="124"/>
      <c r="BF808" s="124"/>
      <c r="BG808" s="124"/>
      <c r="BH808" s="124"/>
      <c r="BI808" s="124"/>
      <c r="BJ808" s="124"/>
      <c r="BK808" s="318" t="e">
        <f t="shared" si="259"/>
        <v>#VALUE!</v>
      </c>
      <c r="BL808" s="124"/>
      <c r="BM808" s="318" t="e">
        <f t="shared" si="260"/>
        <v>#VALUE!</v>
      </c>
      <c r="BN808" s="272" t="str">
        <f>IF(COUNTIFS($B$86,"=practic?*"),K88,"")</f>
        <v/>
      </c>
      <c r="BO808" s="124"/>
      <c r="BP808" s="318" t="e">
        <f t="shared" si="261"/>
        <v>#VALUE!</v>
      </c>
      <c r="BQ808" s="127" t="str">
        <f>IF(COUNTIF($AZ808,"=practic?*"),IF($M$88&lt;&gt;"",ROUND($M$88/14,1),""),"")</f>
        <v/>
      </c>
      <c r="BR808" s="127" t="str">
        <f>IF(COUNTIF($AZ808,"=practic?*"),IF($M$88&lt;&gt;"",ROUND($M$88,1),""),"")</f>
        <v/>
      </c>
      <c r="BS808" s="272" t="str">
        <f>IF($AZ808="","",$E$88)</f>
        <v/>
      </c>
      <c r="BT808" s="126" t="str">
        <f>IF($AZ808="","",$L$88)</f>
        <v/>
      </c>
      <c r="BU808" s="126" t="str">
        <f t="shared" si="262"/>
        <v/>
      </c>
      <c r="BV808" s="127" t="str">
        <f t="shared" si="263"/>
        <v/>
      </c>
      <c r="BW808" s="419" t="str">
        <f t="shared" si="231"/>
        <v/>
      </c>
    </row>
    <row r="809" spans="50:75" ht="21" hidden="1" customHeight="1" x14ac:dyDescent="0.2">
      <c r="AX809" s="124" t="str">
        <f>IF(COUNTIFS($B$89,"=practic?*"),$B$91,"")</f>
        <v/>
      </c>
      <c r="AY809" s="272">
        <v>7</v>
      </c>
      <c r="AZ809" s="272" t="str">
        <f>IF(COUNTIFS($B$89,"=practic?*"),$B$89,"")</f>
        <v/>
      </c>
      <c r="BA809" s="272" t="str">
        <f t="shared" si="256"/>
        <v/>
      </c>
      <c r="BB809" s="127" t="str">
        <f t="shared" si="257"/>
        <v/>
      </c>
      <c r="BC809" s="272" t="str">
        <f>IF($AZ809="","",$F$91)</f>
        <v/>
      </c>
      <c r="BD809" s="127" t="str">
        <f t="shared" si="258"/>
        <v/>
      </c>
      <c r="BE809" s="124"/>
      <c r="BF809" s="124"/>
      <c r="BG809" s="124"/>
      <c r="BH809" s="124"/>
      <c r="BI809" s="124"/>
      <c r="BJ809" s="124"/>
      <c r="BK809" s="318" t="e">
        <f t="shared" si="259"/>
        <v>#VALUE!</v>
      </c>
      <c r="BL809" s="124"/>
      <c r="BM809" s="318" t="e">
        <f t="shared" si="260"/>
        <v>#VALUE!</v>
      </c>
      <c r="BN809" s="272" t="str">
        <f>IF(COUNTIFS($B$89,"=practic?*"),K91,"")</f>
        <v/>
      </c>
      <c r="BO809" s="124"/>
      <c r="BP809" s="318" t="e">
        <f t="shared" si="261"/>
        <v>#VALUE!</v>
      </c>
      <c r="BQ809" s="127" t="str">
        <f>IF(COUNTIF($AZ809,"=practic?*"),IF($M$91&lt;&gt;"",ROUND($M$91/14,1),""),"")</f>
        <v/>
      </c>
      <c r="BR809" s="127" t="str">
        <f>IF(COUNTIF($AZ809,"=practic?*"),IF($M$91&lt;&gt;"",ROUND($M$91,1),""),"")</f>
        <v/>
      </c>
      <c r="BS809" s="127" t="str">
        <f>IF($AZ809="","",$E$91)</f>
        <v/>
      </c>
      <c r="BT809" s="126" t="str">
        <f>IF($AZ809="","",$L$91)</f>
        <v/>
      </c>
      <c r="BU809" s="126" t="str">
        <f t="shared" si="262"/>
        <v/>
      </c>
      <c r="BV809" s="127" t="str">
        <f t="shared" si="263"/>
        <v/>
      </c>
      <c r="BW809" s="419" t="str">
        <f t="shared" si="231"/>
        <v/>
      </c>
    </row>
    <row r="810" spans="50:75" ht="21" hidden="1" customHeight="1" x14ac:dyDescent="0.2">
      <c r="AX810" s="124" t="str">
        <f>IF(COUNTIFS($B$92,"=practic?*"),$B$94,"")</f>
        <v/>
      </c>
      <c r="AY810" s="272">
        <v>8</v>
      </c>
      <c r="AZ810" s="272" t="str">
        <f>IF(COUNTIFS($B$92,"=practic?*"),$B$92,"")</f>
        <v/>
      </c>
      <c r="BA810" s="272" t="str">
        <f t="shared" si="256"/>
        <v/>
      </c>
      <c r="BB810" s="272" t="str">
        <f t="shared" si="257"/>
        <v/>
      </c>
      <c r="BC810" s="272" t="str">
        <f>IF($AZ810="","",$F$94)</f>
        <v/>
      </c>
      <c r="BD810" s="272" t="str">
        <f t="shared" si="258"/>
        <v/>
      </c>
      <c r="BE810" s="124"/>
      <c r="BF810" s="124"/>
      <c r="BG810" s="124"/>
      <c r="BH810" s="124"/>
      <c r="BI810" s="124"/>
      <c r="BJ810" s="124"/>
      <c r="BK810" s="318" t="e">
        <f t="shared" si="259"/>
        <v>#VALUE!</v>
      </c>
      <c r="BL810" s="124"/>
      <c r="BM810" s="318" t="e">
        <f t="shared" si="260"/>
        <v>#VALUE!</v>
      </c>
      <c r="BN810" s="272" t="str">
        <f>IF(COUNTIFS($B$92,"=practic?*"),K94,"")</f>
        <v/>
      </c>
      <c r="BO810" s="124"/>
      <c r="BP810" s="318" t="e">
        <f t="shared" si="261"/>
        <v>#VALUE!</v>
      </c>
      <c r="BQ810" s="127" t="str">
        <f>IF(COUNTIF($AZ810,"=practic?*"),IF($M$94&lt;&gt;"",ROUND($M$94/14,1),""),"")</f>
        <v/>
      </c>
      <c r="BR810" s="127" t="str">
        <f>IF(COUNTIF($AZ810,"=practic?*"),IF($M$94&lt;&gt;"",ROUND($M$94,1),""),"")</f>
        <v/>
      </c>
      <c r="BS810" s="272" t="str">
        <f>IF($AZ810="","",$E$94)</f>
        <v/>
      </c>
      <c r="BT810" s="126" t="str">
        <f>IF($AZ810="","",$L$94)</f>
        <v/>
      </c>
      <c r="BU810" s="126" t="str">
        <f t="shared" si="262"/>
        <v/>
      </c>
      <c r="BV810" s="127" t="str">
        <f t="shared" si="263"/>
        <v/>
      </c>
      <c r="BW810" s="419" t="str">
        <f t="shared" si="231"/>
        <v/>
      </c>
    </row>
    <row r="811" spans="50:75" ht="21" hidden="1" customHeight="1" x14ac:dyDescent="0.2">
      <c r="AX811" s="124" t="str">
        <f>IF(COUNTIFS($B$95,"=practic?*"),$B$97,"")</f>
        <v/>
      </c>
      <c r="AY811" s="272">
        <v>9</v>
      </c>
      <c r="AZ811" s="272" t="str">
        <f>IF(COUNTIFS($B$95,"=practic?*"),$B$95,"")</f>
        <v/>
      </c>
      <c r="BA811" s="272" t="str">
        <f t="shared" si="256"/>
        <v/>
      </c>
      <c r="BB811" s="272" t="str">
        <f t="shared" si="257"/>
        <v/>
      </c>
      <c r="BC811" s="272" t="str">
        <f>IF($AZ811="","",$F$100)</f>
        <v/>
      </c>
      <c r="BD811" s="127" t="str">
        <f t="shared" si="258"/>
        <v/>
      </c>
      <c r="BE811" s="124"/>
      <c r="BF811" s="124"/>
      <c r="BG811" s="124"/>
      <c r="BH811" s="124"/>
      <c r="BI811" s="124"/>
      <c r="BJ811" s="124"/>
      <c r="BK811" s="318" t="e">
        <f t="shared" si="259"/>
        <v>#VALUE!</v>
      </c>
      <c r="BL811" s="124"/>
      <c r="BM811" s="318" t="e">
        <f t="shared" si="260"/>
        <v>#VALUE!</v>
      </c>
      <c r="BN811" s="272" t="str">
        <f>IF(COUNTIFS($B$95,"=practic?*"),K97,"")</f>
        <v/>
      </c>
      <c r="BO811" s="124"/>
      <c r="BP811" s="318" t="e">
        <f t="shared" si="261"/>
        <v>#VALUE!</v>
      </c>
      <c r="BQ811" s="127" t="str">
        <f>IF(COUNTIF($AZ811,"=practic?*"),IF($M$100&lt;&gt;"",ROUND($M$100/14,1),""),"")</f>
        <v/>
      </c>
      <c r="BR811" s="127" t="str">
        <f>IF(COUNTIF($AZ811,"=practic?*"),IF($M$100&lt;&gt;"",ROUND($M$100,1),""),"")</f>
        <v/>
      </c>
      <c r="BS811" s="272" t="str">
        <f>IF($AZ811="","",$E$100)</f>
        <v/>
      </c>
      <c r="BT811" s="126" t="str">
        <f>IF($AZ811="","",$L$100)</f>
        <v/>
      </c>
      <c r="BU811" s="126" t="str">
        <f t="shared" si="262"/>
        <v/>
      </c>
      <c r="BV811" s="127" t="str">
        <f t="shared" si="263"/>
        <v/>
      </c>
      <c r="BW811" s="419" t="str">
        <f t="shared" si="231"/>
        <v/>
      </c>
    </row>
    <row r="812" spans="50:75" ht="21" hidden="1" customHeight="1" x14ac:dyDescent="0.2">
      <c r="AX812" s="124" t="str">
        <f>IF(COUNTIFS($B$98,"=practic?*"),$B$100,"")</f>
        <v/>
      </c>
      <c r="AY812" s="272">
        <v>10</v>
      </c>
      <c r="AZ812" s="318" t="str">
        <f>IF(COUNTIFS($B$98,"=practic?*"),$B$98,"")</f>
        <v/>
      </c>
      <c r="BA812" s="318" t="str">
        <f t="shared" si="256"/>
        <v/>
      </c>
      <c r="BB812" s="318" t="str">
        <f t="shared" si="257"/>
        <v/>
      </c>
      <c r="BC812" s="318" t="str">
        <f>IF($AZ812="","",$F$100)</f>
        <v/>
      </c>
      <c r="BD812" s="127" t="str">
        <f t="shared" si="258"/>
        <v/>
      </c>
      <c r="BE812" s="124"/>
      <c r="BF812" s="124"/>
      <c r="BG812" s="124"/>
      <c r="BH812" s="124"/>
      <c r="BI812" s="124"/>
      <c r="BJ812" s="124"/>
      <c r="BK812" s="318" t="e">
        <f t="shared" ref="BK812:BK845" si="264">ROUND(BN812/14,1)</f>
        <v>#VALUE!</v>
      </c>
      <c r="BL812" s="124"/>
      <c r="BM812" s="318" t="e">
        <f t="shared" ref="BM812:BM845" si="265">BK812+BL812</f>
        <v>#VALUE!</v>
      </c>
      <c r="BN812" s="318" t="str">
        <f>IF(COUNTIFS($B$98,"=practic?*"),K100,"")</f>
        <v/>
      </c>
      <c r="BO812" s="124"/>
      <c r="BP812" s="318" t="e">
        <f t="shared" ref="BP812:BP845" si="266">BN812+BO812</f>
        <v>#VALUE!</v>
      </c>
      <c r="BQ812" s="127" t="str">
        <f>IF(COUNTIF($AZ812,"=practic?*"),IF($M$100&lt;&gt;"",ROUND($M$100/14,1),""),"")</f>
        <v/>
      </c>
      <c r="BR812" s="127" t="str">
        <f>IF(COUNTIF($AZ812,"=practic?*"),IF($M$100&lt;&gt;"",ROUND($M$100,1),""),"")</f>
        <v/>
      </c>
      <c r="BS812" s="318" t="str">
        <f>IF($AZ812="","",$E$100)</f>
        <v/>
      </c>
      <c r="BT812" s="126" t="str">
        <f>IF($AZ812="","",$L$100)</f>
        <v/>
      </c>
      <c r="BU812" s="126" t="str">
        <f t="shared" si="262"/>
        <v/>
      </c>
      <c r="BV812" s="127" t="str">
        <f t="shared" si="263"/>
        <v/>
      </c>
      <c r="BW812" s="419" t="str">
        <f t="shared" si="231"/>
        <v/>
      </c>
    </row>
    <row r="813" spans="50:75" ht="21" hidden="1" customHeight="1" x14ac:dyDescent="0.25">
      <c r="AX813" s="503" t="s">
        <v>222</v>
      </c>
      <c r="AY813" s="512"/>
      <c r="AZ813" s="512"/>
      <c r="BA813" s="512"/>
      <c r="BB813" s="512"/>
      <c r="BC813" s="512"/>
      <c r="BD813" s="512"/>
      <c r="BE813" s="512"/>
      <c r="BF813" s="512"/>
      <c r="BG813" s="512"/>
      <c r="BH813" s="512"/>
      <c r="BI813" s="512"/>
      <c r="BJ813" s="512"/>
      <c r="BK813" s="512"/>
      <c r="BL813" s="512"/>
      <c r="BM813" s="512"/>
      <c r="BN813" s="512"/>
      <c r="BO813" s="512"/>
      <c r="BP813" s="512"/>
      <c r="BQ813" s="512"/>
      <c r="BR813" s="512"/>
      <c r="BS813" s="512"/>
      <c r="BT813" s="512"/>
      <c r="BU813" s="512"/>
      <c r="BV813" s="513"/>
      <c r="BW813" s="419" t="str">
        <f t="shared" si="231"/>
        <v/>
      </c>
    </row>
    <row r="814" spans="50:75" ht="21" hidden="1" customHeight="1" x14ac:dyDescent="0.2">
      <c r="AX814" s="124" t="str">
        <f>IF(COUNTIFS($N$71,"=practic?*"),$N$73,"")</f>
        <v/>
      </c>
      <c r="AY814" s="127">
        <v>1</v>
      </c>
      <c r="AZ814" s="272" t="str">
        <f>IF(COUNTIFS($N$71,"=practic?*"),$N$71,"")</f>
        <v/>
      </c>
      <c r="BA814" s="127" t="str">
        <f t="shared" ref="BA814:BA823" si="267">IF($AZ814="","",ROUND(RIGHT($N$70,1)/2,0))</f>
        <v/>
      </c>
      <c r="BB814" s="127" t="str">
        <f t="shared" ref="BB814:BB823" si="268">IF($AZ814="","",RIGHT($N$70,1))</f>
        <v/>
      </c>
      <c r="BC814" s="127" t="str">
        <f>IF($AZ814="","",$R$73)</f>
        <v/>
      </c>
      <c r="BD814" s="127" t="str">
        <f t="shared" ref="BD814:BD823" si="269">IF($AZ814="","","DI")</f>
        <v/>
      </c>
      <c r="BE814" s="124"/>
      <c r="BF814" s="124"/>
      <c r="BG814" s="124"/>
      <c r="BH814" s="124"/>
      <c r="BI814" s="124"/>
      <c r="BJ814" s="124"/>
      <c r="BK814" s="318" t="e">
        <f t="shared" si="264"/>
        <v>#VALUE!</v>
      </c>
      <c r="BL814" s="124"/>
      <c r="BM814" s="318" t="e">
        <f t="shared" si="265"/>
        <v>#VALUE!</v>
      </c>
      <c r="BN814" s="272" t="str">
        <f>IF(COUNTIFS($N$71,"=practic?*"),W73,"")</f>
        <v/>
      </c>
      <c r="BO814" s="124"/>
      <c r="BP814" s="318" t="e">
        <f t="shared" si="266"/>
        <v>#VALUE!</v>
      </c>
      <c r="BQ814" s="127" t="str">
        <f>IF(COUNTIF($AZ814,"=practic?*"),IF($Y$73&lt;&gt;"",ROUND($Y$73/14,1),""),"")</f>
        <v/>
      </c>
      <c r="BR814" s="127" t="str">
        <f>IF(COUNTIF($AZ814,"=practic?*"),IF($Y$73&lt;&gt;"",ROUND($Y$73,1),""),"")</f>
        <v/>
      </c>
      <c r="BS814" s="127" t="str">
        <f>IF($AZ814="","",$Q$73)</f>
        <v/>
      </c>
      <c r="BT814" s="126" t="str">
        <f>IF($AZ814="","",$X$73)</f>
        <v/>
      </c>
      <c r="BU814" s="126" t="str">
        <f t="shared" ref="BU814:BU823" si="270">IF($AZ814="","",IF($BG814&lt;&gt;"",$BG814,0)+IF($BM814&lt;&gt;"",$BM814,0)+IF($BQ814&lt;&gt;"",$BQ814,0))</f>
        <v/>
      </c>
      <c r="BV814" s="127" t="str">
        <f t="shared" ref="BV814:BV823" si="271">IF($AZ814="","",IF($BJ814&lt;&gt;"",$BJ814,0)+IF($BP814&lt;&gt;"",$BP814,0)+IF($BR814&lt;&gt;"",$BR814,0))</f>
        <v/>
      </c>
      <c r="BW814" s="419" t="str">
        <f t="shared" si="231"/>
        <v/>
      </c>
    </row>
    <row r="815" spans="50:75" ht="21" hidden="1" customHeight="1" x14ac:dyDescent="0.2">
      <c r="AX815" s="124" t="str">
        <f>IF(COUNTIFS($N$74,"=practic?*"),$N$76,"")</f>
        <v/>
      </c>
      <c r="AY815" s="272">
        <v>2</v>
      </c>
      <c r="AZ815" s="272" t="str">
        <f>IF(COUNTIFS($N$74,"=practic?*"),$N$74,"")</f>
        <v/>
      </c>
      <c r="BA815" s="272" t="str">
        <f t="shared" si="267"/>
        <v/>
      </c>
      <c r="BB815" s="272" t="str">
        <f t="shared" si="268"/>
        <v/>
      </c>
      <c r="BC815" s="272" t="str">
        <f>IF($AZ815="","",$R$76)</f>
        <v/>
      </c>
      <c r="BD815" s="272" t="str">
        <f t="shared" si="269"/>
        <v/>
      </c>
      <c r="BE815" s="124"/>
      <c r="BF815" s="124"/>
      <c r="BG815" s="124"/>
      <c r="BH815" s="124"/>
      <c r="BI815" s="124"/>
      <c r="BJ815" s="124"/>
      <c r="BK815" s="318" t="e">
        <f t="shared" si="264"/>
        <v>#VALUE!</v>
      </c>
      <c r="BL815" s="124"/>
      <c r="BM815" s="318" t="e">
        <f t="shared" si="265"/>
        <v>#VALUE!</v>
      </c>
      <c r="BN815" s="272" t="str">
        <f>IF(COUNTIFS($N$74,"=practic?*"),W76,"")</f>
        <v/>
      </c>
      <c r="BO815" s="124"/>
      <c r="BP815" s="318" t="e">
        <f t="shared" si="266"/>
        <v>#VALUE!</v>
      </c>
      <c r="BQ815" s="127" t="str">
        <f>IF(COUNTIF($AZ815,"=practic?*"),IF($Y$76&lt;&gt;"",ROUND($Y$76/14,1),""),"")</f>
        <v/>
      </c>
      <c r="BR815" s="127" t="str">
        <f>IF(COUNTIF($AZ815,"=practic?*"),IF($Y$76&lt;&gt;"",ROUND($Y$76,1),""),"")</f>
        <v/>
      </c>
      <c r="BS815" s="272" t="str">
        <f>IF($AZ815="","",$Q$76)</f>
        <v/>
      </c>
      <c r="BT815" s="126" t="str">
        <f>IF($AZ815="","",$X$76)</f>
        <v/>
      </c>
      <c r="BU815" s="126" t="str">
        <f t="shared" si="270"/>
        <v/>
      </c>
      <c r="BV815" s="127" t="str">
        <f t="shared" si="271"/>
        <v/>
      </c>
      <c r="BW815" s="419" t="str">
        <f t="shared" si="231"/>
        <v/>
      </c>
    </row>
    <row r="816" spans="50:75" ht="21" hidden="1" customHeight="1" x14ac:dyDescent="0.2">
      <c r="AX816" s="124" t="str">
        <f>IF(COUNTIFS($N$77,"=practic?*"),$N$79,"")</f>
        <v/>
      </c>
      <c r="AY816" s="272">
        <v>3</v>
      </c>
      <c r="AZ816" s="272" t="str">
        <f>IF(COUNTIFS($N$77,"=practic?*"),$N$77,"")</f>
        <v/>
      </c>
      <c r="BA816" s="272" t="str">
        <f t="shared" si="267"/>
        <v/>
      </c>
      <c r="BB816" s="272" t="str">
        <f t="shared" si="268"/>
        <v/>
      </c>
      <c r="BC816" s="272" t="str">
        <f>IF($AZ816="","",$R$79)</f>
        <v/>
      </c>
      <c r="BD816" s="127" t="str">
        <f t="shared" si="269"/>
        <v/>
      </c>
      <c r="BE816" s="124"/>
      <c r="BF816" s="124"/>
      <c r="BG816" s="124"/>
      <c r="BH816" s="124"/>
      <c r="BI816" s="124"/>
      <c r="BJ816" s="124"/>
      <c r="BK816" s="318" t="e">
        <f t="shared" si="264"/>
        <v>#VALUE!</v>
      </c>
      <c r="BL816" s="124"/>
      <c r="BM816" s="318" t="e">
        <f t="shared" si="265"/>
        <v>#VALUE!</v>
      </c>
      <c r="BN816" s="272" t="str">
        <f>IF(COUNTIFS($N$77,"=practic?*"),W79,"")</f>
        <v/>
      </c>
      <c r="BO816" s="124"/>
      <c r="BP816" s="318" t="e">
        <f t="shared" si="266"/>
        <v>#VALUE!</v>
      </c>
      <c r="BQ816" s="127" t="str">
        <f>IF(COUNTIF($AZ816,"=practic?*"),IF($Y$79&lt;&gt;"",ROUND($Y$79/14,1),""),"")</f>
        <v/>
      </c>
      <c r="BR816" s="127" t="str">
        <f>IF(COUNTIF($AZ816,"=practic?*"),IF($Y$79&lt;&gt;"",ROUND($Y$79,1),""),"")</f>
        <v/>
      </c>
      <c r="BS816" s="272" t="str">
        <f>IF($AZ816="","",$Q$79)</f>
        <v/>
      </c>
      <c r="BT816" s="126" t="str">
        <f>IF($AZ816="","",$X$79)</f>
        <v/>
      </c>
      <c r="BU816" s="126" t="str">
        <f t="shared" si="270"/>
        <v/>
      </c>
      <c r="BV816" s="127" t="str">
        <f t="shared" si="271"/>
        <v/>
      </c>
      <c r="BW816" s="419" t="str">
        <f t="shared" si="231"/>
        <v/>
      </c>
    </row>
    <row r="817" spans="50:75" ht="21" hidden="1" customHeight="1" x14ac:dyDescent="0.2">
      <c r="AX817" s="124" t="str">
        <f>IF(COUNTIFS($N$80,"=practic?*"),$N$82,"")</f>
        <v/>
      </c>
      <c r="AY817" s="272">
        <v>4</v>
      </c>
      <c r="AZ817" s="272" t="str">
        <f>IF(COUNTIFS($N$80,"=practic?*"),$N$80,"")</f>
        <v/>
      </c>
      <c r="BA817" s="272" t="str">
        <f t="shared" si="267"/>
        <v/>
      </c>
      <c r="BB817" s="272" t="str">
        <f t="shared" si="268"/>
        <v/>
      </c>
      <c r="BC817" s="272" t="str">
        <f>IF($AZ817="","",$R$82)</f>
        <v/>
      </c>
      <c r="BD817" s="272" t="str">
        <f t="shared" si="269"/>
        <v/>
      </c>
      <c r="BE817" s="124"/>
      <c r="BF817" s="124"/>
      <c r="BG817" s="124"/>
      <c r="BH817" s="124"/>
      <c r="BI817" s="124"/>
      <c r="BJ817" s="124"/>
      <c r="BK817" s="318" t="e">
        <f t="shared" si="264"/>
        <v>#VALUE!</v>
      </c>
      <c r="BL817" s="124"/>
      <c r="BM817" s="318" t="e">
        <f t="shared" si="265"/>
        <v>#VALUE!</v>
      </c>
      <c r="BN817" s="272" t="str">
        <f>IF(COUNTIFS($N$80,"=practic?*"),W82,"")</f>
        <v/>
      </c>
      <c r="BO817" s="124"/>
      <c r="BP817" s="318" t="e">
        <f t="shared" si="266"/>
        <v>#VALUE!</v>
      </c>
      <c r="BQ817" s="127" t="str">
        <f>IF(COUNTIF($AZ817,"=practic?*"),IF($Y$82&lt;&gt;"",ROUND($Y$82/14,1),""),"")</f>
        <v/>
      </c>
      <c r="BR817" s="127" t="str">
        <f>IF(COUNTIF($AZ817,"=practic?*"),IF($Y$82&lt;&gt;"",ROUND($Y$82,1),""),"")</f>
        <v/>
      </c>
      <c r="BS817" s="127" t="str">
        <f>IF($AZ817="","",$Q$82)</f>
        <v/>
      </c>
      <c r="BT817" s="126" t="str">
        <f>IF($AZ817="","",$X$82)</f>
        <v/>
      </c>
      <c r="BU817" s="126" t="str">
        <f t="shared" si="270"/>
        <v/>
      </c>
      <c r="BV817" s="127" t="str">
        <f t="shared" si="271"/>
        <v/>
      </c>
      <c r="BW817" s="419" t="str">
        <f t="shared" si="231"/>
        <v/>
      </c>
    </row>
    <row r="818" spans="50:75" ht="21" hidden="1" customHeight="1" x14ac:dyDescent="0.2">
      <c r="AX818" s="124" t="str">
        <f>IF(COUNTIFS($N$83,"=practic?*"),$N$85,"")</f>
        <v/>
      </c>
      <c r="AY818" s="272">
        <v>5</v>
      </c>
      <c r="AZ818" s="272" t="str">
        <f>IF(COUNTIFS($N$83,"=practic?*"),$N$83,"")</f>
        <v/>
      </c>
      <c r="BA818" s="272" t="str">
        <f t="shared" si="267"/>
        <v/>
      </c>
      <c r="BB818" s="272" t="str">
        <f t="shared" si="268"/>
        <v/>
      </c>
      <c r="BC818" s="272" t="str">
        <f>IF($AZ818="","",$R$85)</f>
        <v/>
      </c>
      <c r="BD818" s="127" t="str">
        <f t="shared" si="269"/>
        <v/>
      </c>
      <c r="BE818" s="124"/>
      <c r="BF818" s="124"/>
      <c r="BG818" s="124"/>
      <c r="BH818" s="124"/>
      <c r="BI818" s="124"/>
      <c r="BJ818" s="124"/>
      <c r="BK818" s="318" t="e">
        <f t="shared" si="264"/>
        <v>#VALUE!</v>
      </c>
      <c r="BL818" s="124"/>
      <c r="BM818" s="318" t="e">
        <f t="shared" si="265"/>
        <v>#VALUE!</v>
      </c>
      <c r="BN818" s="272" t="str">
        <f>IF(COUNTIFS($N$83,"=practic?*"),W85,"")</f>
        <v/>
      </c>
      <c r="BO818" s="124"/>
      <c r="BP818" s="318" t="e">
        <f t="shared" si="266"/>
        <v>#VALUE!</v>
      </c>
      <c r="BQ818" s="127" t="str">
        <f>IF(COUNTIF($AZ818,"=practic?*"),IF($Y$85&lt;&gt;"",ROUND($Y$85/14,1),""),"")</f>
        <v/>
      </c>
      <c r="BR818" s="127" t="str">
        <f>IF(COUNTIF($AZ818,"=practic?*"),IF($Y$85&lt;&gt;"",ROUND($Y$85,1),""),"")</f>
        <v/>
      </c>
      <c r="BS818" s="272" t="str">
        <f>IF($AZ818="","",$Q$85)</f>
        <v/>
      </c>
      <c r="BT818" s="126" t="str">
        <f>IF($AZ818="","",$X$85)</f>
        <v/>
      </c>
      <c r="BU818" s="126" t="str">
        <f t="shared" si="270"/>
        <v/>
      </c>
      <c r="BV818" s="127" t="str">
        <f t="shared" si="271"/>
        <v/>
      </c>
      <c r="BW818" s="419" t="str">
        <f t="shared" si="231"/>
        <v/>
      </c>
    </row>
    <row r="819" spans="50:75" ht="21" hidden="1" customHeight="1" x14ac:dyDescent="0.2">
      <c r="AX819" s="124" t="str">
        <f>IF(COUNTIFS($N$86,"=practic?*"),$N$88,"")</f>
        <v/>
      </c>
      <c r="AY819" s="272">
        <v>6</v>
      </c>
      <c r="AZ819" s="272" t="str">
        <f>IF(COUNTIFS($N$86,"=practic?*"),$N$86,"")</f>
        <v/>
      </c>
      <c r="BA819" s="272" t="str">
        <f t="shared" si="267"/>
        <v/>
      </c>
      <c r="BB819" s="272" t="str">
        <f t="shared" si="268"/>
        <v/>
      </c>
      <c r="BC819" s="272" t="str">
        <f>IF($AZ819="","",$R$88)</f>
        <v/>
      </c>
      <c r="BD819" s="272" t="str">
        <f t="shared" si="269"/>
        <v/>
      </c>
      <c r="BE819" s="124"/>
      <c r="BF819" s="124"/>
      <c r="BG819" s="124"/>
      <c r="BH819" s="124"/>
      <c r="BI819" s="124"/>
      <c r="BJ819" s="124"/>
      <c r="BK819" s="318" t="e">
        <f t="shared" si="264"/>
        <v>#VALUE!</v>
      </c>
      <c r="BL819" s="124"/>
      <c r="BM819" s="318" t="e">
        <f t="shared" si="265"/>
        <v>#VALUE!</v>
      </c>
      <c r="BN819" s="272" t="str">
        <f>IF(COUNTIFS($N$86,"=practic?*"),W88,"")</f>
        <v/>
      </c>
      <c r="BO819" s="124"/>
      <c r="BP819" s="318" t="e">
        <f t="shared" si="266"/>
        <v>#VALUE!</v>
      </c>
      <c r="BQ819" s="127" t="str">
        <f>IF(COUNTIF($AZ819,"=practic?*"),IF($Y$88&lt;&gt;"",ROUND($Y$88/14,1),""),"")</f>
        <v/>
      </c>
      <c r="BR819" s="127" t="str">
        <f>IF(COUNTIF($AZ819,"=practic?*"),IF($Y$88&lt;&gt;"",ROUND($Y$88,1),""),"")</f>
        <v/>
      </c>
      <c r="BS819" s="272" t="str">
        <f>IF($AZ819="","",$Q$88)</f>
        <v/>
      </c>
      <c r="BT819" s="126" t="str">
        <f>IF($AZ819="","",$X$88)</f>
        <v/>
      </c>
      <c r="BU819" s="126" t="str">
        <f t="shared" si="270"/>
        <v/>
      </c>
      <c r="BV819" s="127" t="str">
        <f t="shared" si="271"/>
        <v/>
      </c>
      <c r="BW819" s="419" t="str">
        <f t="shared" si="231"/>
        <v/>
      </c>
    </row>
    <row r="820" spans="50:75" ht="21" hidden="1" customHeight="1" x14ac:dyDescent="0.2">
      <c r="AX820" s="124" t="str">
        <f>IF(COUNTIFS($N$89,"=practic?*"),$N$91,"")</f>
        <v/>
      </c>
      <c r="AY820" s="272">
        <v>7</v>
      </c>
      <c r="AZ820" s="272" t="str">
        <f>IF(COUNTIFS($N$89,"=practic?*"),$N$89,"")</f>
        <v/>
      </c>
      <c r="BA820" s="272" t="str">
        <f t="shared" si="267"/>
        <v/>
      </c>
      <c r="BB820" s="127" t="str">
        <f t="shared" si="268"/>
        <v/>
      </c>
      <c r="BC820" s="272" t="str">
        <f>IF($AZ820="","",$R$91)</f>
        <v/>
      </c>
      <c r="BD820" s="127" t="str">
        <f t="shared" si="269"/>
        <v/>
      </c>
      <c r="BE820" s="124"/>
      <c r="BF820" s="124"/>
      <c r="BG820" s="124"/>
      <c r="BH820" s="124"/>
      <c r="BI820" s="124"/>
      <c r="BJ820" s="124"/>
      <c r="BK820" s="318" t="e">
        <f t="shared" si="264"/>
        <v>#VALUE!</v>
      </c>
      <c r="BL820" s="124"/>
      <c r="BM820" s="318" t="e">
        <f t="shared" si="265"/>
        <v>#VALUE!</v>
      </c>
      <c r="BN820" s="272" t="str">
        <f>IF(COUNTIFS($N$89,"=practic?*"),W91,"")</f>
        <v/>
      </c>
      <c r="BO820" s="124"/>
      <c r="BP820" s="318" t="e">
        <f t="shared" si="266"/>
        <v>#VALUE!</v>
      </c>
      <c r="BQ820" s="127" t="str">
        <f>IF(COUNTIF($AZ820,"=practic?*"),IF($Y$91&lt;&gt;"",ROUND($Y$91/14,1),""),"")</f>
        <v/>
      </c>
      <c r="BR820" s="127" t="str">
        <f>IF(COUNTIF($AZ820,"=practic?*"),IF($Y$91&lt;&gt;"",ROUND($Y$91,1),""),"")</f>
        <v/>
      </c>
      <c r="BS820" s="127" t="str">
        <f>IF($AZ820="","",$Q$91)</f>
        <v/>
      </c>
      <c r="BT820" s="126" t="str">
        <f>IF($AZ820="","",$X$91)</f>
        <v/>
      </c>
      <c r="BU820" s="126" t="str">
        <f t="shared" si="270"/>
        <v/>
      </c>
      <c r="BV820" s="127" t="str">
        <f t="shared" si="271"/>
        <v/>
      </c>
      <c r="BW820" s="419" t="str">
        <f t="shared" si="231"/>
        <v/>
      </c>
    </row>
    <row r="821" spans="50:75" ht="21" hidden="1" customHeight="1" x14ac:dyDescent="0.2">
      <c r="AX821" s="124" t="str">
        <f>IF(COUNTIFS($N$92,"=practic?*"),$N$94,"")</f>
        <v>L420.22.06.S8</v>
      </c>
      <c r="AY821" s="272">
        <v>8</v>
      </c>
      <c r="AZ821" s="272" t="str">
        <f>IF(COUNTIFS($N$92,"=practic?*"),$N$92,"")</f>
        <v>Practica de specialitate</v>
      </c>
      <c r="BA821" s="272">
        <f t="shared" si="267"/>
        <v>3</v>
      </c>
      <c r="BB821" s="272" t="str">
        <f t="shared" si="268"/>
        <v>6</v>
      </c>
      <c r="BC821" s="272" t="str">
        <f>IF($AZ821="","",$R$94)</f>
        <v>C</v>
      </c>
      <c r="BD821" s="272" t="str">
        <f t="shared" si="269"/>
        <v>DI</v>
      </c>
      <c r="BE821" s="124"/>
      <c r="BF821" s="124"/>
      <c r="BG821" s="124"/>
      <c r="BH821" s="124"/>
      <c r="BI821" s="124"/>
      <c r="BJ821" s="124"/>
      <c r="BK821" s="318">
        <f t="shared" si="264"/>
        <v>6.4</v>
      </c>
      <c r="BL821" s="124"/>
      <c r="BM821" s="318">
        <f t="shared" si="265"/>
        <v>6.4</v>
      </c>
      <c r="BN821" s="272">
        <f>IF(COUNTIFS($N$92,"=practic?*"),W94,"")</f>
        <v>90</v>
      </c>
      <c r="BO821" s="124"/>
      <c r="BP821" s="318">
        <f t="shared" si="266"/>
        <v>90</v>
      </c>
      <c r="BQ821" s="127">
        <f>IF(COUNTIF($AZ821,"=practic?*"),IF($Y$94&lt;&gt;"",ROUND($Y$94/14,1),""),"")</f>
        <v>0.7</v>
      </c>
      <c r="BR821" s="127">
        <f>IF(COUNTIF($AZ821,"=practic?*"),IF($Y$94&lt;&gt;"",ROUND($Y$94,1),""),"")</f>
        <v>10</v>
      </c>
      <c r="BS821" s="272">
        <f>IF($AZ821="","",$Q$94)</f>
        <v>4</v>
      </c>
      <c r="BT821" s="126" t="str">
        <f>IF($AZ821="","",$X$94)</f>
        <v>DS</v>
      </c>
      <c r="BU821" s="126">
        <f t="shared" si="270"/>
        <v>7.1000000000000005</v>
      </c>
      <c r="BV821" s="127">
        <f t="shared" si="271"/>
        <v>100</v>
      </c>
      <c r="BW821" s="419" t="str">
        <f t="shared" si="231"/>
        <v>2024</v>
      </c>
    </row>
    <row r="822" spans="50:75" ht="21" hidden="1" customHeight="1" x14ac:dyDescent="0.2">
      <c r="AX822" s="124" t="str">
        <f>IF(COUNTIFS($N$95,"=practic?*"),$N$97,"")</f>
        <v/>
      </c>
      <c r="AY822" s="272">
        <v>9</v>
      </c>
      <c r="AZ822" s="272" t="str">
        <f>IF(COUNTIFS($N$95,"=practic?*"),$N$95,"")</f>
        <v/>
      </c>
      <c r="BA822" s="272" t="str">
        <f t="shared" si="267"/>
        <v/>
      </c>
      <c r="BB822" s="272" t="str">
        <f t="shared" si="268"/>
        <v/>
      </c>
      <c r="BC822" s="272" t="str">
        <f>IF($AZ822="","",$R$100)</f>
        <v/>
      </c>
      <c r="BD822" s="127" t="str">
        <f t="shared" si="269"/>
        <v/>
      </c>
      <c r="BE822" s="124"/>
      <c r="BF822" s="124"/>
      <c r="BG822" s="124"/>
      <c r="BH822" s="124"/>
      <c r="BI822" s="124"/>
      <c r="BJ822" s="124"/>
      <c r="BK822" s="318" t="e">
        <f t="shared" si="264"/>
        <v>#VALUE!</v>
      </c>
      <c r="BL822" s="124"/>
      <c r="BM822" s="318" t="e">
        <f t="shared" si="265"/>
        <v>#VALUE!</v>
      </c>
      <c r="BN822" s="272" t="str">
        <f>IF(COUNTIFS($N$95,"=practic?*"),W97,"")</f>
        <v/>
      </c>
      <c r="BO822" s="124"/>
      <c r="BP822" s="318" t="e">
        <f t="shared" si="266"/>
        <v>#VALUE!</v>
      </c>
      <c r="BQ822" s="127" t="str">
        <f>IF(COUNTIF($AZ822,"=practic?*"),IF($Y$100&lt;&gt;"",ROUND($Y$100/14,1),""),"")</f>
        <v/>
      </c>
      <c r="BR822" s="127" t="str">
        <f>IF(COUNTIF($AZ822,"=practic?*"),IF($Y$100&lt;&gt;"",ROUND($Y$100,1),""),"")</f>
        <v/>
      </c>
      <c r="BS822" s="272" t="str">
        <f>IF($AZ822="","",$Q$100)</f>
        <v/>
      </c>
      <c r="BT822" s="126" t="str">
        <f>IF($AZ822="","",$X$100)</f>
        <v/>
      </c>
      <c r="BU822" s="126" t="str">
        <f t="shared" si="270"/>
        <v/>
      </c>
      <c r="BV822" s="127" t="str">
        <f t="shared" si="271"/>
        <v/>
      </c>
      <c r="BW822" s="419" t="str">
        <f t="shared" si="231"/>
        <v/>
      </c>
    </row>
    <row r="823" spans="50:75" ht="21" hidden="1" customHeight="1" x14ac:dyDescent="0.2">
      <c r="AX823" s="124" t="str">
        <f>IF(COUNTIFS($N$98,"=practic?*"),$N$100,"")</f>
        <v/>
      </c>
      <c r="AY823" s="272">
        <v>10</v>
      </c>
      <c r="AZ823" s="318" t="str">
        <f>IF(COUNTIFS($N$98,"=practic?*"),$N$98,"")</f>
        <v/>
      </c>
      <c r="BA823" s="318" t="str">
        <f t="shared" si="267"/>
        <v/>
      </c>
      <c r="BB823" s="318" t="str">
        <f t="shared" si="268"/>
        <v/>
      </c>
      <c r="BC823" s="318" t="str">
        <f>IF($AZ823="","",$R$100)</f>
        <v/>
      </c>
      <c r="BD823" s="127" t="str">
        <f t="shared" si="269"/>
        <v/>
      </c>
      <c r="BE823" s="124"/>
      <c r="BF823" s="124"/>
      <c r="BG823" s="124"/>
      <c r="BH823" s="124"/>
      <c r="BI823" s="124"/>
      <c r="BJ823" s="124"/>
      <c r="BK823" s="318" t="e">
        <f t="shared" si="264"/>
        <v>#VALUE!</v>
      </c>
      <c r="BL823" s="124"/>
      <c r="BM823" s="318" t="e">
        <f t="shared" si="265"/>
        <v>#VALUE!</v>
      </c>
      <c r="BN823" s="318" t="str">
        <f>IF(COUNTIFS($N$98,"=practic?*"),W100,"")</f>
        <v/>
      </c>
      <c r="BO823" s="124"/>
      <c r="BP823" s="318" t="e">
        <f t="shared" si="266"/>
        <v>#VALUE!</v>
      </c>
      <c r="BQ823" s="127" t="str">
        <f>IF(COUNTIF($AZ823,"=practic?*"),IF($Y$100&lt;&gt;"",ROUND($Y$100/14,1),""),"")</f>
        <v/>
      </c>
      <c r="BR823" s="127" t="str">
        <f>IF(COUNTIF($AZ823,"=practic?*"),IF($Y$100&lt;&gt;"",ROUND($Y$100,1),""),"")</f>
        <v/>
      </c>
      <c r="BS823" s="318" t="str">
        <f>IF($AZ823="","",$Q$100)</f>
        <v/>
      </c>
      <c r="BT823" s="126" t="str">
        <f>IF($AZ823="","",$X$100)</f>
        <v/>
      </c>
      <c r="BU823" s="126" t="str">
        <f t="shared" si="270"/>
        <v/>
      </c>
      <c r="BV823" s="127" t="str">
        <f t="shared" si="271"/>
        <v/>
      </c>
      <c r="BW823" s="419" t="str">
        <f t="shared" si="231"/>
        <v/>
      </c>
    </row>
    <row r="824" spans="50:75" ht="21" hidden="1" customHeight="1" x14ac:dyDescent="0.25">
      <c r="AX824" s="503" t="s">
        <v>223</v>
      </c>
      <c r="AY824" s="512"/>
      <c r="AZ824" s="512"/>
      <c r="BA824" s="512"/>
      <c r="BB824" s="512"/>
      <c r="BC824" s="512"/>
      <c r="BD824" s="512"/>
      <c r="BE824" s="512"/>
      <c r="BF824" s="512"/>
      <c r="BG824" s="512"/>
      <c r="BH824" s="512"/>
      <c r="BI824" s="512"/>
      <c r="BJ824" s="512"/>
      <c r="BK824" s="512"/>
      <c r="BL824" s="512"/>
      <c r="BM824" s="512"/>
      <c r="BN824" s="512"/>
      <c r="BO824" s="512"/>
      <c r="BP824" s="512"/>
      <c r="BQ824" s="512"/>
      <c r="BR824" s="512"/>
      <c r="BS824" s="512"/>
      <c r="BT824" s="512"/>
      <c r="BU824" s="512"/>
      <c r="BV824" s="513"/>
      <c r="BW824" s="419" t="str">
        <f t="shared" si="231"/>
        <v/>
      </c>
    </row>
    <row r="825" spans="50:75" ht="21" hidden="1" customHeight="1" x14ac:dyDescent="0.2">
      <c r="AX825" s="124" t="str">
        <f>IF(COUNTIFS($Z$71,"=practic?*"),$Z$73,"")</f>
        <v/>
      </c>
      <c r="AY825" s="127">
        <v>1</v>
      </c>
      <c r="AZ825" s="272" t="str">
        <f>IF(COUNTIFS($Z$71,"=practic?*"),$Z$71,"")</f>
        <v/>
      </c>
      <c r="BA825" s="127" t="str">
        <f t="shared" ref="BA825:BA834" si="272">IF($AZ825="","",ROUND(RIGHT($Z$70,1)/2,0))</f>
        <v/>
      </c>
      <c r="BB825" s="127" t="str">
        <f t="shared" ref="BB825:BB834" si="273">IF($AZ825="","",RIGHT($Z$70,1))</f>
        <v/>
      </c>
      <c r="BC825" s="127" t="str">
        <f>IF($AZ825="","",$AD$73)</f>
        <v/>
      </c>
      <c r="BD825" s="127" t="str">
        <f t="shared" ref="BD825:BD834" si="274">IF($AZ825="","","DI")</f>
        <v/>
      </c>
      <c r="BE825" s="124"/>
      <c r="BF825" s="124"/>
      <c r="BG825" s="124"/>
      <c r="BH825" s="124"/>
      <c r="BI825" s="124"/>
      <c r="BJ825" s="124"/>
      <c r="BK825" s="318" t="e">
        <f t="shared" si="264"/>
        <v>#VALUE!</v>
      </c>
      <c r="BL825" s="124"/>
      <c r="BM825" s="318" t="e">
        <f t="shared" si="265"/>
        <v>#VALUE!</v>
      </c>
      <c r="BN825" s="272" t="str">
        <f>IF(COUNTIFS($Z$71,"=practic?*"),AI73,"")</f>
        <v/>
      </c>
      <c r="BO825" s="124"/>
      <c r="BP825" s="318" t="e">
        <f t="shared" si="266"/>
        <v>#VALUE!</v>
      </c>
      <c r="BQ825" s="127" t="str">
        <f>IF(COUNTIF($AZ825,"=practic?*"),IF($AK$73&lt;&gt;"",ROUND($AK$73/14,1),""),"")</f>
        <v/>
      </c>
      <c r="BR825" s="127" t="str">
        <f>IF(COUNTIF($AZ825,"=practic?*"),IF($AK$73&lt;&gt;"",ROUND($AK$73,1),""),"")</f>
        <v/>
      </c>
      <c r="BS825" s="127" t="str">
        <f>IF($AZ825="","",$AC$73)</f>
        <v/>
      </c>
      <c r="BT825" s="126" t="str">
        <f>IF($AZ825="","",$AJ$73)</f>
        <v/>
      </c>
      <c r="BU825" s="126" t="str">
        <f t="shared" ref="BU825:BU834" si="275">IF($AZ825="","",IF($BG825&lt;&gt;"",$BG825,0)+IF($BM825&lt;&gt;"",$BM825,0)+IF($BQ825&lt;&gt;"",$BQ825,0))</f>
        <v/>
      </c>
      <c r="BV825" s="127" t="str">
        <f t="shared" ref="BV825:BV834" si="276">IF($AZ825="","",IF($BJ825&lt;&gt;"",$BJ825,0)+IF($BP825&lt;&gt;"",$BP825,0)+IF($BR825&lt;&gt;"",$BR825,0))</f>
        <v/>
      </c>
      <c r="BW825" s="419" t="str">
        <f t="shared" si="231"/>
        <v/>
      </c>
    </row>
    <row r="826" spans="50:75" ht="21" hidden="1" customHeight="1" x14ac:dyDescent="0.2">
      <c r="AX826" s="124" t="str">
        <f>IF(COUNTIFS($Z$74,"=practic?*"),$Z$76,"")</f>
        <v/>
      </c>
      <c r="AY826" s="272">
        <v>2</v>
      </c>
      <c r="AZ826" s="272" t="str">
        <f>IF(COUNTIFS($Z$74,"=practic?*"),$Z$74,"")</f>
        <v/>
      </c>
      <c r="BA826" s="272" t="str">
        <f t="shared" si="272"/>
        <v/>
      </c>
      <c r="BB826" s="272" t="str">
        <f t="shared" si="273"/>
        <v/>
      </c>
      <c r="BC826" s="272" t="str">
        <f>IF($AZ826="","",$AD$76)</f>
        <v/>
      </c>
      <c r="BD826" s="272" t="str">
        <f t="shared" si="274"/>
        <v/>
      </c>
      <c r="BE826" s="124"/>
      <c r="BF826" s="124"/>
      <c r="BG826" s="124"/>
      <c r="BH826" s="124"/>
      <c r="BI826" s="124"/>
      <c r="BJ826" s="124"/>
      <c r="BK826" s="318" t="e">
        <f t="shared" si="264"/>
        <v>#VALUE!</v>
      </c>
      <c r="BL826" s="124"/>
      <c r="BM826" s="318" t="e">
        <f t="shared" si="265"/>
        <v>#VALUE!</v>
      </c>
      <c r="BN826" s="272" t="str">
        <f>IF(COUNTIFS($Z$74,"=practic?*"),AI76,"")</f>
        <v/>
      </c>
      <c r="BO826" s="124"/>
      <c r="BP826" s="318" t="e">
        <f t="shared" si="266"/>
        <v>#VALUE!</v>
      </c>
      <c r="BQ826" s="127" t="str">
        <f>IF(COUNTIF($AZ826,"=practic?*"),IF($AK$76&lt;&gt;"",ROUND($AK$76/14,1),""),"")</f>
        <v/>
      </c>
      <c r="BR826" s="127" t="str">
        <f>IF(COUNTIF($AZ826,"=practic?*"),IF($AK$76&lt;&gt;"",ROUND($AK$76,1),""),"")</f>
        <v/>
      </c>
      <c r="BS826" s="272" t="str">
        <f>IF($AZ826="","",$AC$76)</f>
        <v/>
      </c>
      <c r="BT826" s="126" t="str">
        <f>IF($AZ826="","",$AJ$76)</f>
        <v/>
      </c>
      <c r="BU826" s="126" t="str">
        <f t="shared" si="275"/>
        <v/>
      </c>
      <c r="BV826" s="127" t="str">
        <f t="shared" si="276"/>
        <v/>
      </c>
      <c r="BW826" s="419" t="str">
        <f t="shared" si="231"/>
        <v/>
      </c>
    </row>
    <row r="827" spans="50:75" ht="21" hidden="1" customHeight="1" x14ac:dyDescent="0.2">
      <c r="AX827" s="124" t="str">
        <f>IF(COUNTIFS($Z$77,"=practic?*"),$Z$79,"")</f>
        <v/>
      </c>
      <c r="AY827" s="272">
        <v>3</v>
      </c>
      <c r="AZ827" s="272" t="str">
        <f>IF(COUNTIFS($Z$77,"=practic?*"),$Z$77,"")</f>
        <v/>
      </c>
      <c r="BA827" s="272" t="str">
        <f t="shared" si="272"/>
        <v/>
      </c>
      <c r="BB827" s="272" t="str">
        <f t="shared" si="273"/>
        <v/>
      </c>
      <c r="BC827" s="272" t="str">
        <f>IF($AZ827="","",$AD$79)</f>
        <v/>
      </c>
      <c r="BD827" s="127" t="str">
        <f t="shared" si="274"/>
        <v/>
      </c>
      <c r="BE827" s="124"/>
      <c r="BF827" s="124"/>
      <c r="BG827" s="124"/>
      <c r="BH827" s="124"/>
      <c r="BI827" s="124"/>
      <c r="BJ827" s="124"/>
      <c r="BK827" s="318" t="e">
        <f t="shared" si="264"/>
        <v>#VALUE!</v>
      </c>
      <c r="BL827" s="124"/>
      <c r="BM827" s="318" t="e">
        <f t="shared" si="265"/>
        <v>#VALUE!</v>
      </c>
      <c r="BN827" s="272" t="str">
        <f>IF(COUNTIFS($Z$77,"=practic?*"),AI79,"")</f>
        <v/>
      </c>
      <c r="BO827" s="124"/>
      <c r="BP827" s="318" t="e">
        <f t="shared" si="266"/>
        <v>#VALUE!</v>
      </c>
      <c r="BQ827" s="127" t="str">
        <f>IF(COUNTIF($AZ827,"=practic?*"),IF($AK$79&lt;&gt;"",ROUND($AK$79/14,1),""),"")</f>
        <v/>
      </c>
      <c r="BR827" s="127" t="str">
        <f>IF(COUNTIF($AZ827,"=practic?*"),IF($AK$79&lt;&gt;"",ROUND($AK$79,1),""),"")</f>
        <v/>
      </c>
      <c r="BS827" s="272" t="str">
        <f>IF($AZ827="","",$AC$79)</f>
        <v/>
      </c>
      <c r="BT827" s="126" t="str">
        <f>IF($AZ827="","",$AJ$79)</f>
        <v/>
      </c>
      <c r="BU827" s="126" t="str">
        <f t="shared" si="275"/>
        <v/>
      </c>
      <c r="BV827" s="127" t="str">
        <f t="shared" si="276"/>
        <v/>
      </c>
      <c r="BW827" s="419" t="str">
        <f t="shared" si="231"/>
        <v/>
      </c>
    </row>
    <row r="828" spans="50:75" ht="21" hidden="1" customHeight="1" x14ac:dyDescent="0.2">
      <c r="AX828" s="124" t="str">
        <f>IF(COUNTIFS($Z$80,"=practic?*"),$Z$82,"")</f>
        <v/>
      </c>
      <c r="AY828" s="272">
        <v>4</v>
      </c>
      <c r="AZ828" s="272" t="str">
        <f>IF(COUNTIFS($Z$80,"=practic?*"),$Z$80,"")</f>
        <v/>
      </c>
      <c r="BA828" s="272" t="str">
        <f t="shared" si="272"/>
        <v/>
      </c>
      <c r="BB828" s="272" t="str">
        <f t="shared" si="273"/>
        <v/>
      </c>
      <c r="BC828" s="272" t="str">
        <f>IF($AZ828="","",$AD$82)</f>
        <v/>
      </c>
      <c r="BD828" s="272" t="str">
        <f t="shared" si="274"/>
        <v/>
      </c>
      <c r="BE828" s="124"/>
      <c r="BF828" s="124"/>
      <c r="BG828" s="124"/>
      <c r="BH828" s="124"/>
      <c r="BI828" s="124"/>
      <c r="BJ828" s="124"/>
      <c r="BK828" s="318" t="e">
        <f t="shared" si="264"/>
        <v>#VALUE!</v>
      </c>
      <c r="BL828" s="124"/>
      <c r="BM828" s="318" t="e">
        <f t="shared" si="265"/>
        <v>#VALUE!</v>
      </c>
      <c r="BN828" s="272" t="str">
        <f>IF(COUNTIFS($Z$80,"=practic?*"),AI82,"")</f>
        <v/>
      </c>
      <c r="BO828" s="124"/>
      <c r="BP828" s="318" t="e">
        <f t="shared" si="266"/>
        <v>#VALUE!</v>
      </c>
      <c r="BQ828" s="127" t="str">
        <f>IF(COUNTIF($AZ828,"=practic?*"),IF($AK$82&lt;&gt;"",ROUND($AK$82/14,1),""),"")</f>
        <v/>
      </c>
      <c r="BR828" s="127" t="str">
        <f>IF(COUNTIF($AZ828,"=practic?*"),IF($AK$82&lt;&gt;"",ROUND($AK$82,1),""),"")</f>
        <v/>
      </c>
      <c r="BS828" s="127" t="str">
        <f>IF($AZ828="","",$AC$82)</f>
        <v/>
      </c>
      <c r="BT828" s="126" t="str">
        <f>IF($AZ828="","",$AJ$82)</f>
        <v/>
      </c>
      <c r="BU828" s="126" t="str">
        <f t="shared" si="275"/>
        <v/>
      </c>
      <c r="BV828" s="127" t="str">
        <f t="shared" si="276"/>
        <v/>
      </c>
      <c r="BW828" s="419" t="str">
        <f t="shared" si="231"/>
        <v/>
      </c>
    </row>
    <row r="829" spans="50:75" ht="21" hidden="1" customHeight="1" x14ac:dyDescent="0.2">
      <c r="AX829" s="124" t="str">
        <f>IF(COUNTIFS($Z$83,"=practic?*"),$Z$85,"")</f>
        <v/>
      </c>
      <c r="AY829" s="272">
        <v>5</v>
      </c>
      <c r="AZ829" s="272" t="str">
        <f>IF(COUNTIFS($Z$83,"=practic?*"),$Z$83,"")</f>
        <v/>
      </c>
      <c r="BA829" s="272" t="str">
        <f t="shared" si="272"/>
        <v/>
      </c>
      <c r="BB829" s="272" t="str">
        <f t="shared" si="273"/>
        <v/>
      </c>
      <c r="BC829" s="272" t="str">
        <f>IF($AZ829="","",$AD$85)</f>
        <v/>
      </c>
      <c r="BD829" s="127" t="str">
        <f t="shared" si="274"/>
        <v/>
      </c>
      <c r="BE829" s="124"/>
      <c r="BF829" s="124"/>
      <c r="BG829" s="124"/>
      <c r="BH829" s="124"/>
      <c r="BI829" s="124"/>
      <c r="BJ829" s="124"/>
      <c r="BK829" s="318" t="e">
        <f t="shared" si="264"/>
        <v>#VALUE!</v>
      </c>
      <c r="BL829" s="124"/>
      <c r="BM829" s="318" t="e">
        <f t="shared" si="265"/>
        <v>#VALUE!</v>
      </c>
      <c r="BN829" s="272" t="str">
        <f>IF(COUNTIFS($Z$83,"=practic?*"),AI85,"")</f>
        <v/>
      </c>
      <c r="BO829" s="124"/>
      <c r="BP829" s="318" t="e">
        <f t="shared" si="266"/>
        <v>#VALUE!</v>
      </c>
      <c r="BQ829" s="127" t="str">
        <f>IF(COUNTIF($AZ829,"=practic?*"),IF($AK$85&lt;&gt;"",ROUND($AK$85/14,1),""),"")</f>
        <v/>
      </c>
      <c r="BR829" s="127" t="str">
        <f>IF(COUNTIF($AZ829,"=practic?*"),IF($AK$85&lt;&gt;"",ROUND($AK$85,1),""),"")</f>
        <v/>
      </c>
      <c r="BS829" s="272" t="str">
        <f>IF($AZ829="","",$AC$85)</f>
        <v/>
      </c>
      <c r="BT829" s="126" t="str">
        <f>IF($AZ829="","",$AJ$85)</f>
        <v/>
      </c>
      <c r="BU829" s="126" t="str">
        <f t="shared" si="275"/>
        <v/>
      </c>
      <c r="BV829" s="127" t="str">
        <f t="shared" si="276"/>
        <v/>
      </c>
      <c r="BW829" s="419" t="str">
        <f t="shared" si="231"/>
        <v/>
      </c>
    </row>
    <row r="830" spans="50:75" ht="21" hidden="1" customHeight="1" x14ac:dyDescent="0.2">
      <c r="AX830" s="124" t="str">
        <f>IF(COUNTIFS($Z$86,"=practic?*"),$Z$88,"")</f>
        <v/>
      </c>
      <c r="AY830" s="272">
        <v>6</v>
      </c>
      <c r="AZ830" s="272" t="str">
        <f>IF(COUNTIFS($Z$86,"=practic?*"),$Z$86,"")</f>
        <v/>
      </c>
      <c r="BA830" s="272" t="str">
        <f t="shared" si="272"/>
        <v/>
      </c>
      <c r="BB830" s="272" t="str">
        <f t="shared" si="273"/>
        <v/>
      </c>
      <c r="BC830" s="272" t="str">
        <f>IF($AZ830="","",$AD$88)</f>
        <v/>
      </c>
      <c r="BD830" s="272" t="str">
        <f t="shared" si="274"/>
        <v/>
      </c>
      <c r="BE830" s="124"/>
      <c r="BF830" s="124"/>
      <c r="BG830" s="124"/>
      <c r="BH830" s="124"/>
      <c r="BI830" s="124"/>
      <c r="BJ830" s="124"/>
      <c r="BK830" s="318" t="e">
        <f t="shared" si="264"/>
        <v>#VALUE!</v>
      </c>
      <c r="BL830" s="124"/>
      <c r="BM830" s="318" t="e">
        <f t="shared" si="265"/>
        <v>#VALUE!</v>
      </c>
      <c r="BN830" s="272" t="str">
        <f>IF(COUNTIFS($Z$86,"=practic?*"),AI88,"")</f>
        <v/>
      </c>
      <c r="BO830" s="124"/>
      <c r="BP830" s="318" t="e">
        <f t="shared" si="266"/>
        <v>#VALUE!</v>
      </c>
      <c r="BQ830" s="127" t="str">
        <f>IF(COUNTIF($AZ830,"=practic?*"),IF($AK$88&lt;&gt;"",ROUND($AK$88/14,1),""),"")</f>
        <v/>
      </c>
      <c r="BR830" s="127" t="str">
        <f>IF(COUNTIF($AZ830,"=practic?*"),IF($AK$88&lt;&gt;"",ROUND($AK$88,1),""),"")</f>
        <v/>
      </c>
      <c r="BS830" s="272" t="str">
        <f>IF($AZ830="","",$AC$88)</f>
        <v/>
      </c>
      <c r="BT830" s="126" t="str">
        <f>IF($AZ830="","",$AJ$88)</f>
        <v/>
      </c>
      <c r="BU830" s="126" t="str">
        <f t="shared" si="275"/>
        <v/>
      </c>
      <c r="BV830" s="127" t="str">
        <f t="shared" si="276"/>
        <v/>
      </c>
      <c r="BW830" s="419" t="str">
        <f t="shared" ref="BW830:BW845" si="277">IF($AZ830="","",CONCATENATE("20",G$12+BA830-1))</f>
        <v/>
      </c>
    </row>
    <row r="831" spans="50:75" ht="21" hidden="1" customHeight="1" x14ac:dyDescent="0.2">
      <c r="AX831" s="124" t="str">
        <f>IF(COUNTIFS($Z$89,"=practic?*"),$Z$91,"")</f>
        <v/>
      </c>
      <c r="AY831" s="272">
        <v>7</v>
      </c>
      <c r="AZ831" s="272" t="str">
        <f>IF(COUNTIFS($Z$89,"=practic?*"),$Z$89,"")</f>
        <v/>
      </c>
      <c r="BA831" s="272" t="str">
        <f t="shared" si="272"/>
        <v/>
      </c>
      <c r="BB831" s="127" t="str">
        <f t="shared" si="273"/>
        <v/>
      </c>
      <c r="BC831" s="272" t="str">
        <f>IF($AZ831="","",$AD$91)</f>
        <v/>
      </c>
      <c r="BD831" s="127" t="str">
        <f t="shared" si="274"/>
        <v/>
      </c>
      <c r="BE831" s="124"/>
      <c r="BF831" s="124"/>
      <c r="BG831" s="124"/>
      <c r="BH831" s="124"/>
      <c r="BI831" s="124"/>
      <c r="BJ831" s="124"/>
      <c r="BK831" s="318" t="e">
        <f t="shared" si="264"/>
        <v>#VALUE!</v>
      </c>
      <c r="BL831" s="124"/>
      <c r="BM831" s="318" t="e">
        <f t="shared" si="265"/>
        <v>#VALUE!</v>
      </c>
      <c r="BN831" s="272" t="str">
        <f>IF(COUNTIFS($Z$89,"=practic?*"),AI91,"")</f>
        <v/>
      </c>
      <c r="BO831" s="124"/>
      <c r="BP831" s="318" t="e">
        <f t="shared" si="266"/>
        <v>#VALUE!</v>
      </c>
      <c r="BQ831" s="127" t="str">
        <f>IF(COUNTIF($AZ831,"=practic?*"),IF($AK$91&lt;&gt;"",ROUND($AK$91/14,1),""),"")</f>
        <v/>
      </c>
      <c r="BR831" s="127" t="str">
        <f>IF(COUNTIF($AZ831,"=practic?*"),IF($AK$91&lt;&gt;"",ROUND($AK$91,1),""),"")</f>
        <v/>
      </c>
      <c r="BS831" s="127" t="str">
        <f>IF($AZ831="","",$AC$91)</f>
        <v/>
      </c>
      <c r="BT831" s="126" t="str">
        <f>IF($AZ831="","",$AJ$91)</f>
        <v/>
      </c>
      <c r="BU831" s="126" t="str">
        <f t="shared" si="275"/>
        <v/>
      </c>
      <c r="BV831" s="127" t="str">
        <f t="shared" si="276"/>
        <v/>
      </c>
      <c r="BW831" s="419" t="str">
        <f t="shared" si="277"/>
        <v/>
      </c>
    </row>
    <row r="832" spans="50:75" ht="21" hidden="1" customHeight="1" x14ac:dyDescent="0.2">
      <c r="AX832" s="124" t="str">
        <f>IF(COUNTIFS($Z$92,"=practic?*"),$Z$94,"")</f>
        <v/>
      </c>
      <c r="AY832" s="272">
        <v>8</v>
      </c>
      <c r="AZ832" s="272" t="str">
        <f>IF(COUNTIFS($Z$92,"=practic?*"),$Z$92,"")</f>
        <v/>
      </c>
      <c r="BA832" s="272" t="str">
        <f t="shared" si="272"/>
        <v/>
      </c>
      <c r="BB832" s="272" t="str">
        <f t="shared" si="273"/>
        <v/>
      </c>
      <c r="BC832" s="272" t="str">
        <f>IF($AZ832="","",$AD$94)</f>
        <v/>
      </c>
      <c r="BD832" s="272" t="str">
        <f t="shared" si="274"/>
        <v/>
      </c>
      <c r="BE832" s="124"/>
      <c r="BF832" s="124"/>
      <c r="BG832" s="124"/>
      <c r="BH832" s="124"/>
      <c r="BI832" s="124"/>
      <c r="BJ832" s="124"/>
      <c r="BK832" s="318" t="e">
        <f t="shared" si="264"/>
        <v>#VALUE!</v>
      </c>
      <c r="BL832" s="124"/>
      <c r="BM832" s="318" t="e">
        <f t="shared" si="265"/>
        <v>#VALUE!</v>
      </c>
      <c r="BN832" s="272" t="str">
        <f>IF(COUNTIFS($Z$92,"=practic?*"),AI94,"")</f>
        <v/>
      </c>
      <c r="BO832" s="124"/>
      <c r="BP832" s="318" t="e">
        <f t="shared" si="266"/>
        <v>#VALUE!</v>
      </c>
      <c r="BQ832" s="127" t="str">
        <f>IF(COUNTIF($AZ832,"=practic?*"),IF($AK$94&lt;&gt;"",ROUND($AK$94/14,1),""),"")</f>
        <v/>
      </c>
      <c r="BR832" s="127" t="str">
        <f>IF(COUNTIF($AZ832,"=practic?*"),IF($AK$94&lt;&gt;"",ROUND($AK$94,1),""),"")</f>
        <v/>
      </c>
      <c r="BS832" s="272" t="str">
        <f>IF($AZ832="","",$AC$94)</f>
        <v/>
      </c>
      <c r="BT832" s="126" t="str">
        <f>IF($AZ832="","",$AJ$94)</f>
        <v/>
      </c>
      <c r="BU832" s="126" t="str">
        <f t="shared" si="275"/>
        <v/>
      </c>
      <c r="BV832" s="127" t="str">
        <f t="shared" si="276"/>
        <v/>
      </c>
      <c r="BW832" s="419" t="str">
        <f t="shared" si="277"/>
        <v/>
      </c>
    </row>
    <row r="833" spans="50:75" ht="21" hidden="1" customHeight="1" x14ac:dyDescent="0.2">
      <c r="AX833" s="124" t="str">
        <f>IF(COUNTIFS($Z$95,"=practic?*"),$Z$97,"")</f>
        <v/>
      </c>
      <c r="AY833" s="272">
        <v>9</v>
      </c>
      <c r="AZ833" s="272" t="str">
        <f>IF(COUNTIFS($Z$95,"=practic?*"),$Z$95,"")</f>
        <v/>
      </c>
      <c r="BA833" s="272" t="str">
        <f t="shared" si="272"/>
        <v/>
      </c>
      <c r="BB833" s="272" t="str">
        <f t="shared" si="273"/>
        <v/>
      </c>
      <c r="BC833" s="272" t="str">
        <f>IF($AZ833="","",$AD$100)</f>
        <v/>
      </c>
      <c r="BD833" s="127" t="str">
        <f t="shared" si="274"/>
        <v/>
      </c>
      <c r="BE833" s="124"/>
      <c r="BF833" s="124"/>
      <c r="BG833" s="124"/>
      <c r="BH833" s="124"/>
      <c r="BI833" s="124"/>
      <c r="BJ833" s="124"/>
      <c r="BK833" s="318" t="e">
        <f t="shared" si="264"/>
        <v>#VALUE!</v>
      </c>
      <c r="BL833" s="124"/>
      <c r="BM833" s="318" t="e">
        <f t="shared" si="265"/>
        <v>#VALUE!</v>
      </c>
      <c r="BN833" s="272" t="str">
        <f>IF(COUNTIFS($Z$95,"=practic?*"),AI97,"")</f>
        <v/>
      </c>
      <c r="BO833" s="124"/>
      <c r="BP833" s="318" t="e">
        <f t="shared" si="266"/>
        <v>#VALUE!</v>
      </c>
      <c r="BQ833" s="127" t="str">
        <f>IF(COUNTIF($AZ833,"=practic?*"),IF($AK$100&lt;&gt;"",ROUND($AK$100/14,1),""),"")</f>
        <v/>
      </c>
      <c r="BR833" s="127" t="str">
        <f>IF(COUNTIF($AZ833,"=practic?*"),IF($AK$100&lt;&gt;"",ROUND($AK$100,1),""),"")</f>
        <v/>
      </c>
      <c r="BS833" s="272" t="str">
        <f>IF($AZ833="","",$AC$100)</f>
        <v/>
      </c>
      <c r="BT833" s="126" t="str">
        <f>IF($AZ833="","",$AJ$100)</f>
        <v/>
      </c>
      <c r="BU833" s="126" t="str">
        <f t="shared" si="275"/>
        <v/>
      </c>
      <c r="BV833" s="127" t="str">
        <f t="shared" si="276"/>
        <v/>
      </c>
      <c r="BW833" s="419" t="str">
        <f t="shared" si="277"/>
        <v/>
      </c>
    </row>
    <row r="834" spans="50:75" ht="21" hidden="1" customHeight="1" x14ac:dyDescent="0.2">
      <c r="AX834" s="124" t="str">
        <f>IF(COUNTIFS($Z$98,"=practic?*"),$Z$100,"")</f>
        <v/>
      </c>
      <c r="AY834" s="272">
        <v>10</v>
      </c>
      <c r="AZ834" s="318" t="str">
        <f>IF(COUNTIFS($Z$98,"=practic?*"),$Z$98,"")</f>
        <v/>
      </c>
      <c r="BA834" s="318" t="str">
        <f t="shared" si="272"/>
        <v/>
      </c>
      <c r="BB834" s="318" t="str">
        <f t="shared" si="273"/>
        <v/>
      </c>
      <c r="BC834" s="318" t="str">
        <f>IF($AZ834="","",$AD$100)</f>
        <v/>
      </c>
      <c r="BD834" s="127" t="str">
        <f t="shared" si="274"/>
        <v/>
      </c>
      <c r="BE834" s="124"/>
      <c r="BF834" s="124"/>
      <c r="BG834" s="124"/>
      <c r="BH834" s="124"/>
      <c r="BI834" s="124"/>
      <c r="BJ834" s="124"/>
      <c r="BK834" s="318" t="e">
        <f t="shared" si="264"/>
        <v>#VALUE!</v>
      </c>
      <c r="BL834" s="124"/>
      <c r="BM834" s="318" t="e">
        <f t="shared" si="265"/>
        <v>#VALUE!</v>
      </c>
      <c r="BN834" s="318" t="str">
        <f>IF(COUNTIFS($Z$98,"=practic?*"),AI100,"")</f>
        <v/>
      </c>
      <c r="BO834" s="124"/>
      <c r="BP834" s="318" t="e">
        <f t="shared" si="266"/>
        <v>#VALUE!</v>
      </c>
      <c r="BQ834" s="127" t="str">
        <f>IF(COUNTIF($AZ834,"=practic?*"),IF($AK$100&lt;&gt;"",ROUND($AK$100/14,1),""),"")</f>
        <v/>
      </c>
      <c r="BR834" s="127" t="str">
        <f>IF(COUNTIF($AZ834,"=practic?*"),IF($AK$100&lt;&gt;"",ROUND($AK$100,1),""),"")</f>
        <v/>
      </c>
      <c r="BS834" s="318" t="str">
        <f>IF($AZ834="","",$AC$100)</f>
        <v/>
      </c>
      <c r="BT834" s="126" t="str">
        <f>IF($AZ834="","",$AJ$100)</f>
        <v/>
      </c>
      <c r="BU834" s="126" t="str">
        <f t="shared" si="275"/>
        <v/>
      </c>
      <c r="BV834" s="127" t="str">
        <f t="shared" si="276"/>
        <v/>
      </c>
      <c r="BW834" s="419" t="str">
        <f t="shared" si="277"/>
        <v/>
      </c>
    </row>
    <row r="835" spans="50:75" ht="21" hidden="1" customHeight="1" x14ac:dyDescent="0.25">
      <c r="AX835" s="503" t="s">
        <v>224</v>
      </c>
      <c r="AY835" s="512"/>
      <c r="AZ835" s="512"/>
      <c r="BA835" s="512"/>
      <c r="BB835" s="512"/>
      <c r="BC835" s="512"/>
      <c r="BD835" s="512"/>
      <c r="BE835" s="512"/>
      <c r="BF835" s="512"/>
      <c r="BG835" s="512"/>
      <c r="BH835" s="512"/>
      <c r="BI835" s="512"/>
      <c r="BJ835" s="512"/>
      <c r="BK835" s="512"/>
      <c r="BL835" s="512"/>
      <c r="BM835" s="512"/>
      <c r="BN835" s="512"/>
      <c r="BO835" s="512"/>
      <c r="BP835" s="512"/>
      <c r="BQ835" s="512"/>
      <c r="BR835" s="512"/>
      <c r="BS835" s="512"/>
      <c r="BT835" s="512"/>
      <c r="BU835" s="512"/>
      <c r="BV835" s="513"/>
      <c r="BW835" s="419" t="str">
        <f t="shared" si="277"/>
        <v/>
      </c>
    </row>
    <row r="836" spans="50:75" ht="21" hidden="1" customHeight="1" x14ac:dyDescent="0.2">
      <c r="AX836" s="124" t="str">
        <f>IF(COUNTIFS($AL$71,"=practic?*"),$AL$73,"")</f>
        <v/>
      </c>
      <c r="AY836" s="127">
        <v>1</v>
      </c>
      <c r="AZ836" s="272" t="str">
        <f>IF(COUNTIFS($AL$71,"=practic?*"),$AL$71,"")</f>
        <v/>
      </c>
      <c r="BA836" s="127" t="str">
        <f t="shared" ref="BA836:BA845" si="278">IF($AZ836="","",ROUND(RIGHT($AL$70,1)/2,0))</f>
        <v/>
      </c>
      <c r="BB836" s="127" t="str">
        <f t="shared" ref="BB836:BB845" si="279">IF($AZ836="","",RIGHT($AL$70,1))</f>
        <v/>
      </c>
      <c r="BC836" s="127" t="str">
        <f>IF($AZ836="","",$AP$73)</f>
        <v/>
      </c>
      <c r="BD836" s="127" t="str">
        <f t="shared" ref="BD836:BD845" si="280">IF($AZ836="","","DI")</f>
        <v/>
      </c>
      <c r="BE836" s="124"/>
      <c r="BF836" s="124"/>
      <c r="BG836" s="124"/>
      <c r="BH836" s="124"/>
      <c r="BI836" s="124"/>
      <c r="BJ836" s="124"/>
      <c r="BK836" s="329" t="e">
        <f t="shared" si="264"/>
        <v>#VALUE!</v>
      </c>
      <c r="BL836" s="124"/>
      <c r="BM836" s="329" t="e">
        <f t="shared" si="265"/>
        <v>#VALUE!</v>
      </c>
      <c r="BN836" s="272" t="str">
        <f>IF(COUNTIFS($AL$71,"=practic?*"),AU73,"")</f>
        <v/>
      </c>
      <c r="BO836" s="124"/>
      <c r="BP836" s="329" t="e">
        <f t="shared" si="266"/>
        <v>#VALUE!</v>
      </c>
      <c r="BQ836" s="127" t="str">
        <f>IF(COUNTIF($AZ836,"=practic?*"),IF($AW$73&lt;&gt;"",ROUND($AW$73/14,1),""),"")</f>
        <v/>
      </c>
      <c r="BR836" s="127" t="str">
        <f>IF(COUNTIF($AZ836,"=practic?*"),IF($AW$73&lt;&gt;"",ROUND($AW$73,1),""),"")</f>
        <v/>
      </c>
      <c r="BS836" s="127" t="str">
        <f>IF($AZ836="","",$AO$73)</f>
        <v/>
      </c>
      <c r="BT836" s="126" t="str">
        <f>IF($AZ836="","",$AV$73)</f>
        <v/>
      </c>
      <c r="BU836" s="126" t="str">
        <f t="shared" ref="BU836:BU845" si="281">IF($AZ836="","",IF($BG836&lt;&gt;"",$BG836,0)+IF($BM836&lt;&gt;"",$BM836,0)+IF($BQ836&lt;&gt;"",$BQ836,0))</f>
        <v/>
      </c>
      <c r="BV836" s="127" t="str">
        <f t="shared" ref="BV836:BV845" si="282">IF($AZ836="","",IF($BJ836&lt;&gt;"",$BJ836,0)+IF($BP836&lt;&gt;"",$BP836,0)+IF($BR836&lt;&gt;"",$BR836,0))</f>
        <v/>
      </c>
      <c r="BW836" s="419" t="str">
        <f t="shared" si="277"/>
        <v/>
      </c>
    </row>
    <row r="837" spans="50:75" ht="21" hidden="1" customHeight="1" x14ac:dyDescent="0.2">
      <c r="AX837" s="124" t="str">
        <f>IF(COUNTIFS($AL$74,"=practic?*"),$AL$76,"")</f>
        <v/>
      </c>
      <c r="AY837" s="272">
        <v>2</v>
      </c>
      <c r="AZ837" s="272" t="str">
        <f>IF(COUNTIFS($AL$74,"=practic?*"),$AL$74,"")</f>
        <v/>
      </c>
      <c r="BA837" s="272" t="str">
        <f t="shared" si="278"/>
        <v/>
      </c>
      <c r="BB837" s="272" t="str">
        <f t="shared" si="279"/>
        <v/>
      </c>
      <c r="BC837" s="272" t="str">
        <f>IF($AZ837="","",$AP$76)</f>
        <v/>
      </c>
      <c r="BD837" s="272" t="str">
        <f t="shared" si="280"/>
        <v/>
      </c>
      <c r="BE837" s="124"/>
      <c r="BF837" s="124"/>
      <c r="BG837" s="124"/>
      <c r="BH837" s="124"/>
      <c r="BI837" s="124"/>
      <c r="BJ837" s="124"/>
      <c r="BK837" s="329" t="e">
        <f t="shared" si="264"/>
        <v>#VALUE!</v>
      </c>
      <c r="BL837" s="124"/>
      <c r="BM837" s="329" t="e">
        <f t="shared" si="265"/>
        <v>#VALUE!</v>
      </c>
      <c r="BN837" s="272" t="str">
        <f>IF(COUNTIFS($AL$74,"=practic?*"),AU76,"")</f>
        <v/>
      </c>
      <c r="BO837" s="124"/>
      <c r="BP837" s="329" t="e">
        <f t="shared" si="266"/>
        <v>#VALUE!</v>
      </c>
      <c r="BQ837" s="127" t="str">
        <f>IF(COUNTIF($AZ837,"=practic?*"),IF($AW$76&lt;&gt;"",ROUND($AW$76/14,1),""),"")</f>
        <v/>
      </c>
      <c r="BR837" s="127" t="str">
        <f>IF(COUNTIF($AZ837,"=practic?*"),IF($AW$76&lt;&gt;"",ROUND($AW$76,1),""),"")</f>
        <v/>
      </c>
      <c r="BS837" s="272" t="str">
        <f>IF($AZ837="","",$AO$76)</f>
        <v/>
      </c>
      <c r="BT837" s="126" t="str">
        <f>IF($AZ837="","",$AV$76)</f>
        <v/>
      </c>
      <c r="BU837" s="126" t="str">
        <f t="shared" si="281"/>
        <v/>
      </c>
      <c r="BV837" s="127" t="str">
        <f t="shared" si="282"/>
        <v/>
      </c>
      <c r="BW837" s="419" t="str">
        <f t="shared" si="277"/>
        <v/>
      </c>
    </row>
    <row r="838" spans="50:75" ht="21" hidden="1" customHeight="1" x14ac:dyDescent="0.2">
      <c r="AX838" s="124" t="str">
        <f>IF(COUNTIFS($AL$77,"=practic?*"),$AL$79,"")</f>
        <v/>
      </c>
      <c r="AY838" s="272">
        <v>3</v>
      </c>
      <c r="AZ838" s="272" t="str">
        <f>IF(COUNTIFS($AL$77,"=practic?*"),$AL$77,"")</f>
        <v/>
      </c>
      <c r="BA838" s="272" t="str">
        <f t="shared" si="278"/>
        <v/>
      </c>
      <c r="BB838" s="272" t="str">
        <f t="shared" si="279"/>
        <v/>
      </c>
      <c r="BC838" s="272" t="str">
        <f>IF($AZ838="","",$AP$79)</f>
        <v/>
      </c>
      <c r="BD838" s="127" t="str">
        <f t="shared" si="280"/>
        <v/>
      </c>
      <c r="BE838" s="124"/>
      <c r="BF838" s="124"/>
      <c r="BG838" s="124"/>
      <c r="BH838" s="124"/>
      <c r="BI838" s="124"/>
      <c r="BJ838" s="124"/>
      <c r="BK838" s="329" t="e">
        <f t="shared" si="264"/>
        <v>#VALUE!</v>
      </c>
      <c r="BL838" s="124"/>
      <c r="BM838" s="329" t="e">
        <f t="shared" si="265"/>
        <v>#VALUE!</v>
      </c>
      <c r="BN838" s="272" t="str">
        <f>IF(COUNTIFS($AL$77,"=practic?*"),AU79,"")</f>
        <v/>
      </c>
      <c r="BO838" s="124"/>
      <c r="BP838" s="329" t="e">
        <f t="shared" si="266"/>
        <v>#VALUE!</v>
      </c>
      <c r="BQ838" s="127" t="str">
        <f>IF(COUNTIF($AZ838,"=practic?*"),IF($AW$79&lt;&gt;"",ROUND($AW$79/14,1),""),"")</f>
        <v/>
      </c>
      <c r="BR838" s="127" t="str">
        <f>IF(COUNTIF($AZ838,"=practic?*"),IF($AW$79&lt;&gt;"",ROUND($AW$79,1),""),"")</f>
        <v/>
      </c>
      <c r="BS838" s="272" t="str">
        <f>IF($AZ838="","",$AO$79)</f>
        <v/>
      </c>
      <c r="BT838" s="126" t="str">
        <f>IF($AZ838="","",$AV$79)</f>
        <v/>
      </c>
      <c r="BU838" s="126" t="str">
        <f t="shared" si="281"/>
        <v/>
      </c>
      <c r="BV838" s="127" t="str">
        <f t="shared" si="282"/>
        <v/>
      </c>
      <c r="BW838" s="419" t="str">
        <f t="shared" si="277"/>
        <v/>
      </c>
    </row>
    <row r="839" spans="50:75" ht="21" hidden="1" customHeight="1" x14ac:dyDescent="0.2">
      <c r="AX839" s="124" t="str">
        <f>IF(COUNTIFS($AL$80,"=practic?*"),$AL$82,"")</f>
        <v/>
      </c>
      <c r="AY839" s="272">
        <v>4</v>
      </c>
      <c r="AZ839" s="272" t="str">
        <f>IF(COUNTIFS($AL$80,"=practic?*"),$AL$80,"")</f>
        <v/>
      </c>
      <c r="BA839" s="272" t="str">
        <f t="shared" si="278"/>
        <v/>
      </c>
      <c r="BB839" s="272" t="str">
        <f t="shared" si="279"/>
        <v/>
      </c>
      <c r="BC839" s="272" t="str">
        <f>IF($AZ839="","",$AP$82)</f>
        <v/>
      </c>
      <c r="BD839" s="272" t="str">
        <f t="shared" si="280"/>
        <v/>
      </c>
      <c r="BE839" s="124"/>
      <c r="BF839" s="124"/>
      <c r="BG839" s="124"/>
      <c r="BH839" s="124"/>
      <c r="BI839" s="124"/>
      <c r="BJ839" s="124"/>
      <c r="BK839" s="329" t="e">
        <f t="shared" si="264"/>
        <v>#VALUE!</v>
      </c>
      <c r="BL839" s="124"/>
      <c r="BM839" s="329" t="e">
        <f t="shared" si="265"/>
        <v>#VALUE!</v>
      </c>
      <c r="BN839" s="272" t="str">
        <f>IF(COUNTIFS($AL$80,"=practic?*"),AU82,"")</f>
        <v/>
      </c>
      <c r="BO839" s="124"/>
      <c r="BP839" s="329" t="e">
        <f t="shared" si="266"/>
        <v>#VALUE!</v>
      </c>
      <c r="BQ839" s="127" t="str">
        <f>IF(COUNTIF($AZ839,"=practic?*"),IF($AW$82&lt;&gt;"",ROUND($AW$82/14,1),""),"")</f>
        <v/>
      </c>
      <c r="BR839" s="127" t="str">
        <f>IF(COUNTIF($AZ839,"=practic?*"),IF($AW$82&lt;&gt;"",ROUND($AW$82,1),""),"")</f>
        <v/>
      </c>
      <c r="BS839" s="127" t="str">
        <f>IF($AZ839="","",$AO$82)</f>
        <v/>
      </c>
      <c r="BT839" s="126" t="str">
        <f>IF($AZ839="","",$AV$82)</f>
        <v/>
      </c>
      <c r="BU839" s="126" t="str">
        <f t="shared" si="281"/>
        <v/>
      </c>
      <c r="BV839" s="127" t="str">
        <f t="shared" si="282"/>
        <v/>
      </c>
      <c r="BW839" s="419" t="str">
        <f t="shared" si="277"/>
        <v/>
      </c>
    </row>
    <row r="840" spans="50:75" ht="21" hidden="1" customHeight="1" x14ac:dyDescent="0.2">
      <c r="AX840" s="124" t="str">
        <f>IF(COUNTIFS($AL$83,"=practic?*"),$AL$85,"")</f>
        <v/>
      </c>
      <c r="AY840" s="272">
        <v>5</v>
      </c>
      <c r="AZ840" s="272" t="str">
        <f>IF(COUNTIFS($AL$83,"=practic?*"),$AL$83,"")</f>
        <v/>
      </c>
      <c r="BA840" s="272" t="str">
        <f t="shared" si="278"/>
        <v/>
      </c>
      <c r="BB840" s="272" t="str">
        <f t="shared" si="279"/>
        <v/>
      </c>
      <c r="BC840" s="272" t="str">
        <f>IF($AZ840="","",$AP$85)</f>
        <v/>
      </c>
      <c r="BD840" s="127" t="str">
        <f t="shared" si="280"/>
        <v/>
      </c>
      <c r="BE840" s="124"/>
      <c r="BF840" s="124"/>
      <c r="BG840" s="124"/>
      <c r="BH840" s="124"/>
      <c r="BI840" s="124"/>
      <c r="BJ840" s="124"/>
      <c r="BK840" s="329" t="e">
        <f t="shared" si="264"/>
        <v>#VALUE!</v>
      </c>
      <c r="BL840" s="124"/>
      <c r="BM840" s="329" t="e">
        <f t="shared" si="265"/>
        <v>#VALUE!</v>
      </c>
      <c r="BN840" s="272" t="str">
        <f>IF(COUNTIFS($AL$83,"=practic?*"),AU85,"")</f>
        <v/>
      </c>
      <c r="BO840" s="124"/>
      <c r="BP840" s="329" t="e">
        <f t="shared" si="266"/>
        <v>#VALUE!</v>
      </c>
      <c r="BQ840" s="127" t="str">
        <f>IF(COUNTIF($AZ840,"=practic?*"),IF($AW$85&lt;&gt;"",ROUND($AW$85/14,1),""),"")</f>
        <v/>
      </c>
      <c r="BR840" s="127" t="str">
        <f>IF(COUNTIF($AZ840,"=practic?*"),IF($AW$85&lt;&gt;"",ROUND($AW$85,1),""),"")</f>
        <v/>
      </c>
      <c r="BS840" s="272" t="str">
        <f>IF($AZ840="","",$AO$85)</f>
        <v/>
      </c>
      <c r="BT840" s="126" t="str">
        <f>IF($AZ840="","",$AV$85)</f>
        <v/>
      </c>
      <c r="BU840" s="126" t="str">
        <f t="shared" si="281"/>
        <v/>
      </c>
      <c r="BV840" s="127" t="str">
        <f t="shared" si="282"/>
        <v/>
      </c>
      <c r="BW840" s="419" t="str">
        <f t="shared" si="277"/>
        <v/>
      </c>
    </row>
    <row r="841" spans="50:75" ht="21" hidden="1" customHeight="1" x14ac:dyDescent="0.2">
      <c r="AX841" s="124" t="str">
        <f>IF(COUNTIFS($AL$86,"=practic?*"),$AL$88,"")</f>
        <v>L420.22.08.S6</v>
      </c>
      <c r="AY841" s="272">
        <v>6</v>
      </c>
      <c r="AZ841" s="272" t="str">
        <f>IF(COUNTIFS($AL$86,"=practic?*"),$AL$86,"")</f>
        <v>Practica elaborare proiect de diploma</v>
      </c>
      <c r="BA841" s="272">
        <f t="shared" si="278"/>
        <v>4</v>
      </c>
      <c r="BB841" s="272" t="str">
        <f t="shared" si="279"/>
        <v>8</v>
      </c>
      <c r="BC841" s="272" t="str">
        <f>IF($AZ841="","",$AP$88)</f>
        <v>C</v>
      </c>
      <c r="BD841" s="272" t="str">
        <f t="shared" si="280"/>
        <v>DI</v>
      </c>
      <c r="BE841" s="124"/>
      <c r="BF841" s="124"/>
      <c r="BG841" s="124"/>
      <c r="BH841" s="124"/>
      <c r="BI841" s="124"/>
      <c r="BJ841" s="124"/>
      <c r="BK841" s="329">
        <f t="shared" si="264"/>
        <v>4.3</v>
      </c>
      <c r="BL841" s="124"/>
      <c r="BM841" s="329">
        <f t="shared" si="265"/>
        <v>4.3</v>
      </c>
      <c r="BN841" s="272">
        <f>IF(COUNTIFS($AL$86,"=practic?*"),AU88,"")</f>
        <v>60</v>
      </c>
      <c r="BO841" s="124"/>
      <c r="BP841" s="329">
        <f t="shared" si="266"/>
        <v>60</v>
      </c>
      <c r="BQ841" s="127">
        <f>IF(COUNTIF($AZ841,"=practic?*"),IF($AW$88&lt;&gt;"",ROUND($AW$88/14,1),""),"")</f>
        <v>0.4</v>
      </c>
      <c r="BR841" s="127">
        <f>IF(COUNTIF($AZ841,"=practic?*"),IF($AW$88&lt;&gt;"",ROUND($AW$88,1),""),"")</f>
        <v>5</v>
      </c>
      <c r="BS841" s="272">
        <f>IF($AZ841="","",$AO$88)</f>
        <v>4</v>
      </c>
      <c r="BT841" s="126" t="str">
        <f>IF($AZ841="","",$AV$88)</f>
        <v>DS</v>
      </c>
      <c r="BU841" s="126">
        <f t="shared" si="281"/>
        <v>4.7</v>
      </c>
      <c r="BV841" s="127">
        <f t="shared" si="282"/>
        <v>65</v>
      </c>
      <c r="BW841" s="419" t="str">
        <f t="shared" si="277"/>
        <v>2025</v>
      </c>
    </row>
    <row r="842" spans="50:75" ht="21" hidden="1" customHeight="1" x14ac:dyDescent="0.2">
      <c r="AX842" s="124" t="str">
        <f>IF(COUNTIFS($AL$89,"=practic?*"),$AL$91,"")</f>
        <v/>
      </c>
      <c r="AY842" s="272">
        <v>7</v>
      </c>
      <c r="AZ842" s="272" t="str">
        <f>IF(COUNTIFS($AL$89,"=practic?*"),$AL$89,"")</f>
        <v/>
      </c>
      <c r="BA842" s="272" t="str">
        <f t="shared" si="278"/>
        <v/>
      </c>
      <c r="BB842" s="127" t="str">
        <f t="shared" si="279"/>
        <v/>
      </c>
      <c r="BC842" s="272" t="str">
        <f>IF($AZ842="","",$AP$91)</f>
        <v/>
      </c>
      <c r="BD842" s="127" t="str">
        <f t="shared" si="280"/>
        <v/>
      </c>
      <c r="BE842" s="124"/>
      <c r="BF842" s="124"/>
      <c r="BG842" s="124"/>
      <c r="BH842" s="124"/>
      <c r="BI842" s="124"/>
      <c r="BJ842" s="124"/>
      <c r="BK842" s="329" t="e">
        <f t="shared" si="264"/>
        <v>#VALUE!</v>
      </c>
      <c r="BL842" s="124"/>
      <c r="BM842" s="329" t="e">
        <f t="shared" si="265"/>
        <v>#VALUE!</v>
      </c>
      <c r="BN842" s="272" t="str">
        <f>IF(COUNTIFS($AL$89,"=practic?*"),AU91,"")</f>
        <v/>
      </c>
      <c r="BO842" s="124"/>
      <c r="BP842" s="329" t="e">
        <f t="shared" si="266"/>
        <v>#VALUE!</v>
      </c>
      <c r="BQ842" s="127" t="str">
        <f>IF(COUNTIF($AZ842,"=practic?*"),IF($AW$91&lt;&gt;"",ROUND($AW$91/14,1),""),"")</f>
        <v/>
      </c>
      <c r="BR842" s="127" t="str">
        <f>IF(COUNTIF($AZ842,"=practic?*"),IF($AW$91&lt;&gt;"",ROUND($AW$91,1),""),"")</f>
        <v/>
      </c>
      <c r="BS842" s="127" t="str">
        <f>IF($AZ842="","",$AO$91)</f>
        <v/>
      </c>
      <c r="BT842" s="126" t="str">
        <f>IF($AZ842="","",$AV$91)</f>
        <v/>
      </c>
      <c r="BU842" s="126" t="str">
        <f t="shared" si="281"/>
        <v/>
      </c>
      <c r="BV842" s="127" t="str">
        <f t="shared" si="282"/>
        <v/>
      </c>
      <c r="BW842" s="419" t="str">
        <f t="shared" si="277"/>
        <v/>
      </c>
    </row>
    <row r="843" spans="50:75" ht="21" hidden="1" customHeight="1" x14ac:dyDescent="0.2">
      <c r="AX843" s="124" t="str">
        <f>IF(COUNTIFS($AL$92,"=practic?*"),$AL$94,"")</f>
        <v/>
      </c>
      <c r="AY843" s="272">
        <v>8</v>
      </c>
      <c r="AZ843" s="272" t="str">
        <f>IF(COUNTIFS($AL$92,"=practic?*"),$AL$92,"")</f>
        <v/>
      </c>
      <c r="BA843" s="272" t="str">
        <f t="shared" si="278"/>
        <v/>
      </c>
      <c r="BB843" s="272" t="str">
        <f t="shared" si="279"/>
        <v/>
      </c>
      <c r="BC843" s="272" t="str">
        <f>IF($AZ843="","",$AP$94)</f>
        <v/>
      </c>
      <c r="BD843" s="272" t="str">
        <f t="shared" si="280"/>
        <v/>
      </c>
      <c r="BE843" s="124"/>
      <c r="BF843" s="124"/>
      <c r="BG843" s="124"/>
      <c r="BH843" s="124"/>
      <c r="BI843" s="124"/>
      <c r="BJ843" s="124"/>
      <c r="BK843" s="329" t="e">
        <f t="shared" si="264"/>
        <v>#VALUE!</v>
      </c>
      <c r="BL843" s="124"/>
      <c r="BM843" s="329" t="e">
        <f t="shared" si="265"/>
        <v>#VALUE!</v>
      </c>
      <c r="BN843" s="272" t="str">
        <f>IF(COUNTIFS($AL$92,"=practic?*"),AU94,"")</f>
        <v/>
      </c>
      <c r="BO843" s="124"/>
      <c r="BP843" s="329" t="e">
        <f t="shared" si="266"/>
        <v>#VALUE!</v>
      </c>
      <c r="BQ843" s="127" t="str">
        <f>IF(COUNTIF($AZ843,"=practic?*"),IF($AW$94&lt;&gt;"",ROUND($AW$94/14,1),""),"")</f>
        <v/>
      </c>
      <c r="BR843" s="127" t="str">
        <f>IF(COUNTIF($AZ843,"=practic?*"),IF($AW$94&lt;&gt;"",ROUND($AW$94,1),""),"")</f>
        <v/>
      </c>
      <c r="BS843" s="272" t="str">
        <f>IF($AZ843="","",$AO$94)</f>
        <v/>
      </c>
      <c r="BT843" s="126" t="str">
        <f>IF($AZ843="","",$AV$94)</f>
        <v/>
      </c>
      <c r="BU843" s="126" t="str">
        <f t="shared" si="281"/>
        <v/>
      </c>
      <c r="BV843" s="127" t="str">
        <f t="shared" si="282"/>
        <v/>
      </c>
      <c r="BW843" s="419" t="str">
        <f t="shared" si="277"/>
        <v/>
      </c>
    </row>
    <row r="844" spans="50:75" ht="21" hidden="1" customHeight="1" x14ac:dyDescent="0.2">
      <c r="AX844" s="124" t="str">
        <f>IF(COUNTIFS($AL$95,"=practic?*"),$AL$97,"")</f>
        <v/>
      </c>
      <c r="AY844" s="272">
        <v>9</v>
      </c>
      <c r="AZ844" s="272" t="str">
        <f>IF(COUNTIFS($AL$95,"=practic?*"),$AL$95,"")</f>
        <v/>
      </c>
      <c r="BA844" s="272" t="str">
        <f t="shared" si="278"/>
        <v/>
      </c>
      <c r="BB844" s="272" t="str">
        <f t="shared" si="279"/>
        <v/>
      </c>
      <c r="BC844" s="272" t="str">
        <f>IF($AZ844="","",$AP$100)</f>
        <v/>
      </c>
      <c r="BD844" s="127" t="str">
        <f t="shared" si="280"/>
        <v/>
      </c>
      <c r="BE844" s="124"/>
      <c r="BF844" s="124"/>
      <c r="BG844" s="124"/>
      <c r="BH844" s="124"/>
      <c r="BI844" s="124"/>
      <c r="BJ844" s="124"/>
      <c r="BK844" s="329" t="e">
        <f t="shared" si="264"/>
        <v>#VALUE!</v>
      </c>
      <c r="BL844" s="124"/>
      <c r="BM844" s="329" t="e">
        <f t="shared" si="265"/>
        <v>#VALUE!</v>
      </c>
      <c r="BN844" s="272" t="str">
        <f>IF(COUNTIFS($AL$95,"=practic?*"),AU97,"")</f>
        <v/>
      </c>
      <c r="BO844" s="124"/>
      <c r="BP844" s="329" t="e">
        <f t="shared" si="266"/>
        <v>#VALUE!</v>
      </c>
      <c r="BQ844" s="127" t="str">
        <f>IF(COUNTIF($AZ844,"=practic?*"),IF($AW$100&lt;&gt;"",ROUND($AW$100/14,1),""),"")</f>
        <v/>
      </c>
      <c r="BR844" s="127" t="str">
        <f>IF(COUNTIF($AZ844,"=practic?*"),IF($AW$100&lt;&gt;"",ROUND($AW$100,1),""),"")</f>
        <v/>
      </c>
      <c r="BS844" s="272" t="str">
        <f>IF($AZ844="","",$AO$100)</f>
        <v/>
      </c>
      <c r="BT844" s="126" t="str">
        <f>IF($AZ844="","",$AV$100)</f>
        <v/>
      </c>
      <c r="BU844" s="126" t="str">
        <f t="shared" si="281"/>
        <v/>
      </c>
      <c r="BV844" s="127" t="str">
        <f t="shared" si="282"/>
        <v/>
      </c>
      <c r="BW844" s="419" t="str">
        <f t="shared" si="277"/>
        <v/>
      </c>
    </row>
    <row r="845" spans="50:75" ht="21" hidden="1" customHeight="1" x14ac:dyDescent="0.2">
      <c r="AX845" s="124" t="str">
        <f>IF(COUNTIFS($AL$98,"=practic?*"),$AL$100,"")</f>
        <v/>
      </c>
      <c r="AY845" s="272">
        <v>10</v>
      </c>
      <c r="AZ845" s="329" t="str">
        <f>IF(COUNTIFS($AL$98,"=practic?*"),$AL$98,"")</f>
        <v/>
      </c>
      <c r="BA845" s="329" t="str">
        <f t="shared" si="278"/>
        <v/>
      </c>
      <c r="BB845" s="329" t="str">
        <f t="shared" si="279"/>
        <v/>
      </c>
      <c r="BC845" s="329" t="str">
        <f>IF($AZ845="","",$AP$100)</f>
        <v/>
      </c>
      <c r="BD845" s="127" t="str">
        <f t="shared" si="280"/>
        <v/>
      </c>
      <c r="BE845" s="124"/>
      <c r="BF845" s="124"/>
      <c r="BG845" s="124"/>
      <c r="BH845" s="124"/>
      <c r="BI845" s="124"/>
      <c r="BJ845" s="124"/>
      <c r="BK845" s="329" t="e">
        <f t="shared" si="264"/>
        <v>#VALUE!</v>
      </c>
      <c r="BL845" s="124"/>
      <c r="BM845" s="329" t="e">
        <f t="shared" si="265"/>
        <v>#VALUE!</v>
      </c>
      <c r="BN845" s="329" t="str">
        <f>IF(COUNTIFS($AL$98,"=practic?*"),AU100,"")</f>
        <v/>
      </c>
      <c r="BO845" s="124"/>
      <c r="BP845" s="329" t="e">
        <f t="shared" si="266"/>
        <v>#VALUE!</v>
      </c>
      <c r="BQ845" s="127" t="str">
        <f>IF(COUNTIF($AZ845,"=practic?*"),IF($AW$100&lt;&gt;"",ROUND($AW$100/14,1),""),"")</f>
        <v/>
      </c>
      <c r="BR845" s="127" t="str">
        <f>IF(COUNTIF($AZ845,"=practic?*"),IF($AW$100&lt;&gt;"",ROUND($AW$100,1),""),"")</f>
        <v/>
      </c>
      <c r="BS845" s="329" t="str">
        <f>IF($AZ845="","",$AO$100)</f>
        <v/>
      </c>
      <c r="BT845" s="126" t="str">
        <f>IF($AZ845="","",$AV$100)</f>
        <v/>
      </c>
      <c r="BU845" s="126" t="str">
        <f t="shared" si="281"/>
        <v/>
      </c>
      <c r="BV845" s="127" t="str">
        <f t="shared" si="282"/>
        <v/>
      </c>
      <c r="BW845" s="419" t="str">
        <f t="shared" si="277"/>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B166:D166"/>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B337:M338"/>
    <mergeCell ref="N337:Y338"/>
    <mergeCell ref="B339:D339"/>
    <mergeCell ref="A340:A341"/>
    <mergeCell ref="B340:C340"/>
    <mergeCell ref="E340:F340"/>
    <mergeCell ref="G340:J340"/>
    <mergeCell ref="N340:O340"/>
    <mergeCell ref="W341:Y341"/>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A152:A154"/>
    <mergeCell ref="B152:M153"/>
    <mergeCell ref="N152:Y153"/>
    <mergeCell ref="Z152:AK153"/>
    <mergeCell ref="AL152:AW153"/>
    <mergeCell ref="B154:D154"/>
    <mergeCell ref="N154:P154"/>
    <mergeCell ref="Z154:AB154"/>
    <mergeCell ref="AL154:AN154"/>
    <mergeCell ref="Z274:AB274"/>
    <mergeCell ref="AL274:AN274"/>
    <mergeCell ref="A275:A277"/>
    <mergeCell ref="B275:M276"/>
    <mergeCell ref="N275:Y276"/>
    <mergeCell ref="Z275:AK276"/>
    <mergeCell ref="AL275:AW276"/>
    <mergeCell ref="B277:D277"/>
    <mergeCell ref="N277:P277"/>
    <mergeCell ref="A230:A232"/>
    <mergeCell ref="B230:M231"/>
    <mergeCell ref="N230:Y231"/>
    <mergeCell ref="Z230:AK231"/>
    <mergeCell ref="AL230:AW231"/>
    <mergeCell ref="B232:D232"/>
    <mergeCell ref="N232:P232"/>
    <mergeCell ref="Z232:AB232"/>
    <mergeCell ref="AL232:AN232"/>
    <mergeCell ref="A233:A235"/>
    <mergeCell ref="B233:M234"/>
    <mergeCell ref="N233:Y234"/>
    <mergeCell ref="Z233:AK234"/>
    <mergeCell ref="AL233:AW234"/>
    <mergeCell ref="B235:D235"/>
    <mergeCell ref="N235:P235"/>
    <mergeCell ref="Z235:AB235"/>
    <mergeCell ref="AL235:AN235"/>
    <mergeCell ref="A227:A229"/>
    <mergeCell ref="B227:M228"/>
    <mergeCell ref="N227:Y228"/>
    <mergeCell ref="Z227:AK228"/>
    <mergeCell ref="AL227:AW228"/>
    <mergeCell ref="B229:D229"/>
    <mergeCell ref="N229:P229"/>
    <mergeCell ref="Z229:AB229"/>
    <mergeCell ref="AL229:AN229"/>
    <mergeCell ref="A224:A226"/>
    <mergeCell ref="B224:M225"/>
    <mergeCell ref="N224:Y225"/>
    <mergeCell ref="Z224:AK225"/>
    <mergeCell ref="AL224:AW225"/>
    <mergeCell ref="B226:D226"/>
    <mergeCell ref="N226:P226"/>
    <mergeCell ref="Z226:AB226"/>
    <mergeCell ref="AL226:AN226"/>
    <mergeCell ref="A221:A223"/>
    <mergeCell ref="B221:M222"/>
    <mergeCell ref="N221:Y222"/>
    <mergeCell ref="Z221:AK222"/>
    <mergeCell ref="AL221:AW222"/>
    <mergeCell ref="B223:D223"/>
    <mergeCell ref="N223:P223"/>
    <mergeCell ref="Z223:AB223"/>
    <mergeCell ref="AL223:AN223"/>
    <mergeCell ref="A218:A220"/>
    <mergeCell ref="B218:M219"/>
    <mergeCell ref="N218:Y219"/>
    <mergeCell ref="Z218:AK219"/>
    <mergeCell ref="AL218:AW219"/>
    <mergeCell ref="B220:D220"/>
    <mergeCell ref="N220:P220"/>
    <mergeCell ref="Z220:AB220"/>
    <mergeCell ref="AL220:AN220"/>
    <mergeCell ref="A215:A217"/>
    <mergeCell ref="B215:M216"/>
    <mergeCell ref="N215:Y216"/>
    <mergeCell ref="Z215:AK216"/>
    <mergeCell ref="AL215:AW216"/>
    <mergeCell ref="B217:D217"/>
    <mergeCell ref="N217:P217"/>
    <mergeCell ref="Z217:AB217"/>
    <mergeCell ref="AL217:AN217"/>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N25:Y26"/>
    <mergeCell ref="A15:AW15"/>
    <mergeCell ref="A19:A21"/>
    <mergeCell ref="B19:M20"/>
    <mergeCell ref="AL19:AW20"/>
    <mergeCell ref="B21:D21"/>
    <mergeCell ref="N21:P21"/>
    <mergeCell ref="Z21:AB21"/>
    <mergeCell ref="AL21:AN21"/>
    <mergeCell ref="Z24:AB24"/>
    <mergeCell ref="AL24:AN24"/>
    <mergeCell ref="A22:A24"/>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B22:M23"/>
    <mergeCell ref="B25:M26"/>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L148:AN148"/>
    <mergeCell ref="Z155:AK156"/>
    <mergeCell ref="Z151:AB151"/>
    <mergeCell ref="AL151:AN151"/>
    <mergeCell ref="Z158:AK159"/>
    <mergeCell ref="AL158:AW159"/>
    <mergeCell ref="B160:D160"/>
    <mergeCell ref="N160:P160"/>
    <mergeCell ref="Z160:AB160"/>
    <mergeCell ref="AL160:AN160"/>
    <mergeCell ref="Q106:R106"/>
    <mergeCell ref="Z106:AA106"/>
    <mergeCell ref="AC106:AD106"/>
    <mergeCell ref="N106:O106"/>
    <mergeCell ref="N114:P114"/>
    <mergeCell ref="N118:Y118"/>
    <mergeCell ref="N119:Y119"/>
    <mergeCell ref="AI105:AK105"/>
    <mergeCell ref="AA114:AK114"/>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B176:M177"/>
    <mergeCell ref="N176:Y177"/>
    <mergeCell ref="A173:A175"/>
    <mergeCell ref="B173:M174"/>
    <mergeCell ref="N173:Y174"/>
    <mergeCell ref="AL176:AW177"/>
    <mergeCell ref="Z176:AK177"/>
    <mergeCell ref="AL173:AW174"/>
    <mergeCell ref="Z173:AK174"/>
    <mergeCell ref="B175:D175"/>
    <mergeCell ref="N175:P175"/>
    <mergeCell ref="N178:P178"/>
    <mergeCell ref="Z178:AB178"/>
    <mergeCell ref="B178:D178"/>
    <mergeCell ref="A199:AW199"/>
    <mergeCell ref="A206:A208"/>
    <mergeCell ref="B206:M207"/>
    <mergeCell ref="N206:Y207"/>
    <mergeCell ref="Z206:AK207"/>
    <mergeCell ref="AL206:AW207"/>
    <mergeCell ref="B208:D208"/>
    <mergeCell ref="N208:P208"/>
    <mergeCell ref="AL178:AN178"/>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78:A280"/>
    <mergeCell ref="B278:M279"/>
    <mergeCell ref="N278:Y279"/>
    <mergeCell ref="Z278:AK279"/>
    <mergeCell ref="AL278:AW279"/>
    <mergeCell ref="B280:D280"/>
    <mergeCell ref="N280:P280"/>
    <mergeCell ref="Z280:AB280"/>
    <mergeCell ref="AL280:AN280"/>
    <mergeCell ref="A281:A283"/>
    <mergeCell ref="B281:M282"/>
    <mergeCell ref="N281:Y282"/>
    <mergeCell ref="Z281:AK282"/>
    <mergeCell ref="AL281:AW282"/>
    <mergeCell ref="B283:D283"/>
    <mergeCell ref="N283:P283"/>
    <mergeCell ref="Z283:AB283"/>
    <mergeCell ref="AL283:AN283"/>
    <mergeCell ref="A284:A286"/>
    <mergeCell ref="B284:M285"/>
    <mergeCell ref="N284:Y285"/>
    <mergeCell ref="Z284:AK285"/>
    <mergeCell ref="AL284:AW285"/>
    <mergeCell ref="B286:D286"/>
    <mergeCell ref="N286:P286"/>
    <mergeCell ref="Z286:AB286"/>
    <mergeCell ref="AL286:AN286"/>
    <mergeCell ref="A287:A289"/>
    <mergeCell ref="B287:M288"/>
    <mergeCell ref="N287:Y288"/>
    <mergeCell ref="Z287:AK288"/>
    <mergeCell ref="AL287:AW288"/>
    <mergeCell ref="B289:D289"/>
    <mergeCell ref="N289:P289"/>
    <mergeCell ref="Z289:AB289"/>
    <mergeCell ref="AL289:AN289"/>
    <mergeCell ref="A290:A292"/>
    <mergeCell ref="B290:M291"/>
    <mergeCell ref="N290:Y291"/>
    <mergeCell ref="Z290:AK291"/>
    <mergeCell ref="AL290:AW291"/>
    <mergeCell ref="B292:D292"/>
    <mergeCell ref="N292:P292"/>
    <mergeCell ref="Z292:AB292"/>
    <mergeCell ref="AL292:AN292"/>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55" zoomScale="70" zoomScaleNormal="70" zoomScaleSheetLayoutView="70" zoomScalePageLayoutView="60" workbookViewId="0">
      <selection activeCell="I35" sqref="I35"/>
    </sheetView>
  </sheetViews>
  <sheetFormatPr defaultRowHeight="12.75" x14ac:dyDescent="0.2"/>
  <cols>
    <col min="1" max="1" width="15.42578125" customWidth="1"/>
    <col min="2" max="3" width="14.5703125" customWidth="1"/>
    <col min="4" max="4" width="11.42578125" customWidth="1"/>
    <col min="5" max="5" width="14.85546875" customWidth="1"/>
    <col min="7" max="7" width="18.5703125" customWidth="1"/>
    <col min="8" max="8" width="18.85546875" customWidth="1"/>
    <col min="9" max="10" width="15.42578125" customWidth="1"/>
    <col min="13" max="13" width="12.5703125" customWidth="1"/>
    <col min="14" max="15" width="12.425781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Mecanica</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STIINTE INGINERESTI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 Mecanica, Mecatronica, Ing. Industriala si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INDUSTRIALA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Ingineria Sudarii</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13" t="s">
        <v>100</v>
      </c>
      <c r="B9" s="614"/>
      <c r="C9" s="614"/>
      <c r="D9" s="614"/>
      <c r="E9" s="614"/>
      <c r="F9" s="614"/>
      <c r="G9" s="614"/>
      <c r="H9" s="614"/>
      <c r="I9" s="614"/>
      <c r="J9" s="614"/>
      <c r="K9" s="614"/>
      <c r="L9" s="614"/>
      <c r="M9" s="614"/>
      <c r="N9" s="614"/>
      <c r="O9" s="614"/>
      <c r="P9" s="614"/>
      <c r="Q9" s="614"/>
      <c r="R9" s="614"/>
      <c r="S9" s="614"/>
      <c r="T9" s="614"/>
    </row>
    <row r="10" spans="1:27" s="103" customFormat="1" ht="23.25" x14ac:dyDescent="0.35">
      <c r="A10" s="103" t="s">
        <v>143</v>
      </c>
      <c r="G10" s="173">
        <f>E22+E23+E24+E25</f>
        <v>240</v>
      </c>
      <c r="K10" s="103">
        <v>240</v>
      </c>
    </row>
    <row r="11" spans="1:27" ht="23.25" x14ac:dyDescent="0.35">
      <c r="A11" s="103" t="s">
        <v>101</v>
      </c>
      <c r="G11" s="173">
        <f>PLANURI!BL389</f>
        <v>250</v>
      </c>
    </row>
    <row r="12" spans="1:27" s="103" customFormat="1" ht="23.25" x14ac:dyDescent="0.35">
      <c r="A12" s="103" t="s">
        <v>102</v>
      </c>
      <c r="G12" s="173">
        <f>PLANURI!BN389</f>
        <v>26</v>
      </c>
    </row>
    <row r="13" spans="1:27" s="103" customFormat="1" ht="23.25" x14ac:dyDescent="0.35">
      <c r="A13" s="103" t="s">
        <v>264</v>
      </c>
      <c r="G13" s="173">
        <f>PLANURI!BP389</f>
        <v>12</v>
      </c>
      <c r="K13" s="103" t="s">
        <v>153</v>
      </c>
    </row>
    <row r="14" spans="1:27" s="103" customFormat="1" ht="23.25" x14ac:dyDescent="0.35">
      <c r="A14" s="103" t="s">
        <v>104</v>
      </c>
      <c r="G14" s="173">
        <f>PLANURI!BQ389</f>
        <v>8</v>
      </c>
      <c r="K14" s="103" t="s">
        <v>153</v>
      </c>
    </row>
    <row r="15" spans="1:27" s="103" customFormat="1" ht="23.25" x14ac:dyDescent="0.35">
      <c r="A15" s="103" t="s">
        <v>292</v>
      </c>
      <c r="G15" s="173">
        <f>PLANURI!BR389</f>
        <v>10</v>
      </c>
      <c r="K15" s="103" t="s">
        <v>154</v>
      </c>
    </row>
    <row r="16" spans="1:27" s="103" customFormat="1" ht="23.25" x14ac:dyDescent="0.35">
      <c r="A16" s="103" t="s">
        <v>103</v>
      </c>
      <c r="G16" s="173">
        <f>PLANURI!BS389</f>
        <v>8</v>
      </c>
    </row>
    <row r="17" spans="1:20" s="103" customFormat="1" ht="23.25" x14ac:dyDescent="0.35"/>
    <row r="18" spans="1:20" s="103" customFormat="1" ht="23.25" x14ac:dyDescent="0.35">
      <c r="A18" s="103" t="s">
        <v>139</v>
      </c>
    </row>
    <row r="19" spans="1:20" s="103" customFormat="1" ht="24" thickBot="1" x14ac:dyDescent="0.4">
      <c r="A19" s="632" t="s">
        <v>306</v>
      </c>
      <c r="B19" s="632"/>
      <c r="C19" s="632"/>
      <c r="D19" s="632"/>
      <c r="E19" s="632"/>
      <c r="F19" s="632"/>
      <c r="G19" s="632"/>
      <c r="H19" s="103" t="s">
        <v>275</v>
      </c>
      <c r="M19" s="103" t="s">
        <v>284</v>
      </c>
    </row>
    <row r="20" spans="1:20" s="103" customFormat="1" ht="23.25" x14ac:dyDescent="0.35">
      <c r="B20" s="622" t="s">
        <v>105</v>
      </c>
      <c r="C20" s="624"/>
      <c r="D20" s="625"/>
      <c r="E20" s="626"/>
      <c r="H20" s="622" t="s">
        <v>105</v>
      </c>
      <c r="I20" s="630"/>
      <c r="J20" s="631"/>
      <c r="L20" s="333"/>
      <c r="M20" s="622" t="s">
        <v>105</v>
      </c>
      <c r="N20" s="630"/>
      <c r="O20" s="631"/>
    </row>
    <row r="21" spans="1:20" s="103" customFormat="1" ht="24" thickBot="1" x14ac:dyDescent="0.4">
      <c r="B21" s="623"/>
      <c r="C21" s="354" t="s">
        <v>111</v>
      </c>
      <c r="D21" s="359" t="s">
        <v>112</v>
      </c>
      <c r="E21" s="360" t="s">
        <v>140</v>
      </c>
      <c r="H21" s="623"/>
      <c r="I21" s="338" t="s">
        <v>111</v>
      </c>
      <c r="J21" s="339" t="s">
        <v>112</v>
      </c>
      <c r="L21" s="118"/>
      <c r="M21" s="623"/>
      <c r="N21" s="338" t="s">
        <v>111</v>
      </c>
      <c r="O21" s="339" t="s">
        <v>112</v>
      </c>
    </row>
    <row r="22" spans="1:20" s="103" customFormat="1" ht="23.25" x14ac:dyDescent="0.35">
      <c r="B22" s="117" t="s">
        <v>106</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106</v>
      </c>
      <c r="I22" s="330" t="str">
        <f>IF(PLANURI!O458,"DA","NU")</f>
        <v>DA</v>
      </c>
      <c r="J22" s="181" t="str">
        <f>IF(PLANURI!O470,"DA","NU")</f>
        <v>DA</v>
      </c>
      <c r="L22" s="334"/>
      <c r="M22" s="117" t="s">
        <v>106</v>
      </c>
      <c r="N22" s="405">
        <f>PLANURI!P458</f>
        <v>25</v>
      </c>
      <c r="O22" s="406">
        <f>PLANURI!P470</f>
        <v>25</v>
      </c>
    </row>
    <row r="23" spans="1:20" s="103" customFormat="1" ht="23.25" x14ac:dyDescent="0.35">
      <c r="B23" s="115" t="s">
        <v>107</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107</v>
      </c>
      <c r="I23" s="331" t="str">
        <f>IF(PLANURI!O483,"DA","NU")</f>
        <v>DA</v>
      </c>
      <c r="J23" s="182" t="str">
        <f>IF(PLANURI!O495,"DA","NU")</f>
        <v>DA</v>
      </c>
      <c r="L23" s="334"/>
      <c r="M23" s="115" t="s">
        <v>107</v>
      </c>
      <c r="N23" s="407">
        <f>PLANURI!P483</f>
        <v>25</v>
      </c>
      <c r="O23" s="408">
        <f>PLANURI!P495</f>
        <v>25</v>
      </c>
    </row>
    <row r="24" spans="1:20" s="103" customFormat="1" ht="23.25" x14ac:dyDescent="0.35">
      <c r="B24" s="115" t="s">
        <v>108</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108</v>
      </c>
      <c r="I24" s="331" t="str">
        <f>IF(PLANURI!O508,"DA","NU")</f>
        <v>DA</v>
      </c>
      <c r="J24" s="182" t="str">
        <f>IF(PLANURI!O520,"DA","NU")</f>
        <v>DA</v>
      </c>
      <c r="L24" s="334"/>
      <c r="M24" s="115" t="s">
        <v>108</v>
      </c>
      <c r="N24" s="407">
        <f>PLANURI!P508</f>
        <v>25</v>
      </c>
      <c r="O24" s="408">
        <f>PLANURI!P520</f>
        <v>25</v>
      </c>
    </row>
    <row r="25" spans="1:20" s="103" customFormat="1" ht="24" thickBot="1" x14ac:dyDescent="0.4">
      <c r="B25" s="116" t="s">
        <v>109</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109</v>
      </c>
      <c r="I25" s="332" t="str">
        <f>IF(PLANURI!O533,"DA","NU")</f>
        <v>DA</v>
      </c>
      <c r="J25" s="183" t="str">
        <f>IF(PLANURI!O545,"DA","NU")</f>
        <v>DA</v>
      </c>
      <c r="L25" s="334"/>
      <c r="M25" s="116" t="s">
        <v>109</v>
      </c>
      <c r="N25" s="409">
        <f>PLANURI!P533</f>
        <v>25</v>
      </c>
      <c r="O25" s="410">
        <f>PLANURI!P545</f>
        <v>25</v>
      </c>
    </row>
    <row r="26" spans="1:20" s="103" customFormat="1" ht="23.25" x14ac:dyDescent="0.35">
      <c r="B26" s="118"/>
      <c r="C26" s="119"/>
      <c r="D26" s="119"/>
      <c r="E26" s="118"/>
    </row>
    <row r="27" spans="1:20" s="103" customFormat="1" ht="23.25" x14ac:dyDescent="0.35"/>
    <row r="28" spans="1:20" s="103" customFormat="1" ht="23.25" x14ac:dyDescent="0.35">
      <c r="A28" s="613" t="s">
        <v>113</v>
      </c>
      <c r="B28" s="614"/>
      <c r="C28" s="614"/>
      <c r="D28" s="614"/>
      <c r="E28" s="614"/>
      <c r="F28" s="614"/>
      <c r="G28" s="614"/>
      <c r="H28" s="614"/>
      <c r="I28" s="614"/>
      <c r="J28" s="614"/>
      <c r="K28" s="614"/>
      <c r="L28" s="614"/>
      <c r="M28" s="614"/>
      <c r="N28" s="614"/>
      <c r="O28" s="614"/>
      <c r="P28" s="614"/>
      <c r="Q28" s="614"/>
      <c r="R28" s="614"/>
      <c r="S28" s="614"/>
      <c r="T28" s="614"/>
    </row>
    <row r="29" spans="1:20" s="103" customFormat="1" ht="24" thickBot="1" x14ac:dyDescent="0.4">
      <c r="I29" s="105"/>
    </row>
    <row r="30" spans="1:20" s="103" customFormat="1" ht="23.25" x14ac:dyDescent="0.35">
      <c r="A30" s="616" t="s">
        <v>105</v>
      </c>
      <c r="B30" s="627" t="s">
        <v>110</v>
      </c>
      <c r="C30" s="628"/>
      <c r="D30" s="627" t="s">
        <v>119</v>
      </c>
      <c r="E30" s="629"/>
      <c r="F30" s="629"/>
      <c r="G30" s="629"/>
      <c r="H30" s="628"/>
      <c r="I30" s="353"/>
    </row>
    <row r="31" spans="1:20" s="103" customFormat="1" ht="45" customHeight="1" thickBot="1" x14ac:dyDescent="0.4">
      <c r="A31" s="617"/>
      <c r="B31" s="354" t="s">
        <v>111</v>
      </c>
      <c r="C31" s="355" t="s">
        <v>112</v>
      </c>
      <c r="D31" s="354" t="s">
        <v>114</v>
      </c>
      <c r="E31" s="356" t="s">
        <v>118</v>
      </c>
      <c r="F31" s="356" t="s">
        <v>115</v>
      </c>
      <c r="G31" s="356" t="s">
        <v>116</v>
      </c>
      <c r="H31" s="357" t="s">
        <v>117</v>
      </c>
      <c r="I31" s="358" t="s">
        <v>120</v>
      </c>
    </row>
    <row r="32" spans="1:20" s="103" customFormat="1" ht="23.25" x14ac:dyDescent="0.35">
      <c r="A32" s="109" t="s">
        <v>106</v>
      </c>
      <c r="B32" s="217">
        <v>14</v>
      </c>
      <c r="C32" s="218">
        <v>14</v>
      </c>
      <c r="D32" s="217">
        <v>3</v>
      </c>
      <c r="E32" s="219">
        <v>1</v>
      </c>
      <c r="F32" s="219">
        <v>3</v>
      </c>
      <c r="G32" s="219">
        <v>1</v>
      </c>
      <c r="H32" s="218">
        <v>2</v>
      </c>
      <c r="I32" s="220"/>
    </row>
    <row r="33" spans="1:20" s="103" customFormat="1" ht="23.25" x14ac:dyDescent="0.35">
      <c r="A33" s="107" t="s">
        <v>107</v>
      </c>
      <c r="B33" s="221">
        <v>14</v>
      </c>
      <c r="C33" s="222">
        <v>14</v>
      </c>
      <c r="D33" s="221">
        <v>3</v>
      </c>
      <c r="E33" s="223">
        <v>1</v>
      </c>
      <c r="F33" s="223">
        <v>3</v>
      </c>
      <c r="G33" s="223">
        <v>1</v>
      </c>
      <c r="H33" s="222">
        <v>2</v>
      </c>
      <c r="I33" s="224">
        <v>3</v>
      </c>
    </row>
    <row r="34" spans="1:20" s="103" customFormat="1" ht="23.25" x14ac:dyDescent="0.35">
      <c r="A34" s="107" t="s">
        <v>108</v>
      </c>
      <c r="B34" s="221">
        <v>14</v>
      </c>
      <c r="C34" s="222">
        <v>14</v>
      </c>
      <c r="D34" s="221">
        <v>3</v>
      </c>
      <c r="E34" s="223">
        <v>1</v>
      </c>
      <c r="F34" s="223">
        <v>3</v>
      </c>
      <c r="G34" s="223">
        <v>1</v>
      </c>
      <c r="H34" s="222">
        <v>2</v>
      </c>
      <c r="I34" s="224">
        <v>3</v>
      </c>
    </row>
    <row r="35" spans="1:20" s="103" customFormat="1" ht="24" thickBot="1" x14ac:dyDescent="0.4">
      <c r="A35" s="108" t="s">
        <v>109</v>
      </c>
      <c r="B35" s="225">
        <v>14</v>
      </c>
      <c r="C35" s="226">
        <v>7</v>
      </c>
      <c r="D35" s="225">
        <v>3</v>
      </c>
      <c r="E35" s="227">
        <v>1</v>
      </c>
      <c r="F35" s="227">
        <v>2</v>
      </c>
      <c r="G35" s="227">
        <v>1</v>
      </c>
      <c r="H35" s="226"/>
      <c r="I35" s="228">
        <v>3</v>
      </c>
    </row>
    <row r="36" spans="1:20" s="103" customFormat="1" ht="10.5" customHeight="1" x14ac:dyDescent="0.35"/>
    <row r="37" spans="1:20" s="103" customFormat="1" ht="48" customHeight="1" x14ac:dyDescent="0.35">
      <c r="A37" s="620" t="s">
        <v>263</v>
      </c>
      <c r="B37" s="621"/>
      <c r="C37" s="621"/>
      <c r="D37" s="621"/>
      <c r="E37" s="621"/>
      <c r="F37" s="621"/>
      <c r="G37" s="621"/>
      <c r="H37" s="621"/>
      <c r="I37" s="621"/>
      <c r="J37" s="621"/>
      <c r="K37" s="621"/>
      <c r="L37" s="621"/>
      <c r="M37" s="621"/>
      <c r="N37" s="621"/>
      <c r="O37" s="621"/>
      <c r="P37" s="621"/>
      <c r="Q37" s="621"/>
      <c r="R37" s="621"/>
      <c r="S37" s="621"/>
      <c r="T37" s="621"/>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613" t="s">
        <v>145</v>
      </c>
      <c r="B39" s="615"/>
      <c r="C39" s="615"/>
      <c r="D39" s="615"/>
      <c r="E39" s="615"/>
      <c r="F39" s="615"/>
      <c r="G39" s="615"/>
      <c r="H39" s="615"/>
      <c r="I39" s="615"/>
      <c r="J39" s="615"/>
      <c r="K39" s="615"/>
      <c r="L39" s="615"/>
      <c r="M39" s="615"/>
      <c r="N39" s="615"/>
      <c r="O39" s="615"/>
      <c r="P39" s="615"/>
      <c r="Q39" s="615"/>
      <c r="R39" s="615"/>
      <c r="S39" s="615"/>
      <c r="T39" s="615"/>
    </row>
    <row r="40" spans="1:20" s="103" customFormat="1" ht="23.25" x14ac:dyDescent="0.35">
      <c r="H40" s="186" t="s">
        <v>184</v>
      </c>
    </row>
    <row r="41" spans="1:20" s="103" customFormat="1" ht="23.25" x14ac:dyDescent="0.35">
      <c r="A41" s="103" t="s">
        <v>148</v>
      </c>
      <c r="G41" s="173">
        <f>PLANURI!BA389+PLANURI!BB389+PLANURI!BC389</f>
        <v>65</v>
      </c>
      <c r="H41" s="184">
        <v>1</v>
      </c>
      <c r="I41" s="113"/>
    </row>
    <row r="42" spans="1:20" s="103" customFormat="1" ht="23.25" x14ac:dyDescent="0.35">
      <c r="A42" s="103" t="s">
        <v>267</v>
      </c>
      <c r="G42" s="173">
        <f>PLANURI!BA389</f>
        <v>33</v>
      </c>
      <c r="H42" s="185">
        <f>G42/G41</f>
        <v>0.50769230769230766</v>
      </c>
      <c r="I42" s="113"/>
      <c r="K42" s="103" t="s">
        <v>149</v>
      </c>
      <c r="P42" s="125"/>
    </row>
    <row r="43" spans="1:20" s="103" customFormat="1" ht="23.25" x14ac:dyDescent="0.35">
      <c r="A43" s="103" t="s">
        <v>268</v>
      </c>
      <c r="G43" s="173">
        <f>PLANURI!BB389</f>
        <v>25</v>
      </c>
      <c r="H43" s="185">
        <f>G43/G41</f>
        <v>0.38461538461538464</v>
      </c>
      <c r="I43" s="114"/>
    </row>
    <row r="44" spans="1:20" s="103" customFormat="1" ht="20.25" customHeight="1" x14ac:dyDescent="0.35">
      <c r="A44" s="120" t="s">
        <v>269</v>
      </c>
      <c r="B44" s="112"/>
      <c r="C44" s="112"/>
      <c r="D44" s="112"/>
      <c r="E44" s="112"/>
      <c r="F44" s="112"/>
      <c r="G44" s="173">
        <f>PLANURI!BC389</f>
        <v>7</v>
      </c>
      <c r="H44" s="185">
        <f>G44/G41</f>
        <v>0.1076923076923077</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613" t="s">
        <v>144</v>
      </c>
      <c r="B47" s="615"/>
      <c r="C47" s="615"/>
      <c r="D47" s="615"/>
      <c r="E47" s="615"/>
      <c r="F47" s="615"/>
      <c r="G47" s="615"/>
      <c r="H47" s="615"/>
      <c r="I47" s="615"/>
      <c r="J47" s="615"/>
      <c r="K47" s="615"/>
      <c r="L47" s="615"/>
      <c r="M47" s="615"/>
      <c r="N47" s="615"/>
      <c r="O47" s="615"/>
      <c r="P47" s="615"/>
      <c r="Q47" s="615"/>
      <c r="R47" s="615"/>
      <c r="S47" s="615"/>
      <c r="T47" s="615"/>
    </row>
    <row r="48" spans="1:20" s="103" customFormat="1" ht="23.25" x14ac:dyDescent="0.35"/>
    <row r="49" spans="1:20" s="103" customFormat="1" ht="23.25" x14ac:dyDescent="0.35">
      <c r="A49" s="103" t="s">
        <v>124</v>
      </c>
      <c r="G49" s="229">
        <f>PLANURI!BV389+240</f>
        <v>3306</v>
      </c>
      <c r="H49" s="103" t="s">
        <v>121</v>
      </c>
      <c r="I49" s="231">
        <v>1</v>
      </c>
      <c r="K49" s="103" t="s">
        <v>152</v>
      </c>
      <c r="P49" s="121"/>
    </row>
    <row r="50" spans="1:20" s="103" customFormat="1" ht="23.25" x14ac:dyDescent="0.35">
      <c r="A50" s="103" t="s">
        <v>125</v>
      </c>
      <c r="G50" s="229">
        <f>PLANURI!BX389+240</f>
        <v>2970</v>
      </c>
      <c r="H50" s="103" t="s">
        <v>121</v>
      </c>
      <c r="I50" s="232">
        <f>G50/G49</f>
        <v>0.89836660617059894</v>
      </c>
      <c r="K50" s="103" t="s">
        <v>134</v>
      </c>
      <c r="P50" s="122"/>
    </row>
    <row r="51" spans="1:20" ht="23.25" x14ac:dyDescent="0.35">
      <c r="A51" s="103" t="s">
        <v>122</v>
      </c>
      <c r="G51" s="229">
        <f>PLANURI!BY389</f>
        <v>336</v>
      </c>
      <c r="H51" s="103" t="s">
        <v>121</v>
      </c>
      <c r="I51" s="232">
        <f>G51/G49</f>
        <v>0.10163339382940109</v>
      </c>
      <c r="K51" s="103" t="s">
        <v>135</v>
      </c>
      <c r="P51" s="122"/>
    </row>
    <row r="52" spans="1:20" ht="23.25" x14ac:dyDescent="0.35">
      <c r="A52" s="103" t="s">
        <v>130</v>
      </c>
      <c r="G52" s="229">
        <f>PLANURI!CB389</f>
        <v>602</v>
      </c>
      <c r="H52" s="103" t="s">
        <v>121</v>
      </c>
      <c r="I52" s="232">
        <f>G52/G49</f>
        <v>0.18209316394434361</v>
      </c>
      <c r="K52" s="103" t="s">
        <v>126</v>
      </c>
      <c r="P52" s="122"/>
    </row>
    <row r="53" spans="1:20" ht="23.25" x14ac:dyDescent="0.35">
      <c r="A53" s="103" t="s">
        <v>131</v>
      </c>
      <c r="G53" s="229">
        <f>PLANURI!CC389+90</f>
        <v>1322</v>
      </c>
      <c r="H53" s="103" t="s">
        <v>121</v>
      </c>
      <c r="I53" s="232">
        <f>G53/G49</f>
        <v>0.39987900786448882</v>
      </c>
      <c r="K53" s="103" t="s">
        <v>127</v>
      </c>
      <c r="P53" s="122"/>
    </row>
    <row r="54" spans="1:20" ht="23.25" x14ac:dyDescent="0.35">
      <c r="A54" s="103" t="s">
        <v>132</v>
      </c>
      <c r="G54" s="229">
        <f>PLANURI!CD389+150</f>
        <v>1214</v>
      </c>
      <c r="H54" s="103" t="s">
        <v>121</v>
      </c>
      <c r="I54" s="232">
        <f>G54/G49</f>
        <v>0.36721113127646704</v>
      </c>
      <c r="K54" s="103" t="s">
        <v>128</v>
      </c>
      <c r="P54" s="122"/>
    </row>
    <row r="55" spans="1:20" ht="23.25" x14ac:dyDescent="0.35">
      <c r="A55" s="103" t="s">
        <v>133</v>
      </c>
      <c r="G55" s="229">
        <f>PLANURI!CE389</f>
        <v>168</v>
      </c>
      <c r="H55" s="103" t="s">
        <v>121</v>
      </c>
      <c r="I55" s="232">
        <f>G55/G49</f>
        <v>5.0816696914700546E-2</v>
      </c>
      <c r="K55" s="103" t="s">
        <v>129</v>
      </c>
      <c r="P55" s="122"/>
    </row>
    <row r="56" spans="1:20" ht="23.25" x14ac:dyDescent="0.35">
      <c r="A56" s="103"/>
      <c r="G56" s="229"/>
      <c r="H56" s="103"/>
      <c r="I56" s="233"/>
      <c r="K56" s="103"/>
      <c r="P56" s="122"/>
    </row>
    <row r="57" spans="1:20" s="103" customFormat="1" ht="23.25" x14ac:dyDescent="0.35">
      <c r="A57" s="103" t="s">
        <v>123</v>
      </c>
      <c r="G57" s="229">
        <f>PLANURI!BZ389</f>
        <v>582</v>
      </c>
      <c r="H57" s="103" t="s">
        <v>121</v>
      </c>
      <c r="I57" s="232">
        <f>G57/G49</f>
        <v>0.17604355716878403</v>
      </c>
      <c r="K57" s="103" t="s">
        <v>135</v>
      </c>
      <c r="P57" s="122"/>
    </row>
    <row r="58" spans="1:20" s="103" customFormat="1" ht="23.25" x14ac:dyDescent="0.35">
      <c r="G58" s="229"/>
      <c r="I58" s="234"/>
    </row>
    <row r="59" spans="1:20" s="103" customFormat="1" ht="23.25" x14ac:dyDescent="0.35">
      <c r="A59" s="103" t="s">
        <v>136</v>
      </c>
      <c r="G59"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0.82148760330578519</v>
      </c>
      <c r="I59" s="234"/>
      <c r="K59" s="103" t="s">
        <v>137</v>
      </c>
    </row>
    <row r="60" spans="1:20" s="103" customFormat="1" ht="23.25" x14ac:dyDescent="0.35">
      <c r="G60" s="104"/>
    </row>
    <row r="61" spans="1:20" s="103" customFormat="1" ht="23.25" x14ac:dyDescent="0.35"/>
    <row r="62" spans="1:20" s="103" customFormat="1" ht="23.25" x14ac:dyDescent="0.35">
      <c r="A62" s="613" t="s">
        <v>146</v>
      </c>
      <c r="B62" s="614"/>
      <c r="C62" s="614"/>
      <c r="D62" s="614"/>
      <c r="E62" s="614"/>
      <c r="F62" s="614"/>
      <c r="G62" s="614"/>
      <c r="H62" s="614"/>
      <c r="I62" s="614"/>
      <c r="J62" s="614"/>
      <c r="K62" s="614"/>
      <c r="L62" s="614"/>
      <c r="M62" s="614"/>
      <c r="N62" s="614"/>
      <c r="O62" s="614"/>
      <c r="P62" s="614"/>
      <c r="Q62" s="614"/>
      <c r="R62" s="614"/>
      <c r="S62" s="614"/>
      <c r="T62" s="614"/>
    </row>
    <row r="63" spans="1:20" s="103" customFormat="1" ht="24" thickBot="1" x14ac:dyDescent="0.4"/>
    <row r="64" spans="1:20" ht="23.25" x14ac:dyDescent="0.35">
      <c r="A64" s="616" t="s">
        <v>105</v>
      </c>
      <c r="B64" s="618" t="s">
        <v>138</v>
      </c>
      <c r="C64" s="619"/>
    </row>
    <row r="65" spans="1:20" ht="24" thickBot="1" x14ac:dyDescent="0.25">
      <c r="A65" s="617"/>
      <c r="B65" s="110" t="s">
        <v>111</v>
      </c>
      <c r="C65" s="111" t="s">
        <v>112</v>
      </c>
    </row>
    <row r="66" spans="1:20" ht="23.25" x14ac:dyDescent="0.35">
      <c r="A66" s="109" t="s">
        <v>106</v>
      </c>
      <c r="B66" s="235">
        <f>PLANURI!BV381/14</f>
        <v>28</v>
      </c>
      <c r="C66" s="236">
        <f>PLANURI!BV382/14</f>
        <v>28</v>
      </c>
      <c r="K66" s="103" t="s">
        <v>155</v>
      </c>
    </row>
    <row r="67" spans="1:20" ht="23.25" x14ac:dyDescent="0.35">
      <c r="A67" s="107" t="s">
        <v>107</v>
      </c>
      <c r="B67" s="237">
        <f>PLANURI!BV383/14</f>
        <v>28</v>
      </c>
      <c r="C67" s="238">
        <f>PLANURI!BV384/14</f>
        <v>28</v>
      </c>
      <c r="K67" s="103" t="s">
        <v>155</v>
      </c>
    </row>
    <row r="68" spans="1:20" ht="23.25" x14ac:dyDescent="0.35">
      <c r="A68" s="107" t="s">
        <v>108</v>
      </c>
      <c r="B68" s="237">
        <f>PLANURI!BV385/14</f>
        <v>27</v>
      </c>
      <c r="C68" s="238">
        <f>PLANURI!BV386/14</f>
        <v>28</v>
      </c>
      <c r="K68" s="103" t="s">
        <v>155</v>
      </c>
    </row>
    <row r="69" spans="1:20" ht="24" thickBot="1" x14ac:dyDescent="0.4">
      <c r="A69" s="108" t="s">
        <v>109</v>
      </c>
      <c r="B69" s="239">
        <f>PLANURI!BV387/14</f>
        <v>26</v>
      </c>
      <c r="C69" s="240">
        <f>PLANURI!BV388/14</f>
        <v>26</v>
      </c>
      <c r="K69" s="103" t="s">
        <v>155</v>
      </c>
    </row>
    <row r="70" spans="1:20" ht="23.25" x14ac:dyDescent="0.35">
      <c r="A70" s="103"/>
    </row>
    <row r="71" spans="1:20" ht="23.25" x14ac:dyDescent="0.35">
      <c r="A71" s="103" t="s">
        <v>150</v>
      </c>
      <c r="G71" s="241">
        <f>PLANURI!BL416+PLANURI!BM416+PLANURI!BN416+PLANURI!BO416+PLANURI!BL429+PLANURI!BM429+PLANURI!BN429+PLANURI!BO429</f>
        <v>240</v>
      </c>
      <c r="H71" s="103" t="s">
        <v>121</v>
      </c>
      <c r="K71" s="103" t="s">
        <v>151</v>
      </c>
    </row>
    <row r="74" spans="1:20" s="103" customFormat="1" ht="23.25" x14ac:dyDescent="0.35">
      <c r="A74" s="613" t="s">
        <v>147</v>
      </c>
      <c r="B74" s="614"/>
      <c r="C74" s="614"/>
      <c r="D74" s="614"/>
      <c r="E74" s="614"/>
      <c r="F74" s="614"/>
      <c r="G74" s="614"/>
      <c r="H74" s="614"/>
      <c r="I74" s="614"/>
      <c r="J74" s="614"/>
      <c r="K74" s="614"/>
      <c r="L74" s="614"/>
      <c r="M74" s="614"/>
      <c r="N74" s="614"/>
      <c r="O74" s="614"/>
      <c r="P74" s="614"/>
      <c r="Q74" s="614"/>
      <c r="R74" s="614"/>
      <c r="S74" s="614"/>
      <c r="T74" s="614"/>
    </row>
    <row r="75" spans="1:20" s="103" customFormat="1" ht="23.25" x14ac:dyDescent="0.35"/>
    <row r="76" spans="1:20" ht="23.25" x14ac:dyDescent="0.35">
      <c r="A76" s="612" t="s">
        <v>141</v>
      </c>
      <c r="B76" s="612"/>
      <c r="C76" s="612"/>
      <c r="D76" s="612"/>
      <c r="E76" s="612"/>
      <c r="F76" s="612"/>
      <c r="G76" s="612"/>
      <c r="H76" s="612"/>
      <c r="I76" s="612"/>
      <c r="J76" s="612"/>
      <c r="K76" s="612"/>
      <c r="L76" s="612"/>
      <c r="M76" s="612"/>
    </row>
    <row r="77" spans="1:20" ht="23.25" x14ac:dyDescent="0.35">
      <c r="A77" s="612" t="s">
        <v>142</v>
      </c>
      <c r="B77" s="612"/>
      <c r="C77" s="612"/>
      <c r="D77" s="612"/>
      <c r="E77" s="612"/>
      <c r="F77" s="612"/>
      <c r="G77" s="612"/>
      <c r="H77" s="612"/>
      <c r="I77" s="612"/>
      <c r="J77" s="612"/>
      <c r="K77" s="612"/>
      <c r="L77" s="612"/>
      <c r="M77" s="612"/>
    </row>
    <row r="78" spans="1:20" ht="23.25" x14ac:dyDescent="0.35">
      <c r="A78" s="612" t="s">
        <v>179</v>
      </c>
      <c r="B78" s="612"/>
      <c r="C78" s="612"/>
      <c r="D78" s="612"/>
      <c r="E78" s="612"/>
      <c r="F78" s="612"/>
      <c r="G78" s="612"/>
      <c r="H78" s="612"/>
      <c r="I78" s="612"/>
      <c r="J78" s="612"/>
      <c r="K78" s="612"/>
      <c r="L78" s="612"/>
      <c r="M78" s="612"/>
    </row>
    <row r="79" spans="1:20" ht="23.25" x14ac:dyDescent="0.35">
      <c r="A79" s="103"/>
    </row>
  </sheetData>
  <sheetProtection password="B21A"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5703125" bestFit="1" customWidth="1"/>
    <col min="2" max="2" width="3" bestFit="1" customWidth="1"/>
    <col min="3" max="3" width="51.85546875" bestFit="1" customWidth="1"/>
    <col min="4" max="4" width="3.425781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5703125" bestFit="1" customWidth="1"/>
    <col min="14" max="14" width="12" bestFit="1" customWidth="1"/>
    <col min="15" max="15" width="15.140625" bestFit="1" customWidth="1"/>
    <col min="16" max="16" width="18.5703125" bestFit="1" customWidth="1"/>
    <col min="17" max="17" width="12" bestFit="1" customWidth="1"/>
    <col min="18" max="18" width="15.140625" bestFit="1" customWidth="1"/>
    <col min="19" max="19" width="18.5703125" bestFit="1" customWidth="1"/>
    <col min="20" max="21" width="8.140625" bestFit="1" customWidth="1"/>
    <col min="22" max="22" width="9" bestFit="1" customWidth="1"/>
    <col min="23" max="23" width="16.85546875" bestFit="1" customWidth="1"/>
    <col min="24" max="25" width="12.42578125" bestFit="1" customWidth="1"/>
    <col min="26" max="26" width="8.5703125" bestFit="1" customWidth="1"/>
    <col min="27" max="27" width="8.42578125" bestFit="1" customWidth="1"/>
    <col min="28" max="28" width="7.5703125" bestFit="1" customWidth="1"/>
    <col min="29" max="29" width="8" bestFit="1" customWidth="1"/>
    <col min="30" max="30" width="3.85546875" bestFit="1" customWidth="1"/>
    <col min="31" max="31" width="4.85546875" customWidth="1"/>
    <col min="32" max="33" width="6.5703125" bestFit="1" customWidth="1"/>
    <col min="34" max="34" width="4.85546875" customWidth="1"/>
  </cols>
  <sheetData>
    <row r="1" spans="1:33" s="424" customFormat="1" x14ac:dyDescent="0.2">
      <c r="A1" s="424" t="s">
        <v>304</v>
      </c>
      <c r="B1" s="424" t="s">
        <v>52</v>
      </c>
      <c r="C1" s="424">
        <v>20210908</v>
      </c>
      <c r="E1" s="424">
        <v>2021</v>
      </c>
      <c r="F1" s="424">
        <v>9</v>
      </c>
      <c r="G1" s="424">
        <v>8</v>
      </c>
      <c r="H1" s="425" t="s">
        <v>305</v>
      </c>
      <c r="J1" s="424">
        <v>20211006</v>
      </c>
    </row>
    <row r="2" spans="1:33" s="277" customFormat="1" ht="25.5" x14ac:dyDescent="0.2">
      <c r="A2" s="340" t="str">
        <f>PLANURI!AX445</f>
        <v>codDisciplina</v>
      </c>
      <c r="B2" s="277" t="str">
        <f>PLANURI!AY445</f>
        <v>ID</v>
      </c>
      <c r="C2" s="341" t="str">
        <f>PLANURI!AZ445</f>
        <v>Disciplina</v>
      </c>
      <c r="D2" s="341" t="str">
        <f>PLANURI!BA445</f>
        <v>An</v>
      </c>
      <c r="E2" s="341" t="str">
        <f>PLANURI!BB445</f>
        <v>Sem</v>
      </c>
      <c r="F2" s="277" t="str">
        <f>PLANURI!BC445</f>
        <v>Tip Ev</v>
      </c>
      <c r="G2" s="341" t="str">
        <f>PLANURI!BD445</f>
        <v>Regim Disc</v>
      </c>
      <c r="H2" s="277" t="str">
        <f>PLANURI!BE445</f>
        <v>C/sapt</v>
      </c>
      <c r="I2" s="277" t="str">
        <f>PLANURI!BF445</f>
        <v>S/L/P/sapt</v>
      </c>
      <c r="J2" s="277" t="str">
        <f>PLANURI!BG445</f>
        <v>Total ore integral/sapt</v>
      </c>
      <c r="K2" s="277" t="str">
        <f>PLANURI!BH445</f>
        <v>C/sem</v>
      </c>
      <c r="L2" s="277" t="str">
        <f>PLANURI!BI445</f>
        <v>S/L/P/sem</v>
      </c>
      <c r="M2" s="277" t="str">
        <f>PLANURI!BJ445</f>
        <v>Total ore integral /sem</v>
      </c>
      <c r="N2" s="277" t="str">
        <f>PLANURI!BK445</f>
        <v>PracticaVap/sapt</v>
      </c>
      <c r="O2" s="277" t="str">
        <f>PLANURI!BL445</f>
        <v>Elab proiect/sapt</v>
      </c>
      <c r="P2" s="277" t="str">
        <f>PLANURI!BM445</f>
        <v>Total ore partial /sapt</v>
      </c>
      <c r="Q2" s="277" t="str">
        <f>PLANURI!BN445</f>
        <v>VAPPractica/sem</v>
      </c>
      <c r="R2" s="277" t="str">
        <f>PLANURI!BO445</f>
        <v>Elab proiect/sem</v>
      </c>
      <c r="S2" s="277" t="str">
        <f>PLANURI!BP445</f>
        <v>Total ore partial /sem</v>
      </c>
      <c r="T2" s="277" t="str">
        <f>PLANURI!BQ445</f>
        <v>VPI/sapt</v>
      </c>
      <c r="U2" s="277" t="str">
        <f>PLANURI!BR445</f>
        <v>VPI/sem</v>
      </c>
      <c r="V2" s="277" t="str">
        <f>PLANURI!BS445</f>
        <v>Nr credite</v>
      </c>
      <c r="W2" s="277" t="str">
        <f>PLANURI!BT445</f>
        <v>Categorie formativa</v>
      </c>
      <c r="X2" s="277" t="str">
        <f>PLANURI!BU445</f>
        <v>Total ore/sapt</v>
      </c>
      <c r="Y2" s="277" t="str">
        <f>PLANURI!BV445</f>
        <v>Total ore/sem</v>
      </c>
      <c r="Z2" t="s">
        <v>229</v>
      </c>
      <c r="AA2" t="s">
        <v>230</v>
      </c>
      <c r="AB2" t="s">
        <v>231</v>
      </c>
      <c r="AC2" t="s">
        <v>232</v>
      </c>
      <c r="AD2" s="278" t="s">
        <v>233</v>
      </c>
      <c r="AE2" s="278" t="s">
        <v>234</v>
      </c>
      <c r="AF2" s="278" t="s">
        <v>235</v>
      </c>
      <c r="AG2" t="str">
        <f>PLANURI!BW445</f>
        <v>An_cal</v>
      </c>
    </row>
    <row r="3" spans="1:33" x14ac:dyDescent="0.2">
      <c r="A3" t="str">
        <f>PLANURI!AX446</f>
        <v>L420.22.01.F1</v>
      </c>
      <c r="B3">
        <f>PLANURI!AY446</f>
        <v>1</v>
      </c>
      <c r="C3" t="str">
        <f>PLANURI!AZ446</f>
        <v>Analiza matematica</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Mecanica</v>
      </c>
      <c r="AA3" t="str">
        <f>PLANURI!H$6</f>
        <v>STIINTE INGINERESTI</v>
      </c>
      <c r="AB3">
        <f>PLANURI!C$12</f>
        <v>10</v>
      </c>
      <c r="AC3" t="str">
        <f>PLANURI!H$9</f>
        <v>Ingineria Sudarii</v>
      </c>
      <c r="AD3">
        <f>PLANURI!A$12</f>
        <v>20</v>
      </c>
      <c r="AE3">
        <f>PLANURI!B$12</f>
        <v>70</v>
      </c>
      <c r="AF3">
        <f>PLANURI!D$12</f>
        <v>130</v>
      </c>
      <c r="AG3" t="str">
        <f>PLANURI!BW446</f>
        <v>2022</v>
      </c>
    </row>
    <row r="4" spans="1:33" x14ac:dyDescent="0.2">
      <c r="A4" t="str">
        <f>PLANURI!AX447</f>
        <v>L420.22.01.F2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Mecanica</v>
      </c>
      <c r="AA4" t="str">
        <f>PLANURI!H$6</f>
        <v>STIINTE INGINERESTI</v>
      </c>
      <c r="AB4">
        <f>PLANURI!C$12</f>
        <v>10</v>
      </c>
      <c r="AC4" t="str">
        <f>PLANURI!H$9</f>
        <v>Ingineria Sudarii</v>
      </c>
      <c r="AD4">
        <f>PLANURI!A$12</f>
        <v>20</v>
      </c>
      <c r="AE4">
        <f>PLANURI!B$12</f>
        <v>70</v>
      </c>
      <c r="AF4">
        <f>PLANURI!D$12</f>
        <v>130</v>
      </c>
      <c r="AG4" t="str">
        <f>PLANURI!BW447</f>
        <v>2022</v>
      </c>
    </row>
    <row r="5" spans="1:33" x14ac:dyDescent="0.2">
      <c r="A5" t="str">
        <f>PLANURI!AX448</f>
        <v>L420.22.01.F3</v>
      </c>
      <c r="B5">
        <f>PLANURI!AY448</f>
        <v>3</v>
      </c>
      <c r="C5" t="str">
        <f>PLANURI!AZ448</f>
        <v>Fizica</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Facultatea Mecanica</v>
      </c>
      <c r="AA5" t="str">
        <f>PLANURI!H$6</f>
        <v>STIINTE INGINERESTI</v>
      </c>
      <c r="AB5">
        <f>PLANURI!C$12</f>
        <v>10</v>
      </c>
      <c r="AC5" t="str">
        <f>PLANURI!H$9</f>
        <v>Ingineria Sudarii</v>
      </c>
      <c r="AD5">
        <f>PLANURI!A$12</f>
        <v>20</v>
      </c>
      <c r="AE5">
        <f>PLANURI!B$12</f>
        <v>70</v>
      </c>
      <c r="AF5">
        <f>PLANURI!D$12</f>
        <v>130</v>
      </c>
      <c r="AG5" t="str">
        <f>PLANURI!BW448</f>
        <v>2022</v>
      </c>
    </row>
    <row r="6" spans="1:33" x14ac:dyDescent="0.2">
      <c r="A6" t="str">
        <f>PLANURI!AX449</f>
        <v>L420.22.01.D4</v>
      </c>
      <c r="B6">
        <f>PLANURI!AY449</f>
        <v>4</v>
      </c>
      <c r="C6" t="str">
        <f>PLANURI!AZ449</f>
        <v>Știința materialelor I</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Facultatea Mecanica</v>
      </c>
      <c r="AA6" t="str">
        <f>PLANURI!H$6</f>
        <v>STIINTE INGINERESTI</v>
      </c>
      <c r="AB6">
        <f>PLANURI!C$12</f>
        <v>10</v>
      </c>
      <c r="AC6" t="str">
        <f>PLANURI!H$9</f>
        <v>Ingineria Sudarii</v>
      </c>
      <c r="AD6">
        <f>PLANURI!A$12</f>
        <v>20</v>
      </c>
      <c r="AE6">
        <f>PLANURI!B$12</f>
        <v>70</v>
      </c>
      <c r="AF6">
        <f>PLANURI!D$12</f>
        <v>130</v>
      </c>
      <c r="AG6" t="str">
        <f>PLANURI!BW449</f>
        <v>2022</v>
      </c>
    </row>
    <row r="7" spans="1:33" x14ac:dyDescent="0.2">
      <c r="A7" t="str">
        <f>PLANURI!AX450</f>
        <v>L420.22.01.F5</v>
      </c>
      <c r="B7">
        <f>PLANURI!AY450</f>
        <v>5</v>
      </c>
      <c r="C7" t="str">
        <f>PLANURI!AZ450</f>
        <v>Desen tehnic si infografică 1</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Facultatea Mecanica</v>
      </c>
      <c r="AA7" t="str">
        <f>PLANURI!H$6</f>
        <v>STIINTE INGINERESTI</v>
      </c>
      <c r="AB7">
        <f>PLANURI!C$12</f>
        <v>10</v>
      </c>
      <c r="AC7" t="str">
        <f>PLANURI!H$9</f>
        <v>Ingineria Sudarii</v>
      </c>
      <c r="AD7">
        <f>PLANURI!A$12</f>
        <v>20</v>
      </c>
      <c r="AE7">
        <f>PLANURI!B$12</f>
        <v>70</v>
      </c>
      <c r="AF7">
        <f>PLANURI!D$12</f>
        <v>130</v>
      </c>
      <c r="AG7" t="str">
        <f>PLANURI!BW450</f>
        <v>2022</v>
      </c>
    </row>
    <row r="8" spans="1:33" x14ac:dyDescent="0.2">
      <c r="A8" t="str">
        <f>PLANURI!AX451</f>
        <v>L420.22.01.F6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Facultatea Mecanica</v>
      </c>
      <c r="AA8" t="str">
        <f>PLANURI!H$6</f>
        <v>STIINTE INGINERESTI</v>
      </c>
      <c r="AB8">
        <f>PLANURI!C$12</f>
        <v>10</v>
      </c>
      <c r="AC8" t="str">
        <f>PLANURI!H$9</f>
        <v>Ingineria Sudarii</v>
      </c>
      <c r="AD8">
        <f>PLANURI!A$12</f>
        <v>20</v>
      </c>
      <c r="AE8">
        <f>PLANURI!B$12</f>
        <v>70</v>
      </c>
      <c r="AF8">
        <f>PLANURI!D$12</f>
        <v>130</v>
      </c>
      <c r="AG8" t="str">
        <f>PLANURI!BW451</f>
        <v>2022</v>
      </c>
    </row>
    <row r="9" spans="1:33" x14ac:dyDescent="0.2">
      <c r="A9" t="str">
        <f>PLANURI!AX452</f>
        <v>L420.22.01.C7</v>
      </c>
      <c r="B9">
        <f>PLANURI!AY452</f>
        <v>7</v>
      </c>
      <c r="C9" t="str">
        <f>PLANURI!AZ452</f>
        <v>Limbi moderne 1(opțiuni: L.Engleză, L. Germană, L.Franceză)</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Mecanica</v>
      </c>
      <c r="AA9" t="str">
        <f>PLANURI!H$6</f>
        <v>STIINTE INGINERESTI</v>
      </c>
      <c r="AB9">
        <f>PLANURI!C$12</f>
        <v>10</v>
      </c>
      <c r="AC9" t="str">
        <f>PLANURI!H$9</f>
        <v>Ingineria Sudarii</v>
      </c>
      <c r="AD9">
        <f>PLANURI!A$12</f>
        <v>20</v>
      </c>
      <c r="AE9">
        <f>PLANURI!B$12</f>
        <v>70</v>
      </c>
      <c r="AF9">
        <f>PLANURI!D$12</f>
        <v>130</v>
      </c>
      <c r="AG9" t="str">
        <f>PLANURI!BW452</f>
        <v>2022</v>
      </c>
    </row>
    <row r="10" spans="1:33" x14ac:dyDescent="0.2">
      <c r="A10" t="str">
        <f>PLANURI!AX453</f>
        <v>L420.22.01.C8</v>
      </c>
      <c r="B10">
        <f>PLANURI!AY453</f>
        <v>8</v>
      </c>
      <c r="C10" t="str">
        <f>PLANURI!AZ453</f>
        <v>Educaţie fizică I</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Mecanica</v>
      </c>
      <c r="AA10" t="str">
        <f>PLANURI!H$6</f>
        <v>STIINTE INGINERESTI</v>
      </c>
      <c r="AB10">
        <f>PLANURI!C$12</f>
        <v>10</v>
      </c>
      <c r="AC10" t="str">
        <f>PLANURI!H$9</f>
        <v>Ingineria Sudarii</v>
      </c>
      <c r="AD10">
        <f>PLANURI!A$12</f>
        <v>20</v>
      </c>
      <c r="AE10">
        <f>PLANURI!B$12</f>
        <v>70</v>
      </c>
      <c r="AF10">
        <f>PLANURI!D$12</f>
        <v>130</v>
      </c>
      <c r="AG10" t="str">
        <f>PLANURI!BW453</f>
        <v>2022</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Mecanica</v>
      </c>
      <c r="AA11" t="str">
        <f>PLANURI!H$6</f>
        <v>STIINTE INGINERESTI</v>
      </c>
      <c r="AB11">
        <f>PLANURI!C$12</f>
        <v>10</v>
      </c>
      <c r="AC11" t="str">
        <f>PLANURI!H$9</f>
        <v>Ingineria Sudarii</v>
      </c>
      <c r="AD11">
        <f>PLANURI!A$12</f>
        <v>20</v>
      </c>
      <c r="AE11">
        <f>PLANURI!B$12</f>
        <v>70</v>
      </c>
      <c r="AF11">
        <f>PLANURI!D$12</f>
        <v>130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Mecanica</v>
      </c>
      <c r="AA12" t="str">
        <f>PLANURI!H$6</f>
        <v>STIINTE INGINERESTI</v>
      </c>
      <c r="AB12">
        <f>PLANURI!C$12</f>
        <v>10</v>
      </c>
      <c r="AC12" t="str">
        <f>PLANURI!H$9</f>
        <v>Ingineria Sudarii</v>
      </c>
      <c r="AD12">
        <f>PLANURI!A$12</f>
        <v>20</v>
      </c>
      <c r="AE12">
        <f>PLANURI!B$12</f>
        <v>70</v>
      </c>
      <c r="AF12">
        <f>PLANURI!D$12</f>
        <v>130</v>
      </c>
      <c r="AG12" t="str">
        <f>PLANURI!BW455</f>
        <v/>
      </c>
    </row>
    <row r="13" spans="1:33" x14ac:dyDescent="0.2">
      <c r="A13" t="str">
        <f>PLANURI!AX456</f>
        <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Mecanica</v>
      </c>
      <c r="AA13" t="str">
        <f>PLANURI!H$6</f>
        <v>STIINTE INGINERESTI</v>
      </c>
      <c r="AB13">
        <f>PLANURI!C$12</f>
        <v>10</v>
      </c>
      <c r="AC13" t="str">
        <f>PLANURI!H$9</f>
        <v>Ingineria Sudarii</v>
      </c>
      <c r="AD13">
        <f>PLANURI!A$12</f>
        <v>20</v>
      </c>
      <c r="AE13">
        <f>PLANURI!B$12</f>
        <v>70</v>
      </c>
      <c r="AF13">
        <f>PLANURI!D$12</f>
        <v>130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Mecanica</v>
      </c>
      <c r="AA14" t="str">
        <f>PLANURI!H$6</f>
        <v>STIINTE INGINERESTI</v>
      </c>
      <c r="AB14">
        <f>PLANURI!C$12</f>
        <v>10</v>
      </c>
      <c r="AC14" t="str">
        <f>PLANURI!H$9</f>
        <v>Ingineria Sudarii</v>
      </c>
      <c r="AD14">
        <f>PLANURI!A$12</f>
        <v>20</v>
      </c>
      <c r="AE14">
        <f>PLANURI!B$12</f>
        <v>70</v>
      </c>
      <c r="AF14">
        <f>PLANURI!D$12</f>
        <v>130</v>
      </c>
      <c r="AG14" t="str">
        <f>PLANURI!BW457</f>
        <v/>
      </c>
    </row>
    <row r="15" spans="1:33" x14ac:dyDescent="0.2">
      <c r="A15" t="str">
        <f>PLANURI!AX458</f>
        <v>L420.22.02.F1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Facultatea Mecanica</v>
      </c>
      <c r="AA15" t="str">
        <f>PLANURI!H$6</f>
        <v>STIINTE INGINERESTI</v>
      </c>
      <c r="AB15">
        <f>PLANURI!C$12</f>
        <v>10</v>
      </c>
      <c r="AC15" t="str">
        <f>PLANURI!H$9</f>
        <v>Ingineria Sudarii</v>
      </c>
      <c r="AD15">
        <f>PLANURI!A$12</f>
        <v>20</v>
      </c>
      <c r="AE15">
        <f>PLANURI!B$12</f>
        <v>70</v>
      </c>
      <c r="AF15">
        <f>PLANURI!D$12</f>
        <v>130</v>
      </c>
      <c r="AG15" t="str">
        <f>PLANURI!BW458</f>
        <v>2022</v>
      </c>
    </row>
    <row r="16" spans="1:33" x14ac:dyDescent="0.2">
      <c r="A16" t="str">
        <f>PLANURI!AX459</f>
        <v>L420.22.02.F2</v>
      </c>
      <c r="B16">
        <f>PLANURI!AY459</f>
        <v>2</v>
      </c>
      <c r="C16" t="str">
        <f>PLANURI!AZ459</f>
        <v>Programarea calculatoarelor și limbaje de programare</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Facultatea Mecanica</v>
      </c>
      <c r="AA16" t="str">
        <f>PLANURI!H$6</f>
        <v>STIINTE INGINERESTI</v>
      </c>
      <c r="AB16">
        <f>PLANURI!C$12</f>
        <v>10</v>
      </c>
      <c r="AC16" t="str">
        <f>PLANURI!H$9</f>
        <v>Ingineria Sudarii</v>
      </c>
      <c r="AD16">
        <f>PLANURI!A$12</f>
        <v>20</v>
      </c>
      <c r="AE16">
        <f>PLANURI!B$12</f>
        <v>70</v>
      </c>
      <c r="AF16">
        <f>PLANURI!D$12</f>
        <v>130</v>
      </c>
      <c r="AG16" t="str">
        <f>PLANURI!BW459</f>
        <v>2022</v>
      </c>
    </row>
    <row r="17" spans="1:33" x14ac:dyDescent="0.2">
      <c r="A17" t="str">
        <f>PLANURI!AX460</f>
        <v>L420.22.02.D3</v>
      </c>
      <c r="B17">
        <f>PLANURI!AY460</f>
        <v>3</v>
      </c>
      <c r="C17" t="str">
        <f>PLANURI!AZ460</f>
        <v>Ştiinţa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Facultatea Mecanica</v>
      </c>
      <c r="AA17" t="str">
        <f>PLANURI!H$6</f>
        <v>STIINTE INGINERESTI</v>
      </c>
      <c r="AB17">
        <f>PLANURI!C$12</f>
        <v>10</v>
      </c>
      <c r="AC17" t="str">
        <f>PLANURI!H$9</f>
        <v>Ingineria Sudarii</v>
      </c>
      <c r="AD17">
        <f>PLANURI!A$12</f>
        <v>20</v>
      </c>
      <c r="AE17">
        <f>PLANURI!B$12</f>
        <v>70</v>
      </c>
      <c r="AF17">
        <f>PLANURI!D$12</f>
        <v>130</v>
      </c>
      <c r="AG17" t="str">
        <f>PLANURI!BW460</f>
        <v>2022</v>
      </c>
    </row>
    <row r="18" spans="1:33" x14ac:dyDescent="0.2">
      <c r="A18" t="str">
        <f>PLANURI!AX461</f>
        <v>L420.22.02.D4</v>
      </c>
      <c r="B18">
        <f>PLANURI!AY461</f>
        <v>4</v>
      </c>
      <c r="C18" t="str">
        <f>PLANURI!AZ461</f>
        <v>Mecanica I</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Facultatea Mecanica</v>
      </c>
      <c r="AA18" t="str">
        <f>PLANURI!H$6</f>
        <v>STIINTE INGINERESTI</v>
      </c>
      <c r="AB18">
        <f>PLANURI!C$12</f>
        <v>10</v>
      </c>
      <c r="AC18" t="str">
        <f>PLANURI!H$9</f>
        <v>Ingineria Sudarii</v>
      </c>
      <c r="AD18">
        <f>PLANURI!A$12</f>
        <v>20</v>
      </c>
      <c r="AE18">
        <f>PLANURI!B$12</f>
        <v>70</v>
      </c>
      <c r="AF18">
        <f>PLANURI!D$12</f>
        <v>130</v>
      </c>
      <c r="AG18" t="str">
        <f>PLANURI!BW461</f>
        <v>2022</v>
      </c>
    </row>
    <row r="19" spans="1:33" x14ac:dyDescent="0.2">
      <c r="A19" t="str">
        <f>PLANURI!AX462</f>
        <v>L420.22.02.D5</v>
      </c>
      <c r="B19">
        <f>PLANURI!AY462</f>
        <v>5</v>
      </c>
      <c r="C19" t="str">
        <f>PLANURI!AZ462</f>
        <v>Tehnologia materialelor I</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DD</v>
      </c>
      <c r="X19">
        <f>PLANURI!BU462</f>
        <v>7.1</v>
      </c>
      <c r="Y19">
        <f>PLANURI!BV462</f>
        <v>100</v>
      </c>
      <c r="Z19" t="str">
        <f>PLANURI!A$4</f>
        <v>Facultatea Mecanica</v>
      </c>
      <c r="AA19" t="str">
        <f>PLANURI!H$6</f>
        <v>STIINTE INGINERESTI</v>
      </c>
      <c r="AB19">
        <f>PLANURI!C$12</f>
        <v>10</v>
      </c>
      <c r="AC19" t="str">
        <f>PLANURI!H$9</f>
        <v>Ingineria Sudarii</v>
      </c>
      <c r="AD19">
        <f>PLANURI!A$12</f>
        <v>20</v>
      </c>
      <c r="AE19">
        <f>PLANURI!B$12</f>
        <v>70</v>
      </c>
      <c r="AF19">
        <f>PLANURI!D$12</f>
        <v>130</v>
      </c>
      <c r="AG19" t="str">
        <f>PLANURI!BW462</f>
        <v>2022</v>
      </c>
    </row>
    <row r="20" spans="1:33" x14ac:dyDescent="0.2">
      <c r="A20" t="str">
        <f>PLANURI!AX463</f>
        <v>L420.22.02.F6</v>
      </c>
      <c r="B20">
        <f>PLANURI!AY463</f>
        <v>6</v>
      </c>
      <c r="C20" t="str">
        <f>PLANURI!AZ463</f>
        <v>Desen tehnic si infografica 2</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Facultatea Mecanica</v>
      </c>
      <c r="AA20" t="str">
        <f>PLANURI!H$6</f>
        <v>STIINTE INGINERESTI</v>
      </c>
      <c r="AB20">
        <f>PLANURI!C$12</f>
        <v>10</v>
      </c>
      <c r="AC20" t="str">
        <f>PLANURI!H$9</f>
        <v>Ingineria Sudarii</v>
      </c>
      <c r="AD20">
        <f>PLANURI!A$12</f>
        <v>20</v>
      </c>
      <c r="AE20">
        <f>PLANURI!B$12</f>
        <v>70</v>
      </c>
      <c r="AF20">
        <f>PLANURI!D$12</f>
        <v>130</v>
      </c>
      <c r="AG20" t="str">
        <f>PLANURI!BW463</f>
        <v>2022</v>
      </c>
    </row>
    <row r="21" spans="1:33" x14ac:dyDescent="0.2">
      <c r="A21" t="str">
        <f>PLANURI!AX464</f>
        <v>L420.22.02.C7</v>
      </c>
      <c r="B21">
        <f>PLANURI!AY464</f>
        <v>7</v>
      </c>
      <c r="C21" t="str">
        <f>PLANURI!AZ464</f>
        <v>Limbi moderne 2 (opțiuni: L.Engleză, L. Germană, L.Franceză)</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Facultatea Mecanica</v>
      </c>
      <c r="AA21" t="str">
        <f>PLANURI!H$6</f>
        <v>STIINTE INGINERESTI</v>
      </c>
      <c r="AB21">
        <f>PLANURI!C$12</f>
        <v>10</v>
      </c>
      <c r="AC21" t="str">
        <f>PLANURI!H$9</f>
        <v>Ingineria Sudarii</v>
      </c>
      <c r="AD21">
        <f>PLANURI!A$12</f>
        <v>20</v>
      </c>
      <c r="AE21">
        <f>PLANURI!B$12</f>
        <v>70</v>
      </c>
      <c r="AF21">
        <f>PLANURI!D$12</f>
        <v>130</v>
      </c>
      <c r="AG21" t="str">
        <f>PLANURI!BW464</f>
        <v>2022</v>
      </c>
    </row>
    <row r="22" spans="1:33" x14ac:dyDescent="0.2">
      <c r="A22" t="str">
        <f>PLANURI!AX465</f>
        <v>L420.22.02.C8</v>
      </c>
      <c r="B22">
        <f>PLANURI!AY465</f>
        <v>8</v>
      </c>
      <c r="C22" t="str">
        <f>PLANURI!AZ465</f>
        <v>Educaţie fizică II</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Facultatea Mecanica</v>
      </c>
      <c r="AA22" t="str">
        <f>PLANURI!H$6</f>
        <v>STIINTE INGINERESTI</v>
      </c>
      <c r="AB22">
        <f>PLANURI!C$12</f>
        <v>10</v>
      </c>
      <c r="AC22" t="str">
        <f>PLANURI!H$9</f>
        <v>Ingineria Sudarii</v>
      </c>
      <c r="AD22">
        <f>PLANURI!A$12</f>
        <v>20</v>
      </c>
      <c r="AE22">
        <f>PLANURI!B$12</f>
        <v>70</v>
      </c>
      <c r="AF22">
        <f>PLANURI!D$12</f>
        <v>130</v>
      </c>
      <c r="AG22" t="str">
        <f>PLANURI!BW465</f>
        <v>2022</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Mecanica</v>
      </c>
      <c r="AA23" t="str">
        <f>PLANURI!H$6</f>
        <v>STIINTE INGINERESTI</v>
      </c>
      <c r="AB23">
        <f>PLANURI!C$12</f>
        <v>10</v>
      </c>
      <c r="AC23" t="str">
        <f>PLANURI!H$9</f>
        <v>Ingineria Sudarii</v>
      </c>
      <c r="AD23">
        <f>PLANURI!A$12</f>
        <v>20</v>
      </c>
      <c r="AE23">
        <f>PLANURI!B$12</f>
        <v>70</v>
      </c>
      <c r="AF23">
        <f>PLANURI!D$12</f>
        <v>130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Mecanica</v>
      </c>
      <c r="AA24" t="str">
        <f>PLANURI!H$6</f>
        <v>STIINTE INGINERESTI</v>
      </c>
      <c r="AB24">
        <f>PLANURI!C$12</f>
        <v>10</v>
      </c>
      <c r="AC24" t="str">
        <f>PLANURI!H$9</f>
        <v>Ingineria Sudarii</v>
      </c>
      <c r="AD24">
        <f>PLANURI!A$12</f>
        <v>20</v>
      </c>
      <c r="AE24">
        <f>PLANURI!B$12</f>
        <v>70</v>
      </c>
      <c r="AF24">
        <f>PLANURI!D$12</f>
        <v>130</v>
      </c>
      <c r="AG24" t="str">
        <f>PLANURI!BW467</f>
        <v/>
      </c>
    </row>
    <row r="25" spans="1:33" x14ac:dyDescent="0.2">
      <c r="A25" t="str">
        <f>PLANURI!AX468</f>
        <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Mecanica</v>
      </c>
      <c r="AA25" t="str">
        <f>PLANURI!H$6</f>
        <v>STIINTE INGINERESTI</v>
      </c>
      <c r="AB25">
        <f>PLANURI!C$12</f>
        <v>10</v>
      </c>
      <c r="AC25" t="str">
        <f>PLANURI!H$9</f>
        <v>Ingineria Sudarii</v>
      </c>
      <c r="AD25">
        <f>PLANURI!A$12</f>
        <v>20</v>
      </c>
      <c r="AE25">
        <f>PLANURI!B$12</f>
        <v>70</v>
      </c>
      <c r="AF25">
        <f>PLANURI!D$12</f>
        <v>130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Mecanica</v>
      </c>
      <c r="AA26" t="str">
        <f>PLANURI!H$6</f>
        <v>STIINTE INGINERESTI</v>
      </c>
      <c r="AB26">
        <f>PLANURI!C$12</f>
        <v>10</v>
      </c>
      <c r="AC26" t="str">
        <f>PLANURI!H$9</f>
        <v>Ingineria Sudarii</v>
      </c>
      <c r="AD26">
        <f>PLANURI!A$12</f>
        <v>20</v>
      </c>
      <c r="AE26">
        <f>PLANURI!B$12</f>
        <v>70</v>
      </c>
      <c r="AF26">
        <f>PLANURI!D$12</f>
        <v>130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Mecanica</v>
      </c>
      <c r="AA27" t="str">
        <f>PLANURI!H$6</f>
        <v>STIINTE INGINERESTI</v>
      </c>
      <c r="AB27">
        <f>PLANURI!C$12</f>
        <v>10</v>
      </c>
      <c r="AC27" t="str">
        <f>PLANURI!H$9</f>
        <v>Ingineria Sudarii</v>
      </c>
      <c r="AD27">
        <f>PLANURI!A$12</f>
        <v>20</v>
      </c>
      <c r="AE27">
        <f>PLANURI!B$12</f>
        <v>70</v>
      </c>
      <c r="AF27">
        <f>PLANURI!D$12</f>
        <v>130</v>
      </c>
      <c r="AG27" t="e">
        <f>PLANURI!BW470</f>
        <v>#VALUE!</v>
      </c>
    </row>
    <row r="28" spans="1:33" x14ac:dyDescent="0.2">
      <c r="A28" t="str">
        <f>PLANURI!AX471</f>
        <v>L420.22.03.D1</v>
      </c>
      <c r="B28">
        <f>PLANURI!AY471</f>
        <v>1</v>
      </c>
      <c r="C28" t="str">
        <f>PLANURI!AZ471</f>
        <v>Electrotehnica</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Facultatea Mecanica</v>
      </c>
      <c r="AA28" t="str">
        <f>PLANURI!H$6</f>
        <v>STIINTE INGINERESTI</v>
      </c>
      <c r="AB28">
        <f>PLANURI!C$12</f>
        <v>10</v>
      </c>
      <c r="AC28" t="str">
        <f>PLANURI!H$9</f>
        <v>Ingineria Sudarii</v>
      </c>
      <c r="AD28">
        <f>PLANURI!A$12</f>
        <v>20</v>
      </c>
      <c r="AE28">
        <f>PLANURI!B$12</f>
        <v>70</v>
      </c>
      <c r="AF28">
        <f>PLANURI!D$12</f>
        <v>130</v>
      </c>
      <c r="AG28" t="str">
        <f>PLANURI!BW471</f>
        <v>2023</v>
      </c>
    </row>
    <row r="29" spans="1:33" x14ac:dyDescent="0.2">
      <c r="A29" t="str">
        <f>PLANURI!AX472</f>
        <v>L420.22.03.D2</v>
      </c>
      <c r="B29">
        <f>PLANURI!AY472</f>
        <v>2</v>
      </c>
      <c r="C29" t="str">
        <f>PLANURI!AZ472</f>
        <v>Tehnologia materialelor II</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DD</v>
      </c>
      <c r="X29">
        <f>PLANURI!BU472</f>
        <v>7.1</v>
      </c>
      <c r="Y29">
        <f>PLANURI!BV472</f>
        <v>100</v>
      </c>
      <c r="Z29" t="str">
        <f>PLANURI!A$4</f>
        <v>Facultatea Mecanica</v>
      </c>
      <c r="AA29" t="str">
        <f>PLANURI!H$6</f>
        <v>STIINTE INGINERESTI</v>
      </c>
      <c r="AB29">
        <f>PLANURI!C$12</f>
        <v>10</v>
      </c>
      <c r="AC29" t="str">
        <f>PLANURI!H$9</f>
        <v>Ingineria Sudarii</v>
      </c>
      <c r="AD29">
        <f>PLANURI!A$12</f>
        <v>20</v>
      </c>
      <c r="AE29">
        <f>PLANURI!B$12</f>
        <v>70</v>
      </c>
      <c r="AF29">
        <f>PLANURI!D$12</f>
        <v>130</v>
      </c>
      <c r="AG29" t="str">
        <f>PLANURI!BW472</f>
        <v>2023</v>
      </c>
    </row>
    <row r="30" spans="1:33" x14ac:dyDescent="0.2">
      <c r="A30" t="str">
        <f>PLANURI!AX473</f>
        <v>L420.22.03.D3</v>
      </c>
      <c r="B30">
        <f>PLANURI!AY473</f>
        <v>3</v>
      </c>
      <c r="C30" t="str">
        <f>PLANURI!AZ473</f>
        <v>Rezistenţa materialelor I</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Mecanica</v>
      </c>
      <c r="AA30" t="str">
        <f>PLANURI!H$6</f>
        <v>STIINTE INGINERESTI</v>
      </c>
      <c r="AB30">
        <f>PLANURI!C$12</f>
        <v>10</v>
      </c>
      <c r="AC30" t="str">
        <f>PLANURI!H$9</f>
        <v>Ingineria Sudarii</v>
      </c>
      <c r="AD30">
        <f>PLANURI!A$12</f>
        <v>20</v>
      </c>
      <c r="AE30">
        <f>PLANURI!B$12</f>
        <v>70</v>
      </c>
      <c r="AF30">
        <f>PLANURI!D$12</f>
        <v>130</v>
      </c>
      <c r="AG30" t="str">
        <f>PLANURI!BW473</f>
        <v>2023</v>
      </c>
    </row>
    <row r="31" spans="1:33" x14ac:dyDescent="0.2">
      <c r="A31" t="str">
        <f>PLANURI!AX474</f>
        <v>L420.22.03.D4</v>
      </c>
      <c r="B31">
        <f>PLANURI!AY474</f>
        <v>4</v>
      </c>
      <c r="C31" t="str">
        <f>PLANURI!AZ474</f>
        <v>Mecanica II</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Facultatea Mecanica</v>
      </c>
      <c r="AA31" t="str">
        <f>PLANURI!H$6</f>
        <v>STIINTE INGINERESTI</v>
      </c>
      <c r="AB31">
        <f>PLANURI!C$12</f>
        <v>10</v>
      </c>
      <c r="AC31" t="str">
        <f>PLANURI!H$9</f>
        <v>Ingineria Sudarii</v>
      </c>
      <c r="AD31">
        <f>PLANURI!A$12</f>
        <v>20</v>
      </c>
      <c r="AE31">
        <f>PLANURI!B$12</f>
        <v>70</v>
      </c>
      <c r="AF31">
        <f>PLANURI!D$12</f>
        <v>130</v>
      </c>
      <c r="AG31" t="str">
        <f>PLANURI!BW474</f>
        <v>2023</v>
      </c>
    </row>
    <row r="32" spans="1:33" x14ac:dyDescent="0.2">
      <c r="A32" t="str">
        <f>PLANURI!AX475</f>
        <v>L420.22.03.D5</v>
      </c>
      <c r="B32">
        <f>PLANURI!AY475</f>
        <v>5</v>
      </c>
      <c r="C32" t="str">
        <f>PLANURI!AZ475</f>
        <v>Termotehnica I</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Mecanica</v>
      </c>
      <c r="AA32" t="str">
        <f>PLANURI!H$6</f>
        <v>STIINTE INGINERESTI</v>
      </c>
      <c r="AB32">
        <f>PLANURI!C$12</f>
        <v>10</v>
      </c>
      <c r="AC32" t="str">
        <f>PLANURI!H$9</f>
        <v>Ingineria Sudarii</v>
      </c>
      <c r="AD32">
        <f>PLANURI!A$12</f>
        <v>20</v>
      </c>
      <c r="AE32">
        <f>PLANURI!B$12</f>
        <v>70</v>
      </c>
      <c r="AF32">
        <f>PLANURI!D$12</f>
        <v>130</v>
      </c>
      <c r="AG32" t="str">
        <f>PLANURI!BW475</f>
        <v>2023</v>
      </c>
    </row>
    <row r="33" spans="1:33" x14ac:dyDescent="0.2">
      <c r="A33" t="str">
        <f>PLANURI!AX476</f>
        <v>L420.22.03.F6</v>
      </c>
      <c r="B33">
        <f>PLANURI!AY476</f>
        <v>6</v>
      </c>
      <c r="C33" t="str">
        <f>PLANURI!AZ476</f>
        <v>Metode numerice</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Facultatea Mecanica</v>
      </c>
      <c r="AA33" t="str">
        <f>PLANURI!H$6</f>
        <v>STIINTE INGINERESTI</v>
      </c>
      <c r="AB33">
        <f>PLANURI!C$12</f>
        <v>10</v>
      </c>
      <c r="AC33" t="str">
        <f>PLANURI!H$9</f>
        <v>Ingineria Sudarii</v>
      </c>
      <c r="AD33">
        <f>PLANURI!A$12</f>
        <v>20</v>
      </c>
      <c r="AE33">
        <f>PLANURI!B$12</f>
        <v>70</v>
      </c>
      <c r="AF33">
        <f>PLANURI!D$12</f>
        <v>130</v>
      </c>
      <c r="AG33" t="str">
        <f>PLANURI!BW476</f>
        <v>2023</v>
      </c>
    </row>
    <row r="34" spans="1:33" x14ac:dyDescent="0.2">
      <c r="A34" t="str">
        <f>PLANURI!AX477</f>
        <v>L420.22.03.D7</v>
      </c>
      <c r="B34">
        <f>PLANURI!AY477</f>
        <v>7</v>
      </c>
      <c r="C34" t="str">
        <f>PLANURI!AZ477</f>
        <v>Mecanisme I</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Facultatea Mecanica</v>
      </c>
      <c r="AA34" t="str">
        <f>PLANURI!H$6</f>
        <v>STIINTE INGINERESTI</v>
      </c>
      <c r="AB34">
        <f>PLANURI!C$12</f>
        <v>10</v>
      </c>
      <c r="AC34" t="str">
        <f>PLANURI!H$9</f>
        <v>Ingineria Sudarii</v>
      </c>
      <c r="AD34">
        <f>PLANURI!A$12</f>
        <v>20</v>
      </c>
      <c r="AE34">
        <f>PLANURI!B$12</f>
        <v>70</v>
      </c>
      <c r="AF34">
        <f>PLANURI!D$12</f>
        <v>130</v>
      </c>
      <c r="AG34" t="str">
        <f>PLANURI!BW477</f>
        <v>2023</v>
      </c>
    </row>
    <row r="35" spans="1:33" x14ac:dyDescent="0.2">
      <c r="A35" t="str">
        <f>PLANURI!AX478</f>
        <v>L420.22.03.C8</v>
      </c>
      <c r="B35">
        <f>PLANURI!AY478</f>
        <v>8</v>
      </c>
      <c r="C35" t="str">
        <f>PLANURI!AZ478</f>
        <v>Educaţie fizică III</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Facultatea Mecanica</v>
      </c>
      <c r="AA35" t="str">
        <f>PLANURI!H$6</f>
        <v>STIINTE INGINERESTI</v>
      </c>
      <c r="AB35">
        <f>PLANURI!C$12</f>
        <v>10</v>
      </c>
      <c r="AC35" t="str">
        <f>PLANURI!H$9</f>
        <v>Ingineria Sudarii</v>
      </c>
      <c r="AD35">
        <f>PLANURI!A$12</f>
        <v>20</v>
      </c>
      <c r="AE35">
        <f>PLANURI!B$12</f>
        <v>70</v>
      </c>
      <c r="AF35">
        <f>PLANURI!D$12</f>
        <v>130</v>
      </c>
      <c r="AG35" t="str">
        <f>PLANURI!BW478</f>
        <v>2023</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Mecanica</v>
      </c>
      <c r="AA36" t="str">
        <f>PLANURI!H$6</f>
        <v>STIINTE INGINERESTI</v>
      </c>
      <c r="AB36">
        <f>PLANURI!C$12</f>
        <v>10</v>
      </c>
      <c r="AC36" t="str">
        <f>PLANURI!H$9</f>
        <v>Ingineria Sudarii</v>
      </c>
      <c r="AD36">
        <f>PLANURI!A$12</f>
        <v>20</v>
      </c>
      <c r="AE36">
        <f>PLANURI!B$12</f>
        <v>70</v>
      </c>
      <c r="AF36">
        <f>PLANURI!D$12</f>
        <v>130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Mecanica</v>
      </c>
      <c r="AA37" t="str">
        <f>PLANURI!H$6</f>
        <v>STIINTE INGINERESTI</v>
      </c>
      <c r="AB37">
        <f>PLANURI!C$12</f>
        <v>10</v>
      </c>
      <c r="AC37" t="str">
        <f>PLANURI!H$9</f>
        <v>Ingineria Sudarii</v>
      </c>
      <c r="AD37">
        <f>PLANURI!A$12</f>
        <v>20</v>
      </c>
      <c r="AE37">
        <f>PLANURI!B$12</f>
        <v>70</v>
      </c>
      <c r="AF37">
        <f>PLANURI!D$12</f>
        <v>130</v>
      </c>
      <c r="AG37" t="str">
        <f>PLANURI!BW480</f>
        <v/>
      </c>
    </row>
    <row r="38" spans="1:33" x14ac:dyDescent="0.2">
      <c r="A38" t="str">
        <f>PLANURI!AX481</f>
        <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Facultatea Mecanica</v>
      </c>
      <c r="AA38" t="str">
        <f>PLANURI!H$6</f>
        <v>STIINTE INGINERESTI</v>
      </c>
      <c r="AB38">
        <f>PLANURI!C$12</f>
        <v>10</v>
      </c>
      <c r="AC38" t="str">
        <f>PLANURI!H$9</f>
        <v>Ingineria Sudarii</v>
      </c>
      <c r="AD38">
        <f>PLANURI!A$12</f>
        <v>20</v>
      </c>
      <c r="AE38">
        <f>PLANURI!B$12</f>
        <v>70</v>
      </c>
      <c r="AF38">
        <f>PLANURI!D$12</f>
        <v>130</v>
      </c>
      <c r="AG38" t="str">
        <f>PLANURI!BW481</f>
        <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Facultatea Mecanica</v>
      </c>
      <c r="AA39" t="str">
        <f>PLANURI!H$6</f>
        <v>STIINTE INGINERESTI</v>
      </c>
      <c r="AB39">
        <f>PLANURI!C$12</f>
        <v>10</v>
      </c>
      <c r="AC39" t="str">
        <f>PLANURI!H$9</f>
        <v>Ingineria Sudarii</v>
      </c>
      <c r="AD39">
        <f>PLANURI!A$12</f>
        <v>20</v>
      </c>
      <c r="AE39">
        <f>PLANURI!B$12</f>
        <v>70</v>
      </c>
      <c r="AF39">
        <f>PLANURI!D$12</f>
        <v>130</v>
      </c>
      <c r="AG39" t="str">
        <f>PLANURI!BW482</f>
        <v/>
      </c>
    </row>
    <row r="40" spans="1:33" x14ac:dyDescent="0.2">
      <c r="A40" t="str">
        <f>PLANURI!AX483</f>
        <v>L420.22.04.D1</v>
      </c>
      <c r="B40">
        <f>PLANURI!AY483</f>
        <v>1</v>
      </c>
      <c r="C40" t="str">
        <f>PLANURI!AZ483</f>
        <v>Tolerante si control dimensional</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Facultatea Mecanica</v>
      </c>
      <c r="AA40" t="str">
        <f>PLANURI!H$6</f>
        <v>STIINTE INGINERESTI</v>
      </c>
      <c r="AB40">
        <f>PLANURI!C$12</f>
        <v>10</v>
      </c>
      <c r="AC40" t="str">
        <f>PLANURI!H$9</f>
        <v>Ingineria Sudarii</v>
      </c>
      <c r="AD40">
        <f>PLANURI!A$12</f>
        <v>20</v>
      </c>
      <c r="AE40">
        <f>PLANURI!B$12</f>
        <v>70</v>
      </c>
      <c r="AF40">
        <f>PLANURI!D$12</f>
        <v>130</v>
      </c>
      <c r="AG40" t="str">
        <f>PLANURI!BW483</f>
        <v>2023</v>
      </c>
    </row>
    <row r="41" spans="1:33" x14ac:dyDescent="0.2">
      <c r="A41" t="str">
        <f>PLANURI!AX484</f>
        <v>L420.22.04.S2</v>
      </c>
      <c r="B41">
        <f>PLANURI!AY484</f>
        <v>2</v>
      </c>
      <c r="C41" t="str">
        <f>PLANURI!AZ484</f>
        <v>Tehnologii de procesare a materialelor polimerice</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DS</v>
      </c>
      <c r="X41">
        <f>PLANURI!BU484</f>
        <v>5.4</v>
      </c>
      <c r="Y41">
        <f>PLANURI!BV484</f>
        <v>75</v>
      </c>
      <c r="Z41" t="str">
        <f>PLANURI!A$4</f>
        <v>Facultatea Mecanica</v>
      </c>
      <c r="AA41" t="str">
        <f>PLANURI!H$6</f>
        <v>STIINTE INGINERESTI</v>
      </c>
      <c r="AB41">
        <f>PLANURI!C$12</f>
        <v>10</v>
      </c>
      <c r="AC41" t="str">
        <f>PLANURI!H$9</f>
        <v>Ingineria Sudarii</v>
      </c>
      <c r="AD41">
        <f>PLANURI!A$12</f>
        <v>20</v>
      </c>
      <c r="AE41">
        <f>PLANURI!B$12</f>
        <v>70</v>
      </c>
      <c r="AF41">
        <f>PLANURI!D$12</f>
        <v>130</v>
      </c>
      <c r="AG41" t="str">
        <f>PLANURI!BW484</f>
        <v>2023</v>
      </c>
    </row>
    <row r="42" spans="1:33" x14ac:dyDescent="0.2">
      <c r="A42" t="str">
        <f>PLANURI!AX485</f>
        <v>L420.22.04.D3</v>
      </c>
      <c r="B42">
        <f>PLANURI!AY485</f>
        <v>3</v>
      </c>
      <c r="C42" t="str">
        <f>PLANURI!AZ485</f>
        <v>Rezistenţa materialelor II</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Facultatea Mecanica</v>
      </c>
      <c r="AA42" t="str">
        <f>PLANURI!H$6</f>
        <v>STIINTE INGINERESTI</v>
      </c>
      <c r="AB42">
        <f>PLANURI!C$12</f>
        <v>10</v>
      </c>
      <c r="AC42" t="str">
        <f>PLANURI!H$9</f>
        <v>Ingineria Sudarii</v>
      </c>
      <c r="AD42">
        <f>PLANURI!A$12</f>
        <v>20</v>
      </c>
      <c r="AE42">
        <f>PLANURI!B$12</f>
        <v>70</v>
      </c>
      <c r="AF42">
        <f>PLANURI!D$12</f>
        <v>130</v>
      </c>
      <c r="AG42" t="str">
        <f>PLANURI!BW485</f>
        <v>2023</v>
      </c>
    </row>
    <row r="43" spans="1:33" x14ac:dyDescent="0.2">
      <c r="A43" t="str">
        <f>PLANURI!AX486</f>
        <v>L420.22.04.D4</v>
      </c>
      <c r="B43">
        <f>PLANURI!AY486</f>
        <v>4</v>
      </c>
      <c r="C43" t="str">
        <f>PLANURI!AZ486</f>
        <v>Vibratii mecanice</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Mecanica</v>
      </c>
      <c r="AA43" t="str">
        <f>PLANURI!H$6</f>
        <v>STIINTE INGINERESTI</v>
      </c>
      <c r="AB43">
        <f>PLANURI!C$12</f>
        <v>10</v>
      </c>
      <c r="AC43" t="str">
        <f>PLANURI!H$9</f>
        <v>Ingineria Sudarii</v>
      </c>
      <c r="AD43">
        <f>PLANURI!A$12</f>
        <v>20</v>
      </c>
      <c r="AE43">
        <f>PLANURI!B$12</f>
        <v>70</v>
      </c>
      <c r="AF43">
        <f>PLANURI!D$12</f>
        <v>130</v>
      </c>
      <c r="AG43" t="str">
        <f>PLANURI!BW486</f>
        <v>2023</v>
      </c>
    </row>
    <row r="44" spans="1:33" x14ac:dyDescent="0.2">
      <c r="A44" t="str">
        <f>PLANURI!AX487</f>
        <v>L420.22.04.D5</v>
      </c>
      <c r="B44">
        <f>PLANURI!AY487</f>
        <v>5</v>
      </c>
      <c r="C44" t="str">
        <f>PLANURI!AZ487</f>
        <v>Termotehnica II</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Facultatea Mecanica</v>
      </c>
      <c r="AA44" t="str">
        <f>PLANURI!H$6</f>
        <v>STIINTE INGINERESTI</v>
      </c>
      <c r="AB44">
        <f>PLANURI!C$12</f>
        <v>10</v>
      </c>
      <c r="AC44" t="str">
        <f>PLANURI!H$9</f>
        <v>Ingineria Sudarii</v>
      </c>
      <c r="AD44">
        <f>PLANURI!A$12</f>
        <v>20</v>
      </c>
      <c r="AE44">
        <f>PLANURI!B$12</f>
        <v>70</v>
      </c>
      <c r="AF44">
        <f>PLANURI!D$12</f>
        <v>130</v>
      </c>
      <c r="AG44" t="str">
        <f>PLANURI!BW487</f>
        <v>2023</v>
      </c>
    </row>
    <row r="45" spans="1:33" x14ac:dyDescent="0.2">
      <c r="A45" t="str">
        <f>PLANURI!AX488</f>
        <v>L420.22.04.D6</v>
      </c>
      <c r="B45">
        <f>PLANURI!AY488</f>
        <v>6</v>
      </c>
      <c r="C45" t="str">
        <f>PLANURI!AZ488</f>
        <v>Mecanica fluidelor</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Facultatea Mecanica</v>
      </c>
      <c r="AA45" t="str">
        <f>PLANURI!H$6</f>
        <v>STIINTE INGINERESTI</v>
      </c>
      <c r="AB45">
        <f>PLANURI!C$12</f>
        <v>10</v>
      </c>
      <c r="AC45" t="str">
        <f>PLANURI!H$9</f>
        <v>Ingineria Sudarii</v>
      </c>
      <c r="AD45">
        <f>PLANURI!A$12</f>
        <v>20</v>
      </c>
      <c r="AE45">
        <f>PLANURI!B$12</f>
        <v>70</v>
      </c>
      <c r="AF45">
        <f>PLANURI!D$12</f>
        <v>130</v>
      </c>
      <c r="AG45" t="str">
        <f>PLANURI!BW488</f>
        <v>2023</v>
      </c>
    </row>
    <row r="46" spans="1:33" x14ac:dyDescent="0.2">
      <c r="A46" t="str">
        <f>PLANURI!AX489</f>
        <v>L420.22.04.D7</v>
      </c>
      <c r="B46">
        <f>PLANURI!AY489</f>
        <v>7</v>
      </c>
      <c r="C46" t="str">
        <f>PLANURI!AZ489</f>
        <v>Mecanisme II</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Facultatea Mecanica</v>
      </c>
      <c r="AA46" t="str">
        <f>PLANURI!H$6</f>
        <v>STIINTE INGINERESTI</v>
      </c>
      <c r="AB46">
        <f>PLANURI!C$12</f>
        <v>10</v>
      </c>
      <c r="AC46" t="str">
        <f>PLANURI!H$9</f>
        <v>Ingineria Sudarii</v>
      </c>
      <c r="AD46">
        <f>PLANURI!A$12</f>
        <v>20</v>
      </c>
      <c r="AE46">
        <f>PLANURI!B$12</f>
        <v>70</v>
      </c>
      <c r="AF46">
        <f>PLANURI!D$12</f>
        <v>130</v>
      </c>
      <c r="AG46" t="str">
        <f>PLANURI!BW489</f>
        <v>2023</v>
      </c>
    </row>
    <row r="47" spans="1:33" x14ac:dyDescent="0.2">
      <c r="A47" t="str">
        <f>PLANURI!AX490</f>
        <v>L420.22.04.C8</v>
      </c>
      <c r="B47">
        <f>PLANURI!AY490</f>
        <v>8</v>
      </c>
      <c r="C47" t="str">
        <f>PLANURI!AZ490</f>
        <v>Educaţie fizică IV</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DC</v>
      </c>
      <c r="X47">
        <f>PLANURI!BU490</f>
        <v>3.6</v>
      </c>
      <c r="Y47">
        <f>PLANURI!BV490</f>
        <v>50</v>
      </c>
      <c r="Z47" t="str">
        <f>PLANURI!A$4</f>
        <v>Facultatea Mecanica</v>
      </c>
      <c r="AA47" t="str">
        <f>PLANURI!H$6</f>
        <v>STIINTE INGINERESTI</v>
      </c>
      <c r="AB47">
        <f>PLANURI!C$12</f>
        <v>10</v>
      </c>
      <c r="AC47" t="str">
        <f>PLANURI!H$9</f>
        <v>Ingineria Sudarii</v>
      </c>
      <c r="AD47">
        <f>PLANURI!A$12</f>
        <v>20</v>
      </c>
      <c r="AE47">
        <f>PLANURI!B$12</f>
        <v>70</v>
      </c>
      <c r="AF47">
        <f>PLANURI!D$12</f>
        <v>130</v>
      </c>
      <c r="AG47" t="str">
        <f>PLANURI!BW490</f>
        <v>2023</v>
      </c>
    </row>
    <row r="48" spans="1:33" x14ac:dyDescent="0.2">
      <c r="A48" t="str">
        <f>PLANURI!AX491</f>
        <v>L420.22.04.D9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Mecanica</v>
      </c>
      <c r="AA48" t="str">
        <f>PLANURI!H$6</f>
        <v>STIINTE INGINERESTI</v>
      </c>
      <c r="AB48">
        <f>PLANURI!C$12</f>
        <v>10</v>
      </c>
      <c r="AC48" t="str">
        <f>PLANURI!H$9</f>
        <v>Ingineria Sudarii</v>
      </c>
      <c r="AD48">
        <f>PLANURI!A$12</f>
        <v>20</v>
      </c>
      <c r="AE48">
        <f>PLANURI!B$12</f>
        <v>70</v>
      </c>
      <c r="AF48">
        <f>PLANURI!D$12</f>
        <v>130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Mecanica</v>
      </c>
      <c r="AA49" t="str">
        <f>PLANURI!H$6</f>
        <v>STIINTE INGINERESTI</v>
      </c>
      <c r="AB49">
        <f>PLANURI!C$12</f>
        <v>10</v>
      </c>
      <c r="AC49" t="str">
        <f>PLANURI!H$9</f>
        <v>Ingineria Sudarii</v>
      </c>
      <c r="AD49">
        <f>PLANURI!A$12</f>
        <v>20</v>
      </c>
      <c r="AE49">
        <f>PLANURI!B$12</f>
        <v>70</v>
      </c>
      <c r="AF49">
        <f>PLANURI!D$12</f>
        <v>130</v>
      </c>
      <c r="AG49" t="str">
        <f>PLANURI!BW492</f>
        <v/>
      </c>
    </row>
    <row r="50" spans="1:33" x14ac:dyDescent="0.2">
      <c r="A50" t="str">
        <f>PLANURI!AX493</f>
        <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Facultatea Mecanica</v>
      </c>
      <c r="AA50" t="str">
        <f>PLANURI!H$6</f>
        <v>STIINTE INGINERESTI</v>
      </c>
      <c r="AB50">
        <f>PLANURI!C$12</f>
        <v>10</v>
      </c>
      <c r="AC50" t="str">
        <f>PLANURI!H$9</f>
        <v>Ingineria Sudarii</v>
      </c>
      <c r="AD50">
        <f>PLANURI!A$12</f>
        <v>20</v>
      </c>
      <c r="AE50">
        <f>PLANURI!B$12</f>
        <v>70</v>
      </c>
      <c r="AF50">
        <f>PLANURI!D$12</f>
        <v>130</v>
      </c>
      <c r="AG50" t="str">
        <f>PLANURI!BW493</f>
        <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26</v>
      </c>
      <c r="W51">
        <f>PLANURI!BT494</f>
        <v>0</v>
      </c>
      <c r="X51">
        <f>PLANURI!BU494</f>
        <v>0</v>
      </c>
      <c r="Y51">
        <f>PLANURI!BV494</f>
        <v>0</v>
      </c>
      <c r="Z51" t="str">
        <f>PLANURI!A$4</f>
        <v>Facultatea Mecanica</v>
      </c>
      <c r="AA51" t="str">
        <f>PLANURI!H$6</f>
        <v>STIINTE INGINERESTI</v>
      </c>
      <c r="AB51">
        <f>PLANURI!C$12</f>
        <v>10</v>
      </c>
      <c r="AC51" t="str">
        <f>PLANURI!H$9</f>
        <v>Ingineria Sudarii</v>
      </c>
      <c r="AD51">
        <f>PLANURI!A$12</f>
        <v>20</v>
      </c>
      <c r="AE51">
        <f>PLANURI!B$12</f>
        <v>70</v>
      </c>
      <c r="AF51">
        <f>PLANURI!D$12</f>
        <v>130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Mecanica</v>
      </c>
      <c r="AA52" t="str">
        <f>PLANURI!H$6</f>
        <v>STIINTE INGINERESTI</v>
      </c>
      <c r="AB52">
        <f>PLANURI!C$12</f>
        <v>10</v>
      </c>
      <c r="AC52" t="str">
        <f>PLANURI!H$9</f>
        <v>Ingineria Sudarii</v>
      </c>
      <c r="AD52">
        <f>PLANURI!A$12</f>
        <v>20</v>
      </c>
      <c r="AE52">
        <f>PLANURI!B$12</f>
        <v>70</v>
      </c>
      <c r="AF52">
        <f>PLANURI!D$12</f>
        <v>130</v>
      </c>
      <c r="AG52" t="e">
        <f>PLANURI!BW495</f>
        <v>#VALUE!</v>
      </c>
    </row>
    <row r="53" spans="1:33" x14ac:dyDescent="0.2">
      <c r="A53" t="str">
        <f>PLANURI!AX496</f>
        <v>L420.22.05.C1</v>
      </c>
      <c r="B53">
        <f>PLANURI!AY496</f>
        <v>1</v>
      </c>
      <c r="C53" t="str">
        <f>PLANURI!AZ496</f>
        <v>Economie generală</v>
      </c>
      <c r="D53">
        <f>PLANURI!BA496</f>
        <v>3</v>
      </c>
      <c r="E53" t="str">
        <f>PLANURI!BB496</f>
        <v>5</v>
      </c>
      <c r="F53" t="str">
        <f>PLANURI!BC496</f>
        <v>D</v>
      </c>
      <c r="G53" t="str">
        <f>PLANURI!BD496</f>
        <v>DI</v>
      </c>
      <c r="H53">
        <f>PLANURI!BE496</f>
        <v>2</v>
      </c>
      <c r="I53">
        <f>PLANURI!BF496</f>
        <v>1</v>
      </c>
      <c r="J53">
        <f>PLANURI!BG496</f>
        <v>3</v>
      </c>
      <c r="K53">
        <f>PLANURI!BH496</f>
        <v>28</v>
      </c>
      <c r="L53">
        <f>PLANURI!BI496</f>
        <v>14</v>
      </c>
      <c r="M53">
        <f>PLANURI!BJ496</f>
        <v>42</v>
      </c>
      <c r="N53">
        <f>PLANURI!BK496</f>
        <v>0</v>
      </c>
      <c r="O53">
        <f>PLANURI!BL496</f>
        <v>0</v>
      </c>
      <c r="P53">
        <f>PLANURI!BM496</f>
        <v>0</v>
      </c>
      <c r="Q53">
        <f>PLANURI!BN496</f>
        <v>0</v>
      </c>
      <c r="R53" t="str">
        <f>PLANURI!BO496</f>
        <v>0</v>
      </c>
      <c r="S53">
        <f>PLANURI!BP496</f>
        <v>0</v>
      </c>
      <c r="T53">
        <f>PLANURI!BQ496</f>
        <v>2.4</v>
      </c>
      <c r="U53">
        <f>PLANURI!BR496</f>
        <v>33</v>
      </c>
      <c r="V53">
        <f>PLANURI!BS496</f>
        <v>3</v>
      </c>
      <c r="W53" t="str">
        <f>PLANURI!BT496</f>
        <v>DC</v>
      </c>
      <c r="X53">
        <f>PLANURI!BU496</f>
        <v>5.4</v>
      </c>
      <c r="Y53">
        <f>PLANURI!BV496</f>
        <v>75</v>
      </c>
      <c r="Z53" t="str">
        <f>PLANURI!A$4</f>
        <v>Facultatea Mecanica</v>
      </c>
      <c r="AA53" t="str">
        <f>PLANURI!H$6</f>
        <v>STIINTE INGINERESTI</v>
      </c>
      <c r="AB53">
        <f>PLANURI!C$12</f>
        <v>10</v>
      </c>
      <c r="AC53" t="str">
        <f>PLANURI!H$9</f>
        <v>Ingineria Sudarii</v>
      </c>
      <c r="AD53">
        <f>PLANURI!A$12</f>
        <v>20</v>
      </c>
      <c r="AE53">
        <f>PLANURI!B$12</f>
        <v>70</v>
      </c>
      <c r="AF53">
        <f>PLANURI!D$12</f>
        <v>130</v>
      </c>
      <c r="AG53" t="str">
        <f>PLANURI!BW496</f>
        <v>2024</v>
      </c>
    </row>
    <row r="54" spans="1:33" x14ac:dyDescent="0.2">
      <c r="A54" t="str">
        <f>PLANURI!AX497</f>
        <v>L420.22.05.D2</v>
      </c>
      <c r="B54">
        <f>PLANURI!AY497</f>
        <v>2</v>
      </c>
      <c r="C54" t="str">
        <f>PLANURI!AZ497</f>
        <v>Organe de maşini I</v>
      </c>
      <c r="D54">
        <f>PLANURI!BA497</f>
        <v>3</v>
      </c>
      <c r="E54" t="str">
        <f>PLANURI!BB497</f>
        <v>5</v>
      </c>
      <c r="F54" t="str">
        <f>PLANURI!BC497</f>
        <v>D</v>
      </c>
      <c r="G54" t="str">
        <f>PLANURI!BD497</f>
        <v>DI</v>
      </c>
      <c r="H54">
        <f>PLANURI!WL497</f>
        <v>0</v>
      </c>
      <c r="I54">
        <f>PLANURI!BF497</f>
        <v>1</v>
      </c>
      <c r="J54">
        <f>PLANURI!BG497</f>
        <v>3</v>
      </c>
      <c r="K54">
        <f>PLANURI!BH497</f>
        <v>28</v>
      </c>
      <c r="L54">
        <f>PLANURI!BI497</f>
        <v>14</v>
      </c>
      <c r="M54">
        <f>PLANURI!BJ497</f>
        <v>42</v>
      </c>
      <c r="N54">
        <f>PLANURI!BK497</f>
        <v>0</v>
      </c>
      <c r="O54">
        <f>PLANURI!BL497</f>
        <v>0</v>
      </c>
      <c r="P54">
        <f>PLANURI!BM497</f>
        <v>0</v>
      </c>
      <c r="Q54">
        <f>PLANURI!BN497</f>
        <v>0</v>
      </c>
      <c r="R54" t="str">
        <f>PLANURI!BO497</f>
        <v>0</v>
      </c>
      <c r="S54">
        <f>PLANURI!BP497</f>
        <v>0</v>
      </c>
      <c r="T54">
        <f>PLANURI!BQ497</f>
        <v>2.4</v>
      </c>
      <c r="U54">
        <f>PLANURI!BR497</f>
        <v>33</v>
      </c>
      <c r="V54">
        <f>PLANURI!BS497</f>
        <v>3</v>
      </c>
      <c r="W54" t="str">
        <f>PLANURI!BT497</f>
        <v>DD</v>
      </c>
      <c r="X54">
        <f>PLANURI!BU497</f>
        <v>5.4</v>
      </c>
      <c r="Y54">
        <f>PLANURI!BV497</f>
        <v>75</v>
      </c>
      <c r="Z54" t="str">
        <f>PLANURI!A$4</f>
        <v>Facultatea Mecanica</v>
      </c>
      <c r="AA54" t="str">
        <f>PLANURI!H$6</f>
        <v>STIINTE INGINERESTI</v>
      </c>
      <c r="AB54">
        <f>PLANURI!C$12</f>
        <v>10</v>
      </c>
      <c r="AC54" t="str">
        <f>PLANURI!H$9</f>
        <v>Ingineria Sudarii</v>
      </c>
      <c r="AD54">
        <f>PLANURI!A$12</f>
        <v>20</v>
      </c>
      <c r="AE54">
        <f>PLANURI!B$12</f>
        <v>70</v>
      </c>
      <c r="AF54">
        <f>PLANURI!D$12</f>
        <v>130</v>
      </c>
      <c r="AG54" t="str">
        <f>PLANURI!BW497</f>
        <v>2024</v>
      </c>
    </row>
    <row r="55" spans="1:33" x14ac:dyDescent="0.2">
      <c r="A55" t="str">
        <f>PLANURI!AX498</f>
        <v>L420.22.05.S3</v>
      </c>
      <c r="B55">
        <f>PLANURI!AY498</f>
        <v>3</v>
      </c>
      <c r="C55" t="str">
        <f>PLANURI!AZ498</f>
        <v>Teoria proceselor de sudare</v>
      </c>
      <c r="D55">
        <f>PLANURI!BA498</f>
        <v>3</v>
      </c>
      <c r="E55" t="str">
        <f>PLANURI!BB498</f>
        <v>5</v>
      </c>
      <c r="F55" t="str">
        <f>PLANURI!BC498</f>
        <v>E</v>
      </c>
      <c r="G55" t="str">
        <f>PLANURI!BD498</f>
        <v>DI</v>
      </c>
      <c r="H55">
        <f>PLANURI!BE498</f>
        <v>2</v>
      </c>
      <c r="I55">
        <f>PLANURI!BF498</f>
        <v>2</v>
      </c>
      <c r="J55">
        <f>PLANURI!BG498</f>
        <v>4</v>
      </c>
      <c r="K55">
        <f>PLANURI!BH498</f>
        <v>28</v>
      </c>
      <c r="L55">
        <f>PLANURI!BI498</f>
        <v>28</v>
      </c>
      <c r="M55">
        <f>PLANURI!BJ498</f>
        <v>56</v>
      </c>
      <c r="N55">
        <f>PLANURI!BK498</f>
        <v>0</v>
      </c>
      <c r="O55">
        <f>PLANURI!BL498</f>
        <v>0</v>
      </c>
      <c r="P55">
        <f>PLANURI!BM498</f>
        <v>0</v>
      </c>
      <c r="Q55">
        <f>PLANURI!BN498</f>
        <v>0</v>
      </c>
      <c r="R55" t="str">
        <f>PLANURI!BO498</f>
        <v>0</v>
      </c>
      <c r="S55">
        <f>PLANURI!BP498</f>
        <v>0</v>
      </c>
      <c r="T55" t="e">
        <f>PLANURI!BQ498</f>
        <v>#VALUE!</v>
      </c>
      <c r="U55" t="e">
        <f>PLANURI!BR498</f>
        <v>#VALUE!</v>
      </c>
      <c r="V55">
        <f>PLANURI!BS498</f>
        <v>4</v>
      </c>
      <c r="W55" t="str">
        <f>PLANURI!BT498</f>
        <v>DS</v>
      </c>
      <c r="X55" t="e">
        <f>PLANURI!BU498</f>
        <v>#VALUE!</v>
      </c>
      <c r="Y55" t="e">
        <f>PLANURI!BV498</f>
        <v>#VALUE!</v>
      </c>
      <c r="Z55" t="str">
        <f>PLANURI!A$4</f>
        <v>Facultatea Mecanica</v>
      </c>
      <c r="AA55" t="str">
        <f>PLANURI!H$6</f>
        <v>STIINTE INGINERESTI</v>
      </c>
      <c r="AB55">
        <f>PLANURI!C$12</f>
        <v>10</v>
      </c>
      <c r="AC55" t="str">
        <f>PLANURI!H$9</f>
        <v>Ingineria Sudarii</v>
      </c>
      <c r="AD55">
        <f>PLANURI!A$12</f>
        <v>20</v>
      </c>
      <c r="AE55">
        <f>PLANURI!B$12</f>
        <v>70</v>
      </c>
      <c r="AF55">
        <f>PLANURI!D$12</f>
        <v>130</v>
      </c>
      <c r="AG55" t="str">
        <f>PLANURI!BW498</f>
        <v>2024</v>
      </c>
    </row>
    <row r="56" spans="1:33" x14ac:dyDescent="0.2">
      <c r="A56" t="str">
        <f>PLANURI!AX499</f>
        <v>L420.22.05.S4-ij</v>
      </c>
      <c r="B56">
        <f>PLANURI!AY499</f>
        <v>4</v>
      </c>
      <c r="C56" t="str">
        <f>PLANURI!AZ499</f>
        <v/>
      </c>
      <c r="D56" t="str">
        <f>PLANURI!BA499</f>
        <v/>
      </c>
      <c r="E56" t="str">
        <f>PLANURI!BB499</f>
        <v/>
      </c>
      <c r="F56" t="str">
        <f>PLANURI!BC499</f>
        <v/>
      </c>
      <c r="G56" t="str">
        <f>PLANURI!BD499</f>
        <v/>
      </c>
      <c r="H56">
        <f>PLANURI!WL499</f>
        <v>0</v>
      </c>
      <c r="I56" t="str">
        <f>PLANURI!BF499</f>
        <v/>
      </c>
      <c r="J56" t="str">
        <f>PLANURI!BG499</f>
        <v/>
      </c>
      <c r="K56" t="str">
        <f>PLANURI!BH499</f>
        <v/>
      </c>
      <c r="L56" t="str">
        <f>PLANURI!BI499</f>
        <v/>
      </c>
      <c r="M56" t="str">
        <f>PLANURI!BJ499</f>
        <v/>
      </c>
      <c r="N56" t="str">
        <f>PLANURI!BK499</f>
        <v/>
      </c>
      <c r="O56" t="str">
        <f>PLANURI!BL499</f>
        <v/>
      </c>
      <c r="P56" t="str">
        <f>PLANURI!BM499</f>
        <v/>
      </c>
      <c r="Q56" t="str">
        <f>PLANURI!BN499</f>
        <v/>
      </c>
      <c r="R56" t="str">
        <f>PLANURI!BO499</f>
        <v>0</v>
      </c>
      <c r="S56" t="str">
        <f>PLANURI!BP499</f>
        <v/>
      </c>
      <c r="T56" t="str">
        <f>PLANURI!BQ499</f>
        <v/>
      </c>
      <c r="U56" t="str">
        <f>PLANURI!BR499</f>
        <v/>
      </c>
      <c r="V56" t="str">
        <f>PLANURI!BS499</f>
        <v/>
      </c>
      <c r="W56" t="str">
        <f>PLANURI!BT499</f>
        <v/>
      </c>
      <c r="X56" t="str">
        <f>PLANURI!BU499</f>
        <v/>
      </c>
      <c r="Y56" t="str">
        <f>PLANURI!BV499</f>
        <v/>
      </c>
      <c r="Z56" t="str">
        <f>PLANURI!A$4</f>
        <v>Facultatea Mecanica</v>
      </c>
      <c r="AA56" t="str">
        <f>PLANURI!H$6</f>
        <v>STIINTE INGINERESTI</v>
      </c>
      <c r="AB56">
        <f>PLANURI!C$12</f>
        <v>10</v>
      </c>
      <c r="AC56" t="str">
        <f>PLANURI!H$9</f>
        <v>Ingineria Sudarii</v>
      </c>
      <c r="AD56">
        <f>PLANURI!A$12</f>
        <v>20</v>
      </c>
      <c r="AE56">
        <f>PLANURI!B$12</f>
        <v>70</v>
      </c>
      <c r="AF56">
        <f>PLANURI!D$12</f>
        <v>130</v>
      </c>
      <c r="AG56" t="str">
        <f>PLANURI!BW499</f>
        <v/>
      </c>
    </row>
    <row r="57" spans="1:33" x14ac:dyDescent="0.2">
      <c r="A57" t="str">
        <f>PLANURI!AX500</f>
        <v>L420.22.05.D5</v>
      </c>
      <c r="B57">
        <f>PLANURI!AY500</f>
        <v>5</v>
      </c>
      <c r="C57" t="str">
        <f>PLANURI!AZ500</f>
        <v>Tratamente termice</v>
      </c>
      <c r="D57">
        <f>PLANURI!BA500</f>
        <v>3</v>
      </c>
      <c r="E57" t="str">
        <f>PLANURI!BB500</f>
        <v>5</v>
      </c>
      <c r="F57" t="str">
        <f>PLANURI!BC500</f>
        <v>E</v>
      </c>
      <c r="G57" t="str">
        <f>PLANURI!BD500</f>
        <v>DI</v>
      </c>
      <c r="H57">
        <f>PLANURI!BE500</f>
        <v>2</v>
      </c>
      <c r="I57">
        <f>PLANURI!BF500</f>
        <v>2</v>
      </c>
      <c r="J57">
        <f>PLANURI!BG500</f>
        <v>4</v>
      </c>
      <c r="K57">
        <f>PLANURI!BH500</f>
        <v>28</v>
      </c>
      <c r="L57">
        <f>PLANURI!BI500</f>
        <v>28</v>
      </c>
      <c r="M57">
        <f>PLANURI!BJ500</f>
        <v>56</v>
      </c>
      <c r="N57">
        <f>PLANURI!BK500</f>
        <v>0</v>
      </c>
      <c r="O57">
        <f>PLANURI!BL500</f>
        <v>0</v>
      </c>
      <c r="P57">
        <f>PLANURI!BM500</f>
        <v>0</v>
      </c>
      <c r="Q57">
        <f>PLANURI!BN500</f>
        <v>0</v>
      </c>
      <c r="R57" t="str">
        <f>PLANURI!BO500</f>
        <v>0</v>
      </c>
      <c r="S57">
        <f>PLANURI!BP500</f>
        <v>0</v>
      </c>
      <c r="T57">
        <f>PLANURI!BQ500</f>
        <v>3.1</v>
      </c>
      <c r="U57">
        <f>PLANURI!BR500</f>
        <v>44</v>
      </c>
      <c r="V57">
        <f>PLANURI!BS500</f>
        <v>4</v>
      </c>
      <c r="W57" t="str">
        <f>PLANURI!BT500</f>
        <v>DD</v>
      </c>
      <c r="X57">
        <f>PLANURI!BU500</f>
        <v>7.1</v>
      </c>
      <c r="Y57">
        <f>PLANURI!BV500</f>
        <v>100</v>
      </c>
      <c r="Z57" t="str">
        <f>PLANURI!A$4</f>
        <v>Facultatea Mecanica</v>
      </c>
      <c r="AA57" t="str">
        <f>PLANURI!H$6</f>
        <v>STIINTE INGINERESTI</v>
      </c>
      <c r="AB57">
        <f>PLANURI!C$12</f>
        <v>10</v>
      </c>
      <c r="AC57" t="str">
        <f>PLANURI!H$9</f>
        <v>Ingineria Sudarii</v>
      </c>
      <c r="AD57">
        <f>PLANURI!A$12</f>
        <v>20</v>
      </c>
      <c r="AE57">
        <f>PLANURI!B$12</f>
        <v>70</v>
      </c>
      <c r="AF57">
        <f>PLANURI!D$12</f>
        <v>130</v>
      </c>
      <c r="AG57" t="str">
        <f>PLANURI!BW500</f>
        <v>2024</v>
      </c>
    </row>
    <row r="58" spans="1:33" x14ac:dyDescent="0.2">
      <c r="A58" t="str">
        <f>PLANURI!AX501</f>
        <v>L420.22.05.D6</v>
      </c>
      <c r="B58">
        <f>PLANURI!AY501</f>
        <v>6</v>
      </c>
      <c r="C58" t="str">
        <f>PLANURI!AZ501</f>
        <v>Bazele ingineriei industriale</v>
      </c>
      <c r="D58">
        <f>PLANURI!BA501</f>
        <v>3</v>
      </c>
      <c r="E58" t="str">
        <f>PLANURI!BB501</f>
        <v>5</v>
      </c>
      <c r="F58" t="str">
        <f>PLANURI!BC501</f>
        <v>E</v>
      </c>
      <c r="G58" t="str">
        <f>PLANURI!BD501</f>
        <v>DI</v>
      </c>
      <c r="H58">
        <f>PLANURI!WL501</f>
        <v>0</v>
      </c>
      <c r="I58">
        <f>PLANURI!BF501</f>
        <v>2</v>
      </c>
      <c r="J58">
        <f>PLANURI!BG501</f>
        <v>4</v>
      </c>
      <c r="K58">
        <f>PLANURI!BH501</f>
        <v>28</v>
      </c>
      <c r="L58">
        <f>PLANURI!BI501</f>
        <v>28</v>
      </c>
      <c r="M58">
        <f>PLANURI!BJ501</f>
        <v>56</v>
      </c>
      <c r="N58">
        <f>PLANURI!BK501</f>
        <v>0</v>
      </c>
      <c r="O58">
        <f>PLANURI!BL501</f>
        <v>0</v>
      </c>
      <c r="P58">
        <f>PLANURI!BM501</f>
        <v>0</v>
      </c>
      <c r="Q58">
        <f>PLANURI!BN501</f>
        <v>0</v>
      </c>
      <c r="R58" t="str">
        <f>PLANURI!BO501</f>
        <v>0</v>
      </c>
      <c r="S58">
        <f>PLANURI!BP501</f>
        <v>0</v>
      </c>
      <c r="T58">
        <f>PLANURI!BQ501</f>
        <v>4.9000000000000004</v>
      </c>
      <c r="U58">
        <f>PLANURI!BR501</f>
        <v>69</v>
      </c>
      <c r="V58">
        <f>PLANURI!BS501</f>
        <v>5</v>
      </c>
      <c r="W58" t="str">
        <f>PLANURI!BT501</f>
        <v>DD</v>
      </c>
      <c r="X58">
        <f>PLANURI!BU501</f>
        <v>8.9</v>
      </c>
      <c r="Y58">
        <f>PLANURI!BV501</f>
        <v>125</v>
      </c>
      <c r="Z58" t="str">
        <f>PLANURI!A$4</f>
        <v>Facultatea Mecanica</v>
      </c>
      <c r="AA58" t="str">
        <f>PLANURI!H$6</f>
        <v>STIINTE INGINERESTI</v>
      </c>
      <c r="AB58">
        <f>PLANURI!C$12</f>
        <v>10</v>
      </c>
      <c r="AC58" t="str">
        <f>PLANURI!H$9</f>
        <v>Ingineria Sudarii</v>
      </c>
      <c r="AD58">
        <f>PLANURI!A$12</f>
        <v>20</v>
      </c>
      <c r="AE58">
        <f>PLANURI!B$12</f>
        <v>70</v>
      </c>
      <c r="AF58">
        <f>PLANURI!D$12</f>
        <v>130</v>
      </c>
      <c r="AG58" t="str">
        <f>PLANURI!BW501</f>
        <v>2024</v>
      </c>
    </row>
    <row r="59" spans="1:33" x14ac:dyDescent="0.2">
      <c r="A59" t="str">
        <f>PLANURI!AX502</f>
        <v>L420.22.05.S7-ij</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Facultatea Mecanica</v>
      </c>
      <c r="AA59" t="str">
        <f>PLANURI!H$6</f>
        <v>STIINTE INGINERESTI</v>
      </c>
      <c r="AB59">
        <f>PLANURI!C$12</f>
        <v>10</v>
      </c>
      <c r="AC59" t="str">
        <f>PLANURI!H$9</f>
        <v>Ingineria Sudarii</v>
      </c>
      <c r="AD59">
        <f>PLANURI!A$12</f>
        <v>20</v>
      </c>
      <c r="AE59">
        <f>PLANURI!B$12</f>
        <v>70</v>
      </c>
      <c r="AF59">
        <f>PLANURI!D$12</f>
        <v>130</v>
      </c>
      <c r="AG59" t="str">
        <f>PLANURI!BW502</f>
        <v/>
      </c>
    </row>
    <row r="60" spans="1:33" x14ac:dyDescent="0.2">
      <c r="A60" t="str">
        <f>PLANURI!AX503</f>
        <v>L420.22.05.C8-ij</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Mecanica</v>
      </c>
      <c r="AA60" t="str">
        <f>PLANURI!H$6</f>
        <v>STIINTE INGINERESTI</v>
      </c>
      <c r="AB60">
        <f>PLANURI!C$12</f>
        <v>10</v>
      </c>
      <c r="AC60" t="str">
        <f>PLANURI!H$9</f>
        <v>Ingineria Sudarii</v>
      </c>
      <c r="AD60">
        <f>PLANURI!A$12</f>
        <v>20</v>
      </c>
      <c r="AE60">
        <f>PLANURI!B$12</f>
        <v>70</v>
      </c>
      <c r="AF60">
        <f>PLANURI!D$12</f>
        <v>130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Mecanica</v>
      </c>
      <c r="AA61" t="str">
        <f>PLANURI!H$6</f>
        <v>STIINTE INGINERESTI</v>
      </c>
      <c r="AB61">
        <f>PLANURI!C$12</f>
        <v>10</v>
      </c>
      <c r="AC61" t="str">
        <f>PLANURI!H$9</f>
        <v>Ingineria Sudarii</v>
      </c>
      <c r="AD61">
        <f>PLANURI!A$12</f>
        <v>20</v>
      </c>
      <c r="AE61">
        <f>PLANURI!B$12</f>
        <v>70</v>
      </c>
      <c r="AF61">
        <f>PLANURI!D$12</f>
        <v>130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Mecanica</v>
      </c>
      <c r="AA62" t="str">
        <f>PLANURI!H$6</f>
        <v>STIINTE INGINERESTI</v>
      </c>
      <c r="AB62">
        <f>PLANURI!C$12</f>
        <v>10</v>
      </c>
      <c r="AC62" t="str">
        <f>PLANURI!H$9</f>
        <v>Ingineria Sudarii</v>
      </c>
      <c r="AD62">
        <f>PLANURI!A$12</f>
        <v>20</v>
      </c>
      <c r="AE62">
        <f>PLANURI!B$12</f>
        <v>70</v>
      </c>
      <c r="AF62">
        <f>PLANURI!D$12</f>
        <v>130</v>
      </c>
      <c r="AG62" t="str">
        <f>PLANURI!BW505</f>
        <v/>
      </c>
    </row>
    <row r="63" spans="1:33" x14ac:dyDescent="0.2">
      <c r="A63" t="str">
        <f>PLANURI!AX506</f>
        <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Mecanica</v>
      </c>
      <c r="AA63" t="str">
        <f>PLANURI!H$6</f>
        <v>STIINTE INGINERESTI</v>
      </c>
      <c r="AB63">
        <f>PLANURI!C$12</f>
        <v>10</v>
      </c>
      <c r="AC63" t="str">
        <f>PLANURI!H$9</f>
        <v>Ingineria Sudarii</v>
      </c>
      <c r="AD63">
        <f>PLANURI!A$12</f>
        <v>20</v>
      </c>
      <c r="AE63">
        <f>PLANURI!B$12</f>
        <v>70</v>
      </c>
      <c r="AF63">
        <f>PLANURI!D$12</f>
        <v>130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19</v>
      </c>
      <c r="W64">
        <f>PLANURI!BT507</f>
        <v>0</v>
      </c>
      <c r="X64">
        <f>PLANURI!BU507</f>
        <v>0</v>
      </c>
      <c r="Y64">
        <f>PLANURI!BV507</f>
        <v>0</v>
      </c>
      <c r="Z64" t="str">
        <f>PLANURI!A$4</f>
        <v>Facultatea Mecanica</v>
      </c>
      <c r="AA64" t="str">
        <f>PLANURI!H$6</f>
        <v>STIINTE INGINERESTI</v>
      </c>
      <c r="AB64">
        <f>PLANURI!C$12</f>
        <v>10</v>
      </c>
      <c r="AC64" t="str">
        <f>PLANURI!H$9</f>
        <v>Ingineria Sudarii</v>
      </c>
      <c r="AD64">
        <f>PLANURI!A$12</f>
        <v>20</v>
      </c>
      <c r="AE64">
        <f>PLANURI!B$12</f>
        <v>70</v>
      </c>
      <c r="AF64">
        <f>PLANURI!D$12</f>
        <v>130</v>
      </c>
      <c r="AG64" t="str">
        <f>PLANURI!BW507</f>
        <v/>
      </c>
    </row>
    <row r="65" spans="1:33" x14ac:dyDescent="0.2">
      <c r="A65" t="str">
        <f>PLANURI!AX508</f>
        <v>L420.22.06.D1</v>
      </c>
      <c r="B65">
        <f>PLANURI!AY508</f>
        <v>1</v>
      </c>
      <c r="C65" t="str">
        <f>PLANURI!AZ508</f>
        <v>Organe de maşini II</v>
      </c>
      <c r="D65">
        <f>PLANURI!BA508</f>
        <v>3</v>
      </c>
      <c r="E65" t="str">
        <f>PLANURI!BB508</f>
        <v>6</v>
      </c>
      <c r="F65" t="str">
        <f>PLANURI!BC508</f>
        <v>E</v>
      </c>
      <c r="G65" t="str">
        <f>PLANURI!BD508</f>
        <v>DI</v>
      </c>
      <c r="H65">
        <f>PLANURI!BE508</f>
        <v>2</v>
      </c>
      <c r="I65">
        <f>PLANURI!BF508</f>
        <v>2</v>
      </c>
      <c r="J65">
        <f>PLANURI!BG508</f>
        <v>4</v>
      </c>
      <c r="K65">
        <f>PLANURI!BH508</f>
        <v>28</v>
      </c>
      <c r="L65">
        <f>PLANURI!BI508</f>
        <v>28</v>
      </c>
      <c r="M65">
        <f>PLANURI!BJ508</f>
        <v>56</v>
      </c>
      <c r="N65">
        <f>PLANURI!BK508</f>
        <v>0</v>
      </c>
      <c r="O65">
        <f>PLANURI!BL508</f>
        <v>0</v>
      </c>
      <c r="P65">
        <f>PLANURI!BM508</f>
        <v>0</v>
      </c>
      <c r="Q65">
        <f>PLANURI!BN508</f>
        <v>0</v>
      </c>
      <c r="R65" t="str">
        <f>PLANURI!BO508</f>
        <v>0</v>
      </c>
      <c r="S65">
        <f>PLANURI!BP508</f>
        <v>0</v>
      </c>
      <c r="T65">
        <f>PLANURI!BQ508</f>
        <v>3.1</v>
      </c>
      <c r="U65">
        <f>PLANURI!BR508</f>
        <v>44</v>
      </c>
      <c r="V65">
        <f>PLANURI!BS508</f>
        <v>4</v>
      </c>
      <c r="W65" t="str">
        <f>PLANURI!BT508</f>
        <v>DD</v>
      </c>
      <c r="X65">
        <f>PLANURI!BU508</f>
        <v>7.1</v>
      </c>
      <c r="Y65">
        <f>PLANURI!BV508</f>
        <v>100</v>
      </c>
      <c r="Z65" t="str">
        <f>PLANURI!A$4</f>
        <v>Facultatea Mecanica</v>
      </c>
      <c r="AA65" t="str">
        <f>PLANURI!H$6</f>
        <v>STIINTE INGINERESTI</v>
      </c>
      <c r="AB65">
        <f>PLANURI!C$12</f>
        <v>10</v>
      </c>
      <c r="AC65" t="str">
        <f>PLANURI!H$9</f>
        <v>Ingineria Sudarii</v>
      </c>
      <c r="AD65">
        <f>PLANURI!A$12</f>
        <v>20</v>
      </c>
      <c r="AE65">
        <f>PLANURI!B$12</f>
        <v>70</v>
      </c>
      <c r="AF65">
        <f>PLANURI!D$12</f>
        <v>130</v>
      </c>
      <c r="AG65" t="str">
        <f>PLANURI!BW508</f>
        <v>2024</v>
      </c>
    </row>
    <row r="66" spans="1:33" x14ac:dyDescent="0.2">
      <c r="A66" t="str">
        <f>PLANURI!AX509</f>
        <v>L420.22.06.F2</v>
      </c>
      <c r="B66">
        <f>PLANURI!AY509</f>
        <v>2</v>
      </c>
      <c r="C66" t="str">
        <f>PLANURI!AZ509</f>
        <v>Informatica aplicata</v>
      </c>
      <c r="D66">
        <f>PLANURI!BA509</f>
        <v>3</v>
      </c>
      <c r="E66" t="str">
        <f>PLANURI!BB509</f>
        <v>6</v>
      </c>
      <c r="F66" t="str">
        <f>PLANURI!BC509</f>
        <v>D</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1.4</v>
      </c>
      <c r="U66">
        <f>PLANURI!BR509</f>
        <v>19</v>
      </c>
      <c r="V66">
        <f>PLANURI!BS509</f>
        <v>3</v>
      </c>
      <c r="W66" t="str">
        <f>PLANURI!BT509</f>
        <v>DF</v>
      </c>
      <c r="X66">
        <f>PLANURI!BU509</f>
        <v>5.4</v>
      </c>
      <c r="Y66">
        <f>PLANURI!BV509</f>
        <v>75</v>
      </c>
      <c r="Z66" t="str">
        <f>PLANURI!A$4</f>
        <v>Facultatea Mecanica</v>
      </c>
      <c r="AA66" t="str">
        <f>PLANURI!H$6</f>
        <v>STIINTE INGINERESTI</v>
      </c>
      <c r="AB66">
        <f>PLANURI!C$12</f>
        <v>10</v>
      </c>
      <c r="AC66" t="str">
        <f>PLANURI!H$9</f>
        <v>Ingineria Sudarii</v>
      </c>
      <c r="AD66">
        <f>PLANURI!A$12</f>
        <v>20</v>
      </c>
      <c r="AE66">
        <f>PLANURI!B$12</f>
        <v>70</v>
      </c>
      <c r="AF66">
        <f>PLANURI!D$12</f>
        <v>130</v>
      </c>
      <c r="AG66" t="str">
        <f>PLANURI!BW509</f>
        <v>2024</v>
      </c>
    </row>
    <row r="67" spans="1:33" x14ac:dyDescent="0.2">
      <c r="A67" t="str">
        <f>PLANURI!AX510</f>
        <v>L420.22.06.S3-ij</v>
      </c>
      <c r="B67">
        <f>PLANURI!AY510</f>
        <v>3</v>
      </c>
      <c r="C67" t="str">
        <f>PLANURI!AZ510</f>
        <v/>
      </c>
      <c r="D67" t="str">
        <f>PLANURI!BA510</f>
        <v/>
      </c>
      <c r="E67" t="str">
        <f>PLANURI!BB510</f>
        <v/>
      </c>
      <c r="F67" t="str">
        <f>PLANURI!BC510</f>
        <v/>
      </c>
      <c r="G67" t="str">
        <f>PLANURI!BD510</f>
        <v/>
      </c>
      <c r="H67" t="str">
        <f>PLANURI!BE510</f>
        <v/>
      </c>
      <c r="I67" t="str">
        <f>PLANURI!BF510</f>
        <v/>
      </c>
      <c r="J67" t="str">
        <f>PLANURI!BG510</f>
        <v/>
      </c>
      <c r="K67" t="str">
        <f>PLANURI!BH510</f>
        <v/>
      </c>
      <c r="L67" t="str">
        <f>PLANURI!BI510</f>
        <v/>
      </c>
      <c r="M67" t="str">
        <f>PLANURI!BJ510</f>
        <v/>
      </c>
      <c r="N67" t="str">
        <f>PLANURI!BK510</f>
        <v/>
      </c>
      <c r="O67" t="str">
        <f>PLANURI!BL510</f>
        <v/>
      </c>
      <c r="P67" t="str">
        <f>PLANURI!BM510</f>
        <v/>
      </c>
      <c r="Q67" t="str">
        <f>PLANURI!BN510</f>
        <v/>
      </c>
      <c r="R67" t="str">
        <f>PLANURI!BO510</f>
        <v>0</v>
      </c>
      <c r="S67" t="str">
        <f>PLANURI!BP510</f>
        <v/>
      </c>
      <c r="T67" t="str">
        <f>PLANURI!BQ510</f>
        <v/>
      </c>
      <c r="U67" t="str">
        <f>PLANURI!BR510</f>
        <v/>
      </c>
      <c r="V67" t="str">
        <f>PLANURI!BS510</f>
        <v/>
      </c>
      <c r="W67" t="str">
        <f>PLANURI!BT510</f>
        <v/>
      </c>
      <c r="X67" t="str">
        <f>PLANURI!BU510</f>
        <v/>
      </c>
      <c r="Y67" t="str">
        <f>PLANURI!BV510</f>
        <v/>
      </c>
      <c r="Z67" t="str">
        <f>PLANURI!A$4</f>
        <v>Facultatea Mecanica</v>
      </c>
      <c r="AA67" t="str">
        <f>PLANURI!H$6</f>
        <v>STIINTE INGINERESTI</v>
      </c>
      <c r="AB67">
        <f>PLANURI!C$12</f>
        <v>10</v>
      </c>
      <c r="AC67" t="str">
        <f>PLANURI!H$9</f>
        <v>Ingineria Sudarii</v>
      </c>
      <c r="AD67">
        <f>PLANURI!A$12</f>
        <v>20</v>
      </c>
      <c r="AE67">
        <f>PLANURI!B$12</f>
        <v>70</v>
      </c>
      <c r="AF67">
        <f>PLANURI!D$12</f>
        <v>130</v>
      </c>
      <c r="AG67" t="str">
        <f>PLANURI!BW510</f>
        <v/>
      </c>
    </row>
    <row r="68" spans="1:33" x14ac:dyDescent="0.2">
      <c r="A68" t="str">
        <f>PLANURI!AX511</f>
        <v>L420.22.06.D4-ij</v>
      </c>
      <c r="B68">
        <f>PLANURI!AY511</f>
        <v>4</v>
      </c>
      <c r="C68" t="str">
        <f>PLANURI!AZ511</f>
        <v/>
      </c>
      <c r="D68" t="str">
        <f>PLANURI!BA511</f>
        <v/>
      </c>
      <c r="E68" t="str">
        <f>PLANURI!BB511</f>
        <v/>
      </c>
      <c r="F68" t="str">
        <f>PLANURI!BC511</f>
        <v/>
      </c>
      <c r="G68" t="str">
        <f>PLANURI!BD511</f>
        <v/>
      </c>
      <c r="H68">
        <f>PLANURI!WL511</f>
        <v>0</v>
      </c>
      <c r="I68" t="str">
        <f>PLANURI!BF511</f>
        <v/>
      </c>
      <c r="J68" t="str">
        <f>PLANURI!BG511</f>
        <v/>
      </c>
      <c r="K68" t="str">
        <f>PLANURI!BH511</f>
        <v/>
      </c>
      <c r="L68" t="str">
        <f>PLANURI!BI511</f>
        <v/>
      </c>
      <c r="M68" t="str">
        <f>PLANURI!BJ511</f>
        <v/>
      </c>
      <c r="N68" t="str">
        <f>PLANURI!BK511</f>
        <v/>
      </c>
      <c r="O68" t="str">
        <f>PLANURI!BL511</f>
        <v/>
      </c>
      <c r="P68" t="str">
        <f>PLANURI!BM511</f>
        <v/>
      </c>
      <c r="Q68" t="str">
        <f>PLANURI!BN511</f>
        <v/>
      </c>
      <c r="R68" t="str">
        <f>PLANURI!BO511</f>
        <v>0</v>
      </c>
      <c r="S68" t="str">
        <f>PLANURI!BP511</f>
        <v/>
      </c>
      <c r="T68" t="str">
        <f>PLANURI!BQ511</f>
        <v/>
      </c>
      <c r="U68" t="str">
        <f>PLANURI!BR511</f>
        <v/>
      </c>
      <c r="V68" t="str">
        <f>PLANURI!BS511</f>
        <v/>
      </c>
      <c r="W68" t="str">
        <f>PLANURI!BT511</f>
        <v/>
      </c>
      <c r="X68" t="str">
        <f>PLANURI!BU511</f>
        <v/>
      </c>
      <c r="Y68" t="str">
        <f>PLANURI!BV511</f>
        <v/>
      </c>
      <c r="Z68" t="str">
        <f>PLANURI!A$4</f>
        <v>Facultatea Mecanica</v>
      </c>
      <c r="AA68" t="str">
        <f>PLANURI!H$6</f>
        <v>STIINTE INGINERESTI</v>
      </c>
      <c r="AB68">
        <f>PLANURI!C$12</f>
        <v>10</v>
      </c>
      <c r="AC68" t="str">
        <f>PLANURI!H$9</f>
        <v>Ingineria Sudarii</v>
      </c>
      <c r="AD68">
        <f>PLANURI!A$12</f>
        <v>20</v>
      </c>
      <c r="AE68">
        <f>PLANURI!B$12</f>
        <v>70</v>
      </c>
      <c r="AF68">
        <f>PLANURI!D$12</f>
        <v>130</v>
      </c>
      <c r="AG68" t="str">
        <f>PLANURI!BW511</f>
        <v/>
      </c>
    </row>
    <row r="69" spans="1:33" x14ac:dyDescent="0.2">
      <c r="A69" t="str">
        <f>PLANURI!AX512</f>
        <v>L420.22.06.D5</v>
      </c>
      <c r="B69">
        <f>PLANURI!AY512</f>
        <v>5</v>
      </c>
      <c r="C69" t="str">
        <f>PLANURI!AZ512</f>
        <v>Managementul calității</v>
      </c>
      <c r="D69">
        <f>PLANURI!BA512</f>
        <v>3</v>
      </c>
      <c r="E69" t="str">
        <f>PLANURI!BB512</f>
        <v>6</v>
      </c>
      <c r="F69" t="str">
        <f>PLANURI!BC512</f>
        <v>D</v>
      </c>
      <c r="G69" t="str">
        <f>PLANURI!BD512</f>
        <v>DI</v>
      </c>
      <c r="H69">
        <f>PLANURI!BE512</f>
        <v>2</v>
      </c>
      <c r="I69">
        <f>PLANURI!BF512</f>
        <v>2</v>
      </c>
      <c r="J69">
        <f>PLANURI!BG512</f>
        <v>4</v>
      </c>
      <c r="K69">
        <f>PLANURI!BH512</f>
        <v>28</v>
      </c>
      <c r="L69">
        <f>PLANURI!BI512</f>
        <v>28</v>
      </c>
      <c r="M69">
        <f>PLANURI!BJ512</f>
        <v>56</v>
      </c>
      <c r="N69">
        <f>PLANURI!BK512</f>
        <v>0</v>
      </c>
      <c r="O69">
        <f>PLANURI!BL512</f>
        <v>0</v>
      </c>
      <c r="P69">
        <f>PLANURI!BM512</f>
        <v>0</v>
      </c>
      <c r="Q69">
        <f>PLANURI!BN512</f>
        <v>0</v>
      </c>
      <c r="R69" t="str">
        <f>PLANURI!BO512</f>
        <v>0</v>
      </c>
      <c r="S69">
        <f>PLANURI!BP512</f>
        <v>0</v>
      </c>
      <c r="T69">
        <f>PLANURI!BQ512</f>
        <v>1.4</v>
      </c>
      <c r="U69">
        <f>PLANURI!BR512</f>
        <v>19</v>
      </c>
      <c r="V69">
        <f>PLANURI!BS512</f>
        <v>3</v>
      </c>
      <c r="W69" t="str">
        <f>PLANURI!BT512</f>
        <v>DD</v>
      </c>
      <c r="X69">
        <f>PLANURI!BU512</f>
        <v>5.4</v>
      </c>
      <c r="Y69">
        <f>PLANURI!BV512</f>
        <v>75</v>
      </c>
      <c r="Z69" t="str">
        <f>PLANURI!A$4</f>
        <v>Facultatea Mecanica</v>
      </c>
      <c r="AA69" t="str">
        <f>PLANURI!H$6</f>
        <v>STIINTE INGINERESTI</v>
      </c>
      <c r="AB69">
        <f>PLANURI!C$12</f>
        <v>10</v>
      </c>
      <c r="AC69" t="str">
        <f>PLANURI!H$9</f>
        <v>Ingineria Sudarii</v>
      </c>
      <c r="AD69">
        <f>PLANURI!A$12</f>
        <v>20</v>
      </c>
      <c r="AE69">
        <f>PLANURI!B$12</f>
        <v>70</v>
      </c>
      <c r="AF69">
        <f>PLANURI!D$12</f>
        <v>130</v>
      </c>
      <c r="AG69" t="str">
        <f>PLANURI!BW512</f>
        <v>2024</v>
      </c>
    </row>
    <row r="70" spans="1:33" x14ac:dyDescent="0.2">
      <c r="A70" t="str">
        <f>PLANURI!AX513</f>
        <v>L420.22.06.D6</v>
      </c>
      <c r="B70">
        <f>PLANURI!AY513</f>
        <v>6</v>
      </c>
      <c r="C70" t="str">
        <f>PLANURI!AZ513</f>
        <v xml:space="preserve">Mașini hidraulice și pneumatice </v>
      </c>
      <c r="D70">
        <f>PLANURI!BA513</f>
        <v>3</v>
      </c>
      <c r="E70" t="str">
        <f>PLANURI!BB513</f>
        <v>6</v>
      </c>
      <c r="F70" t="str">
        <f>PLANURI!BC513</f>
        <v>E</v>
      </c>
      <c r="G70" t="str">
        <f>PLANURI!BD513</f>
        <v>DI</v>
      </c>
      <c r="H70">
        <f>PLANURI!WL513</f>
        <v>0</v>
      </c>
      <c r="I70">
        <f>PLANURI!BF513</f>
        <v>2</v>
      </c>
      <c r="J70">
        <f>PLANURI!BG513</f>
        <v>4</v>
      </c>
      <c r="K70">
        <f>PLANURI!BH513</f>
        <v>28</v>
      </c>
      <c r="L70">
        <f>PLANURI!BI513</f>
        <v>28</v>
      </c>
      <c r="M70">
        <f>PLANURI!BJ513</f>
        <v>56</v>
      </c>
      <c r="N70">
        <f>PLANURI!BK513</f>
        <v>0</v>
      </c>
      <c r="O70">
        <f>PLANURI!BL513</f>
        <v>0</v>
      </c>
      <c r="P70">
        <f>PLANURI!BM513</f>
        <v>0</v>
      </c>
      <c r="Q70">
        <f>PLANURI!BN513</f>
        <v>0</v>
      </c>
      <c r="R70" t="str">
        <f>PLANURI!BO513</f>
        <v>0</v>
      </c>
      <c r="S70">
        <f>PLANURI!BP513</f>
        <v>0</v>
      </c>
      <c r="T70">
        <f>PLANURI!BQ513</f>
        <v>3.1</v>
      </c>
      <c r="U70">
        <f>PLANURI!BR513</f>
        <v>44</v>
      </c>
      <c r="V70">
        <f>PLANURI!BS513</f>
        <v>4</v>
      </c>
      <c r="W70" t="str">
        <f>PLANURI!BT513</f>
        <v>DD</v>
      </c>
      <c r="X70">
        <f>PLANURI!BU513</f>
        <v>7.1</v>
      </c>
      <c r="Y70">
        <f>PLANURI!BV513</f>
        <v>100</v>
      </c>
      <c r="Z70" t="str">
        <f>PLANURI!A$4</f>
        <v>Facultatea Mecanica</v>
      </c>
      <c r="AA70" t="str">
        <f>PLANURI!H$6</f>
        <v>STIINTE INGINERESTI</v>
      </c>
      <c r="AB70">
        <f>PLANURI!C$12</f>
        <v>10</v>
      </c>
      <c r="AC70" t="str">
        <f>PLANURI!H$9</f>
        <v>Ingineria Sudarii</v>
      </c>
      <c r="AD70">
        <f>PLANURI!A$12</f>
        <v>20</v>
      </c>
      <c r="AE70">
        <f>PLANURI!B$12</f>
        <v>70</v>
      </c>
      <c r="AF70">
        <f>PLANURI!D$12</f>
        <v>130</v>
      </c>
      <c r="AG70" t="str">
        <f>PLANURI!BW513</f>
        <v>2024</v>
      </c>
    </row>
    <row r="71" spans="1:33" x14ac:dyDescent="0.2">
      <c r="A71" t="str">
        <f>PLANURI!AX514</f>
        <v>L420.22.06.S7-ij</v>
      </c>
      <c r="B71">
        <f>PLANURI!AY514</f>
        <v>7</v>
      </c>
      <c r="C71" t="str">
        <f>PLANURI!AZ514</f>
        <v/>
      </c>
      <c r="D71" t="str">
        <f>PLANURI!BA514</f>
        <v/>
      </c>
      <c r="E71" t="str">
        <f>PLANURI!BB514</f>
        <v/>
      </c>
      <c r="F71" t="str">
        <f>PLANURI!BC514</f>
        <v/>
      </c>
      <c r="G71" t="str">
        <f>PLANURI!BD514</f>
        <v/>
      </c>
      <c r="H71" t="str">
        <f>PLANURI!BE514</f>
        <v/>
      </c>
      <c r="I71" t="str">
        <f>PLANURI!BF514</f>
        <v/>
      </c>
      <c r="J71" t="str">
        <f>PLANURI!BG514</f>
        <v/>
      </c>
      <c r="K71" t="str">
        <f>PLANURI!BH514</f>
        <v/>
      </c>
      <c r="L71" t="str">
        <f>PLANURI!BI514</f>
        <v/>
      </c>
      <c r="M71" t="str">
        <f>PLANURI!BJ514</f>
        <v/>
      </c>
      <c r="N71" t="str">
        <f>PLANURI!BK514</f>
        <v/>
      </c>
      <c r="O71" t="str">
        <f>PLANURI!BL514</f>
        <v/>
      </c>
      <c r="P71" t="str">
        <f>PLANURI!BM514</f>
        <v/>
      </c>
      <c r="Q71" t="str">
        <f>PLANURI!BN514</f>
        <v/>
      </c>
      <c r="R71" t="str">
        <f>PLANURI!BO514</f>
        <v>0</v>
      </c>
      <c r="S71" t="str">
        <f>PLANURI!BP514</f>
        <v/>
      </c>
      <c r="T71" t="str">
        <f>PLANURI!BQ514</f>
        <v/>
      </c>
      <c r="U71" t="str">
        <f>PLANURI!BR514</f>
        <v/>
      </c>
      <c r="V71" t="str">
        <f>PLANURI!BS514</f>
        <v/>
      </c>
      <c r="W71" t="str">
        <f>PLANURI!BT514</f>
        <v/>
      </c>
      <c r="X71" t="str">
        <f>PLANURI!BU514</f>
        <v/>
      </c>
      <c r="Y71" t="str">
        <f>PLANURI!BV514</f>
        <v/>
      </c>
      <c r="Z71" t="str">
        <f>PLANURI!A$4</f>
        <v>Facultatea Mecanica</v>
      </c>
      <c r="AA71" t="str">
        <f>PLANURI!H$6</f>
        <v>STIINTE INGINERESTI</v>
      </c>
      <c r="AB71">
        <f>PLANURI!C$12</f>
        <v>10</v>
      </c>
      <c r="AC71" t="str">
        <f>PLANURI!H$9</f>
        <v>Ingineria Sudarii</v>
      </c>
      <c r="AD71">
        <f>PLANURI!A$12</f>
        <v>20</v>
      </c>
      <c r="AE71">
        <f>PLANURI!B$12</f>
        <v>70</v>
      </c>
      <c r="AF71">
        <f>PLANURI!D$12</f>
        <v>130</v>
      </c>
      <c r="AG71" t="str">
        <f>PLANURI!BW514</f>
        <v/>
      </c>
    </row>
    <row r="72" spans="1:33" x14ac:dyDescent="0.2">
      <c r="A72" t="str">
        <f>PLANURI!AX515</f>
        <v>L420.22.06.S8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Mecanica</v>
      </c>
      <c r="AA72" t="str">
        <f>PLANURI!H$6</f>
        <v>STIINTE INGINERESTI</v>
      </c>
      <c r="AB72">
        <f>PLANURI!C$12</f>
        <v>10</v>
      </c>
      <c r="AC72" t="str">
        <f>PLANURI!H$9</f>
        <v>Ingineria Sudarii</v>
      </c>
      <c r="AD72">
        <f>PLANURI!A$12</f>
        <v>20</v>
      </c>
      <c r="AE72">
        <f>PLANURI!B$12</f>
        <v>70</v>
      </c>
      <c r="AF72">
        <f>PLANURI!D$12</f>
        <v>130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Mecanica</v>
      </c>
      <c r="AA73" t="str">
        <f>PLANURI!H$6</f>
        <v>STIINTE INGINERESTI</v>
      </c>
      <c r="AB73">
        <f>PLANURI!C$12</f>
        <v>10</v>
      </c>
      <c r="AC73" t="str">
        <f>PLANURI!H$9</f>
        <v>Ingineria Sudarii</v>
      </c>
      <c r="AD73">
        <f>PLANURI!A$12</f>
        <v>20</v>
      </c>
      <c r="AE73">
        <f>PLANURI!B$12</f>
        <v>70</v>
      </c>
      <c r="AF73">
        <f>PLANURI!D$12</f>
        <v>130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Mecanica</v>
      </c>
      <c r="AA74" t="str">
        <f>PLANURI!H$6</f>
        <v>STIINTE INGINERESTI</v>
      </c>
      <c r="AB74">
        <f>PLANURI!C$12</f>
        <v>10</v>
      </c>
      <c r="AC74" t="str">
        <f>PLANURI!H$9</f>
        <v>Ingineria Sudarii</v>
      </c>
      <c r="AD74">
        <f>PLANURI!A$12</f>
        <v>20</v>
      </c>
      <c r="AE74">
        <f>PLANURI!B$12</f>
        <v>70</v>
      </c>
      <c r="AF74">
        <f>PLANURI!D$12</f>
        <v>130</v>
      </c>
      <c r="AG74" t="str">
        <f>PLANURI!BW517</f>
        <v/>
      </c>
    </row>
    <row r="75" spans="1:33" x14ac:dyDescent="0.2">
      <c r="A75" t="str">
        <f>PLANURI!AX518</f>
        <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Mecanica</v>
      </c>
      <c r="AA75" t="str">
        <f>PLANURI!H$6</f>
        <v>STIINTE INGINERESTI</v>
      </c>
      <c r="AB75">
        <f>PLANURI!C$12</f>
        <v>10</v>
      </c>
      <c r="AC75" t="str">
        <f>PLANURI!H$9</f>
        <v>Ingineria Sudarii</v>
      </c>
      <c r="AD75">
        <f>PLANURI!A$12</f>
        <v>20</v>
      </c>
      <c r="AE75">
        <f>PLANURI!B$12</f>
        <v>70</v>
      </c>
      <c r="AF75">
        <f>PLANURI!D$12</f>
        <v>130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14</v>
      </c>
      <c r="W76">
        <f>PLANURI!BT519</f>
        <v>0</v>
      </c>
      <c r="X76">
        <f>PLANURI!BU519</f>
        <v>0</v>
      </c>
      <c r="Y76">
        <f>PLANURI!BV519</f>
        <v>0</v>
      </c>
      <c r="Z76" t="str">
        <f>PLANURI!A$4</f>
        <v>Facultatea Mecanica</v>
      </c>
      <c r="AA76" t="str">
        <f>PLANURI!H$6</f>
        <v>STIINTE INGINERESTI</v>
      </c>
      <c r="AB76">
        <f>PLANURI!C$12</f>
        <v>10</v>
      </c>
      <c r="AC76" t="str">
        <f>PLANURI!H$9</f>
        <v>Ingineria Sudarii</v>
      </c>
      <c r="AD76">
        <f>PLANURI!A$12</f>
        <v>20</v>
      </c>
      <c r="AE76">
        <f>PLANURI!B$12</f>
        <v>70</v>
      </c>
      <c r="AF76">
        <f>PLANURI!D$12</f>
        <v>130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Mecanica</v>
      </c>
      <c r="AA77" t="str">
        <f>PLANURI!H$6</f>
        <v>STIINTE INGINERESTI</v>
      </c>
      <c r="AB77">
        <f>PLANURI!C$12</f>
        <v>10</v>
      </c>
      <c r="AC77" t="str">
        <f>PLANURI!H$9</f>
        <v>Ingineria Sudarii</v>
      </c>
      <c r="AD77">
        <f>PLANURI!A$12</f>
        <v>20</v>
      </c>
      <c r="AE77">
        <f>PLANURI!B$12</f>
        <v>70</v>
      </c>
      <c r="AF77">
        <f>PLANURI!D$12</f>
        <v>130</v>
      </c>
      <c r="AG77" t="e">
        <f>PLANURI!BW520</f>
        <v>#VALUE!</v>
      </c>
    </row>
    <row r="78" spans="1:33" x14ac:dyDescent="0.2">
      <c r="A78" t="str">
        <f>PLANURI!AX521</f>
        <v>L420.22.07.S1</v>
      </c>
      <c r="B78">
        <f>PLANURI!AY521</f>
        <v>1</v>
      </c>
      <c r="C78" t="str">
        <f>PLANURI!AZ521</f>
        <v>Tehnologia sudării prin topire I</v>
      </c>
      <c r="D78">
        <f>PLANURI!BA521</f>
        <v>4</v>
      </c>
      <c r="E78" t="str">
        <f>PLANURI!BB521</f>
        <v>7</v>
      </c>
      <c r="F78" t="str">
        <f>PLANURI!BC521</f>
        <v>E</v>
      </c>
      <c r="G78" t="str">
        <f>PLANURI!BD521</f>
        <v>DI</v>
      </c>
      <c r="H78">
        <f>PLANURI!WL521</f>
        <v>0</v>
      </c>
      <c r="I78">
        <f>PLANURI!BF521</f>
        <v>2</v>
      </c>
      <c r="J78">
        <f>PLANURI!BG521</f>
        <v>4</v>
      </c>
      <c r="K78">
        <f>PLANURI!BH521</f>
        <v>28</v>
      </c>
      <c r="L78">
        <f>PLANURI!BI521</f>
        <v>28</v>
      </c>
      <c r="M78">
        <f>PLANURI!BJ521</f>
        <v>56</v>
      </c>
      <c r="N78">
        <f>PLANURI!BK521</f>
        <v>0</v>
      </c>
      <c r="O78">
        <f>PLANURI!BL521</f>
        <v>0</v>
      </c>
      <c r="P78">
        <f>PLANURI!BM521</f>
        <v>0</v>
      </c>
      <c r="Q78">
        <f>PLANURI!BN521</f>
        <v>0</v>
      </c>
      <c r="R78" t="str">
        <f>PLANURI!BO521</f>
        <v>0</v>
      </c>
      <c r="S78">
        <f>PLANURI!BP521</f>
        <v>0</v>
      </c>
      <c r="T78">
        <f>PLANURI!BQ521</f>
        <v>3.1</v>
      </c>
      <c r="U78">
        <f>PLANURI!BR521</f>
        <v>44</v>
      </c>
      <c r="V78">
        <f>PLANURI!BS521</f>
        <v>4</v>
      </c>
      <c r="W78" t="str">
        <f>PLANURI!BT521</f>
        <v>DS</v>
      </c>
      <c r="X78">
        <f>PLANURI!BU521</f>
        <v>7.1</v>
      </c>
      <c r="Y78">
        <f>PLANURI!BV521</f>
        <v>100</v>
      </c>
      <c r="Z78" t="str">
        <f>PLANURI!A$4</f>
        <v>Facultatea Mecanica</v>
      </c>
      <c r="AA78" t="str">
        <f>PLANURI!H$6</f>
        <v>STIINTE INGINERESTI</v>
      </c>
      <c r="AB78">
        <f>PLANURI!C$12</f>
        <v>10</v>
      </c>
      <c r="AC78" t="str">
        <f>PLANURI!H$9</f>
        <v>Ingineria Sudarii</v>
      </c>
      <c r="AD78">
        <f>PLANURI!A$12</f>
        <v>20</v>
      </c>
      <c r="AE78">
        <f>PLANURI!B$12</f>
        <v>70</v>
      </c>
      <c r="AF78">
        <f>PLANURI!D$12</f>
        <v>130</v>
      </c>
      <c r="AG78" t="str">
        <f>PLANURI!BW521</f>
        <v>2025</v>
      </c>
    </row>
    <row r="79" spans="1:33" x14ac:dyDescent="0.2">
      <c r="A79" t="str">
        <f>PLANURI!AX522</f>
        <v>L420.22.07.S2-ij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Mecanica</v>
      </c>
      <c r="AA79" t="str">
        <f>PLANURI!H$6</f>
        <v>STIINTE INGINERESTI</v>
      </c>
      <c r="AB79">
        <f>PLANURI!C$12</f>
        <v>10</v>
      </c>
      <c r="AC79" t="str">
        <f>PLANURI!H$9</f>
        <v>Ingineria Sudarii</v>
      </c>
      <c r="AD79">
        <f>PLANURI!A$12</f>
        <v>20</v>
      </c>
      <c r="AE79">
        <f>PLANURI!B$12</f>
        <v>70</v>
      </c>
      <c r="AF79">
        <f>PLANURI!D$12</f>
        <v>130</v>
      </c>
      <c r="AG79" t="str">
        <f>PLANURI!BW522</f>
        <v/>
      </c>
    </row>
    <row r="80" spans="1:33" x14ac:dyDescent="0.2">
      <c r="A80" t="str">
        <f>PLANURI!AX523</f>
        <v>L420.22.07.S3</v>
      </c>
      <c r="B80">
        <f>PLANURI!AY523</f>
        <v>3</v>
      </c>
      <c r="C80" t="str">
        <f>PLANURI!AZ523</f>
        <v>Mecanizarea şi automatizarea proceselor de sudare</v>
      </c>
      <c r="D80">
        <f>PLANURI!BA523</f>
        <v>4</v>
      </c>
      <c r="E80" t="str">
        <f>PLANURI!BB523</f>
        <v>7</v>
      </c>
      <c r="F80" t="str">
        <f>PLANURI!BC523</f>
        <v>E</v>
      </c>
      <c r="G80" t="str">
        <f>PLANURI!BD523</f>
        <v>DI</v>
      </c>
      <c r="H80">
        <f>PLANURI!WL523</f>
        <v>0</v>
      </c>
      <c r="I80">
        <f>PLANURI!BF523</f>
        <v>1</v>
      </c>
      <c r="J80">
        <f>PLANURI!BG523</f>
        <v>3</v>
      </c>
      <c r="K80">
        <f>PLANURI!BH523</f>
        <v>28</v>
      </c>
      <c r="L80">
        <f>PLANURI!BI523</f>
        <v>14</v>
      </c>
      <c r="M80">
        <f>PLANURI!BJ523</f>
        <v>42</v>
      </c>
      <c r="N80">
        <f>PLANURI!BK523</f>
        <v>0</v>
      </c>
      <c r="O80">
        <f>PLANURI!BL523</f>
        <v>0</v>
      </c>
      <c r="P80">
        <f>PLANURI!BM523</f>
        <v>0</v>
      </c>
      <c r="Q80">
        <f>PLANURI!BN523</f>
        <v>0</v>
      </c>
      <c r="R80" t="str">
        <f>PLANURI!BO523</f>
        <v>0</v>
      </c>
      <c r="S80">
        <f>PLANURI!BP523</f>
        <v>0</v>
      </c>
      <c r="T80">
        <f>PLANURI!BQ523</f>
        <v>4.0999999999999996</v>
      </c>
      <c r="U80">
        <f>PLANURI!BR523</f>
        <v>58</v>
      </c>
      <c r="V80">
        <f>PLANURI!BS523</f>
        <v>4</v>
      </c>
      <c r="W80" t="str">
        <f>PLANURI!BT523</f>
        <v>DS</v>
      </c>
      <c r="X80">
        <f>PLANURI!BU523</f>
        <v>7.1</v>
      </c>
      <c r="Y80">
        <f>PLANURI!BV523</f>
        <v>100</v>
      </c>
      <c r="Z80" t="str">
        <f>PLANURI!A$4</f>
        <v>Facultatea Mecanica</v>
      </c>
      <c r="AA80" t="str">
        <f>PLANURI!H$6</f>
        <v>STIINTE INGINERESTI</v>
      </c>
      <c r="AB80">
        <f>PLANURI!C$12</f>
        <v>10</v>
      </c>
      <c r="AC80" t="str">
        <f>PLANURI!H$9</f>
        <v>Ingineria Sudarii</v>
      </c>
      <c r="AD80">
        <f>PLANURI!A$12</f>
        <v>20</v>
      </c>
      <c r="AE80">
        <f>PLANURI!B$12</f>
        <v>70</v>
      </c>
      <c r="AF80">
        <f>PLANURI!D$12</f>
        <v>130</v>
      </c>
      <c r="AG80" t="str">
        <f>PLANURI!BW523</f>
        <v>2025</v>
      </c>
    </row>
    <row r="81" spans="1:33" x14ac:dyDescent="0.2">
      <c r="A81" t="str">
        <f>PLANURI!AX524</f>
        <v>L420.22.07.S4</v>
      </c>
      <c r="B81">
        <f>PLANURI!AY524</f>
        <v>4</v>
      </c>
      <c r="C81" t="str">
        <f>PLANURI!AZ524</f>
        <v>Echipamente pentru sudare</v>
      </c>
      <c r="D81">
        <f>PLANURI!BA524</f>
        <v>4</v>
      </c>
      <c r="E81" t="str">
        <f>PLANURI!BB524</f>
        <v>7</v>
      </c>
      <c r="F81" t="str">
        <f>PLANURI!BC524</f>
        <v>E</v>
      </c>
      <c r="G81" t="str">
        <f>PLANURI!BD524</f>
        <v>DI</v>
      </c>
      <c r="H81">
        <f>PLANURI!BE524</f>
        <v>2.5</v>
      </c>
      <c r="I81">
        <f>PLANURI!BF524</f>
        <v>1</v>
      </c>
      <c r="J81">
        <f>PLANURI!BG524</f>
        <v>3.5</v>
      </c>
      <c r="K81">
        <f>PLANURI!BH524</f>
        <v>35</v>
      </c>
      <c r="L81">
        <f>PLANURI!BI524</f>
        <v>14</v>
      </c>
      <c r="M81">
        <f>PLANURI!BJ524</f>
        <v>49</v>
      </c>
      <c r="N81">
        <f>PLANURI!BK524</f>
        <v>0</v>
      </c>
      <c r="O81">
        <f>PLANURI!BL524</f>
        <v>0</v>
      </c>
      <c r="P81">
        <f>PLANURI!BM524</f>
        <v>0</v>
      </c>
      <c r="Q81">
        <f>PLANURI!BN524</f>
        <v>0</v>
      </c>
      <c r="R81" t="str">
        <f>PLANURI!BO524</f>
        <v>0</v>
      </c>
      <c r="S81">
        <f>PLANURI!BP524</f>
        <v>0</v>
      </c>
      <c r="T81">
        <f>PLANURI!BQ524</f>
        <v>5.4</v>
      </c>
      <c r="U81">
        <f>PLANURI!BR524</f>
        <v>76</v>
      </c>
      <c r="V81">
        <f>PLANURI!BS524</f>
        <v>5</v>
      </c>
      <c r="W81" t="str">
        <f>PLANURI!BT524</f>
        <v>DS</v>
      </c>
      <c r="X81">
        <f>PLANURI!BU524</f>
        <v>8.9</v>
      </c>
      <c r="Y81">
        <f>PLANURI!BV524</f>
        <v>125</v>
      </c>
      <c r="Z81" t="str">
        <f>PLANURI!A$4</f>
        <v>Facultatea Mecanica</v>
      </c>
      <c r="AA81" t="str">
        <f>PLANURI!H$6</f>
        <v>STIINTE INGINERESTI</v>
      </c>
      <c r="AB81">
        <f>PLANURI!C$12</f>
        <v>10</v>
      </c>
      <c r="AC81" t="str">
        <f>PLANURI!H$9</f>
        <v>Ingineria Sudarii</v>
      </c>
      <c r="AD81">
        <f>PLANURI!A$12</f>
        <v>20</v>
      </c>
      <c r="AE81">
        <f>PLANURI!B$12</f>
        <v>70</v>
      </c>
      <c r="AF81">
        <f>PLANURI!D$12</f>
        <v>130</v>
      </c>
      <c r="AG81" t="str">
        <f>PLANURI!BW524</f>
        <v>2025</v>
      </c>
    </row>
    <row r="82" spans="1:33" x14ac:dyDescent="0.2">
      <c r="A82" t="str">
        <f>PLANURI!AX525</f>
        <v>L420.22.07.S5</v>
      </c>
      <c r="B82">
        <f>PLANURI!AY525</f>
        <v>5</v>
      </c>
      <c r="C82" t="str">
        <f>PLANURI!AZ525</f>
        <v>Materiale şi tratamente pentru structuri sudate</v>
      </c>
      <c r="D82">
        <f>PLANURI!BA525</f>
        <v>4</v>
      </c>
      <c r="E82" t="str">
        <f>PLANURI!BB525</f>
        <v>7</v>
      </c>
      <c r="F82" t="str">
        <f>PLANURI!BC525</f>
        <v>E</v>
      </c>
      <c r="G82" t="str">
        <f>PLANURI!BD525</f>
        <v>DI</v>
      </c>
      <c r="H82">
        <f>PLANURI!WL525</f>
        <v>0</v>
      </c>
      <c r="I82">
        <f>PLANURI!BF525</f>
        <v>1</v>
      </c>
      <c r="J82">
        <f>PLANURI!BG525</f>
        <v>3.5</v>
      </c>
      <c r="K82">
        <f>PLANURI!BH525</f>
        <v>35</v>
      </c>
      <c r="L82">
        <f>PLANURI!BI525</f>
        <v>14</v>
      </c>
      <c r="M82">
        <f>PLANURI!BJ525</f>
        <v>49</v>
      </c>
      <c r="N82">
        <f>PLANURI!BK525</f>
        <v>0</v>
      </c>
      <c r="O82">
        <f>PLANURI!BL525</f>
        <v>0</v>
      </c>
      <c r="P82">
        <f>PLANURI!BM525</f>
        <v>0</v>
      </c>
      <c r="Q82">
        <f>PLANURI!BN525</f>
        <v>0</v>
      </c>
      <c r="R82" t="str">
        <f>PLANURI!BO525</f>
        <v>0</v>
      </c>
      <c r="S82">
        <f>PLANURI!BP525</f>
        <v>0</v>
      </c>
      <c r="T82">
        <f>PLANURI!BQ525</f>
        <v>3.6</v>
      </c>
      <c r="U82">
        <f>PLANURI!BR525</f>
        <v>51</v>
      </c>
      <c r="V82">
        <f>PLANURI!BS525</f>
        <v>4</v>
      </c>
      <c r="W82" t="str">
        <f>PLANURI!BT525</f>
        <v>DS</v>
      </c>
      <c r="X82">
        <f>PLANURI!BU525</f>
        <v>7.1</v>
      </c>
      <c r="Y82">
        <f>PLANURI!BV525</f>
        <v>100</v>
      </c>
      <c r="Z82" t="str">
        <f>PLANURI!A$4</f>
        <v>Facultatea Mecanica</v>
      </c>
      <c r="AA82" t="str">
        <f>PLANURI!H$6</f>
        <v>STIINTE INGINERESTI</v>
      </c>
      <c r="AB82">
        <f>PLANURI!C$12</f>
        <v>10</v>
      </c>
      <c r="AC82" t="str">
        <f>PLANURI!H$9</f>
        <v>Ingineria Sudarii</v>
      </c>
      <c r="AD82">
        <f>PLANURI!A$12</f>
        <v>20</v>
      </c>
      <c r="AE82">
        <f>PLANURI!B$12</f>
        <v>70</v>
      </c>
      <c r="AF82">
        <f>PLANURI!D$12</f>
        <v>130</v>
      </c>
      <c r="AG82" t="str">
        <f>PLANURI!BW525</f>
        <v>2025</v>
      </c>
    </row>
    <row r="83" spans="1:33" x14ac:dyDescent="0.2">
      <c r="A83" t="str">
        <f>PLANURI!AX526</f>
        <v>L420.22.07.S6</v>
      </c>
      <c r="B83">
        <f>PLANURI!AY526</f>
        <v>6</v>
      </c>
      <c r="C83" t="str">
        <f>PLANURI!AZ526</f>
        <v>Procedee conexe sudării</v>
      </c>
      <c r="D83">
        <f>PLANURI!BA526</f>
        <v>4</v>
      </c>
      <c r="E83" t="str">
        <f>PLANURI!BB526</f>
        <v>7</v>
      </c>
      <c r="F83" t="str">
        <f>PLANURI!BC526</f>
        <v>D</v>
      </c>
      <c r="G83" t="str">
        <f>PLANURI!BD526</f>
        <v>DI</v>
      </c>
      <c r="H83">
        <f>PLANURI!BE526</f>
        <v>2</v>
      </c>
      <c r="I83">
        <f>PLANURI!BF526</f>
        <v>1</v>
      </c>
      <c r="J83">
        <f>PLANURI!BG526</f>
        <v>3</v>
      </c>
      <c r="K83">
        <f>PLANURI!BH526</f>
        <v>28</v>
      </c>
      <c r="L83">
        <f>PLANURI!BI526</f>
        <v>14</v>
      </c>
      <c r="M83">
        <f>PLANURI!BJ526</f>
        <v>42</v>
      </c>
      <c r="N83">
        <f>PLANURI!BK526</f>
        <v>0</v>
      </c>
      <c r="O83">
        <f>PLANURI!BL526</f>
        <v>0</v>
      </c>
      <c r="P83">
        <f>PLANURI!BM526</f>
        <v>0</v>
      </c>
      <c r="Q83">
        <f>PLANURI!BN526</f>
        <v>0</v>
      </c>
      <c r="R83" t="str">
        <f>PLANURI!BO526</f>
        <v>0</v>
      </c>
      <c r="S83">
        <f>PLANURI!BP526</f>
        <v>0</v>
      </c>
      <c r="T83">
        <f>PLANURI!BQ526</f>
        <v>4.0999999999999996</v>
      </c>
      <c r="U83">
        <f>PLANURI!BR526</f>
        <v>58</v>
      </c>
      <c r="V83">
        <f>PLANURI!BS526</f>
        <v>4</v>
      </c>
      <c r="W83" t="str">
        <f>PLANURI!BT526</f>
        <v>DS</v>
      </c>
      <c r="X83">
        <f>PLANURI!BU526</f>
        <v>7.1</v>
      </c>
      <c r="Y83">
        <f>PLANURI!BV526</f>
        <v>100</v>
      </c>
      <c r="Z83" t="str">
        <f>PLANURI!A$4</f>
        <v>Facultatea Mecanica</v>
      </c>
      <c r="AA83" t="str">
        <f>PLANURI!H$6</f>
        <v>STIINTE INGINERESTI</v>
      </c>
      <c r="AB83">
        <f>PLANURI!C$12</f>
        <v>10</v>
      </c>
      <c r="AC83" t="str">
        <f>PLANURI!H$9</f>
        <v>Ingineria Sudarii</v>
      </c>
      <c r="AD83">
        <f>PLANURI!A$12</f>
        <v>20</v>
      </c>
      <c r="AE83">
        <f>PLANURI!B$12</f>
        <v>70</v>
      </c>
      <c r="AF83">
        <f>PLANURI!D$12</f>
        <v>130</v>
      </c>
      <c r="AG83" t="str">
        <f>PLANURI!BW526</f>
        <v>2025</v>
      </c>
    </row>
    <row r="84" spans="1:33" x14ac:dyDescent="0.2">
      <c r="A84" t="str">
        <f>PLANURI!AX527</f>
        <v>L420.22.07.S7</v>
      </c>
      <c r="B84">
        <f>PLANURI!AY527</f>
        <v>7</v>
      </c>
      <c r="C84" t="str">
        <f>PLANURI!AZ527</f>
        <v>Management industrial</v>
      </c>
      <c r="D84">
        <f>PLANURI!BA527</f>
        <v>4</v>
      </c>
      <c r="E84" t="str">
        <f>PLANURI!BB527</f>
        <v>7</v>
      </c>
      <c r="F84" t="str">
        <f>PLANURI!BC527</f>
        <v>D</v>
      </c>
      <c r="G84" t="str">
        <f>PLANURI!BD527</f>
        <v>DI</v>
      </c>
      <c r="H84">
        <f>PLANURI!WL527</f>
        <v>0</v>
      </c>
      <c r="I84">
        <f>PLANURI!BF527</f>
        <v>2</v>
      </c>
      <c r="J84">
        <f>PLANURI!BG527</f>
        <v>4</v>
      </c>
      <c r="K84">
        <f>PLANURI!BH527</f>
        <v>28</v>
      </c>
      <c r="L84">
        <f>PLANURI!BI527</f>
        <v>28</v>
      </c>
      <c r="M84">
        <f>PLANURI!BJ527</f>
        <v>56</v>
      </c>
      <c r="N84">
        <f>PLANURI!BK527</f>
        <v>0</v>
      </c>
      <c r="O84">
        <f>PLANURI!BL527</f>
        <v>0</v>
      </c>
      <c r="P84">
        <f>PLANURI!BM527</f>
        <v>0</v>
      </c>
      <c r="Q84">
        <f>PLANURI!BN527</f>
        <v>0</v>
      </c>
      <c r="R84" t="str">
        <f>PLANURI!BO527</f>
        <v>0</v>
      </c>
      <c r="S84">
        <f>PLANURI!BP527</f>
        <v>0</v>
      </c>
      <c r="T84">
        <f>PLANURI!BQ527</f>
        <v>3.1</v>
      </c>
      <c r="U84">
        <f>PLANURI!BR527</f>
        <v>44</v>
      </c>
      <c r="V84">
        <f>PLANURI!BS527</f>
        <v>4</v>
      </c>
      <c r="W84" t="str">
        <f>PLANURI!BT527</f>
        <v>DS</v>
      </c>
      <c r="X84">
        <f>PLANURI!BU527</f>
        <v>7.1</v>
      </c>
      <c r="Y84">
        <f>PLANURI!BV527</f>
        <v>100</v>
      </c>
      <c r="Z84" t="str">
        <f>PLANURI!A$4</f>
        <v>Facultatea Mecanica</v>
      </c>
      <c r="AA84" t="str">
        <f>PLANURI!H$6</f>
        <v>STIINTE INGINERESTI</v>
      </c>
      <c r="AB84">
        <f>PLANURI!C$12</f>
        <v>10</v>
      </c>
      <c r="AC84" t="str">
        <f>PLANURI!H$9</f>
        <v>Ingineria Sudarii</v>
      </c>
      <c r="AD84">
        <f>PLANURI!A$12</f>
        <v>20</v>
      </c>
      <c r="AE84">
        <f>PLANURI!B$12</f>
        <v>70</v>
      </c>
      <c r="AF84">
        <f>PLANURI!D$12</f>
        <v>130</v>
      </c>
      <c r="AG84" t="str">
        <f>PLANURI!BW527</f>
        <v>2025</v>
      </c>
    </row>
    <row r="85" spans="1:33" x14ac:dyDescent="0.2">
      <c r="A85" t="str">
        <f>PLANURI!AX528</f>
        <v>L420.22.07.S8</v>
      </c>
      <c r="B85">
        <f>PLANURI!AY528</f>
        <v>8</v>
      </c>
      <c r="C85" t="str">
        <f>PLANURI!AZ528</f>
        <v>Tehnologia sudării prin topire I</v>
      </c>
      <c r="D85">
        <f>PLANURI!BA528</f>
        <v>4</v>
      </c>
      <c r="E85" t="str">
        <f>PLANURI!BB528</f>
        <v>7</v>
      </c>
      <c r="F85" t="str">
        <f>PLANURI!BC528</f>
        <v>D</v>
      </c>
      <c r="G85" t="str">
        <f>PLANURI!BD528</f>
        <v>DI</v>
      </c>
      <c r="H85">
        <f>PLANURI!BE528</f>
        <v>0</v>
      </c>
      <c r="I85">
        <f>PLANURI!BF528</f>
        <v>2</v>
      </c>
      <c r="J85">
        <f>PLANURI!BG528</f>
        <v>2</v>
      </c>
      <c r="K85">
        <f>PLANURI!BH528</f>
        <v>0</v>
      </c>
      <c r="L85">
        <f>PLANURI!BI528</f>
        <v>28</v>
      </c>
      <c r="M85">
        <f>PLANURI!BJ528</f>
        <v>28</v>
      </c>
      <c r="N85">
        <f>PLANURI!BK528</f>
        <v>0</v>
      </c>
      <c r="O85">
        <f>PLANURI!BL528</f>
        <v>0</v>
      </c>
      <c r="P85">
        <f>PLANURI!BM528</f>
        <v>0</v>
      </c>
      <c r="Q85">
        <f>PLANURI!BN528</f>
        <v>0</v>
      </c>
      <c r="R85" t="str">
        <f>PLANURI!BO528</f>
        <v>0</v>
      </c>
      <c r="S85">
        <f>PLANURI!BP528</f>
        <v>0</v>
      </c>
      <c r="T85">
        <f>PLANURI!BQ528</f>
        <v>1.6</v>
      </c>
      <c r="U85">
        <f>PLANURI!BR528</f>
        <v>22</v>
      </c>
      <c r="V85">
        <f>PLANURI!BS528</f>
        <v>2</v>
      </c>
      <c r="W85" t="str">
        <f>PLANURI!BT528</f>
        <v>DS</v>
      </c>
      <c r="X85">
        <f>PLANURI!BU528</f>
        <v>3.6</v>
      </c>
      <c r="Y85">
        <f>PLANURI!BV528</f>
        <v>50</v>
      </c>
      <c r="Z85" t="str">
        <f>PLANURI!A$4</f>
        <v>Facultatea Mecanica</v>
      </c>
      <c r="AA85" t="str">
        <f>PLANURI!H$6</f>
        <v>STIINTE INGINERESTI</v>
      </c>
      <c r="AB85">
        <f>PLANURI!C$12</f>
        <v>10</v>
      </c>
      <c r="AC85" t="str">
        <f>PLANURI!H$9</f>
        <v>Ingineria Sudarii</v>
      </c>
      <c r="AD85">
        <f>PLANURI!A$12</f>
        <v>20</v>
      </c>
      <c r="AE85">
        <f>PLANURI!B$12</f>
        <v>70</v>
      </c>
      <c r="AF85">
        <f>PLANURI!D$12</f>
        <v>130</v>
      </c>
      <c r="AG85" t="str">
        <f>PLANURI!BW528</f>
        <v>2025</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Mecanica</v>
      </c>
      <c r="AA86" t="str">
        <f>PLANURI!H$6</f>
        <v>STIINTE INGINERESTI</v>
      </c>
      <c r="AB86">
        <f>PLANURI!C$12</f>
        <v>10</v>
      </c>
      <c r="AC86" t="str">
        <f>PLANURI!H$9</f>
        <v>Ingineria Sudarii</v>
      </c>
      <c r="AD86">
        <f>PLANURI!A$12</f>
        <v>20</v>
      </c>
      <c r="AE86">
        <f>PLANURI!B$12</f>
        <v>70</v>
      </c>
      <c r="AF86">
        <f>PLANURI!D$12</f>
        <v>130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Mecanica</v>
      </c>
      <c r="AA87" t="str">
        <f>PLANURI!H$6</f>
        <v>STIINTE INGINERESTI</v>
      </c>
      <c r="AB87">
        <f>PLANURI!C$12</f>
        <v>10</v>
      </c>
      <c r="AC87" t="str">
        <f>PLANURI!H$9</f>
        <v>Ingineria Sudarii</v>
      </c>
      <c r="AD87">
        <f>PLANURI!A$12</f>
        <v>20</v>
      </c>
      <c r="AE87">
        <f>PLANURI!B$12</f>
        <v>70</v>
      </c>
      <c r="AF87">
        <f>PLANURI!D$12</f>
        <v>130</v>
      </c>
      <c r="AG87" t="str">
        <f>PLANURI!BW530</f>
        <v/>
      </c>
    </row>
    <row r="88" spans="1:33" x14ac:dyDescent="0.2">
      <c r="A88" t="str">
        <f>PLANURI!AX531</f>
        <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Mecanica</v>
      </c>
      <c r="AA88" t="str">
        <f>PLANURI!H$6</f>
        <v>STIINTE INGINERESTI</v>
      </c>
      <c r="AB88">
        <f>PLANURI!C$12</f>
        <v>10</v>
      </c>
      <c r="AC88" t="str">
        <f>PLANURI!H$9</f>
        <v>Ingineria Sudarii</v>
      </c>
      <c r="AD88">
        <f>PLANURI!A$12</f>
        <v>20</v>
      </c>
      <c r="AE88">
        <f>PLANURI!B$12</f>
        <v>70</v>
      </c>
      <c r="AF88">
        <f>PLANURI!D$12</f>
        <v>130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27</v>
      </c>
      <c r="W89">
        <f>PLANURI!BT532</f>
        <v>0</v>
      </c>
      <c r="X89">
        <f>PLANURI!BU532</f>
        <v>0</v>
      </c>
      <c r="Y89">
        <f>PLANURI!BV532</f>
        <v>0</v>
      </c>
      <c r="Z89" t="str">
        <f>PLANURI!A$4</f>
        <v>Facultatea Mecanica</v>
      </c>
      <c r="AA89" t="str">
        <f>PLANURI!H$6</f>
        <v>STIINTE INGINERESTI</v>
      </c>
      <c r="AB89">
        <f>PLANURI!C$12</f>
        <v>10</v>
      </c>
      <c r="AC89" t="str">
        <f>PLANURI!H$9</f>
        <v>Ingineria Sudarii</v>
      </c>
      <c r="AD89">
        <f>PLANURI!A$12</f>
        <v>20</v>
      </c>
      <c r="AE89">
        <f>PLANURI!B$12</f>
        <v>70</v>
      </c>
      <c r="AF89">
        <f>PLANURI!D$12</f>
        <v>130</v>
      </c>
      <c r="AG89" t="str">
        <f>PLANURI!BW532</f>
        <v/>
      </c>
    </row>
    <row r="90" spans="1:33" x14ac:dyDescent="0.2">
      <c r="A90" t="str">
        <f>PLANURI!AX533</f>
        <v>L420.22.08.S1</v>
      </c>
      <c r="B90">
        <f>PLANURI!AY533</f>
        <v>1</v>
      </c>
      <c r="C90" t="str">
        <f>PLANURI!AZ533</f>
        <v>Tehnologia sudării prin topire II</v>
      </c>
      <c r="D90">
        <f>PLANURI!BA533</f>
        <v>4</v>
      </c>
      <c r="E90" t="str">
        <f>PLANURI!BB533</f>
        <v>8</v>
      </c>
      <c r="F90" t="str">
        <f>PLANURI!BC533</f>
        <v>E</v>
      </c>
      <c r="G90" t="str">
        <f>PLANURI!BD533</f>
        <v>DI</v>
      </c>
      <c r="H90">
        <f>PLANURI!WL533</f>
        <v>0</v>
      </c>
      <c r="I90">
        <f>PLANURI!BF533</f>
        <v>2</v>
      </c>
      <c r="J90">
        <f>PLANURI!BG533</f>
        <v>4.5</v>
      </c>
      <c r="K90">
        <f>PLANURI!BH533</f>
        <v>35</v>
      </c>
      <c r="L90">
        <f>PLANURI!BI533</f>
        <v>28</v>
      </c>
      <c r="M90">
        <f>PLANURI!BJ533</f>
        <v>63</v>
      </c>
      <c r="N90">
        <f>PLANURI!BK533</f>
        <v>0</v>
      </c>
      <c r="O90">
        <f>PLANURI!BL533</f>
        <v>0</v>
      </c>
      <c r="P90">
        <f>PLANURI!BM533</f>
        <v>0</v>
      </c>
      <c r="Q90">
        <f>PLANURI!BN533</f>
        <v>0</v>
      </c>
      <c r="R90" t="str">
        <f>PLANURI!BO533</f>
        <v>0</v>
      </c>
      <c r="S90">
        <f>PLANURI!BP533</f>
        <v>0</v>
      </c>
      <c r="T90">
        <f>PLANURI!BQ533</f>
        <v>2.6</v>
      </c>
      <c r="U90">
        <f>PLANURI!BR533</f>
        <v>37</v>
      </c>
      <c r="V90">
        <f>PLANURI!BS533</f>
        <v>4</v>
      </c>
      <c r="W90" t="str">
        <f>PLANURI!BT533</f>
        <v>DS</v>
      </c>
      <c r="X90">
        <f>PLANURI!BU533</f>
        <v>7.1</v>
      </c>
      <c r="Y90">
        <f>PLANURI!BV533</f>
        <v>100</v>
      </c>
      <c r="Z90" t="str">
        <f>PLANURI!A$4</f>
        <v>Facultatea Mecanica</v>
      </c>
      <c r="AA90" t="str">
        <f>PLANURI!H$6</f>
        <v>STIINTE INGINERESTI</v>
      </c>
      <c r="AB90">
        <f>PLANURI!C$12</f>
        <v>10</v>
      </c>
      <c r="AC90" t="str">
        <f>PLANURI!H$9</f>
        <v>Ingineria Sudarii</v>
      </c>
      <c r="AD90">
        <f>PLANURI!A$12</f>
        <v>20</v>
      </c>
      <c r="AE90">
        <f>PLANURI!B$12</f>
        <v>70</v>
      </c>
      <c r="AF90">
        <f>PLANURI!D$12</f>
        <v>130</v>
      </c>
      <c r="AG90" t="str">
        <f>PLANURI!BW533</f>
        <v>2025</v>
      </c>
    </row>
    <row r="91" spans="1:33" x14ac:dyDescent="0.2">
      <c r="A91" t="str">
        <f>PLANURI!AX534</f>
        <v>L420.22.08.S2</v>
      </c>
      <c r="B91">
        <f>PLANURI!AY534</f>
        <v>2</v>
      </c>
      <c r="C91" t="str">
        <f>PLANURI!AZ534</f>
        <v>Proiectarea si omologarea structurilor sudate</v>
      </c>
      <c r="D91">
        <f>PLANURI!BA534</f>
        <v>4</v>
      </c>
      <c r="E91" t="str">
        <f>PLANURI!BB534</f>
        <v>8</v>
      </c>
      <c r="F91" t="str">
        <f>PLANURI!BC534</f>
        <v>E</v>
      </c>
      <c r="G91" t="str">
        <f>PLANURI!BD534</f>
        <v>DI</v>
      </c>
      <c r="H91">
        <f>PLANURI!BE534</f>
        <v>2</v>
      </c>
      <c r="I91">
        <f>PLANURI!BF534</f>
        <v>2</v>
      </c>
      <c r="J91">
        <f>PLANURI!BG534</f>
        <v>4</v>
      </c>
      <c r="K91">
        <f>PLANURI!BH534</f>
        <v>28</v>
      </c>
      <c r="L91">
        <f>PLANURI!BI534</f>
        <v>28</v>
      </c>
      <c r="M91">
        <f>PLANURI!BJ534</f>
        <v>56</v>
      </c>
      <c r="N91">
        <f>PLANURI!BK534</f>
        <v>0</v>
      </c>
      <c r="O91">
        <f>PLANURI!BL534</f>
        <v>0</v>
      </c>
      <c r="P91">
        <f>PLANURI!BM534</f>
        <v>0</v>
      </c>
      <c r="Q91">
        <f>PLANURI!BN534</f>
        <v>0</v>
      </c>
      <c r="R91" t="str">
        <f>PLANURI!BO534</f>
        <v>0</v>
      </c>
      <c r="S91">
        <f>PLANURI!BP534</f>
        <v>0</v>
      </c>
      <c r="T91">
        <f>PLANURI!BQ534</f>
        <v>3.1</v>
      </c>
      <c r="U91">
        <f>PLANURI!BR534</f>
        <v>44</v>
      </c>
      <c r="V91">
        <f>PLANURI!BS534</f>
        <v>4</v>
      </c>
      <c r="W91" t="str">
        <f>PLANURI!BT534</f>
        <v>DS</v>
      </c>
      <c r="X91">
        <f>PLANURI!BU534</f>
        <v>7.1</v>
      </c>
      <c r="Y91">
        <f>PLANURI!BV534</f>
        <v>100</v>
      </c>
      <c r="Z91" t="str">
        <f>PLANURI!A$4</f>
        <v>Facultatea Mecanica</v>
      </c>
      <c r="AA91" t="str">
        <f>PLANURI!H$6</f>
        <v>STIINTE INGINERESTI</v>
      </c>
      <c r="AB91">
        <f>PLANURI!C$12</f>
        <v>10</v>
      </c>
      <c r="AC91" t="str">
        <f>PLANURI!H$9</f>
        <v>Ingineria Sudarii</v>
      </c>
      <c r="AD91">
        <f>PLANURI!A$12</f>
        <v>20</v>
      </c>
      <c r="AE91">
        <f>PLANURI!B$12</f>
        <v>70</v>
      </c>
      <c r="AF91">
        <f>PLANURI!D$12</f>
        <v>130</v>
      </c>
      <c r="AG91" t="str">
        <f>PLANURI!BW534</f>
        <v>2025</v>
      </c>
    </row>
    <row r="92" spans="1:33" x14ac:dyDescent="0.2">
      <c r="A92" t="str">
        <f>PLANURI!AX535</f>
        <v>L420.22.08.S3</v>
      </c>
      <c r="B92">
        <f>PLANURI!AY535</f>
        <v>3</v>
      </c>
      <c r="C92" t="str">
        <f>PLANURI!AZ535</f>
        <v>Tehnologia sudarii prin presiune</v>
      </c>
      <c r="D92">
        <f>PLANURI!BA535</f>
        <v>4</v>
      </c>
      <c r="E92" t="str">
        <f>PLANURI!BB535</f>
        <v>8</v>
      </c>
      <c r="F92" t="str">
        <f>PLANURI!BC535</f>
        <v>E</v>
      </c>
      <c r="G92" t="str">
        <f>PLANURI!BD535</f>
        <v>DI</v>
      </c>
      <c r="H92">
        <f>PLANURI!WL535</f>
        <v>0</v>
      </c>
      <c r="I92">
        <f>PLANURI!BF535</f>
        <v>2</v>
      </c>
      <c r="J92">
        <f>PLANURI!BG535</f>
        <v>4.5</v>
      </c>
      <c r="K92">
        <f>PLANURI!BH535</f>
        <v>35</v>
      </c>
      <c r="L92">
        <f>PLANURI!BI535</f>
        <v>28</v>
      </c>
      <c r="M92">
        <f>PLANURI!BJ535</f>
        <v>63</v>
      </c>
      <c r="N92">
        <f>PLANURI!BK535</f>
        <v>0</v>
      </c>
      <c r="O92">
        <f>PLANURI!BL535</f>
        <v>0</v>
      </c>
      <c r="P92">
        <f>PLANURI!BM535</f>
        <v>0</v>
      </c>
      <c r="Q92">
        <f>PLANURI!BN535</f>
        <v>0</v>
      </c>
      <c r="R92" t="str">
        <f>PLANURI!BO535</f>
        <v>0</v>
      </c>
      <c r="S92">
        <f>PLANURI!BP535</f>
        <v>0</v>
      </c>
      <c r="T92">
        <f>PLANURI!BQ535</f>
        <v>6.2</v>
      </c>
      <c r="U92">
        <f>PLANURI!BR535</f>
        <v>87</v>
      </c>
      <c r="V92">
        <f>PLANURI!BS535</f>
        <v>6</v>
      </c>
      <c r="W92" t="str">
        <f>PLANURI!BT535</f>
        <v>DS</v>
      </c>
      <c r="X92">
        <f>PLANURI!BU535</f>
        <v>10.7</v>
      </c>
      <c r="Y92">
        <f>PLANURI!BV535</f>
        <v>150</v>
      </c>
      <c r="Z92" t="str">
        <f>PLANURI!A$4</f>
        <v>Facultatea Mecanica</v>
      </c>
      <c r="AA92" t="str">
        <f>PLANURI!H$6</f>
        <v>STIINTE INGINERESTI</v>
      </c>
      <c r="AB92">
        <f>PLANURI!C$12</f>
        <v>10</v>
      </c>
      <c r="AC92" t="str">
        <f>PLANURI!H$9</f>
        <v>Ingineria Sudarii</v>
      </c>
      <c r="AD92">
        <f>PLANURI!A$12</f>
        <v>20</v>
      </c>
      <c r="AE92">
        <f>PLANURI!B$12</f>
        <v>70</v>
      </c>
      <c r="AF92">
        <f>PLANURI!D$12</f>
        <v>130</v>
      </c>
      <c r="AG92" t="str">
        <f>PLANURI!BW535</f>
        <v>2025</v>
      </c>
    </row>
    <row r="93" spans="1:33" x14ac:dyDescent="0.2">
      <c r="A93" t="str">
        <f>PLANURI!AX536</f>
        <v>L420.22.08.S4</v>
      </c>
      <c r="B93">
        <f>PLANURI!AY536</f>
        <v>4</v>
      </c>
      <c r="C93" t="str">
        <f>PLANURI!AZ536</f>
        <v>Inspectia calitatii imbinarilor sudate</v>
      </c>
      <c r="D93">
        <f>PLANURI!BA536</f>
        <v>4</v>
      </c>
      <c r="E93" t="str">
        <f>PLANURI!BB536</f>
        <v>8</v>
      </c>
      <c r="F93" t="str">
        <f>PLANURI!BC536</f>
        <v>E</v>
      </c>
      <c r="G93" t="str">
        <f>PLANURI!BD536</f>
        <v>DI</v>
      </c>
      <c r="H93">
        <f>PLANURI!BE536</f>
        <v>2.5</v>
      </c>
      <c r="I93">
        <f>PLANURI!BF536</f>
        <v>2</v>
      </c>
      <c r="J93">
        <f>PLANURI!BG536</f>
        <v>4.5</v>
      </c>
      <c r="K93">
        <f>PLANURI!BH536</f>
        <v>35</v>
      </c>
      <c r="L93">
        <f>PLANURI!BI536</f>
        <v>28</v>
      </c>
      <c r="M93">
        <f>PLANURI!BJ536</f>
        <v>63</v>
      </c>
      <c r="N93">
        <f>PLANURI!BK536</f>
        <v>0</v>
      </c>
      <c r="O93">
        <f>PLANURI!BL536</f>
        <v>0</v>
      </c>
      <c r="P93">
        <f>PLANURI!BM536</f>
        <v>0</v>
      </c>
      <c r="Q93">
        <f>PLANURI!BN536</f>
        <v>0</v>
      </c>
      <c r="R93" t="str">
        <f>PLANURI!BO536</f>
        <v>0</v>
      </c>
      <c r="S93">
        <f>PLANURI!BP536</f>
        <v>0</v>
      </c>
      <c r="T93">
        <f>PLANURI!BQ536</f>
        <v>6.2</v>
      </c>
      <c r="U93">
        <f>PLANURI!BR536</f>
        <v>87</v>
      </c>
      <c r="V93">
        <f>PLANURI!BS536</f>
        <v>6</v>
      </c>
      <c r="W93" t="str">
        <f>PLANURI!BT536</f>
        <v>DS</v>
      </c>
      <c r="X93">
        <f>PLANURI!BU536</f>
        <v>10.7</v>
      </c>
      <c r="Y93">
        <f>PLANURI!BV536</f>
        <v>150</v>
      </c>
      <c r="Z93" t="str">
        <f>PLANURI!A$4</f>
        <v>Facultatea Mecanica</v>
      </c>
      <c r="AA93" t="str">
        <f>PLANURI!H$6</f>
        <v>STIINTE INGINERESTI</v>
      </c>
      <c r="AB93">
        <f>PLANURI!C$12</f>
        <v>10</v>
      </c>
      <c r="AC93" t="str">
        <f>PLANURI!H$9</f>
        <v>Ingineria Sudarii</v>
      </c>
      <c r="AD93">
        <f>PLANURI!A$12</f>
        <v>20</v>
      </c>
      <c r="AE93">
        <f>PLANURI!B$12</f>
        <v>70</v>
      </c>
      <c r="AF93">
        <f>PLANURI!D$12</f>
        <v>130</v>
      </c>
      <c r="AG93" t="str">
        <f>PLANURI!BW536</f>
        <v>2025</v>
      </c>
    </row>
    <row r="94" spans="1:33" x14ac:dyDescent="0.2">
      <c r="A94" t="str">
        <f>PLANURI!AX537</f>
        <v>L420.22.08.S5</v>
      </c>
      <c r="B94">
        <f>PLANURI!AY537</f>
        <v>5</v>
      </c>
      <c r="C94" t="str">
        <f>PLANURI!AZ537</f>
        <v>Proiectarea si omologarea structurilor sudate</v>
      </c>
      <c r="D94">
        <f>PLANURI!BA537</f>
        <v>4</v>
      </c>
      <c r="E94" t="str">
        <f>PLANURI!BB537</f>
        <v>8</v>
      </c>
      <c r="F94" t="str">
        <f>PLANURI!BC537</f>
        <v>D</v>
      </c>
      <c r="G94" t="str">
        <f>PLANURI!BD537</f>
        <v>DI</v>
      </c>
      <c r="H94">
        <f>PLANURI!WL537</f>
        <v>0</v>
      </c>
      <c r="I94">
        <f>PLANURI!BF537</f>
        <v>2</v>
      </c>
      <c r="J94">
        <f>PLANURI!BG537</f>
        <v>2</v>
      </c>
      <c r="K94">
        <f>PLANURI!BH537</f>
        <v>0</v>
      </c>
      <c r="L94">
        <f>PLANURI!BI537</f>
        <v>28</v>
      </c>
      <c r="M94">
        <f>PLANURI!BJ537</f>
        <v>28</v>
      </c>
      <c r="N94">
        <f>PLANURI!BK537</f>
        <v>0</v>
      </c>
      <c r="O94">
        <f>PLANURI!BL537</f>
        <v>0</v>
      </c>
      <c r="P94">
        <f>PLANURI!BM537</f>
        <v>0</v>
      </c>
      <c r="Q94">
        <f>PLANURI!BN537</f>
        <v>0</v>
      </c>
      <c r="R94" t="str">
        <f>PLANURI!BO537</f>
        <v>0</v>
      </c>
      <c r="S94">
        <f>PLANURI!BP537</f>
        <v>0</v>
      </c>
      <c r="T94">
        <f>PLANURI!BQ537</f>
        <v>1.6</v>
      </c>
      <c r="U94">
        <f>PLANURI!BR537</f>
        <v>22</v>
      </c>
      <c r="V94">
        <f>PLANURI!BS537</f>
        <v>2</v>
      </c>
      <c r="W94" t="str">
        <f>PLANURI!BT537</f>
        <v>DS</v>
      </c>
      <c r="X94">
        <f>PLANURI!BU537</f>
        <v>3.6</v>
      </c>
      <c r="Y94">
        <f>PLANURI!BV537</f>
        <v>50</v>
      </c>
      <c r="Z94" t="str">
        <f>PLANURI!A$4</f>
        <v>Facultatea Mecanica</v>
      </c>
      <c r="AA94" t="str">
        <f>PLANURI!H$6</f>
        <v>STIINTE INGINERESTI</v>
      </c>
      <c r="AB94">
        <f>PLANURI!C$12</f>
        <v>10</v>
      </c>
      <c r="AC94" t="str">
        <f>PLANURI!H$9</f>
        <v>Ingineria Sudarii</v>
      </c>
      <c r="AD94">
        <f>PLANURI!A$12</f>
        <v>20</v>
      </c>
      <c r="AE94">
        <f>PLANURI!B$12</f>
        <v>70</v>
      </c>
      <c r="AF94">
        <f>PLANURI!D$12</f>
        <v>130</v>
      </c>
      <c r="AG94" t="str">
        <f>PLANURI!BW537</f>
        <v>2025</v>
      </c>
    </row>
    <row r="95" spans="1:33" x14ac:dyDescent="0.2">
      <c r="A95" t="str">
        <f>PLANURI!AX538</f>
        <v>L420.22.08.S6</v>
      </c>
      <c r="B95">
        <f>PLANURI!AY538</f>
        <v>6</v>
      </c>
      <c r="C95" t="str">
        <f>PLANURI!AZ538</f>
        <v/>
      </c>
      <c r="D95" t="str">
        <f>PLANURI!BA538</f>
        <v/>
      </c>
      <c r="E95" t="str">
        <f>PLANURI!BB538</f>
        <v/>
      </c>
      <c r="F95" t="str">
        <f>PLANURI!BC538</f>
        <v/>
      </c>
      <c r="G95" t="str">
        <f>PLANURI!BD538</f>
        <v/>
      </c>
      <c r="H95" t="str">
        <f>PLANURI!BE538</f>
        <v/>
      </c>
      <c r="I95" t="str">
        <f>PLANURI!BF538</f>
        <v/>
      </c>
      <c r="J95" t="str">
        <f>PLANURI!BG538</f>
        <v/>
      </c>
      <c r="K95" t="str">
        <f>PLANURI!BH538</f>
        <v/>
      </c>
      <c r="L95" t="str">
        <f>PLANURI!BI538</f>
        <v/>
      </c>
      <c r="M95" t="str">
        <f>PLANURI!BJ538</f>
        <v/>
      </c>
      <c r="N95" t="str">
        <f>PLANURI!BK538</f>
        <v/>
      </c>
      <c r="O95" t="str">
        <f>PLANURI!BL538</f>
        <v/>
      </c>
      <c r="P95" t="str">
        <f>PLANURI!BM538</f>
        <v/>
      </c>
      <c r="Q95" t="str">
        <f>PLANURI!BN538</f>
        <v/>
      </c>
      <c r="R95" t="str">
        <f>PLANURI!BO538</f>
        <v>0</v>
      </c>
      <c r="S95" t="str">
        <f>PLANURI!BP538</f>
        <v/>
      </c>
      <c r="T95" t="str">
        <f>PLANURI!BQ538</f>
        <v/>
      </c>
      <c r="U95" t="str">
        <f>PLANURI!BR538</f>
        <v/>
      </c>
      <c r="V95" t="str">
        <f>PLANURI!BS538</f>
        <v/>
      </c>
      <c r="W95" t="str">
        <f>PLANURI!BT538</f>
        <v/>
      </c>
      <c r="X95" t="str">
        <f>PLANURI!BU538</f>
        <v/>
      </c>
      <c r="Y95" t="str">
        <f>PLANURI!BV538</f>
        <v/>
      </c>
      <c r="Z95" t="str">
        <f>PLANURI!A$4</f>
        <v>Facultatea Mecanica</v>
      </c>
      <c r="AA95" t="str">
        <f>PLANURI!H$6</f>
        <v>STIINTE INGINERESTI</v>
      </c>
      <c r="AB95">
        <f>PLANURI!C$12</f>
        <v>10</v>
      </c>
      <c r="AC95" t="str">
        <f>PLANURI!H$9</f>
        <v>Ingineria Sudarii</v>
      </c>
      <c r="AD95">
        <f>PLANURI!A$12</f>
        <v>20</v>
      </c>
      <c r="AE95">
        <f>PLANURI!B$12</f>
        <v>70</v>
      </c>
      <c r="AF95">
        <f>PLANURI!D$12</f>
        <v>130</v>
      </c>
      <c r="AG95" t="str">
        <f>PLANURI!BW538</f>
        <v/>
      </c>
    </row>
    <row r="96" spans="1:33" x14ac:dyDescent="0.2">
      <c r="A96" t="str">
        <f>PLANURI!AX539</f>
        <v>L420.22.08.S7</v>
      </c>
      <c r="B96">
        <f>PLANURI!AY539</f>
        <v>7</v>
      </c>
      <c r="C96" t="str">
        <f>PLANURI!AZ539</f>
        <v>Elaborare proiect de diplomă</v>
      </c>
      <c r="D96">
        <f>PLANURI!BA539</f>
        <v>4</v>
      </c>
      <c r="E96" t="str">
        <f>PLANURI!BB539</f>
        <v>8</v>
      </c>
      <c r="F96" t="str">
        <f>PLANURI!BC539</f>
        <v>D</v>
      </c>
      <c r="G96" t="str">
        <f>PLANURI!BD539</f>
        <v>DI</v>
      </c>
      <c r="H96">
        <f>PLANURI!WL539</f>
        <v>0</v>
      </c>
      <c r="I96" t="e">
        <f>PLANURI!BF539</f>
        <v>#VALUE!</v>
      </c>
      <c r="J96" t="e">
        <f>PLANURI!BG539</f>
        <v>#VALUE!</v>
      </c>
      <c r="K96" t="str">
        <f>PLANURI!BH539</f>
        <v/>
      </c>
      <c r="L96" t="str">
        <f>PLANURI!BI539</f>
        <v/>
      </c>
      <c r="M96" t="e">
        <f>PLANURI!BJ539</f>
        <v>#VALUE!</v>
      </c>
      <c r="N96">
        <f>PLANURI!BK539</f>
        <v>0</v>
      </c>
      <c r="O96">
        <f>PLANURI!BL539</f>
        <v>4</v>
      </c>
      <c r="P96">
        <f>PLANURI!BM539</f>
        <v>4</v>
      </c>
      <c r="Q96">
        <f>PLANURI!BN539</f>
        <v>0</v>
      </c>
      <c r="R96">
        <f>PLANURI!BO539</f>
        <v>56</v>
      </c>
      <c r="S96">
        <f>PLANURI!BP539</f>
        <v>56</v>
      </c>
      <c r="T96">
        <f>PLANURI!BQ539</f>
        <v>3.1</v>
      </c>
      <c r="U96">
        <f>PLANURI!BR539</f>
        <v>44</v>
      </c>
      <c r="V96">
        <f>PLANURI!BS539</f>
        <v>4</v>
      </c>
      <c r="W96" t="str">
        <f>PLANURI!BT539</f>
        <v>DS</v>
      </c>
      <c r="X96" t="e">
        <f>PLANURI!BU539</f>
        <v>#VALUE!</v>
      </c>
      <c r="Y96" t="e">
        <f>PLANURI!BV539</f>
        <v>#VALUE!</v>
      </c>
      <c r="Z96" t="str">
        <f>PLANURI!A$4</f>
        <v>Facultatea Mecanica</v>
      </c>
      <c r="AA96" t="str">
        <f>PLANURI!H$6</f>
        <v>STIINTE INGINERESTI</v>
      </c>
      <c r="AB96">
        <f>PLANURI!C$12</f>
        <v>10</v>
      </c>
      <c r="AC96" t="str">
        <f>PLANURI!H$9</f>
        <v>Ingineria Sudarii</v>
      </c>
      <c r="AD96">
        <f>PLANURI!A$12</f>
        <v>20</v>
      </c>
      <c r="AE96">
        <f>PLANURI!B$12</f>
        <v>70</v>
      </c>
      <c r="AF96">
        <f>PLANURI!D$12</f>
        <v>130</v>
      </c>
      <c r="AG96" t="str">
        <f>PLANURI!BW539</f>
        <v>2025</v>
      </c>
    </row>
    <row r="97" spans="1:33" x14ac:dyDescent="0.2">
      <c r="A97" t="str">
        <f>PLANURI!AX540</f>
        <v>L420.22.08.8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Mecanica</v>
      </c>
      <c r="AA97" t="str">
        <f>PLANURI!H$6</f>
        <v>STIINTE INGINERESTI</v>
      </c>
      <c r="AB97">
        <f>PLANURI!C$12</f>
        <v>10</v>
      </c>
      <c r="AC97" t="str">
        <f>PLANURI!H$9</f>
        <v>Ingineria Sudarii</v>
      </c>
      <c r="AD97">
        <f>PLANURI!A$12</f>
        <v>20</v>
      </c>
      <c r="AE97">
        <f>PLANURI!B$12</f>
        <v>70</v>
      </c>
      <c r="AF97">
        <f>PLANURI!D$12</f>
        <v>130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Mecanica</v>
      </c>
      <c r="AA98" t="str">
        <f>PLANURI!H$6</f>
        <v>STIINTE INGINERESTI</v>
      </c>
      <c r="AB98">
        <f>PLANURI!C$12</f>
        <v>10</v>
      </c>
      <c r="AC98" t="str">
        <f>PLANURI!H$9</f>
        <v>Ingineria Sudarii</v>
      </c>
      <c r="AD98">
        <f>PLANURI!A$12</f>
        <v>20</v>
      </c>
      <c r="AE98">
        <f>PLANURI!B$12</f>
        <v>70</v>
      </c>
      <c r="AF98">
        <f>PLANURI!D$12</f>
        <v>130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Mecanica</v>
      </c>
      <c r="AA99" t="str">
        <f>PLANURI!H$6</f>
        <v>STIINTE INGINERESTI</v>
      </c>
      <c r="AB99">
        <f>PLANURI!C$12</f>
        <v>10</v>
      </c>
      <c r="AC99" t="str">
        <f>PLANURI!H$9</f>
        <v>Ingineria Sudarii</v>
      </c>
      <c r="AD99">
        <f>PLANURI!A$12</f>
        <v>20</v>
      </c>
      <c r="AE99">
        <f>PLANURI!B$12</f>
        <v>70</v>
      </c>
      <c r="AF99">
        <f>PLANURI!D$12</f>
        <v>130</v>
      </c>
      <c r="AG99" t="str">
        <f>PLANURI!BW542</f>
        <v/>
      </c>
    </row>
    <row r="100" spans="1:33" x14ac:dyDescent="0.2">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Mecanica</v>
      </c>
      <c r="AA100" t="str">
        <f>PLANURI!H$6</f>
        <v>STIINTE INGINERESTI</v>
      </c>
      <c r="AB100">
        <f>PLANURI!C$12</f>
        <v>10</v>
      </c>
      <c r="AC100" t="str">
        <f>PLANURI!H$9</f>
        <v>Ingineria Sudarii</v>
      </c>
      <c r="AD100">
        <f>PLANURI!A$12</f>
        <v>20</v>
      </c>
      <c r="AE100">
        <f>PLANURI!B$12</f>
        <v>70</v>
      </c>
      <c r="AF100">
        <f>PLANURI!D$12</f>
        <v>130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26</v>
      </c>
      <c r="W101">
        <f>PLANURI!BT544</f>
        <v>0</v>
      </c>
      <c r="X101">
        <f>PLANURI!BU544</f>
        <v>0</v>
      </c>
      <c r="Y101">
        <f>PLANURI!BV544</f>
        <v>0</v>
      </c>
      <c r="Z101" t="str">
        <f>PLANURI!A$4</f>
        <v>Facultatea Mecanica</v>
      </c>
      <c r="AA101" t="str">
        <f>PLANURI!H$6</f>
        <v>STIINTE INGINERESTI</v>
      </c>
      <c r="AB101">
        <f>PLANURI!C$12</f>
        <v>10</v>
      </c>
      <c r="AC101" t="str">
        <f>PLANURI!H$9</f>
        <v>Ingineria Sudarii</v>
      </c>
      <c r="AD101">
        <f>PLANURI!A$12</f>
        <v>20</v>
      </c>
      <c r="AE101">
        <f>PLANURI!B$12</f>
        <v>70</v>
      </c>
      <c r="AF101">
        <f>PLANURI!D$12</f>
        <v>130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Mecanica</v>
      </c>
      <c r="AA102" t="str">
        <f>PLANURI!H$6</f>
        <v>STIINTE INGINERESTI</v>
      </c>
      <c r="AB102">
        <f>PLANURI!C$12</f>
        <v>10</v>
      </c>
      <c r="AC102" t="str">
        <f>PLANURI!H$9</f>
        <v>Ingineria Sudarii</v>
      </c>
      <c r="AD102">
        <f>PLANURI!A$12</f>
        <v>20</v>
      </c>
      <c r="AE102">
        <f>PLANURI!B$12</f>
        <v>70</v>
      </c>
      <c r="AF102">
        <f>PLANURI!D$12</f>
        <v>130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Mecanica</v>
      </c>
      <c r="AA103" t="str">
        <f>PLANURI!H$6</f>
        <v>STIINTE INGINERESTI</v>
      </c>
      <c r="AB103">
        <f>PLANURI!C$12</f>
        <v>10</v>
      </c>
      <c r="AC103" t="str">
        <f>PLANURI!H$9</f>
        <v>Ingineria Sudarii</v>
      </c>
      <c r="AD103">
        <f>PLANURI!A$12</f>
        <v>20</v>
      </c>
      <c r="AE103">
        <f>PLANURI!B$12</f>
        <v>70</v>
      </c>
      <c r="AF103">
        <f>PLANURI!D$12</f>
        <v>130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Mecanica</v>
      </c>
      <c r="AA104" t="str">
        <f>PLANURI!H$6</f>
        <v>STIINTE INGINERESTI</v>
      </c>
      <c r="AB104">
        <f>PLANURI!C$12</f>
        <v>10</v>
      </c>
      <c r="AC104" t="str">
        <f>PLANURI!H$9</f>
        <v>Ingineria Sudarii</v>
      </c>
      <c r="AD104">
        <f>PLANURI!A$12</f>
        <v>20</v>
      </c>
      <c r="AE104">
        <f>PLANURI!B$12</f>
        <v>70</v>
      </c>
      <c r="AF104">
        <f>PLANURI!D$12</f>
        <v>130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Mecanica</v>
      </c>
      <c r="AA105" t="str">
        <f>PLANURI!H$6</f>
        <v>STIINTE INGINERESTI</v>
      </c>
      <c r="AB105">
        <f>PLANURI!C$12</f>
        <v>10</v>
      </c>
      <c r="AC105" t="str">
        <f>PLANURI!H$9</f>
        <v>Ingineria Sudarii</v>
      </c>
      <c r="AD105">
        <f>PLANURI!A$12</f>
        <v>20</v>
      </c>
      <c r="AE105">
        <f>PLANURI!B$12</f>
        <v>70</v>
      </c>
      <c r="AF105">
        <f>PLANURI!D$12</f>
        <v>130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Mecanica</v>
      </c>
      <c r="AA106" t="str">
        <f>PLANURI!H$6</f>
        <v>STIINTE INGINERESTI</v>
      </c>
      <c r="AB106">
        <f>PLANURI!C$12</f>
        <v>10</v>
      </c>
      <c r="AC106" t="str">
        <f>PLANURI!H$9</f>
        <v>Ingineria Sudarii</v>
      </c>
      <c r="AD106">
        <f>PLANURI!A$12</f>
        <v>20</v>
      </c>
      <c r="AE106">
        <f>PLANURI!B$12</f>
        <v>70</v>
      </c>
      <c r="AF106">
        <f>PLANURI!D$12</f>
        <v>130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Mecanica</v>
      </c>
      <c r="AA107" t="str">
        <f>PLANURI!H$6</f>
        <v>STIINTE INGINERESTI</v>
      </c>
      <c r="AB107">
        <f>PLANURI!C$12</f>
        <v>10</v>
      </c>
      <c r="AC107" t="str">
        <f>PLANURI!H$9</f>
        <v>Ingineria Sudarii</v>
      </c>
      <c r="AD107">
        <f>PLANURI!A$12</f>
        <v>20</v>
      </c>
      <c r="AE107">
        <f>PLANURI!B$12</f>
        <v>70</v>
      </c>
      <c r="AF107">
        <f>PLANURI!D$12</f>
        <v>130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Mecanica</v>
      </c>
      <c r="AA108" t="str">
        <f>PLANURI!H$6</f>
        <v>STIINTE INGINERESTI</v>
      </c>
      <c r="AB108">
        <f>PLANURI!C$12</f>
        <v>10</v>
      </c>
      <c r="AC108" t="str">
        <f>PLANURI!H$9</f>
        <v>Ingineria Sudarii</v>
      </c>
      <c r="AD108">
        <f>PLANURI!A$12</f>
        <v>20</v>
      </c>
      <c r="AE108">
        <f>PLANURI!B$12</f>
        <v>70</v>
      </c>
      <c r="AF108">
        <f>PLANURI!D$12</f>
        <v>130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Mecanica</v>
      </c>
      <c r="AA109" t="str">
        <f>PLANURI!H$6</f>
        <v>STIINTE INGINERESTI</v>
      </c>
      <c r="AB109">
        <f>PLANURI!C$12</f>
        <v>10</v>
      </c>
      <c r="AC109" t="str">
        <f>PLANURI!H$9</f>
        <v>Ingineria Sudarii</v>
      </c>
      <c r="AD109">
        <f>PLANURI!A$12</f>
        <v>20</v>
      </c>
      <c r="AE109">
        <f>PLANURI!B$12</f>
        <v>70</v>
      </c>
      <c r="AF109">
        <f>PLANURI!D$12</f>
        <v>130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Mecanica</v>
      </c>
      <c r="AA110" t="str">
        <f>PLANURI!H$6</f>
        <v>STIINTE INGINERESTI</v>
      </c>
      <c r="AB110">
        <f>PLANURI!C$12</f>
        <v>10</v>
      </c>
      <c r="AC110" t="str">
        <f>PLANURI!H$9</f>
        <v>Ingineria Sudarii</v>
      </c>
      <c r="AD110">
        <f>PLANURI!A$12</f>
        <v>20</v>
      </c>
      <c r="AE110">
        <f>PLANURI!B$12</f>
        <v>70</v>
      </c>
      <c r="AF110">
        <f>PLANURI!D$12</f>
        <v>130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Mecanica</v>
      </c>
      <c r="AA111" t="str">
        <f>PLANURI!H$6</f>
        <v>STIINTE INGINERESTI</v>
      </c>
      <c r="AB111">
        <f>PLANURI!C$12</f>
        <v>10</v>
      </c>
      <c r="AC111" t="str">
        <f>PLANURI!H$9</f>
        <v>Ingineria Sudarii</v>
      </c>
      <c r="AD111">
        <f>PLANURI!A$12</f>
        <v>20</v>
      </c>
      <c r="AE111">
        <f>PLANURI!B$12</f>
        <v>70</v>
      </c>
      <c r="AF111">
        <f>PLANURI!D$12</f>
        <v>130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Mecanica</v>
      </c>
      <c r="AA112" t="str">
        <f>PLANURI!H$6</f>
        <v>STIINTE INGINERESTI</v>
      </c>
      <c r="AB112">
        <f>PLANURI!C$12</f>
        <v>10</v>
      </c>
      <c r="AC112" t="str">
        <f>PLANURI!H$9</f>
        <v>Ingineria Sudarii</v>
      </c>
      <c r="AD112">
        <f>PLANURI!A$12</f>
        <v>20</v>
      </c>
      <c r="AE112">
        <f>PLANURI!B$12</f>
        <v>70</v>
      </c>
      <c r="AF112">
        <f>PLANURI!D$12</f>
        <v>130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Mecanica</v>
      </c>
      <c r="AA113" t="str">
        <f>PLANURI!H$6</f>
        <v>STIINTE INGINERESTI</v>
      </c>
      <c r="AB113">
        <f>PLANURI!C$12</f>
        <v>10</v>
      </c>
      <c r="AC113" t="str">
        <f>PLANURI!H$9</f>
        <v>Ingineria Sudarii</v>
      </c>
      <c r="AD113">
        <f>PLANURI!A$12</f>
        <v>20</v>
      </c>
      <c r="AE113">
        <f>PLANURI!B$12</f>
        <v>70</v>
      </c>
      <c r="AF113">
        <f>PLANURI!D$12</f>
        <v>130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Mecanica</v>
      </c>
      <c r="AA114" t="str">
        <f>PLANURI!H$6</f>
        <v>STIINTE INGINERESTI</v>
      </c>
      <c r="AB114">
        <f>PLANURI!C$12</f>
        <v>10</v>
      </c>
      <c r="AC114" t="str">
        <f>PLANURI!H$9</f>
        <v>Ingineria Sudarii</v>
      </c>
      <c r="AD114">
        <f>PLANURI!A$12</f>
        <v>20</v>
      </c>
      <c r="AE114">
        <f>PLANURI!B$12</f>
        <v>70</v>
      </c>
      <c r="AF114">
        <f>PLANURI!D$12</f>
        <v>130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Mecanica</v>
      </c>
      <c r="AA115" t="str">
        <f>PLANURI!H$6</f>
        <v>STIINTE INGINERESTI</v>
      </c>
      <c r="AB115">
        <f>PLANURI!C$12</f>
        <v>10</v>
      </c>
      <c r="AC115" t="str">
        <f>PLANURI!H$9</f>
        <v>Ingineria Sudarii</v>
      </c>
      <c r="AD115">
        <f>PLANURI!A$12</f>
        <v>20</v>
      </c>
      <c r="AE115">
        <f>PLANURI!B$12</f>
        <v>70</v>
      </c>
      <c r="AF115">
        <f>PLANURI!D$12</f>
        <v>130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Mecanica</v>
      </c>
      <c r="AA116" t="str">
        <f>PLANURI!H$6</f>
        <v>STIINTE INGINERESTI</v>
      </c>
      <c r="AB116">
        <f>PLANURI!C$12</f>
        <v>10</v>
      </c>
      <c r="AC116" t="str">
        <f>PLANURI!H$9</f>
        <v>Ingineria Sudarii</v>
      </c>
      <c r="AD116">
        <f>PLANURI!A$12</f>
        <v>20</v>
      </c>
      <c r="AE116">
        <f>PLANURI!B$12</f>
        <v>70</v>
      </c>
      <c r="AF116">
        <f>PLANURI!D$12</f>
        <v>130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Mecanica</v>
      </c>
      <c r="AA117" t="str">
        <f>PLANURI!H$6</f>
        <v>STIINTE INGINERESTI</v>
      </c>
      <c r="AB117">
        <f>PLANURI!C$12</f>
        <v>10</v>
      </c>
      <c r="AC117" t="str">
        <f>PLANURI!H$9</f>
        <v>Ingineria Sudarii</v>
      </c>
      <c r="AD117">
        <f>PLANURI!A$12</f>
        <v>20</v>
      </c>
      <c r="AE117">
        <f>PLANURI!B$12</f>
        <v>70</v>
      </c>
      <c r="AF117">
        <f>PLANURI!D$12</f>
        <v>130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Mecanica</v>
      </c>
      <c r="AA118" t="str">
        <f>PLANURI!H$6</f>
        <v>STIINTE INGINERESTI</v>
      </c>
      <c r="AB118">
        <f>PLANURI!C$12</f>
        <v>10</v>
      </c>
      <c r="AC118" t="str">
        <f>PLANURI!H$9</f>
        <v>Ingineria Sudarii</v>
      </c>
      <c r="AD118">
        <f>PLANURI!A$12</f>
        <v>20</v>
      </c>
      <c r="AE118">
        <f>PLANURI!B$12</f>
        <v>70</v>
      </c>
      <c r="AF118">
        <f>PLANURI!D$12</f>
        <v>130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Mecanica</v>
      </c>
      <c r="AA119" t="str">
        <f>PLANURI!H$6</f>
        <v>STIINTE INGINERESTI</v>
      </c>
      <c r="AB119">
        <f>PLANURI!C$12</f>
        <v>10</v>
      </c>
      <c r="AC119" t="str">
        <f>PLANURI!H$9</f>
        <v>Ingineria Sudarii</v>
      </c>
      <c r="AD119">
        <f>PLANURI!A$12</f>
        <v>20</v>
      </c>
      <c r="AE119">
        <f>PLANURI!B$12</f>
        <v>70</v>
      </c>
      <c r="AF119">
        <f>PLANURI!D$12</f>
        <v>130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Mecanica</v>
      </c>
      <c r="AA120" t="str">
        <f>PLANURI!H$6</f>
        <v>STIINTE INGINERESTI</v>
      </c>
      <c r="AB120">
        <f>PLANURI!C$12</f>
        <v>10</v>
      </c>
      <c r="AC120" t="str">
        <f>PLANURI!H$9</f>
        <v>Ingineria Sudarii</v>
      </c>
      <c r="AD120">
        <f>PLANURI!A$12</f>
        <v>20</v>
      </c>
      <c r="AE120">
        <f>PLANURI!B$12</f>
        <v>70</v>
      </c>
      <c r="AF120">
        <f>PLANURI!D$12</f>
        <v>130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Mecanica</v>
      </c>
      <c r="AA121" t="str">
        <f>PLANURI!H$6</f>
        <v>STIINTE INGINERESTI</v>
      </c>
      <c r="AB121">
        <f>PLANURI!C$12</f>
        <v>10</v>
      </c>
      <c r="AC121" t="str">
        <f>PLANURI!H$9</f>
        <v>Ingineria Sudarii</v>
      </c>
      <c r="AD121">
        <f>PLANURI!A$12</f>
        <v>20</v>
      </c>
      <c r="AE121">
        <f>PLANURI!B$12</f>
        <v>70</v>
      </c>
      <c r="AF121">
        <f>PLANURI!D$12</f>
        <v>130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Mecanica</v>
      </c>
      <c r="AA122" t="str">
        <f>PLANURI!H$6</f>
        <v>STIINTE INGINERESTI</v>
      </c>
      <c r="AB122">
        <f>PLANURI!C$12</f>
        <v>10</v>
      </c>
      <c r="AC122" t="str">
        <f>PLANURI!H$9</f>
        <v>Ingineria Sudarii</v>
      </c>
      <c r="AD122">
        <f>PLANURI!A$12</f>
        <v>20</v>
      </c>
      <c r="AE122">
        <f>PLANURI!B$12</f>
        <v>70</v>
      </c>
      <c r="AF122">
        <f>PLANURI!D$12</f>
        <v>130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Mecanica</v>
      </c>
      <c r="AA123" t="str">
        <f>PLANURI!H$6</f>
        <v>STIINTE INGINERESTI</v>
      </c>
      <c r="AB123">
        <f>PLANURI!C$12</f>
        <v>10</v>
      </c>
      <c r="AC123" t="str">
        <f>PLANURI!H$9</f>
        <v>Ingineria Sudarii</v>
      </c>
      <c r="AD123">
        <f>PLANURI!A$12</f>
        <v>20</v>
      </c>
      <c r="AE123">
        <f>PLANURI!B$12</f>
        <v>70</v>
      </c>
      <c r="AF123">
        <f>PLANURI!D$12</f>
        <v>130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Mecanica</v>
      </c>
      <c r="AA124" t="str">
        <f>PLANURI!H$6</f>
        <v>STIINTE INGINERESTI</v>
      </c>
      <c r="AB124">
        <f>PLANURI!C$12</f>
        <v>10</v>
      </c>
      <c r="AC124" t="str">
        <f>PLANURI!H$9</f>
        <v>Ingineria Sudarii</v>
      </c>
      <c r="AD124">
        <f>PLANURI!A$12</f>
        <v>20</v>
      </c>
      <c r="AE124">
        <f>PLANURI!B$12</f>
        <v>70</v>
      </c>
      <c r="AF124">
        <f>PLANURI!D$12</f>
        <v>130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Mecanica</v>
      </c>
      <c r="AA125" t="str">
        <f>PLANURI!H$6</f>
        <v>STIINTE INGINERESTI</v>
      </c>
      <c r="AB125">
        <f>PLANURI!C$12</f>
        <v>10</v>
      </c>
      <c r="AC125" t="str">
        <f>PLANURI!H$9</f>
        <v>Ingineria Sudarii</v>
      </c>
      <c r="AD125">
        <f>PLANURI!A$12</f>
        <v>20</v>
      </c>
      <c r="AE125">
        <f>PLANURI!B$12</f>
        <v>70</v>
      </c>
      <c r="AF125">
        <f>PLANURI!D$12</f>
        <v>130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Mecanica</v>
      </c>
      <c r="AA126" t="str">
        <f>PLANURI!H$6</f>
        <v>STIINTE INGINERESTI</v>
      </c>
      <c r="AB126">
        <f>PLANURI!C$12</f>
        <v>10</v>
      </c>
      <c r="AC126" t="str">
        <f>PLANURI!H$9</f>
        <v>Ingineria Sudarii</v>
      </c>
      <c r="AD126">
        <f>PLANURI!A$12</f>
        <v>20</v>
      </c>
      <c r="AE126">
        <f>PLANURI!B$12</f>
        <v>70</v>
      </c>
      <c r="AF126">
        <f>PLANURI!D$12</f>
        <v>130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Mecanica</v>
      </c>
      <c r="AA127" t="str">
        <f>PLANURI!H$6</f>
        <v>STIINTE INGINERESTI</v>
      </c>
      <c r="AB127">
        <f>PLANURI!C$12</f>
        <v>10</v>
      </c>
      <c r="AC127" t="str">
        <f>PLANURI!H$9</f>
        <v>Ingineria Sudarii</v>
      </c>
      <c r="AD127">
        <f>PLANURI!A$12</f>
        <v>20</v>
      </c>
      <c r="AE127">
        <f>PLANURI!B$12</f>
        <v>70</v>
      </c>
      <c r="AF127">
        <f>PLANURI!D$12</f>
        <v>130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Mecanica</v>
      </c>
      <c r="AA128" t="str">
        <f>PLANURI!H$6</f>
        <v>STIINTE INGINERESTI</v>
      </c>
      <c r="AB128">
        <f>PLANURI!C$12</f>
        <v>10</v>
      </c>
      <c r="AC128" t="str">
        <f>PLANURI!H$9</f>
        <v>Ingineria Sudarii</v>
      </c>
      <c r="AD128">
        <f>PLANURI!A$12</f>
        <v>20</v>
      </c>
      <c r="AE128">
        <f>PLANURI!B$12</f>
        <v>70</v>
      </c>
      <c r="AF128">
        <f>PLANURI!D$12</f>
        <v>130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Mecanica</v>
      </c>
      <c r="AA129" t="str">
        <f>PLANURI!H$6</f>
        <v>STIINTE INGINERESTI</v>
      </c>
      <c r="AB129">
        <f>PLANURI!C$12</f>
        <v>10</v>
      </c>
      <c r="AC129" t="str">
        <f>PLANURI!H$9</f>
        <v>Ingineria Sudarii</v>
      </c>
      <c r="AD129">
        <f>PLANURI!A$12</f>
        <v>20</v>
      </c>
      <c r="AE129">
        <f>PLANURI!B$12</f>
        <v>70</v>
      </c>
      <c r="AF129">
        <f>PLANURI!D$12</f>
        <v>130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Mecanica</v>
      </c>
      <c r="AA130" t="str">
        <f>PLANURI!H$6</f>
        <v>STIINTE INGINERESTI</v>
      </c>
      <c r="AB130">
        <f>PLANURI!C$12</f>
        <v>10</v>
      </c>
      <c r="AC130" t="str">
        <f>PLANURI!H$9</f>
        <v>Ingineria Sudarii</v>
      </c>
      <c r="AD130">
        <f>PLANURI!A$12</f>
        <v>20</v>
      </c>
      <c r="AE130">
        <f>PLANURI!B$12</f>
        <v>70</v>
      </c>
      <c r="AF130">
        <f>PLANURI!D$12</f>
        <v>130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Mecanica</v>
      </c>
      <c r="AA131" t="str">
        <f>PLANURI!H$6</f>
        <v>STIINTE INGINERESTI</v>
      </c>
      <c r="AB131">
        <f>PLANURI!C$12</f>
        <v>10</v>
      </c>
      <c r="AC131" t="str">
        <f>PLANURI!H$9</f>
        <v>Ingineria Sudarii</v>
      </c>
      <c r="AD131">
        <f>PLANURI!A$12</f>
        <v>20</v>
      </c>
      <c r="AE131">
        <f>PLANURI!B$12</f>
        <v>70</v>
      </c>
      <c r="AF131">
        <f>PLANURI!D$12</f>
        <v>130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Mecanica</v>
      </c>
      <c r="AA132" t="str">
        <f>PLANURI!H$6</f>
        <v>STIINTE INGINERESTI</v>
      </c>
      <c r="AB132">
        <f>PLANURI!C$12</f>
        <v>10</v>
      </c>
      <c r="AC132" t="str">
        <f>PLANURI!H$9</f>
        <v>Ingineria Sudarii</v>
      </c>
      <c r="AD132">
        <f>PLANURI!A$12</f>
        <v>20</v>
      </c>
      <c r="AE132">
        <f>PLANURI!B$12</f>
        <v>70</v>
      </c>
      <c r="AF132">
        <f>PLANURI!D$12</f>
        <v>130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Mecanica</v>
      </c>
      <c r="AA133" t="str">
        <f>PLANURI!H$6</f>
        <v>STIINTE INGINERESTI</v>
      </c>
      <c r="AB133">
        <f>PLANURI!C$12</f>
        <v>10</v>
      </c>
      <c r="AC133" t="str">
        <f>PLANURI!H$9</f>
        <v>Ingineria Sudarii</v>
      </c>
      <c r="AD133">
        <f>PLANURI!A$12</f>
        <v>20</v>
      </c>
      <c r="AE133">
        <f>PLANURI!B$12</f>
        <v>70</v>
      </c>
      <c r="AF133">
        <f>PLANURI!D$12</f>
        <v>130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Mecanica</v>
      </c>
      <c r="AA134" t="str">
        <f>PLANURI!H$6</f>
        <v>STIINTE INGINERESTI</v>
      </c>
      <c r="AB134">
        <f>PLANURI!C$12</f>
        <v>10</v>
      </c>
      <c r="AC134" t="str">
        <f>PLANURI!H$9</f>
        <v>Ingineria Sudarii</v>
      </c>
      <c r="AD134">
        <f>PLANURI!A$12</f>
        <v>20</v>
      </c>
      <c r="AE134">
        <f>PLANURI!B$12</f>
        <v>70</v>
      </c>
      <c r="AF134">
        <f>PLANURI!D$12</f>
        <v>130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Mecanica</v>
      </c>
      <c r="AA135" t="str">
        <f>PLANURI!H$6</f>
        <v>STIINTE INGINERESTI</v>
      </c>
      <c r="AB135">
        <f>PLANURI!C$12</f>
        <v>10</v>
      </c>
      <c r="AC135" t="str">
        <f>PLANURI!H$9</f>
        <v>Ingineria Sudarii</v>
      </c>
      <c r="AD135">
        <f>PLANURI!A$12</f>
        <v>20</v>
      </c>
      <c r="AE135">
        <f>PLANURI!B$12</f>
        <v>70</v>
      </c>
      <c r="AF135">
        <f>PLANURI!D$12</f>
        <v>130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Mecanica</v>
      </c>
      <c r="AA136" t="str">
        <f>PLANURI!H$6</f>
        <v>STIINTE INGINERESTI</v>
      </c>
      <c r="AB136">
        <f>PLANURI!C$12</f>
        <v>10</v>
      </c>
      <c r="AC136" t="str">
        <f>PLANURI!H$9</f>
        <v>Ingineria Sudarii</v>
      </c>
      <c r="AD136">
        <f>PLANURI!A$12</f>
        <v>20</v>
      </c>
      <c r="AE136">
        <f>PLANURI!B$12</f>
        <v>70</v>
      </c>
      <c r="AF136">
        <f>PLANURI!D$12</f>
        <v>130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Mecanica</v>
      </c>
      <c r="AA137" t="str">
        <f>PLANURI!H$6</f>
        <v>STIINTE INGINERESTI</v>
      </c>
      <c r="AB137">
        <f>PLANURI!C$12</f>
        <v>10</v>
      </c>
      <c r="AC137" t="str">
        <f>PLANURI!H$9</f>
        <v>Ingineria Sudarii</v>
      </c>
      <c r="AD137">
        <f>PLANURI!A$12</f>
        <v>20</v>
      </c>
      <c r="AE137">
        <f>PLANURI!B$12</f>
        <v>70</v>
      </c>
      <c r="AF137">
        <f>PLANURI!D$12</f>
        <v>130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Mecanica</v>
      </c>
      <c r="AA138" t="str">
        <f>PLANURI!H$6</f>
        <v>STIINTE INGINERESTI</v>
      </c>
      <c r="AB138">
        <f>PLANURI!C$12</f>
        <v>10</v>
      </c>
      <c r="AC138" t="str">
        <f>PLANURI!H$9</f>
        <v>Ingineria Sudarii</v>
      </c>
      <c r="AD138">
        <f>PLANURI!A$12</f>
        <v>20</v>
      </c>
      <c r="AE138">
        <f>PLANURI!B$12</f>
        <v>70</v>
      </c>
      <c r="AF138">
        <f>PLANURI!D$12</f>
        <v>130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Mecanica</v>
      </c>
      <c r="AA139" t="str">
        <f>PLANURI!H$6</f>
        <v>STIINTE INGINERESTI</v>
      </c>
      <c r="AB139">
        <f>PLANURI!C$12</f>
        <v>10</v>
      </c>
      <c r="AC139" t="str">
        <f>PLANURI!H$9</f>
        <v>Ingineria Sudarii</v>
      </c>
      <c r="AD139">
        <f>PLANURI!A$12</f>
        <v>20</v>
      </c>
      <c r="AE139">
        <f>PLANURI!B$12</f>
        <v>70</v>
      </c>
      <c r="AF139">
        <f>PLANURI!D$12</f>
        <v>130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Mecanica</v>
      </c>
      <c r="AA140" t="str">
        <f>PLANURI!H$6</f>
        <v>STIINTE INGINERESTI</v>
      </c>
      <c r="AB140">
        <f>PLANURI!C$12</f>
        <v>10</v>
      </c>
      <c r="AC140" t="str">
        <f>PLANURI!H$9</f>
        <v>Ingineria Sudarii</v>
      </c>
      <c r="AD140">
        <f>PLANURI!A$12</f>
        <v>20</v>
      </c>
      <c r="AE140">
        <f>PLANURI!B$12</f>
        <v>70</v>
      </c>
      <c r="AF140">
        <f>PLANURI!D$12</f>
        <v>130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Mecanica</v>
      </c>
      <c r="AA141" t="str">
        <f>PLANURI!H$6</f>
        <v>STIINTE INGINERESTI</v>
      </c>
      <c r="AB141">
        <f>PLANURI!C$12</f>
        <v>10</v>
      </c>
      <c r="AC141" t="str">
        <f>PLANURI!H$9</f>
        <v>Ingineria Sudarii</v>
      </c>
      <c r="AD141">
        <f>PLANURI!A$12</f>
        <v>20</v>
      </c>
      <c r="AE141">
        <f>PLANURI!B$12</f>
        <v>70</v>
      </c>
      <c r="AF141">
        <f>PLANURI!D$12</f>
        <v>130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Mecanica</v>
      </c>
      <c r="AA142" t="str">
        <f>PLANURI!H$6</f>
        <v>STIINTE INGINERESTI</v>
      </c>
      <c r="AB142">
        <f>PLANURI!C$12</f>
        <v>10</v>
      </c>
      <c r="AC142" t="str">
        <f>PLANURI!H$9</f>
        <v>Ingineria Sudarii</v>
      </c>
      <c r="AD142">
        <f>PLANURI!A$12</f>
        <v>20</v>
      </c>
      <c r="AE142">
        <f>PLANURI!B$12</f>
        <v>70</v>
      </c>
      <c r="AF142">
        <f>PLANURI!D$12</f>
        <v>130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Mecanica</v>
      </c>
      <c r="AA143" t="str">
        <f>PLANURI!H$6</f>
        <v>STIINTE INGINERESTI</v>
      </c>
      <c r="AB143">
        <f>PLANURI!C$12</f>
        <v>10</v>
      </c>
      <c r="AC143" t="str">
        <f>PLANURI!H$9</f>
        <v>Ingineria Sudarii</v>
      </c>
      <c r="AD143">
        <f>PLANURI!A$12</f>
        <v>20</v>
      </c>
      <c r="AE143">
        <f>PLANURI!B$12</f>
        <v>70</v>
      </c>
      <c r="AF143">
        <f>PLANURI!D$12</f>
        <v>130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Mecanica</v>
      </c>
      <c r="AA144" t="str">
        <f>PLANURI!H$6</f>
        <v>STIINTE INGINERESTI</v>
      </c>
      <c r="AB144">
        <f>PLANURI!C$12</f>
        <v>10</v>
      </c>
      <c r="AC144" t="str">
        <f>PLANURI!H$9</f>
        <v>Ingineria Sudarii</v>
      </c>
      <c r="AD144">
        <f>PLANURI!A$12</f>
        <v>20</v>
      </c>
      <c r="AE144">
        <f>PLANURI!B$12</f>
        <v>70</v>
      </c>
      <c r="AF144">
        <f>PLANURI!D$12</f>
        <v>130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Mecanica</v>
      </c>
      <c r="AA145" t="str">
        <f>PLANURI!H$6</f>
        <v>STIINTE INGINERESTI</v>
      </c>
      <c r="AB145">
        <f>PLANURI!C$12</f>
        <v>10</v>
      </c>
      <c r="AC145" t="str">
        <f>PLANURI!H$9</f>
        <v>Ingineria Sudarii</v>
      </c>
      <c r="AD145">
        <f>PLANURI!A$12</f>
        <v>20</v>
      </c>
      <c r="AE145">
        <f>PLANURI!B$12</f>
        <v>70</v>
      </c>
      <c r="AF145">
        <f>PLANURI!D$12</f>
        <v>130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Mecanica</v>
      </c>
      <c r="AA146" t="str">
        <f>PLANURI!H$6</f>
        <v>STIINTE INGINERESTI</v>
      </c>
      <c r="AB146">
        <f>PLANURI!C$12</f>
        <v>10</v>
      </c>
      <c r="AC146" t="str">
        <f>PLANURI!H$9</f>
        <v>Ingineria Sudarii</v>
      </c>
      <c r="AD146">
        <f>PLANURI!A$12</f>
        <v>20</v>
      </c>
      <c r="AE146">
        <f>PLANURI!B$12</f>
        <v>70</v>
      </c>
      <c r="AF146">
        <f>PLANURI!D$12</f>
        <v>130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Mecanica</v>
      </c>
      <c r="AA147" t="str">
        <f>PLANURI!H$6</f>
        <v>STIINTE INGINERESTI</v>
      </c>
      <c r="AB147">
        <f>PLANURI!C$12</f>
        <v>10</v>
      </c>
      <c r="AC147" t="str">
        <f>PLANURI!H$9</f>
        <v>Ingineria Sudarii</v>
      </c>
      <c r="AD147">
        <f>PLANURI!A$12</f>
        <v>20</v>
      </c>
      <c r="AE147">
        <f>PLANURI!B$12</f>
        <v>70</v>
      </c>
      <c r="AF147">
        <f>PLANURI!D$12</f>
        <v>130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Mecanica</v>
      </c>
      <c r="AA148" t="str">
        <f>PLANURI!H$6</f>
        <v>STIINTE INGINERESTI</v>
      </c>
      <c r="AB148">
        <f>PLANURI!C$12</f>
        <v>10</v>
      </c>
      <c r="AC148" t="str">
        <f>PLANURI!H$9</f>
        <v>Ingineria Sudarii</v>
      </c>
      <c r="AD148">
        <f>PLANURI!A$12</f>
        <v>20</v>
      </c>
      <c r="AE148">
        <f>PLANURI!B$12</f>
        <v>70</v>
      </c>
      <c r="AF148">
        <f>PLANURI!D$12</f>
        <v>130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Mecanica</v>
      </c>
      <c r="AA149" t="str">
        <f>PLANURI!H$6</f>
        <v>STIINTE INGINERESTI</v>
      </c>
      <c r="AB149">
        <f>PLANURI!C$12</f>
        <v>10</v>
      </c>
      <c r="AC149" t="str">
        <f>PLANURI!H$9</f>
        <v>Ingineria Sudarii</v>
      </c>
      <c r="AD149">
        <f>PLANURI!A$12</f>
        <v>20</v>
      </c>
      <c r="AE149">
        <f>PLANURI!B$12</f>
        <v>70</v>
      </c>
      <c r="AF149">
        <f>PLANURI!D$12</f>
        <v>130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Mecanica</v>
      </c>
      <c r="AA150" t="str">
        <f>PLANURI!H$6</f>
        <v>STIINTE INGINERESTI</v>
      </c>
      <c r="AB150">
        <f>PLANURI!C$12</f>
        <v>10</v>
      </c>
      <c r="AC150" t="str">
        <f>PLANURI!H$9</f>
        <v>Ingineria Sudarii</v>
      </c>
      <c r="AD150">
        <f>PLANURI!A$12</f>
        <v>20</v>
      </c>
      <c r="AE150">
        <f>PLANURI!B$12</f>
        <v>70</v>
      </c>
      <c r="AF150">
        <f>PLANURI!D$12</f>
        <v>130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Mecanica</v>
      </c>
      <c r="AA151" t="str">
        <f>PLANURI!H$6</f>
        <v>STIINTE INGINERESTI</v>
      </c>
      <c r="AB151">
        <f>PLANURI!C$12</f>
        <v>10</v>
      </c>
      <c r="AC151" t="str">
        <f>PLANURI!H$9</f>
        <v>Ingineria Sudarii</v>
      </c>
      <c r="AD151">
        <f>PLANURI!A$12</f>
        <v>20</v>
      </c>
      <c r="AE151">
        <f>PLANURI!B$12</f>
        <v>70</v>
      </c>
      <c r="AF151">
        <f>PLANURI!D$12</f>
        <v>130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Mecanica</v>
      </c>
      <c r="AA152" t="str">
        <f>PLANURI!H$6</f>
        <v>STIINTE INGINERESTI</v>
      </c>
      <c r="AB152">
        <f>PLANURI!C$12</f>
        <v>10</v>
      </c>
      <c r="AC152" t="str">
        <f>PLANURI!H$9</f>
        <v>Ingineria Sudarii</v>
      </c>
      <c r="AD152">
        <f>PLANURI!A$12</f>
        <v>20</v>
      </c>
      <c r="AE152">
        <f>PLANURI!B$12</f>
        <v>70</v>
      </c>
      <c r="AF152">
        <f>PLANURI!D$12</f>
        <v>130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Mecanica</v>
      </c>
      <c r="AA153" t="str">
        <f>PLANURI!H$6</f>
        <v>STIINTE INGINERESTI</v>
      </c>
      <c r="AB153">
        <f>PLANURI!C$12</f>
        <v>10</v>
      </c>
      <c r="AC153" t="str">
        <f>PLANURI!H$9</f>
        <v>Ingineria Sudarii</v>
      </c>
      <c r="AD153">
        <f>PLANURI!A$12</f>
        <v>20</v>
      </c>
      <c r="AE153">
        <f>PLANURI!B$12</f>
        <v>70</v>
      </c>
      <c r="AF153">
        <f>PLANURI!D$12</f>
        <v>130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Mecanica</v>
      </c>
      <c r="AA154" t="str">
        <f>PLANURI!H$6</f>
        <v>STIINTE INGINERESTI</v>
      </c>
      <c r="AB154">
        <f>PLANURI!C$12</f>
        <v>10</v>
      </c>
      <c r="AC154" t="str">
        <f>PLANURI!H$9</f>
        <v>Ingineria Sudarii</v>
      </c>
      <c r="AD154">
        <f>PLANURI!A$12</f>
        <v>20</v>
      </c>
      <c r="AE154">
        <f>PLANURI!B$12</f>
        <v>70</v>
      </c>
      <c r="AF154">
        <f>PLANURI!D$12</f>
        <v>130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Mecanica</v>
      </c>
      <c r="AA155" t="str">
        <f>PLANURI!H$6</f>
        <v>STIINTE INGINERESTI</v>
      </c>
      <c r="AB155">
        <f>PLANURI!C$12</f>
        <v>10</v>
      </c>
      <c r="AC155" t="str">
        <f>PLANURI!H$9</f>
        <v>Ingineria Sudarii</v>
      </c>
      <c r="AD155">
        <f>PLANURI!A$12</f>
        <v>20</v>
      </c>
      <c r="AE155">
        <f>PLANURI!B$12</f>
        <v>70</v>
      </c>
      <c r="AF155">
        <f>PLANURI!D$12</f>
        <v>130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Mecanica</v>
      </c>
      <c r="AA156" t="str">
        <f>PLANURI!H$6</f>
        <v>STIINTE INGINERESTI</v>
      </c>
      <c r="AB156">
        <f>PLANURI!C$12</f>
        <v>10</v>
      </c>
      <c r="AC156" t="str">
        <f>PLANURI!H$9</f>
        <v>Ingineria Sudarii</v>
      </c>
      <c r="AD156">
        <f>PLANURI!A$12</f>
        <v>20</v>
      </c>
      <c r="AE156">
        <f>PLANURI!B$12</f>
        <v>70</v>
      </c>
      <c r="AF156">
        <f>PLANURI!D$12</f>
        <v>130</v>
      </c>
      <c r="AG156" t="str">
        <f>PLANURI!BW599</f>
        <v/>
      </c>
    </row>
    <row r="157" spans="1:33" x14ac:dyDescent="0.2">
      <c r="A157" t="str">
        <f>PLANURI!AX600</f>
        <v>L420.22.05.S4-01</v>
      </c>
      <c r="B157">
        <f>PLANURI!AY600</f>
        <v>1</v>
      </c>
      <c r="C157" t="str">
        <f>PLANURI!AZ600</f>
        <v>Disciplina optionala independenta 1.1
Prototipare si fabricatie rapida (*)</v>
      </c>
      <c r="D157">
        <f>PLANURI!BA600</f>
        <v>3</v>
      </c>
      <c r="E157" t="str">
        <f>PLANURI!BB600</f>
        <v>5</v>
      </c>
      <c r="F157" t="str">
        <f>PLANURI!BC600</f>
        <v>D</v>
      </c>
      <c r="G157" t="str">
        <f>PLANURI!BD600</f>
        <v>DO</v>
      </c>
      <c r="H157">
        <f>PLANURI!BE600</f>
        <v>2</v>
      </c>
      <c r="I157">
        <f>PLANURI!BF600</f>
        <v>2</v>
      </c>
      <c r="J157">
        <f>PLANURI!BG600</f>
        <v>4</v>
      </c>
      <c r="K157">
        <f>PLANURI!BH600</f>
        <v>28</v>
      </c>
      <c r="L157">
        <f>PLANURI!BI600</f>
        <v>28</v>
      </c>
      <c r="M157">
        <f>PLANURI!BJ600</f>
        <v>56</v>
      </c>
      <c r="N157">
        <f>PLANURI!BK600</f>
        <v>0</v>
      </c>
      <c r="O157">
        <f>PLANURI!BL600</f>
        <v>0</v>
      </c>
      <c r="P157">
        <f>PLANURI!BM600</f>
        <v>0</v>
      </c>
      <c r="Q157">
        <f>PLANURI!BN600</f>
        <v>0</v>
      </c>
      <c r="R157">
        <f>PLANURI!BO600</f>
        <v>0</v>
      </c>
      <c r="S157">
        <f>PLANURI!BP600</f>
        <v>0</v>
      </c>
      <c r="T157">
        <f>PLANURI!BQ600</f>
        <v>3.1</v>
      </c>
      <c r="U157">
        <f>PLANURI!BR600</f>
        <v>44</v>
      </c>
      <c r="V157">
        <f>PLANURI!BS600</f>
        <v>4</v>
      </c>
      <c r="W157" t="str">
        <f>PLANURI!BT600</f>
        <v>DS</v>
      </c>
      <c r="X157">
        <f>PLANURI!BU600</f>
        <v>7.1</v>
      </c>
      <c r="Y157">
        <f>PLANURI!BV600</f>
        <v>100</v>
      </c>
      <c r="Z157" t="str">
        <f>PLANURI!A$4</f>
        <v>Facultatea Mecanica</v>
      </c>
      <c r="AA157" t="str">
        <f>PLANURI!H$6</f>
        <v>STIINTE INGINERESTI</v>
      </c>
      <c r="AB157">
        <f>PLANURI!C$12</f>
        <v>10</v>
      </c>
      <c r="AC157" t="str">
        <f>PLANURI!H$9</f>
        <v>Ingineria Sudarii</v>
      </c>
      <c r="AD157">
        <f>PLANURI!A$12</f>
        <v>20</v>
      </c>
      <c r="AE157">
        <f>PLANURI!B$12</f>
        <v>70</v>
      </c>
      <c r="AF157">
        <f>PLANURI!D$12</f>
        <v>130</v>
      </c>
      <c r="AG157" t="str">
        <f>PLANURI!BW600</f>
        <v>2024</v>
      </c>
    </row>
    <row r="158" spans="1:33" x14ac:dyDescent="0.2">
      <c r="A158" t="str">
        <f>PLANURI!AX601</f>
        <v>L420.22.05.S4-02</v>
      </c>
      <c r="B158">
        <f>PLANURI!AY601</f>
        <v>2</v>
      </c>
      <c r="C158" t="str">
        <f>PLANURI!AZ601</f>
        <v>Disciplina optionala independenta 1.2
Tehnici moderne de prelucrare</v>
      </c>
      <c r="D158">
        <f>PLANURI!BA601</f>
        <v>3</v>
      </c>
      <c r="E158" t="str">
        <f>PLANURI!BB601</f>
        <v>5</v>
      </c>
      <c r="F158" t="str">
        <f>PLANURI!BC601</f>
        <v>D</v>
      </c>
      <c r="G158" t="str">
        <f>PLANURI!BD601</f>
        <v>DO</v>
      </c>
      <c r="H158">
        <f>PLANURI!WL601</f>
        <v>0</v>
      </c>
      <c r="I158">
        <f>PLANURI!BF601</f>
        <v>2</v>
      </c>
      <c r="J158">
        <f>PLANURI!BG601</f>
        <v>4</v>
      </c>
      <c r="K158">
        <f>PLANURI!BH601</f>
        <v>28</v>
      </c>
      <c r="L158">
        <f>PLANURI!BI601</f>
        <v>28</v>
      </c>
      <c r="M158">
        <f>PLANURI!BJ601</f>
        <v>56</v>
      </c>
      <c r="N158">
        <f>PLANURI!BK601</f>
        <v>0</v>
      </c>
      <c r="O158">
        <f>PLANURI!BL601</f>
        <v>0</v>
      </c>
      <c r="P158">
        <f>PLANURI!BM601</f>
        <v>0</v>
      </c>
      <c r="Q158">
        <f>PLANURI!BN601</f>
        <v>0</v>
      </c>
      <c r="R158">
        <f>PLANURI!BO601</f>
        <v>0</v>
      </c>
      <c r="S158">
        <f>PLANURI!BP601</f>
        <v>0</v>
      </c>
      <c r="T158">
        <f>PLANURI!BQ601</f>
        <v>3.1</v>
      </c>
      <c r="U158">
        <f>PLANURI!BR601</f>
        <v>44</v>
      </c>
      <c r="V158">
        <f>PLANURI!BS601</f>
        <v>4</v>
      </c>
      <c r="W158" t="str">
        <f>PLANURI!BT601</f>
        <v>DS</v>
      </c>
      <c r="X158">
        <f>PLANURI!BU601</f>
        <v>7.1</v>
      </c>
      <c r="Y158">
        <f>PLANURI!BV601</f>
        <v>100</v>
      </c>
      <c r="Z158" t="str">
        <f>PLANURI!A$4</f>
        <v>Facultatea Mecanica</v>
      </c>
      <c r="AA158" t="str">
        <f>PLANURI!H$6</f>
        <v>STIINTE INGINERESTI</v>
      </c>
      <c r="AB158">
        <f>PLANURI!C$12</f>
        <v>10</v>
      </c>
      <c r="AC158" t="str">
        <f>PLANURI!H$9</f>
        <v>Ingineria Sudarii</v>
      </c>
      <c r="AD158">
        <f>PLANURI!A$12</f>
        <v>20</v>
      </c>
      <c r="AE158">
        <f>PLANURI!B$12</f>
        <v>70</v>
      </c>
      <c r="AF158">
        <f>PLANURI!D$12</f>
        <v>130</v>
      </c>
      <c r="AG158" t="str">
        <f>PLANURI!BW601</f>
        <v>2024</v>
      </c>
    </row>
    <row r="159" spans="1:33" x14ac:dyDescent="0.2">
      <c r="A159" t="str">
        <f>PLANURI!AX602</f>
        <v>L420.22.05.S4-03</v>
      </c>
      <c r="B159">
        <f>PLANURI!AY602</f>
        <v>3</v>
      </c>
      <c r="C159" t="str">
        <f>PLANURI!AZ602</f>
        <v>Disciplina optionala independenta 2.1
Tehnologii si utilaje de deformare (*)</v>
      </c>
      <c r="D159">
        <f>PLANURI!BA602</f>
        <v>3</v>
      </c>
      <c r="E159" t="str">
        <f>PLANURI!BB602</f>
        <v>5</v>
      </c>
      <c r="F159" t="str">
        <f>PLANURI!BC602</f>
        <v>E</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4.9000000000000004</v>
      </c>
      <c r="U159">
        <f>PLANURI!BR602</f>
        <v>69</v>
      </c>
      <c r="V159">
        <f>PLANURI!BS602</f>
        <v>5</v>
      </c>
      <c r="W159" t="str">
        <f>PLANURI!BT602</f>
        <v>DS</v>
      </c>
      <c r="X159">
        <f>PLANURI!BU602</f>
        <v>8.9</v>
      </c>
      <c r="Y159">
        <f>PLANURI!BV602</f>
        <v>125</v>
      </c>
      <c r="Z159" t="str">
        <f>PLANURI!A$4</f>
        <v>Facultatea Mecanica</v>
      </c>
      <c r="AA159" t="str">
        <f>PLANURI!H$6</f>
        <v>STIINTE INGINERESTI</v>
      </c>
      <c r="AB159">
        <f>PLANURI!C$12</f>
        <v>10</v>
      </c>
      <c r="AC159" t="str">
        <f>PLANURI!H$9</f>
        <v>Ingineria Sudarii</v>
      </c>
      <c r="AD159">
        <f>PLANURI!A$12</f>
        <v>20</v>
      </c>
      <c r="AE159">
        <f>PLANURI!B$12</f>
        <v>70</v>
      </c>
      <c r="AF159">
        <f>PLANURI!D$12</f>
        <v>130</v>
      </c>
      <c r="AG159" t="str">
        <f>PLANURI!BW602</f>
        <v>2024</v>
      </c>
    </row>
    <row r="160" spans="1:33" x14ac:dyDescent="0.2">
      <c r="A160" t="str">
        <f>PLANURI!AX603</f>
        <v>L420.22.05.S4-04</v>
      </c>
      <c r="B160">
        <f>PLANURI!AY603</f>
        <v>4</v>
      </c>
      <c r="C160" t="str">
        <f>PLANURI!AZ603</f>
        <v>Disciplina optionala independenta 2.2
Utilaje de fabricație</v>
      </c>
      <c r="D160">
        <f>PLANURI!BA603</f>
        <v>3</v>
      </c>
      <c r="E160" t="str">
        <f>PLANURI!BB603</f>
        <v>5</v>
      </c>
      <c r="F160" t="str">
        <f>PLANURI!BC603</f>
        <v>E</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4.9000000000000004</v>
      </c>
      <c r="U160">
        <f>PLANURI!BR603</f>
        <v>69</v>
      </c>
      <c r="V160">
        <f>PLANURI!BS603</f>
        <v>5</v>
      </c>
      <c r="W160" t="str">
        <f>PLANURI!BT603</f>
        <v>DS</v>
      </c>
      <c r="X160">
        <f>PLANURI!BU603</f>
        <v>8.9</v>
      </c>
      <c r="Y160">
        <f>PLANURI!BV603</f>
        <v>125</v>
      </c>
      <c r="Z160" t="str">
        <f>PLANURI!A$4</f>
        <v>Facultatea Mecanica</v>
      </c>
      <c r="AA160" t="str">
        <f>PLANURI!H$6</f>
        <v>STIINTE INGINERESTI</v>
      </c>
      <c r="AB160">
        <f>PLANURI!C$12</f>
        <v>10</v>
      </c>
      <c r="AC160" t="str">
        <f>PLANURI!H$9</f>
        <v>Ingineria Sudarii</v>
      </c>
      <c r="AD160">
        <f>PLANURI!A$12</f>
        <v>20</v>
      </c>
      <c r="AE160">
        <f>PLANURI!B$12</f>
        <v>70</v>
      </c>
      <c r="AF160">
        <f>PLANURI!D$12</f>
        <v>130</v>
      </c>
      <c r="AG160" t="str">
        <f>PLANURI!BW603</f>
        <v>2024</v>
      </c>
    </row>
    <row r="161" spans="1:33" x14ac:dyDescent="0.2">
      <c r="A161" t="str">
        <f>PLANURI!AX604</f>
        <v>L420.22.05.S4-05</v>
      </c>
      <c r="B161">
        <f>PLANURI!AY604</f>
        <v>5</v>
      </c>
      <c r="C161" t="str">
        <f>PLANURI!AZ604</f>
        <v>Disciplina optionala independenta 3.1
Etica si integritate academica</v>
      </c>
      <c r="D161">
        <f>PLANURI!BA604</f>
        <v>3</v>
      </c>
      <c r="E161" t="str">
        <f>PLANURI!BB604</f>
        <v>5</v>
      </c>
      <c r="F161" t="str">
        <f>PLANURI!BC604</f>
        <v>D</v>
      </c>
      <c r="G161" t="str">
        <f>PLANURI!BD604</f>
        <v>DO</v>
      </c>
      <c r="H161">
        <f>PLANURI!BE604</f>
        <v>0</v>
      </c>
      <c r="I161">
        <f>PLANURI!BF604</f>
        <v>1</v>
      </c>
      <c r="J161">
        <f>PLANURI!BG604</f>
        <v>1</v>
      </c>
      <c r="K161">
        <f>PLANURI!BH604</f>
        <v>0</v>
      </c>
      <c r="L161">
        <f>PLANURI!BI604</f>
        <v>14</v>
      </c>
      <c r="M161">
        <f>PLANURI!BJ604</f>
        <v>14</v>
      </c>
      <c r="N161">
        <f>PLANURI!BK604</f>
        <v>0</v>
      </c>
      <c r="O161">
        <f>PLANURI!BL604</f>
        <v>0</v>
      </c>
      <c r="P161">
        <f>PLANURI!BM604</f>
        <v>0</v>
      </c>
      <c r="Q161">
        <f>PLANURI!BN604</f>
        <v>0</v>
      </c>
      <c r="R161">
        <f>PLANURI!BO604</f>
        <v>0</v>
      </c>
      <c r="S161">
        <f>PLANURI!BP604</f>
        <v>0</v>
      </c>
      <c r="T161">
        <f>PLANURI!BQ604</f>
        <v>2.6</v>
      </c>
      <c r="U161">
        <f>PLANURI!BR604</f>
        <v>36</v>
      </c>
      <c r="V161">
        <f>PLANURI!BS604</f>
        <v>2</v>
      </c>
      <c r="W161" t="str">
        <f>PLANURI!BT604</f>
        <v>DC</v>
      </c>
      <c r="X161">
        <f>PLANURI!BU604</f>
        <v>3.6</v>
      </c>
      <c r="Y161">
        <f>PLANURI!BV604</f>
        <v>50</v>
      </c>
      <c r="Z161" t="str">
        <f>PLANURI!A$4</f>
        <v>Facultatea Mecanica</v>
      </c>
      <c r="AA161" t="str">
        <f>PLANURI!H$6</f>
        <v>STIINTE INGINERESTI</v>
      </c>
      <c r="AB161">
        <f>PLANURI!C$12</f>
        <v>10</v>
      </c>
      <c r="AC161" t="str">
        <f>PLANURI!H$9</f>
        <v>Ingineria Sudarii</v>
      </c>
      <c r="AD161">
        <f>PLANURI!A$12</f>
        <v>20</v>
      </c>
      <c r="AE161">
        <f>PLANURI!B$12</f>
        <v>70</v>
      </c>
      <c r="AF161">
        <f>PLANURI!D$12</f>
        <v>130</v>
      </c>
      <c r="AG161" t="str">
        <f>PLANURI!BW604</f>
        <v>2024</v>
      </c>
    </row>
    <row r="162" spans="1:33" x14ac:dyDescent="0.2">
      <c r="A162" t="str">
        <f>PLANURI!AX605</f>
        <v>L420.22.05.S4-06</v>
      </c>
      <c r="B162">
        <f>PLANURI!AY605</f>
        <v>6</v>
      </c>
      <c r="C162" t="str">
        <f>PLANURI!AZ605</f>
        <v>Disciplina optionala independenta 3.2
Comunicare  (*)</v>
      </c>
      <c r="D162">
        <f>PLANURI!BA605</f>
        <v>3</v>
      </c>
      <c r="E162" t="str">
        <f>PLANURI!BB605</f>
        <v>5</v>
      </c>
      <c r="F162" t="str">
        <f>PLANURI!BC605</f>
        <v>D</v>
      </c>
      <c r="G162" t="str">
        <f>PLANURI!BD605</f>
        <v>DO</v>
      </c>
      <c r="H162">
        <f>PLANURI!WL605</f>
        <v>0</v>
      </c>
      <c r="I162">
        <f>PLANURI!BF605</f>
        <v>1</v>
      </c>
      <c r="J162">
        <f>PLANURI!BG605</f>
        <v>1</v>
      </c>
      <c r="K162">
        <f>PLANURI!BH605</f>
        <v>0</v>
      </c>
      <c r="L162">
        <f>PLANURI!BI605</f>
        <v>14</v>
      </c>
      <c r="M162">
        <f>PLANURI!BJ605</f>
        <v>14</v>
      </c>
      <c r="N162">
        <f>PLANURI!BK605</f>
        <v>0</v>
      </c>
      <c r="O162">
        <f>PLANURI!BL605</f>
        <v>0</v>
      </c>
      <c r="P162">
        <f>PLANURI!BM605</f>
        <v>0</v>
      </c>
      <c r="Q162">
        <f>PLANURI!BN605</f>
        <v>0</v>
      </c>
      <c r="R162">
        <f>PLANURI!BO605</f>
        <v>0</v>
      </c>
      <c r="S162">
        <f>PLANURI!BP605</f>
        <v>0</v>
      </c>
      <c r="T162">
        <f>PLANURI!BQ605</f>
        <v>2.6</v>
      </c>
      <c r="U162">
        <f>PLANURI!BR605</f>
        <v>36</v>
      </c>
      <c r="V162">
        <f>PLANURI!BS605</f>
        <v>2</v>
      </c>
      <c r="W162" t="str">
        <f>PLANURI!BT605</f>
        <v>DC</v>
      </c>
      <c r="X162">
        <f>PLANURI!BU605</f>
        <v>3.6</v>
      </c>
      <c r="Y162">
        <f>PLANURI!BV605</f>
        <v>50</v>
      </c>
      <c r="Z162" t="str">
        <f>PLANURI!A$4</f>
        <v>Facultatea Mecanica</v>
      </c>
      <c r="AA162" t="str">
        <f>PLANURI!H$6</f>
        <v>STIINTE INGINERESTI</v>
      </c>
      <c r="AB162">
        <f>PLANURI!C$12</f>
        <v>10</v>
      </c>
      <c r="AC162" t="str">
        <f>PLANURI!H$9</f>
        <v>Ingineria Sudarii</v>
      </c>
      <c r="AD162">
        <f>PLANURI!A$12</f>
        <v>20</v>
      </c>
      <c r="AE162">
        <f>PLANURI!B$12</f>
        <v>70</v>
      </c>
      <c r="AF162">
        <f>PLANURI!D$12</f>
        <v>130</v>
      </c>
      <c r="AG162" t="str">
        <f>PLANURI!BW605</f>
        <v>2024</v>
      </c>
    </row>
    <row r="163" spans="1:33" x14ac:dyDescent="0.2">
      <c r="A163" t="e">
        <f>PLANURI!AX606</f>
        <v>#N/A</v>
      </c>
      <c r="B163">
        <f>PLANURI!AY606</f>
        <v>7</v>
      </c>
      <c r="C163" t="str">
        <f>PLANURI!AZ606</f>
        <v xml:space="preserve">   </v>
      </c>
      <c r="D163">
        <f>PLANURI!BA606</f>
        <v>3</v>
      </c>
      <c r="E163" t="str">
        <f>PLANURI!BB606</f>
        <v>5</v>
      </c>
      <c r="F163">
        <f>PLANURI!BC606</f>
        <v>0</v>
      </c>
      <c r="G163" t="str">
        <f>PLANURI!BD606</f>
        <v>DO</v>
      </c>
      <c r="H163">
        <f>PLANURI!BE606</f>
        <v>0</v>
      </c>
      <c r="I163">
        <f>PLANURI!BF606</f>
        <v>0</v>
      </c>
      <c r="J163">
        <f>PLANURI!BG606</f>
        <v>0</v>
      </c>
      <c r="K163">
        <f>PLANURI!BH606</f>
        <v>0</v>
      </c>
      <c r="L163">
        <f>PLANURI!BI606</f>
        <v>0</v>
      </c>
      <c r="M163">
        <f>PLANURI!BJ606</f>
        <v>0</v>
      </c>
      <c r="N163">
        <f>PLANURI!BK606</f>
        <v>0</v>
      </c>
      <c r="O163">
        <f>PLANURI!BL606</f>
        <v>0</v>
      </c>
      <c r="P163">
        <f>PLANURI!BM606</f>
        <v>0</v>
      </c>
      <c r="Q163">
        <f>PLANURI!BN606</f>
        <v>0</v>
      </c>
      <c r="R163">
        <f>PLANURI!BO606</f>
        <v>0</v>
      </c>
      <c r="S163">
        <f>PLANURI!BP606</f>
        <v>0</v>
      </c>
      <c r="T163" t="str">
        <f>PLANURI!BQ606</f>
        <v/>
      </c>
      <c r="U163" t="str">
        <f>PLANURI!BR606</f>
        <v/>
      </c>
      <c r="V163">
        <f>PLANURI!BS606</f>
        <v>0</v>
      </c>
      <c r="W163">
        <f>PLANURI!BT606</f>
        <v>0</v>
      </c>
      <c r="X163">
        <f>PLANURI!BU606</f>
        <v>0</v>
      </c>
      <c r="Y163">
        <f>PLANURI!BV606</f>
        <v>0</v>
      </c>
      <c r="Z163" t="str">
        <f>PLANURI!A$4</f>
        <v>Facultatea Mecanica</v>
      </c>
      <c r="AA163" t="str">
        <f>PLANURI!H$6</f>
        <v>STIINTE INGINERESTI</v>
      </c>
      <c r="AB163">
        <f>PLANURI!C$12</f>
        <v>10</v>
      </c>
      <c r="AC163" t="str">
        <f>PLANURI!H$9</f>
        <v>Ingineria Sudarii</v>
      </c>
      <c r="AD163">
        <f>PLANURI!A$12</f>
        <v>20</v>
      </c>
      <c r="AE163">
        <f>PLANURI!B$12</f>
        <v>70</v>
      </c>
      <c r="AF163">
        <f>PLANURI!D$12</f>
        <v>130</v>
      </c>
      <c r="AG163" t="str">
        <f>PLANURI!BW606</f>
        <v>2024</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Mecanica</v>
      </c>
      <c r="AA164" t="str">
        <f>PLANURI!H$6</f>
        <v>STIINTE INGINERESTI</v>
      </c>
      <c r="AB164">
        <f>PLANURI!C$12</f>
        <v>10</v>
      </c>
      <c r="AC164" t="str">
        <f>PLANURI!H$9</f>
        <v>Ingineria Sudarii</v>
      </c>
      <c r="AD164">
        <f>PLANURI!A$12</f>
        <v>20</v>
      </c>
      <c r="AE164">
        <f>PLANURI!B$12</f>
        <v>70</v>
      </c>
      <c r="AF164">
        <f>PLANURI!D$12</f>
        <v>130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Mecanica</v>
      </c>
      <c r="AA165" t="str">
        <f>PLANURI!H$6</f>
        <v>STIINTE INGINERESTI</v>
      </c>
      <c r="AB165">
        <f>PLANURI!C$12</f>
        <v>10</v>
      </c>
      <c r="AC165" t="str">
        <f>PLANURI!H$9</f>
        <v>Ingineria Sudarii</v>
      </c>
      <c r="AD165">
        <f>PLANURI!A$12</f>
        <v>20</v>
      </c>
      <c r="AE165">
        <f>PLANURI!B$12</f>
        <v>70</v>
      </c>
      <c r="AF165">
        <f>PLANURI!D$12</f>
        <v>130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Mecanica</v>
      </c>
      <c r="AA166" t="str">
        <f>PLANURI!H$6</f>
        <v>STIINTE INGINERESTI</v>
      </c>
      <c r="AB166">
        <f>PLANURI!C$12</f>
        <v>10</v>
      </c>
      <c r="AC166" t="str">
        <f>PLANURI!H$9</f>
        <v>Ingineria Sudarii</v>
      </c>
      <c r="AD166">
        <f>PLANURI!A$12</f>
        <v>20</v>
      </c>
      <c r="AE166">
        <f>PLANURI!B$12</f>
        <v>70</v>
      </c>
      <c r="AF166">
        <f>PLANURI!D$12</f>
        <v>130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Mecanica</v>
      </c>
      <c r="AA167" t="str">
        <f>PLANURI!H$6</f>
        <v>STIINTE INGINERESTI</v>
      </c>
      <c r="AB167">
        <f>PLANURI!C$12</f>
        <v>10</v>
      </c>
      <c r="AC167" t="str">
        <f>PLANURI!H$9</f>
        <v>Ingineria Sudarii</v>
      </c>
      <c r="AD167">
        <f>PLANURI!A$12</f>
        <v>20</v>
      </c>
      <c r="AE167">
        <f>PLANURI!B$12</f>
        <v>70</v>
      </c>
      <c r="AF167">
        <f>PLANURI!D$12</f>
        <v>130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Mecanica</v>
      </c>
      <c r="AA168" t="str">
        <f>PLANURI!H$6</f>
        <v>STIINTE INGINERESTI</v>
      </c>
      <c r="AB168">
        <f>PLANURI!C$12</f>
        <v>10</v>
      </c>
      <c r="AC168" t="str">
        <f>PLANURI!H$9</f>
        <v>Ingineria Sudarii</v>
      </c>
      <c r="AD168">
        <f>PLANURI!A$12</f>
        <v>20</v>
      </c>
      <c r="AE168">
        <f>PLANURI!B$12</f>
        <v>70</v>
      </c>
      <c r="AF168">
        <f>PLANURI!D$12</f>
        <v>130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Mecanica</v>
      </c>
      <c r="AA169" t="str">
        <f>PLANURI!H$6</f>
        <v>STIINTE INGINERESTI</v>
      </c>
      <c r="AB169">
        <f>PLANURI!C$12</f>
        <v>10</v>
      </c>
      <c r="AC169" t="str">
        <f>PLANURI!H$9</f>
        <v>Ingineria Sudarii</v>
      </c>
      <c r="AD169">
        <f>PLANURI!A$12</f>
        <v>20</v>
      </c>
      <c r="AE169">
        <f>PLANURI!B$12</f>
        <v>70</v>
      </c>
      <c r="AF169">
        <f>PLANURI!D$12</f>
        <v>130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Mecanica</v>
      </c>
      <c r="AA170" t="str">
        <f>PLANURI!H$6</f>
        <v>STIINTE INGINERESTI</v>
      </c>
      <c r="AB170">
        <f>PLANURI!C$12</f>
        <v>10</v>
      </c>
      <c r="AC170" t="str">
        <f>PLANURI!H$9</f>
        <v>Ingineria Sudarii</v>
      </c>
      <c r="AD170">
        <f>PLANURI!A$12</f>
        <v>20</v>
      </c>
      <c r="AE170">
        <f>PLANURI!B$12</f>
        <v>70</v>
      </c>
      <c r="AF170">
        <f>PLANURI!D$12</f>
        <v>130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Mecanica</v>
      </c>
      <c r="AA171" t="str">
        <f>PLANURI!H$6</f>
        <v>STIINTE INGINERESTI</v>
      </c>
      <c r="AB171">
        <f>PLANURI!C$12</f>
        <v>10</v>
      </c>
      <c r="AC171" t="str">
        <f>PLANURI!H$9</f>
        <v>Ingineria Sudarii</v>
      </c>
      <c r="AD171">
        <f>PLANURI!A$12</f>
        <v>20</v>
      </c>
      <c r="AE171">
        <f>PLANURI!B$12</f>
        <v>70</v>
      </c>
      <c r="AF171">
        <f>PLANURI!D$12</f>
        <v>130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Mecanica</v>
      </c>
      <c r="AA172" t="str">
        <f>PLANURI!H$6</f>
        <v>STIINTE INGINERESTI</v>
      </c>
      <c r="AB172">
        <f>PLANURI!C$12</f>
        <v>10</v>
      </c>
      <c r="AC172" t="str">
        <f>PLANURI!H$9</f>
        <v>Ingineria Sudarii</v>
      </c>
      <c r="AD172">
        <f>PLANURI!A$12</f>
        <v>20</v>
      </c>
      <c r="AE172">
        <f>PLANURI!B$12</f>
        <v>70</v>
      </c>
      <c r="AF172">
        <f>PLANURI!D$12</f>
        <v>130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Mecanica</v>
      </c>
      <c r="AA173" t="str">
        <f>PLANURI!H$6</f>
        <v>STIINTE INGINERESTI</v>
      </c>
      <c r="AB173">
        <f>PLANURI!C$12</f>
        <v>10</v>
      </c>
      <c r="AC173" t="str">
        <f>PLANURI!H$9</f>
        <v>Ingineria Sudarii</v>
      </c>
      <c r="AD173">
        <f>PLANURI!A$12</f>
        <v>20</v>
      </c>
      <c r="AE173">
        <f>PLANURI!B$12</f>
        <v>70</v>
      </c>
      <c r="AF173">
        <f>PLANURI!D$12</f>
        <v>130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Mecanica</v>
      </c>
      <c r="AA174" t="str">
        <f>PLANURI!H$6</f>
        <v>STIINTE INGINERESTI</v>
      </c>
      <c r="AB174">
        <f>PLANURI!C$12</f>
        <v>10</v>
      </c>
      <c r="AC174" t="str">
        <f>PLANURI!H$9</f>
        <v>Ingineria Sudarii</v>
      </c>
      <c r="AD174">
        <f>PLANURI!A$12</f>
        <v>20</v>
      </c>
      <c r="AE174">
        <f>PLANURI!B$12</f>
        <v>70</v>
      </c>
      <c r="AF174">
        <f>PLANURI!D$12</f>
        <v>130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Mecanica</v>
      </c>
      <c r="AA175" t="str">
        <f>PLANURI!H$6</f>
        <v>STIINTE INGINERESTI</v>
      </c>
      <c r="AB175">
        <f>PLANURI!C$12</f>
        <v>10</v>
      </c>
      <c r="AC175" t="str">
        <f>PLANURI!H$9</f>
        <v>Ingineria Sudarii</v>
      </c>
      <c r="AD175">
        <f>PLANURI!A$12</f>
        <v>20</v>
      </c>
      <c r="AE175">
        <f>PLANURI!B$12</f>
        <v>70</v>
      </c>
      <c r="AF175">
        <f>PLANURI!D$12</f>
        <v>130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Mecanica</v>
      </c>
      <c r="AA176" t="str">
        <f>PLANURI!H$6</f>
        <v>STIINTE INGINERESTI</v>
      </c>
      <c r="AB176">
        <f>PLANURI!C$12</f>
        <v>10</v>
      </c>
      <c r="AC176" t="str">
        <f>PLANURI!H$9</f>
        <v>Ingineria Sudarii</v>
      </c>
      <c r="AD176">
        <f>PLANURI!A$12</f>
        <v>20</v>
      </c>
      <c r="AE176">
        <f>PLANURI!B$12</f>
        <v>70</v>
      </c>
      <c r="AF176">
        <f>PLANURI!D$12</f>
        <v>130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Mecanica</v>
      </c>
      <c r="AA177" t="str">
        <f>PLANURI!H$6</f>
        <v>STIINTE INGINERESTI</v>
      </c>
      <c r="AB177">
        <f>PLANURI!C$12</f>
        <v>10</v>
      </c>
      <c r="AC177" t="str">
        <f>PLANURI!H$9</f>
        <v>Ingineria Sudarii</v>
      </c>
      <c r="AD177">
        <f>PLANURI!A$12</f>
        <v>20</v>
      </c>
      <c r="AE177">
        <f>PLANURI!B$12</f>
        <v>70</v>
      </c>
      <c r="AF177">
        <f>PLANURI!D$12</f>
        <v>130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Mecanica</v>
      </c>
      <c r="AA178" t="str">
        <f>PLANURI!H$6</f>
        <v>STIINTE INGINERESTI</v>
      </c>
      <c r="AB178">
        <f>PLANURI!C$12</f>
        <v>10</v>
      </c>
      <c r="AC178" t="str">
        <f>PLANURI!H$9</f>
        <v>Ingineria Sudarii</v>
      </c>
      <c r="AD178">
        <f>PLANURI!A$12</f>
        <v>20</v>
      </c>
      <c r="AE178">
        <f>PLANURI!B$12</f>
        <v>70</v>
      </c>
      <c r="AF178">
        <f>PLANURI!D$12</f>
        <v>130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Mecanica</v>
      </c>
      <c r="AA179" t="str">
        <f>PLANURI!H$6</f>
        <v>STIINTE INGINERESTI</v>
      </c>
      <c r="AB179">
        <f>PLANURI!C$12</f>
        <v>10</v>
      </c>
      <c r="AC179" t="str">
        <f>PLANURI!H$9</f>
        <v>Ingineria Sudarii</v>
      </c>
      <c r="AD179">
        <f>PLANURI!A$12</f>
        <v>20</v>
      </c>
      <c r="AE179">
        <f>PLANURI!B$12</f>
        <v>70</v>
      </c>
      <c r="AF179">
        <f>PLANURI!D$12</f>
        <v>130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Mecanica</v>
      </c>
      <c r="AA180" t="str">
        <f>PLANURI!H$6</f>
        <v>STIINTE INGINERESTI</v>
      </c>
      <c r="AB180">
        <f>PLANURI!C$12</f>
        <v>10</v>
      </c>
      <c r="AC180" t="str">
        <f>PLANURI!H$9</f>
        <v>Ingineria Sudarii</v>
      </c>
      <c r="AD180">
        <f>PLANURI!A$12</f>
        <v>20</v>
      </c>
      <c r="AE180">
        <f>PLANURI!B$12</f>
        <v>70</v>
      </c>
      <c r="AF180">
        <f>PLANURI!D$12</f>
        <v>130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Mecanica</v>
      </c>
      <c r="AA181" t="str">
        <f>PLANURI!H$6</f>
        <v>STIINTE INGINERESTI</v>
      </c>
      <c r="AB181">
        <f>PLANURI!C$12</f>
        <v>10</v>
      </c>
      <c r="AC181" t="str">
        <f>PLANURI!H$9</f>
        <v>Ingineria Sudarii</v>
      </c>
      <c r="AD181">
        <f>PLANURI!A$12</f>
        <v>20</v>
      </c>
      <c r="AE181">
        <f>PLANURI!B$12</f>
        <v>70</v>
      </c>
      <c r="AF181">
        <f>PLANURI!D$12</f>
        <v>130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Mecanica</v>
      </c>
      <c r="AA182" t="str">
        <f>PLANURI!H$6</f>
        <v>STIINTE INGINERESTI</v>
      </c>
      <c r="AB182">
        <f>PLANURI!C$12</f>
        <v>10</v>
      </c>
      <c r="AC182" t="str">
        <f>PLANURI!H$9</f>
        <v>Ingineria Sudarii</v>
      </c>
      <c r="AD182">
        <f>PLANURI!A$12</f>
        <v>20</v>
      </c>
      <c r="AE182">
        <f>PLANURI!B$12</f>
        <v>70</v>
      </c>
      <c r="AF182">
        <f>PLANURI!D$12</f>
        <v>130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Mecanica</v>
      </c>
      <c r="AA183" t="str">
        <f>PLANURI!H$6</f>
        <v>STIINTE INGINERESTI</v>
      </c>
      <c r="AB183">
        <f>PLANURI!C$12</f>
        <v>10</v>
      </c>
      <c r="AC183" t="str">
        <f>PLANURI!H$9</f>
        <v>Ingineria Sudarii</v>
      </c>
      <c r="AD183">
        <f>PLANURI!A$12</f>
        <v>20</v>
      </c>
      <c r="AE183">
        <f>PLANURI!B$12</f>
        <v>70</v>
      </c>
      <c r="AF183">
        <f>PLANURI!D$12</f>
        <v>130</v>
      </c>
      <c r="AG183" t="str">
        <f>PLANURI!BW626</f>
        <v/>
      </c>
    </row>
    <row r="184" spans="1:33" x14ac:dyDescent="0.2">
      <c r="A184" t="str">
        <f>PLANURI!AX627</f>
        <v>L420.22.06.S3-01</v>
      </c>
      <c r="B184">
        <f>PLANURI!AY627</f>
        <v>1</v>
      </c>
      <c r="C184" t="str">
        <f>PLANURI!AZ627</f>
        <v>Disciplina optionala independenta 4.1
Alegerea si utilizarea materialelor (*)</v>
      </c>
      <c r="D184">
        <f>PLANURI!BA627</f>
        <v>3</v>
      </c>
      <c r="E184" t="str">
        <f>PLANURI!BB627</f>
        <v>6</v>
      </c>
      <c r="F184" t="str">
        <f>PLANURI!BC627</f>
        <v>D</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3.1</v>
      </c>
      <c r="U184">
        <f>PLANURI!BR627</f>
        <v>44</v>
      </c>
      <c r="V184">
        <f>PLANURI!BS627</f>
        <v>4</v>
      </c>
      <c r="W184" t="str">
        <f>PLANURI!BT627</f>
        <v>DS</v>
      </c>
      <c r="X184">
        <f>PLANURI!BU627</f>
        <v>7.1</v>
      </c>
      <c r="Y184">
        <f>PLANURI!BV627</f>
        <v>100</v>
      </c>
      <c r="Z184" t="str">
        <f>PLANURI!A$4</f>
        <v>Facultatea Mecanica</v>
      </c>
      <c r="AA184" t="str">
        <f>PLANURI!H$6</f>
        <v>STIINTE INGINERESTI</v>
      </c>
      <c r="AB184">
        <f>PLANURI!C$12</f>
        <v>10</v>
      </c>
      <c r="AC184" t="str">
        <f>PLANURI!H$9</f>
        <v>Ingineria Sudarii</v>
      </c>
      <c r="AD184">
        <f>PLANURI!A$12</f>
        <v>20</v>
      </c>
      <c r="AE184">
        <f>PLANURI!B$12</f>
        <v>70</v>
      </c>
      <c r="AF184">
        <f>PLANURI!D$12</f>
        <v>130</v>
      </c>
      <c r="AG184" t="str">
        <f>PLANURI!BW627</f>
        <v>2024</v>
      </c>
    </row>
    <row r="185" spans="1:33" x14ac:dyDescent="0.2">
      <c r="A185" t="str">
        <f>PLANURI!AX628</f>
        <v>L420.22.06.S3-02</v>
      </c>
      <c r="B185">
        <f>PLANURI!AY628</f>
        <v>2</v>
      </c>
      <c r="C185" t="str">
        <f>PLANURI!AZ628</f>
        <v>Disciplina optionala independenta 4.2
Controlul materialelor</v>
      </c>
      <c r="D185">
        <f>PLANURI!BA628</f>
        <v>3</v>
      </c>
      <c r="E185" t="str">
        <f>PLANURI!BB628</f>
        <v>6</v>
      </c>
      <c r="F185" t="str">
        <f>PLANURI!BC628</f>
        <v>D</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3.1</v>
      </c>
      <c r="U185">
        <f>PLANURI!BR628</f>
        <v>44</v>
      </c>
      <c r="V185">
        <f>PLANURI!BS628</f>
        <v>4</v>
      </c>
      <c r="W185" t="str">
        <f>PLANURI!BT628</f>
        <v>DS</v>
      </c>
      <c r="X185">
        <f>PLANURI!BU628</f>
        <v>7.1</v>
      </c>
      <c r="Y185">
        <f>PLANURI!BV628</f>
        <v>100</v>
      </c>
      <c r="Z185" t="str">
        <f>PLANURI!A$4</f>
        <v>Facultatea Mecanica</v>
      </c>
      <c r="AA185" t="str">
        <f>PLANURI!H$6</f>
        <v>STIINTE INGINERESTI</v>
      </c>
      <c r="AB185">
        <f>PLANURI!C$12</f>
        <v>10</v>
      </c>
      <c r="AC185" t="str">
        <f>PLANURI!H$9</f>
        <v>Ingineria Sudarii</v>
      </c>
      <c r="AD185">
        <f>PLANURI!A$12</f>
        <v>20</v>
      </c>
      <c r="AE185">
        <f>PLANURI!B$12</f>
        <v>70</v>
      </c>
      <c r="AF185">
        <f>PLANURI!D$12</f>
        <v>130</v>
      </c>
      <c r="AG185" t="str">
        <f>PLANURI!BW628</f>
        <v>2024</v>
      </c>
    </row>
    <row r="186" spans="1:33" x14ac:dyDescent="0.2">
      <c r="A186" t="str">
        <f>PLANURI!AX629</f>
        <v>L420.22.06.S3-03</v>
      </c>
      <c r="B186">
        <f>PLANURI!AY629</f>
        <v>3</v>
      </c>
      <c r="C186" t="str">
        <f>PLANURI!AZ629</f>
        <v>Disciplina optionala independenta 5.1
Maşini unelte  (*)</v>
      </c>
      <c r="D186">
        <f>PLANURI!BA629</f>
        <v>3</v>
      </c>
      <c r="E186" t="str">
        <f>PLANURI!BB629</f>
        <v>6</v>
      </c>
      <c r="F186" t="str">
        <f>PLANURI!BC629</f>
        <v>E</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3.1</v>
      </c>
      <c r="U186">
        <f>PLANURI!BR629</f>
        <v>44</v>
      </c>
      <c r="V186">
        <f>PLANURI!BS629</f>
        <v>4</v>
      </c>
      <c r="W186" t="str">
        <f>PLANURI!BT629</f>
        <v>DD</v>
      </c>
      <c r="X186">
        <f>PLANURI!BU629</f>
        <v>7.1</v>
      </c>
      <c r="Y186">
        <f>PLANURI!BV629</f>
        <v>100</v>
      </c>
      <c r="Z186" t="str">
        <f>PLANURI!A$4</f>
        <v>Facultatea Mecanica</v>
      </c>
      <c r="AA186" t="str">
        <f>PLANURI!H$6</f>
        <v>STIINTE INGINERESTI</v>
      </c>
      <c r="AB186">
        <f>PLANURI!C$12</f>
        <v>10</v>
      </c>
      <c r="AC186" t="str">
        <f>PLANURI!H$9</f>
        <v>Ingineria Sudarii</v>
      </c>
      <c r="AD186">
        <f>PLANURI!A$12</f>
        <v>20</v>
      </c>
      <c r="AE186">
        <f>PLANURI!B$12</f>
        <v>70</v>
      </c>
      <c r="AF186">
        <f>PLANURI!D$12</f>
        <v>130</v>
      </c>
      <c r="AG186" t="str">
        <f>PLANURI!BW629</f>
        <v>2024</v>
      </c>
    </row>
    <row r="187" spans="1:33" x14ac:dyDescent="0.2">
      <c r="A187" t="str">
        <f>PLANURI!AX630</f>
        <v>L420.22.06.S3-04</v>
      </c>
      <c r="B187">
        <f>PLANURI!AY630</f>
        <v>4</v>
      </c>
      <c r="C187" t="str">
        <f>PLANURI!AZ630</f>
        <v>Disciplina optionala independenta 5.2
Bazele generării suprafețelor pe masini unelte</v>
      </c>
      <c r="D187">
        <f>PLANURI!BA630</f>
        <v>3</v>
      </c>
      <c r="E187" t="str">
        <f>PLANURI!BB630</f>
        <v>6</v>
      </c>
      <c r="F187" t="str">
        <f>PLANURI!BC630</f>
        <v>E</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3.1</v>
      </c>
      <c r="U187">
        <f>PLANURI!BR630</f>
        <v>44</v>
      </c>
      <c r="V187">
        <f>PLANURI!BS630</f>
        <v>4</v>
      </c>
      <c r="W187" t="str">
        <f>PLANURI!BT630</f>
        <v>DD</v>
      </c>
      <c r="X187">
        <f>PLANURI!BU630</f>
        <v>7.1</v>
      </c>
      <c r="Y187">
        <f>PLANURI!BV630</f>
        <v>100</v>
      </c>
      <c r="Z187" t="str">
        <f>PLANURI!A$4</f>
        <v>Facultatea Mecanica</v>
      </c>
      <c r="AA187" t="str">
        <f>PLANURI!H$6</f>
        <v>STIINTE INGINERESTI</v>
      </c>
      <c r="AB187">
        <f>PLANURI!C$12</f>
        <v>10</v>
      </c>
      <c r="AC187" t="str">
        <f>PLANURI!H$9</f>
        <v>Ingineria Sudarii</v>
      </c>
      <c r="AD187">
        <f>PLANURI!A$12</f>
        <v>20</v>
      </c>
      <c r="AE187">
        <f>PLANURI!B$12</f>
        <v>70</v>
      </c>
      <c r="AF187">
        <f>PLANURI!D$12</f>
        <v>130</v>
      </c>
      <c r="AG187" t="str">
        <f>PLANURI!BW630</f>
        <v>2024</v>
      </c>
    </row>
    <row r="188" spans="1:33" x14ac:dyDescent="0.2">
      <c r="A188" t="str">
        <f>PLANURI!AX631</f>
        <v>L420.22.06.S3-05</v>
      </c>
      <c r="B188">
        <f>PLANURI!AY631</f>
        <v>5</v>
      </c>
      <c r="C188" t="str">
        <f>PLANURI!AZ631</f>
        <v>Disciplina optionala independenta 6.1
Servomecanisme, traductori si senzori (*)</v>
      </c>
      <c r="D188">
        <f>PLANURI!BA631</f>
        <v>3</v>
      </c>
      <c r="E188" t="str">
        <f>PLANURI!BB631</f>
        <v>6</v>
      </c>
      <c r="F188" t="str">
        <f>PLANURI!BC631</f>
        <v>E</v>
      </c>
      <c r="G188" t="str">
        <f>PLANURI!BD631</f>
        <v>DO</v>
      </c>
      <c r="H188">
        <f>PLANURI!WL631</f>
        <v>0</v>
      </c>
      <c r="I188">
        <f>PLANURI!BF631</f>
        <v>2</v>
      </c>
      <c r="J188">
        <f>PLANURI!BG631</f>
        <v>4</v>
      </c>
      <c r="K188">
        <f>PLANURI!BH631</f>
        <v>28</v>
      </c>
      <c r="L188">
        <f>PLANURI!BI631</f>
        <v>28</v>
      </c>
      <c r="M188">
        <f>PLANURI!BJ631</f>
        <v>56</v>
      </c>
      <c r="N188">
        <f>PLANURI!BK631</f>
        <v>0</v>
      </c>
      <c r="O188">
        <f>PLANURI!BL631</f>
        <v>0</v>
      </c>
      <c r="P188">
        <f>PLANURI!BM631</f>
        <v>0</v>
      </c>
      <c r="Q188">
        <f>PLANURI!BN631</f>
        <v>0</v>
      </c>
      <c r="R188">
        <f>PLANURI!BO631</f>
        <v>0</v>
      </c>
      <c r="S188">
        <f>PLANURI!BP631</f>
        <v>0</v>
      </c>
      <c r="T188">
        <f>PLANURI!BQ631</f>
        <v>3.1</v>
      </c>
      <c r="U188">
        <f>PLANURI!BR631</f>
        <v>44</v>
      </c>
      <c r="V188">
        <f>PLANURI!BS631</f>
        <v>4</v>
      </c>
      <c r="W188" t="str">
        <f>PLANURI!BT631</f>
        <v>DS</v>
      </c>
      <c r="X188">
        <f>PLANURI!BU631</f>
        <v>7.1</v>
      </c>
      <c r="Y188">
        <f>PLANURI!BV631</f>
        <v>100</v>
      </c>
      <c r="Z188" t="str">
        <f>PLANURI!A$4</f>
        <v>Facultatea Mecanica</v>
      </c>
      <c r="AA188" t="str">
        <f>PLANURI!H$6</f>
        <v>STIINTE INGINERESTI</v>
      </c>
      <c r="AB188">
        <f>PLANURI!C$12</f>
        <v>10</v>
      </c>
      <c r="AC188" t="str">
        <f>PLANURI!H$9</f>
        <v>Ingineria Sudarii</v>
      </c>
      <c r="AD188">
        <f>PLANURI!A$12</f>
        <v>20</v>
      </c>
      <c r="AE188">
        <f>PLANURI!B$12</f>
        <v>70</v>
      </c>
      <c r="AF188">
        <f>PLANURI!D$12</f>
        <v>130</v>
      </c>
      <c r="AG188" t="str">
        <f>PLANURI!BW631</f>
        <v>2024</v>
      </c>
    </row>
    <row r="189" spans="1:33" x14ac:dyDescent="0.2">
      <c r="A189" t="str">
        <f>PLANURI!AX632</f>
        <v>L420.22.06.S3-06</v>
      </c>
      <c r="B189">
        <f>PLANURI!AY632</f>
        <v>6</v>
      </c>
      <c r="C189" t="str">
        <f>PLANURI!AZ632</f>
        <v>Disciplina optionala independenta 6.2
Bazele cercetarii experimentale</v>
      </c>
      <c r="D189">
        <f>PLANURI!BA632</f>
        <v>3</v>
      </c>
      <c r="E189" t="str">
        <f>PLANURI!BB632</f>
        <v>6</v>
      </c>
      <c r="F189" t="str">
        <f>PLANURI!BC632</f>
        <v>E</v>
      </c>
      <c r="G189" t="str">
        <f>PLANURI!BD632</f>
        <v>DO</v>
      </c>
      <c r="H189">
        <f>PLANURI!BE632</f>
        <v>2</v>
      </c>
      <c r="I189">
        <f>PLANURI!BF632</f>
        <v>2</v>
      </c>
      <c r="J189">
        <f>PLANURI!BG632</f>
        <v>4</v>
      </c>
      <c r="K189">
        <f>PLANURI!BH632</f>
        <v>28</v>
      </c>
      <c r="L189">
        <f>PLANURI!BI632</f>
        <v>28</v>
      </c>
      <c r="M189">
        <f>PLANURI!BJ632</f>
        <v>56</v>
      </c>
      <c r="N189">
        <f>PLANURI!BK632</f>
        <v>0</v>
      </c>
      <c r="O189">
        <f>PLANURI!BL632</f>
        <v>0</v>
      </c>
      <c r="P189">
        <f>PLANURI!BM632</f>
        <v>0</v>
      </c>
      <c r="Q189">
        <f>PLANURI!BN632</f>
        <v>0</v>
      </c>
      <c r="R189">
        <f>PLANURI!BO632</f>
        <v>0</v>
      </c>
      <c r="S189">
        <f>PLANURI!BP632</f>
        <v>0</v>
      </c>
      <c r="T189">
        <f>PLANURI!BQ632</f>
        <v>3.1</v>
      </c>
      <c r="U189">
        <f>PLANURI!BR632</f>
        <v>44</v>
      </c>
      <c r="V189">
        <f>PLANURI!BS632</f>
        <v>4</v>
      </c>
      <c r="W189" t="str">
        <f>PLANURI!BT632</f>
        <v>DS</v>
      </c>
      <c r="X189">
        <f>PLANURI!BU632</f>
        <v>7.1</v>
      </c>
      <c r="Y189">
        <f>PLANURI!BV632</f>
        <v>100</v>
      </c>
      <c r="Z189" t="str">
        <f>PLANURI!A$4</f>
        <v>Facultatea Mecanica</v>
      </c>
      <c r="AA189" t="str">
        <f>PLANURI!H$6</f>
        <v>STIINTE INGINERESTI</v>
      </c>
      <c r="AB189">
        <f>PLANURI!C$12</f>
        <v>10</v>
      </c>
      <c r="AC189" t="str">
        <f>PLANURI!H$9</f>
        <v>Ingineria Sudarii</v>
      </c>
      <c r="AD189">
        <f>PLANURI!A$12</f>
        <v>20</v>
      </c>
      <c r="AE189">
        <f>PLANURI!B$12</f>
        <v>70</v>
      </c>
      <c r="AF189">
        <f>PLANURI!D$12</f>
        <v>130</v>
      </c>
      <c r="AG189" t="str">
        <f>PLANURI!BW632</f>
        <v>2024</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Facultatea Mecanica</v>
      </c>
      <c r="AA190" t="str">
        <f>PLANURI!H$6</f>
        <v>STIINTE INGINERESTI</v>
      </c>
      <c r="AB190">
        <f>PLANURI!C$12</f>
        <v>10</v>
      </c>
      <c r="AC190" t="str">
        <f>PLANURI!H$9</f>
        <v>Ingineria Sudarii</v>
      </c>
      <c r="AD190">
        <f>PLANURI!A$12</f>
        <v>20</v>
      </c>
      <c r="AE190">
        <f>PLANURI!B$12</f>
        <v>70</v>
      </c>
      <c r="AF190">
        <f>PLANURI!D$12</f>
        <v>130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Facultatea Mecanica</v>
      </c>
      <c r="AA191" t="str">
        <f>PLANURI!H$6</f>
        <v>STIINTE INGINERESTI</v>
      </c>
      <c r="AB191">
        <f>PLANURI!C$12</f>
        <v>10</v>
      </c>
      <c r="AC191" t="str">
        <f>PLANURI!H$9</f>
        <v>Ingineria Sudarii</v>
      </c>
      <c r="AD191">
        <f>PLANURI!A$12</f>
        <v>20</v>
      </c>
      <c r="AE191">
        <f>PLANURI!B$12</f>
        <v>70</v>
      </c>
      <c r="AF191">
        <f>PLANURI!D$12</f>
        <v>130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Facultatea Mecanica</v>
      </c>
      <c r="AA192" t="str">
        <f>PLANURI!H$6</f>
        <v>STIINTE INGINERESTI</v>
      </c>
      <c r="AB192">
        <f>PLANURI!C$12</f>
        <v>10</v>
      </c>
      <c r="AC192" t="str">
        <f>PLANURI!H$9</f>
        <v>Ingineria Sudarii</v>
      </c>
      <c r="AD192">
        <f>PLANURI!A$12</f>
        <v>20</v>
      </c>
      <c r="AE192">
        <f>PLANURI!B$12</f>
        <v>70</v>
      </c>
      <c r="AF192">
        <f>PLANURI!D$12</f>
        <v>130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Mecanica</v>
      </c>
      <c r="AA193" t="str">
        <f>PLANURI!H$6</f>
        <v>STIINTE INGINERESTI</v>
      </c>
      <c r="AB193">
        <f>PLANURI!C$12</f>
        <v>10</v>
      </c>
      <c r="AC193" t="str">
        <f>PLANURI!H$9</f>
        <v>Ingineria Sudarii</v>
      </c>
      <c r="AD193">
        <f>PLANURI!A$12</f>
        <v>20</v>
      </c>
      <c r="AE193">
        <f>PLANURI!B$12</f>
        <v>70</v>
      </c>
      <c r="AF193">
        <f>PLANURI!D$12</f>
        <v>130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Mecanica</v>
      </c>
      <c r="AA194" t="str">
        <f>PLANURI!H$6</f>
        <v>STIINTE INGINERESTI</v>
      </c>
      <c r="AB194">
        <f>PLANURI!C$12</f>
        <v>10</v>
      </c>
      <c r="AC194" t="str">
        <f>PLANURI!H$9</f>
        <v>Ingineria Sudarii</v>
      </c>
      <c r="AD194">
        <f>PLANURI!A$12</f>
        <v>20</v>
      </c>
      <c r="AE194">
        <f>PLANURI!B$12</f>
        <v>70</v>
      </c>
      <c r="AF194">
        <f>PLANURI!D$12</f>
        <v>130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Mecanica</v>
      </c>
      <c r="AA195" t="str">
        <f>PLANURI!H$6</f>
        <v>STIINTE INGINERESTI</v>
      </c>
      <c r="AB195">
        <f>PLANURI!C$12</f>
        <v>10</v>
      </c>
      <c r="AC195" t="str">
        <f>PLANURI!H$9</f>
        <v>Ingineria Sudarii</v>
      </c>
      <c r="AD195">
        <f>PLANURI!A$12</f>
        <v>20</v>
      </c>
      <c r="AE195">
        <f>PLANURI!B$12</f>
        <v>70</v>
      </c>
      <c r="AF195">
        <f>PLANURI!D$12</f>
        <v>130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Mecanica</v>
      </c>
      <c r="AA196" t="str">
        <f>PLANURI!H$6</f>
        <v>STIINTE INGINERESTI</v>
      </c>
      <c r="AB196">
        <f>PLANURI!C$12</f>
        <v>10</v>
      </c>
      <c r="AC196" t="str">
        <f>PLANURI!H$9</f>
        <v>Ingineria Sudarii</v>
      </c>
      <c r="AD196">
        <f>PLANURI!A$12</f>
        <v>20</v>
      </c>
      <c r="AE196">
        <f>PLANURI!B$12</f>
        <v>70</v>
      </c>
      <c r="AF196">
        <f>PLANURI!D$12</f>
        <v>130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Mecanica</v>
      </c>
      <c r="AA197" t="str">
        <f>PLANURI!H$6</f>
        <v>STIINTE INGINERESTI</v>
      </c>
      <c r="AB197">
        <f>PLANURI!C$12</f>
        <v>10</v>
      </c>
      <c r="AC197" t="str">
        <f>PLANURI!H$9</f>
        <v>Ingineria Sudarii</v>
      </c>
      <c r="AD197">
        <f>PLANURI!A$12</f>
        <v>20</v>
      </c>
      <c r="AE197">
        <f>PLANURI!B$12</f>
        <v>70</v>
      </c>
      <c r="AF197">
        <f>PLANURI!D$12</f>
        <v>130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Mecanica</v>
      </c>
      <c r="AA198" t="str">
        <f>PLANURI!H$6</f>
        <v>STIINTE INGINERESTI</v>
      </c>
      <c r="AB198">
        <f>PLANURI!C$12</f>
        <v>10</v>
      </c>
      <c r="AC198" t="str">
        <f>PLANURI!H$9</f>
        <v>Ingineria Sudarii</v>
      </c>
      <c r="AD198">
        <f>PLANURI!A$12</f>
        <v>20</v>
      </c>
      <c r="AE198">
        <f>PLANURI!B$12</f>
        <v>70</v>
      </c>
      <c r="AF198">
        <f>PLANURI!D$12</f>
        <v>130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Mecanica</v>
      </c>
      <c r="AA199" t="str">
        <f>PLANURI!H$6</f>
        <v>STIINTE INGINERESTI</v>
      </c>
      <c r="AB199">
        <f>PLANURI!C$12</f>
        <v>10</v>
      </c>
      <c r="AC199" t="str">
        <f>PLANURI!H$9</f>
        <v>Ingineria Sudarii</v>
      </c>
      <c r="AD199">
        <f>PLANURI!A$12</f>
        <v>20</v>
      </c>
      <c r="AE199">
        <f>PLANURI!B$12</f>
        <v>70</v>
      </c>
      <c r="AF199">
        <f>PLANURI!D$12</f>
        <v>130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Mecanica</v>
      </c>
      <c r="AA200" t="str">
        <f>PLANURI!H$6</f>
        <v>STIINTE INGINERESTI</v>
      </c>
      <c r="AB200">
        <f>PLANURI!C$12</f>
        <v>10</v>
      </c>
      <c r="AC200" t="str">
        <f>PLANURI!H$9</f>
        <v>Ingineria Sudarii</v>
      </c>
      <c r="AD200">
        <f>PLANURI!A$12</f>
        <v>20</v>
      </c>
      <c r="AE200">
        <f>PLANURI!B$12</f>
        <v>70</v>
      </c>
      <c r="AF200">
        <f>PLANURI!D$12</f>
        <v>130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Mecanica</v>
      </c>
      <c r="AA201" t="str">
        <f>PLANURI!H$6</f>
        <v>STIINTE INGINERESTI</v>
      </c>
      <c r="AB201">
        <f>PLANURI!C$12</f>
        <v>10</v>
      </c>
      <c r="AC201" t="str">
        <f>PLANURI!H$9</f>
        <v>Ingineria Sudarii</v>
      </c>
      <c r="AD201">
        <f>PLANURI!A$12</f>
        <v>20</v>
      </c>
      <c r="AE201">
        <f>PLANURI!B$12</f>
        <v>70</v>
      </c>
      <c r="AF201">
        <f>PLANURI!D$12</f>
        <v>130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Mecanica</v>
      </c>
      <c r="AA202" t="str">
        <f>PLANURI!H$6</f>
        <v>STIINTE INGINERESTI</v>
      </c>
      <c r="AB202">
        <f>PLANURI!C$12</f>
        <v>10</v>
      </c>
      <c r="AC202" t="str">
        <f>PLANURI!H$9</f>
        <v>Ingineria Sudarii</v>
      </c>
      <c r="AD202">
        <f>PLANURI!A$12</f>
        <v>20</v>
      </c>
      <c r="AE202">
        <f>PLANURI!B$12</f>
        <v>70</v>
      </c>
      <c r="AF202">
        <f>PLANURI!D$12</f>
        <v>130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Mecanica</v>
      </c>
      <c r="AA203" t="str">
        <f>PLANURI!H$6</f>
        <v>STIINTE INGINERESTI</v>
      </c>
      <c r="AB203">
        <f>PLANURI!C$12</f>
        <v>10</v>
      </c>
      <c r="AC203" t="str">
        <f>PLANURI!H$9</f>
        <v>Ingineria Sudarii</v>
      </c>
      <c r="AD203">
        <f>PLANURI!A$12</f>
        <v>20</v>
      </c>
      <c r="AE203">
        <f>PLANURI!B$12</f>
        <v>70</v>
      </c>
      <c r="AF203">
        <f>PLANURI!D$12</f>
        <v>130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Mecanica</v>
      </c>
      <c r="AA204" t="str">
        <f>PLANURI!H$6</f>
        <v>STIINTE INGINERESTI</v>
      </c>
      <c r="AB204">
        <f>PLANURI!C$12</f>
        <v>10</v>
      </c>
      <c r="AC204" t="str">
        <f>PLANURI!H$9</f>
        <v>Ingineria Sudarii</v>
      </c>
      <c r="AD204">
        <f>PLANURI!A$12</f>
        <v>20</v>
      </c>
      <c r="AE204">
        <f>PLANURI!B$12</f>
        <v>70</v>
      </c>
      <c r="AF204">
        <f>PLANURI!D$12</f>
        <v>130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Mecanica</v>
      </c>
      <c r="AA205" t="str">
        <f>PLANURI!H$6</f>
        <v>STIINTE INGINERESTI</v>
      </c>
      <c r="AB205">
        <f>PLANURI!C$12</f>
        <v>10</v>
      </c>
      <c r="AC205" t="str">
        <f>PLANURI!H$9</f>
        <v>Ingineria Sudarii</v>
      </c>
      <c r="AD205">
        <f>PLANURI!A$12</f>
        <v>20</v>
      </c>
      <c r="AE205">
        <f>PLANURI!B$12</f>
        <v>70</v>
      </c>
      <c r="AF205">
        <f>PLANURI!D$12</f>
        <v>130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Mecanica</v>
      </c>
      <c r="AA206" t="str">
        <f>PLANURI!H$6</f>
        <v>STIINTE INGINERESTI</v>
      </c>
      <c r="AB206">
        <f>PLANURI!C$12</f>
        <v>10</v>
      </c>
      <c r="AC206" t="str">
        <f>PLANURI!H$9</f>
        <v>Ingineria Sudarii</v>
      </c>
      <c r="AD206">
        <f>PLANURI!A$12</f>
        <v>20</v>
      </c>
      <c r="AE206">
        <f>PLANURI!B$12</f>
        <v>70</v>
      </c>
      <c r="AF206">
        <f>PLANURI!D$12</f>
        <v>130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Mecanica</v>
      </c>
      <c r="AA207" t="str">
        <f>PLANURI!H$6</f>
        <v>STIINTE INGINERESTI</v>
      </c>
      <c r="AB207">
        <f>PLANURI!C$12</f>
        <v>10</v>
      </c>
      <c r="AC207" t="str">
        <f>PLANURI!H$9</f>
        <v>Ingineria Sudarii</v>
      </c>
      <c r="AD207">
        <f>PLANURI!A$12</f>
        <v>20</v>
      </c>
      <c r="AE207">
        <f>PLANURI!B$12</f>
        <v>70</v>
      </c>
      <c r="AF207">
        <f>PLANURI!D$12</f>
        <v>130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Mecanica</v>
      </c>
      <c r="AA208" t="str">
        <f>PLANURI!H$6</f>
        <v>STIINTE INGINERESTI</v>
      </c>
      <c r="AB208">
        <f>PLANURI!C$12</f>
        <v>10</v>
      </c>
      <c r="AC208" t="str">
        <f>PLANURI!H$9</f>
        <v>Ingineria Sudarii</v>
      </c>
      <c r="AD208">
        <f>PLANURI!A$12</f>
        <v>20</v>
      </c>
      <c r="AE208">
        <f>PLANURI!B$12</f>
        <v>70</v>
      </c>
      <c r="AF208">
        <f>PLANURI!D$12</f>
        <v>130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Mecanica</v>
      </c>
      <c r="AA209" t="str">
        <f>PLANURI!H$6</f>
        <v>STIINTE INGINERESTI</v>
      </c>
      <c r="AB209">
        <f>PLANURI!C$12</f>
        <v>10</v>
      </c>
      <c r="AC209" t="str">
        <f>PLANURI!H$9</f>
        <v>Ingineria Sudarii</v>
      </c>
      <c r="AD209">
        <f>PLANURI!A$12</f>
        <v>20</v>
      </c>
      <c r="AE209">
        <f>PLANURI!B$12</f>
        <v>70</v>
      </c>
      <c r="AF209">
        <f>PLANURI!D$12</f>
        <v>130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Mecanica</v>
      </c>
      <c r="AA210" t="str">
        <f>PLANURI!H$6</f>
        <v>STIINTE INGINERESTI</v>
      </c>
      <c r="AB210">
        <f>PLANURI!C$12</f>
        <v>10</v>
      </c>
      <c r="AC210" t="str">
        <f>PLANURI!H$9</f>
        <v>Ingineria Sudarii</v>
      </c>
      <c r="AD210">
        <f>PLANURI!A$12</f>
        <v>20</v>
      </c>
      <c r="AE210">
        <f>PLANURI!B$12</f>
        <v>70</v>
      </c>
      <c r="AF210">
        <f>PLANURI!D$12</f>
        <v>130</v>
      </c>
      <c r="AG210" t="str">
        <f>PLANURI!BW653</f>
        <v/>
      </c>
    </row>
    <row r="211" spans="1:33" x14ac:dyDescent="0.2">
      <c r="A211" t="str">
        <f>PLANURI!AX654</f>
        <v>L420.22.07.S2-01</v>
      </c>
      <c r="B211">
        <f>PLANURI!AY654</f>
        <v>1</v>
      </c>
      <c r="C211" t="str">
        <f>PLANURI!AZ654</f>
        <v xml:space="preserve">Disciplina optionala independenta 7.1
Bazele creatiei tehnice (*)  </v>
      </c>
      <c r="D211">
        <f>PLANURI!BA654</f>
        <v>4</v>
      </c>
      <c r="E211" t="str">
        <f>PLANURI!BB654</f>
        <v>7</v>
      </c>
      <c r="F211" t="str">
        <f>PLANURI!BC654</f>
        <v>D</v>
      </c>
      <c r="G211" t="str">
        <f>PLANURI!BD654</f>
        <v>DO</v>
      </c>
      <c r="H211">
        <f>PLANURI!BE654</f>
        <v>2</v>
      </c>
      <c r="I211">
        <f>PLANURI!BF654</f>
        <v>1</v>
      </c>
      <c r="J211">
        <f>PLANURI!BG654</f>
        <v>3</v>
      </c>
      <c r="K211">
        <f>PLANURI!BH654</f>
        <v>28</v>
      </c>
      <c r="L211">
        <f>PLANURI!BI654</f>
        <v>14</v>
      </c>
      <c r="M211">
        <f>PLANURI!BJ654</f>
        <v>42</v>
      </c>
      <c r="N211">
        <f>PLANURI!BK654</f>
        <v>0</v>
      </c>
      <c r="O211">
        <f>PLANURI!BL654</f>
        <v>0</v>
      </c>
      <c r="P211">
        <f>PLANURI!BM654</f>
        <v>0</v>
      </c>
      <c r="Q211">
        <f>PLANURI!BN654</f>
        <v>0</v>
      </c>
      <c r="R211">
        <f>PLANURI!BO654</f>
        <v>0</v>
      </c>
      <c r="S211">
        <f>PLANURI!BP654</f>
        <v>0</v>
      </c>
      <c r="T211">
        <f>PLANURI!BQ654</f>
        <v>2.4</v>
      </c>
      <c r="U211">
        <f>PLANURI!BR654</f>
        <v>33</v>
      </c>
      <c r="V211">
        <f>PLANURI!BS654</f>
        <v>3</v>
      </c>
      <c r="W211" t="str">
        <f>PLANURI!BT654</f>
        <v>DS</v>
      </c>
      <c r="X211">
        <f>PLANURI!BU654</f>
        <v>5.4</v>
      </c>
      <c r="Y211">
        <f>PLANURI!BV654</f>
        <v>75</v>
      </c>
      <c r="Z211" t="str">
        <f>PLANURI!A$4</f>
        <v>Facultatea Mecanica</v>
      </c>
      <c r="AA211" t="str">
        <f>PLANURI!H$6</f>
        <v>STIINTE INGINERESTI</v>
      </c>
      <c r="AB211">
        <f>PLANURI!C$12</f>
        <v>10</v>
      </c>
      <c r="AC211" t="str">
        <f>PLANURI!H$9</f>
        <v>Ingineria Sudarii</v>
      </c>
      <c r="AD211">
        <f>PLANURI!A$12</f>
        <v>20</v>
      </c>
      <c r="AE211">
        <f>PLANURI!B$12</f>
        <v>70</v>
      </c>
      <c r="AF211">
        <f>PLANURI!D$12</f>
        <v>130</v>
      </c>
      <c r="AG211" t="str">
        <f>PLANURI!BW654</f>
        <v>2025</v>
      </c>
    </row>
    <row r="212" spans="1:33" x14ac:dyDescent="0.2">
      <c r="A212" t="str">
        <f>PLANURI!AX655</f>
        <v>L420.22.07.S2-02</v>
      </c>
      <c r="B212">
        <f>PLANURI!AY655</f>
        <v>2</v>
      </c>
      <c r="C212" t="str">
        <f>PLANURI!AZ655</f>
        <v>Disciplina optionala independenta 7.2
Creativitate tehnica si analiza valorii</v>
      </c>
      <c r="D212">
        <f>PLANURI!BA655</f>
        <v>4</v>
      </c>
      <c r="E212" t="str">
        <f>PLANURI!BB655</f>
        <v>7</v>
      </c>
      <c r="F212" t="str">
        <f>PLANURI!BC655</f>
        <v>D</v>
      </c>
      <c r="G212" t="str">
        <f>PLANURI!BD655</f>
        <v>DO</v>
      </c>
      <c r="H212">
        <f>PLANURI!WL655</f>
        <v>0</v>
      </c>
      <c r="I212">
        <f>PLANURI!BF655</f>
        <v>1</v>
      </c>
      <c r="J212">
        <f>PLANURI!BG655</f>
        <v>3</v>
      </c>
      <c r="K212">
        <f>PLANURI!BH655</f>
        <v>28</v>
      </c>
      <c r="L212">
        <f>PLANURI!BI655</f>
        <v>14</v>
      </c>
      <c r="M212">
        <f>PLANURI!BJ655</f>
        <v>42</v>
      </c>
      <c r="N212">
        <f>PLANURI!BK655</f>
        <v>0</v>
      </c>
      <c r="O212">
        <f>PLANURI!BL655</f>
        <v>0</v>
      </c>
      <c r="P212">
        <f>PLANURI!BM655</f>
        <v>0</v>
      </c>
      <c r="Q212">
        <f>PLANURI!BN655</f>
        <v>0</v>
      </c>
      <c r="R212">
        <f>PLANURI!BO655</f>
        <v>0</v>
      </c>
      <c r="S212">
        <f>PLANURI!BP655</f>
        <v>0</v>
      </c>
      <c r="T212">
        <f>PLANURI!BQ655</f>
        <v>2.4</v>
      </c>
      <c r="U212">
        <f>PLANURI!BR655</f>
        <v>33</v>
      </c>
      <c r="V212">
        <f>PLANURI!BS655</f>
        <v>3</v>
      </c>
      <c r="W212" t="str">
        <f>PLANURI!BT655</f>
        <v>DS</v>
      </c>
      <c r="X212">
        <f>PLANURI!BU655</f>
        <v>5.4</v>
      </c>
      <c r="Y212">
        <f>PLANURI!BV655</f>
        <v>75</v>
      </c>
      <c r="Z212" t="str">
        <f>PLANURI!A$4</f>
        <v>Facultatea Mecanica</v>
      </c>
      <c r="AA212" t="str">
        <f>PLANURI!H$6</f>
        <v>STIINTE INGINERESTI</v>
      </c>
      <c r="AB212">
        <f>PLANURI!C$12</f>
        <v>10</v>
      </c>
      <c r="AC212" t="str">
        <f>PLANURI!H$9</f>
        <v>Ingineria Sudarii</v>
      </c>
      <c r="AD212">
        <f>PLANURI!A$12</f>
        <v>20</v>
      </c>
      <c r="AE212">
        <f>PLANURI!B$12</f>
        <v>70</v>
      </c>
      <c r="AF212">
        <f>PLANURI!D$12</f>
        <v>130</v>
      </c>
      <c r="AG212" t="str">
        <f>PLANURI!BW655</f>
        <v>2025</v>
      </c>
    </row>
    <row r="213" spans="1:33" x14ac:dyDescent="0.2">
      <c r="A213" t="str">
        <f>PLANURI!AX656</f>
        <v/>
      </c>
      <c r="B213">
        <f>PLANURI!AY656</f>
        <v>3</v>
      </c>
      <c r="C213" t="str">
        <f>PLANURI!AZ656</f>
        <v/>
      </c>
      <c r="D213" t="str">
        <f>PLANURI!BA656</f>
        <v/>
      </c>
      <c r="E213" t="str">
        <f>PLANURI!BB656</f>
        <v/>
      </c>
      <c r="F213" t="str">
        <f>PLANURI!BC656</f>
        <v/>
      </c>
      <c r="G213" t="str">
        <f>PLANURI!BD656</f>
        <v/>
      </c>
      <c r="H213" t="str">
        <f>PLANURI!BE656</f>
        <v/>
      </c>
      <c r="I213" t="str">
        <f>PLANURI!BF656</f>
        <v/>
      </c>
      <c r="J213" t="str">
        <f>PLANURI!BG656</f>
        <v/>
      </c>
      <c r="K213" t="str">
        <f>PLANURI!BH656</f>
        <v/>
      </c>
      <c r="L213" t="str">
        <f>PLANURI!BI656</f>
        <v/>
      </c>
      <c r="M213" t="str">
        <f>PLANURI!BJ656</f>
        <v/>
      </c>
      <c r="N213">
        <f>PLANURI!BK656</f>
        <v>0</v>
      </c>
      <c r="O213">
        <f>PLANURI!BL656</f>
        <v>0</v>
      </c>
      <c r="P213">
        <f>PLANURI!BM656</f>
        <v>0</v>
      </c>
      <c r="Q213">
        <f>PLANURI!BN656</f>
        <v>0</v>
      </c>
      <c r="R213">
        <f>PLANURI!BO656</f>
        <v>0</v>
      </c>
      <c r="S213">
        <f>PLANURI!BP656</f>
        <v>0</v>
      </c>
      <c r="T213" t="str">
        <f>PLANURI!BQ656</f>
        <v/>
      </c>
      <c r="U213" t="str">
        <f>PLANURI!BR656</f>
        <v/>
      </c>
      <c r="V213" t="str">
        <f>PLANURI!BS656</f>
        <v/>
      </c>
      <c r="W213" t="str">
        <f>PLANURI!BT656</f>
        <v/>
      </c>
      <c r="X213" t="str">
        <f>PLANURI!BU656</f>
        <v/>
      </c>
      <c r="Y213" t="str">
        <f>PLANURI!BV656</f>
        <v/>
      </c>
      <c r="Z213" t="str">
        <f>PLANURI!A$4</f>
        <v>Facultatea Mecanica</v>
      </c>
      <c r="AA213" t="str">
        <f>PLANURI!H$6</f>
        <v>STIINTE INGINERESTI</v>
      </c>
      <c r="AB213">
        <f>PLANURI!C$12</f>
        <v>10</v>
      </c>
      <c r="AC213" t="str">
        <f>PLANURI!H$9</f>
        <v>Ingineria Sudarii</v>
      </c>
      <c r="AD213">
        <f>PLANURI!A$12</f>
        <v>20</v>
      </c>
      <c r="AE213">
        <f>PLANURI!B$12</f>
        <v>70</v>
      </c>
      <c r="AF213">
        <f>PLANURI!D$12</f>
        <v>130</v>
      </c>
      <c r="AG213" t="str">
        <f>PLANURI!BW656</f>
        <v/>
      </c>
    </row>
    <row r="214" spans="1:33" x14ac:dyDescent="0.2">
      <c r="A214" t="str">
        <f>PLANURI!AX657</f>
        <v/>
      </c>
      <c r="B214">
        <f>PLANURI!AY657</f>
        <v>4</v>
      </c>
      <c r="C214" t="str">
        <f>PLANURI!AZ657</f>
        <v/>
      </c>
      <c r="D214" t="str">
        <f>PLANURI!BA657</f>
        <v/>
      </c>
      <c r="E214" t="str">
        <f>PLANURI!BB657</f>
        <v/>
      </c>
      <c r="F214" t="str">
        <f>PLANURI!BC657</f>
        <v/>
      </c>
      <c r="G214" t="str">
        <f>PLANURI!BD657</f>
        <v/>
      </c>
      <c r="H214">
        <f>PLANURI!WL657</f>
        <v>0</v>
      </c>
      <c r="I214" t="str">
        <f>PLANURI!BF657</f>
        <v/>
      </c>
      <c r="J214" t="str">
        <f>PLANURI!BG657</f>
        <v/>
      </c>
      <c r="K214" t="str">
        <f>PLANURI!BH657</f>
        <v/>
      </c>
      <c r="L214" t="str">
        <f>PLANURI!BI657</f>
        <v/>
      </c>
      <c r="M214" t="str">
        <f>PLANURI!BJ657</f>
        <v/>
      </c>
      <c r="N214">
        <f>PLANURI!BK657</f>
        <v>0</v>
      </c>
      <c r="O214">
        <f>PLANURI!BL657</f>
        <v>0</v>
      </c>
      <c r="P214">
        <f>PLANURI!BM657</f>
        <v>0</v>
      </c>
      <c r="Q214">
        <f>PLANURI!BN657</f>
        <v>0</v>
      </c>
      <c r="R214">
        <f>PLANURI!BO657</f>
        <v>0</v>
      </c>
      <c r="S214">
        <f>PLANURI!BP657</f>
        <v>0</v>
      </c>
      <c r="T214" t="str">
        <f>PLANURI!BQ657</f>
        <v/>
      </c>
      <c r="U214" t="str">
        <f>PLANURI!BR657</f>
        <v/>
      </c>
      <c r="V214" t="str">
        <f>PLANURI!BS657</f>
        <v/>
      </c>
      <c r="W214" t="str">
        <f>PLANURI!BT657</f>
        <v/>
      </c>
      <c r="X214" t="str">
        <f>PLANURI!BU657</f>
        <v/>
      </c>
      <c r="Y214" t="str">
        <f>PLANURI!BV657</f>
        <v/>
      </c>
      <c r="Z214" t="str">
        <f>PLANURI!A$4</f>
        <v>Facultatea Mecanica</v>
      </c>
      <c r="AA214" t="str">
        <f>PLANURI!H$6</f>
        <v>STIINTE INGINERESTI</v>
      </c>
      <c r="AB214">
        <f>PLANURI!C$12</f>
        <v>10</v>
      </c>
      <c r="AC214" t="str">
        <f>PLANURI!H$9</f>
        <v>Ingineria Sudarii</v>
      </c>
      <c r="AD214">
        <f>PLANURI!A$12</f>
        <v>20</v>
      </c>
      <c r="AE214">
        <f>PLANURI!B$12</f>
        <v>70</v>
      </c>
      <c r="AF214">
        <f>PLANURI!D$12</f>
        <v>130</v>
      </c>
      <c r="AG214" t="str">
        <f>PLANURI!BW657</f>
        <v/>
      </c>
    </row>
    <row r="215" spans="1:33" x14ac:dyDescent="0.2">
      <c r="A215" t="str">
        <f>PLANURI!AX658</f>
        <v/>
      </c>
      <c r="B215">
        <f>PLANURI!AY658</f>
        <v>5</v>
      </c>
      <c r="C215" t="str">
        <f>PLANURI!AZ658</f>
        <v/>
      </c>
      <c r="D215" t="str">
        <f>PLANURI!BA658</f>
        <v/>
      </c>
      <c r="E215" t="str">
        <f>PLANURI!BB658</f>
        <v/>
      </c>
      <c r="F215" t="str">
        <f>PLANURI!BC658</f>
        <v/>
      </c>
      <c r="G215" t="str">
        <f>PLANURI!BD658</f>
        <v/>
      </c>
      <c r="H215" t="str">
        <f>PLANURI!BE658</f>
        <v/>
      </c>
      <c r="I215" t="str">
        <f>PLANURI!BF658</f>
        <v/>
      </c>
      <c r="J215" t="str">
        <f>PLANURI!BG658</f>
        <v/>
      </c>
      <c r="K215" t="str">
        <f>PLANURI!BH658</f>
        <v/>
      </c>
      <c r="L215" t="str">
        <f>PLANURI!BI658</f>
        <v/>
      </c>
      <c r="M215" t="str">
        <f>PLANURI!BJ658</f>
        <v/>
      </c>
      <c r="N215">
        <f>PLANURI!BK658</f>
        <v>0</v>
      </c>
      <c r="O215">
        <f>PLANURI!BL658</f>
        <v>0</v>
      </c>
      <c r="P215">
        <f>PLANURI!BM658</f>
        <v>0</v>
      </c>
      <c r="Q215">
        <f>PLANURI!BN658</f>
        <v>0</v>
      </c>
      <c r="R215">
        <f>PLANURI!BO658</f>
        <v>0</v>
      </c>
      <c r="S215">
        <f>PLANURI!BP658</f>
        <v>0</v>
      </c>
      <c r="T215" t="str">
        <f>PLANURI!BQ658</f>
        <v/>
      </c>
      <c r="U215" t="str">
        <f>PLANURI!BR658</f>
        <v/>
      </c>
      <c r="V215" t="str">
        <f>PLANURI!BS658</f>
        <v/>
      </c>
      <c r="W215" t="str">
        <f>PLANURI!BT658</f>
        <v/>
      </c>
      <c r="X215" t="str">
        <f>PLANURI!BU658</f>
        <v/>
      </c>
      <c r="Y215" t="str">
        <f>PLANURI!BV658</f>
        <v/>
      </c>
      <c r="Z215" t="str">
        <f>PLANURI!A$4</f>
        <v>Facultatea Mecanica</v>
      </c>
      <c r="AA215" t="str">
        <f>PLANURI!H$6</f>
        <v>STIINTE INGINERESTI</v>
      </c>
      <c r="AB215">
        <f>PLANURI!C$12</f>
        <v>10</v>
      </c>
      <c r="AC215" t="str">
        <f>PLANURI!H$9</f>
        <v>Ingineria Sudarii</v>
      </c>
      <c r="AD215">
        <f>PLANURI!A$12</f>
        <v>20</v>
      </c>
      <c r="AE215">
        <f>PLANURI!B$12</f>
        <v>70</v>
      </c>
      <c r="AF215">
        <f>PLANURI!D$12</f>
        <v>130</v>
      </c>
      <c r="AG215" t="str">
        <f>PLANURI!BW658</f>
        <v/>
      </c>
    </row>
    <row r="216" spans="1:33" x14ac:dyDescent="0.2">
      <c r="A216" t="str">
        <f>PLANURI!AX659</f>
        <v/>
      </c>
      <c r="B216">
        <f>PLANURI!AY659</f>
        <v>6</v>
      </c>
      <c r="C216" t="str">
        <f>PLANURI!AZ659</f>
        <v/>
      </c>
      <c r="D216" t="str">
        <f>PLANURI!BA659</f>
        <v/>
      </c>
      <c r="E216" t="str">
        <f>PLANURI!BB659</f>
        <v/>
      </c>
      <c r="F216" t="str">
        <f>PLANURI!BC659</f>
        <v/>
      </c>
      <c r="G216" t="str">
        <f>PLANURI!BD659</f>
        <v/>
      </c>
      <c r="H216">
        <f>PLANURI!WL659</f>
        <v>0</v>
      </c>
      <c r="I216" t="str">
        <f>PLANURI!BF659</f>
        <v/>
      </c>
      <c r="J216" t="str">
        <f>PLANURI!BG659</f>
        <v/>
      </c>
      <c r="K216" t="str">
        <f>PLANURI!BH659</f>
        <v/>
      </c>
      <c r="L216" t="str">
        <f>PLANURI!BI659</f>
        <v/>
      </c>
      <c r="M216" t="str">
        <f>PLANURI!BJ659</f>
        <v/>
      </c>
      <c r="N216">
        <f>PLANURI!BK659</f>
        <v>0</v>
      </c>
      <c r="O216">
        <f>PLANURI!BL659</f>
        <v>0</v>
      </c>
      <c r="P216">
        <f>PLANURI!BM659</f>
        <v>0</v>
      </c>
      <c r="Q216">
        <f>PLANURI!BN659</f>
        <v>0</v>
      </c>
      <c r="R216">
        <f>PLANURI!BO659</f>
        <v>0</v>
      </c>
      <c r="S216">
        <f>PLANURI!BP659</f>
        <v>0</v>
      </c>
      <c r="T216" t="str">
        <f>PLANURI!BQ659</f>
        <v/>
      </c>
      <c r="U216" t="str">
        <f>PLANURI!BR659</f>
        <v/>
      </c>
      <c r="V216" t="str">
        <f>PLANURI!BS659</f>
        <v/>
      </c>
      <c r="W216" t="str">
        <f>PLANURI!BT659</f>
        <v/>
      </c>
      <c r="X216" t="str">
        <f>PLANURI!BU659</f>
        <v/>
      </c>
      <c r="Y216" t="str">
        <f>PLANURI!BV659</f>
        <v/>
      </c>
      <c r="Z216" t="str">
        <f>PLANURI!A$4</f>
        <v>Facultatea Mecanica</v>
      </c>
      <c r="AA216" t="str">
        <f>PLANURI!H$6</f>
        <v>STIINTE INGINERESTI</v>
      </c>
      <c r="AB216">
        <f>PLANURI!C$12</f>
        <v>10</v>
      </c>
      <c r="AC216" t="str">
        <f>PLANURI!H$9</f>
        <v>Ingineria Sudarii</v>
      </c>
      <c r="AD216">
        <f>PLANURI!A$12</f>
        <v>20</v>
      </c>
      <c r="AE216">
        <f>PLANURI!B$12</f>
        <v>70</v>
      </c>
      <c r="AF216">
        <f>PLANURI!D$12</f>
        <v>130</v>
      </c>
      <c r="AG216" t="str">
        <f>PLANURI!BW659</f>
        <v/>
      </c>
    </row>
    <row r="217" spans="1:33" x14ac:dyDescent="0.2">
      <c r="A217" t="str">
        <f>PLANURI!AX660</f>
        <v/>
      </c>
      <c r="B217">
        <f>PLANURI!AY660</f>
        <v>7</v>
      </c>
      <c r="C217" t="str">
        <f>PLANURI!AZ660</f>
        <v/>
      </c>
      <c r="D217" t="str">
        <f>PLANURI!BA660</f>
        <v/>
      </c>
      <c r="E217" t="str">
        <f>PLANURI!BB660</f>
        <v/>
      </c>
      <c r="F217" t="str">
        <f>PLANURI!BC660</f>
        <v/>
      </c>
      <c r="G217" t="str">
        <f>PLANURI!BD660</f>
        <v/>
      </c>
      <c r="H217" t="str">
        <f>PLANURI!BE660</f>
        <v/>
      </c>
      <c r="I217" t="str">
        <f>PLANURI!BF660</f>
        <v/>
      </c>
      <c r="J217" t="str">
        <f>PLANURI!BG660</f>
        <v/>
      </c>
      <c r="K217" t="str">
        <f>PLANURI!BH660</f>
        <v/>
      </c>
      <c r="L217" t="str">
        <f>PLANURI!BI660</f>
        <v/>
      </c>
      <c r="M217" t="str">
        <f>PLANURI!BJ660</f>
        <v/>
      </c>
      <c r="N217">
        <f>PLANURI!BK660</f>
        <v>0</v>
      </c>
      <c r="O217">
        <f>PLANURI!BL660</f>
        <v>0</v>
      </c>
      <c r="P217">
        <f>PLANURI!BM660</f>
        <v>0</v>
      </c>
      <c r="Q217">
        <f>PLANURI!BN660</f>
        <v>0</v>
      </c>
      <c r="R217">
        <f>PLANURI!BO660</f>
        <v>0</v>
      </c>
      <c r="S217">
        <f>PLANURI!BP660</f>
        <v>0</v>
      </c>
      <c r="T217" t="str">
        <f>PLANURI!BQ660</f>
        <v/>
      </c>
      <c r="U217" t="str">
        <f>PLANURI!BR660</f>
        <v/>
      </c>
      <c r="V217" t="str">
        <f>PLANURI!BS660</f>
        <v/>
      </c>
      <c r="W217" t="str">
        <f>PLANURI!BT660</f>
        <v/>
      </c>
      <c r="X217" t="str">
        <f>PLANURI!BU660</f>
        <v/>
      </c>
      <c r="Y217" t="str">
        <f>PLANURI!BV660</f>
        <v/>
      </c>
      <c r="Z217" t="str">
        <f>PLANURI!A$4</f>
        <v>Facultatea Mecanica</v>
      </c>
      <c r="AA217" t="str">
        <f>PLANURI!H$6</f>
        <v>STIINTE INGINERESTI</v>
      </c>
      <c r="AB217">
        <f>PLANURI!C$12</f>
        <v>10</v>
      </c>
      <c r="AC217" t="str">
        <f>PLANURI!H$9</f>
        <v>Ingineria Sudarii</v>
      </c>
      <c r="AD217">
        <f>PLANURI!A$12</f>
        <v>20</v>
      </c>
      <c r="AE217">
        <f>PLANURI!B$12</f>
        <v>70</v>
      </c>
      <c r="AF217">
        <f>PLANURI!D$12</f>
        <v>130</v>
      </c>
      <c r="AG217" t="str">
        <f>PLANURI!BW660</f>
        <v/>
      </c>
    </row>
    <row r="218" spans="1:33" x14ac:dyDescent="0.2">
      <c r="A218" t="str">
        <f>PLANURI!AX661</f>
        <v/>
      </c>
      <c r="B218">
        <f>PLANURI!AY661</f>
        <v>8</v>
      </c>
      <c r="C218" t="str">
        <f>PLANURI!AZ661</f>
        <v/>
      </c>
      <c r="D218" t="str">
        <f>PLANURI!BA661</f>
        <v/>
      </c>
      <c r="E218" t="str">
        <f>PLANURI!BB661</f>
        <v/>
      </c>
      <c r="F218" t="str">
        <f>PLANURI!BC661</f>
        <v/>
      </c>
      <c r="G218" t="str">
        <f>PLANURI!BD661</f>
        <v/>
      </c>
      <c r="H218">
        <f>PLANURI!WL661</f>
        <v>0</v>
      </c>
      <c r="I218" t="str">
        <f>PLANURI!BF661</f>
        <v/>
      </c>
      <c r="J218" t="str">
        <f>PLANURI!BG661</f>
        <v/>
      </c>
      <c r="K218" t="str">
        <f>PLANURI!BH661</f>
        <v/>
      </c>
      <c r="L218" t="str">
        <f>PLANURI!BI661</f>
        <v/>
      </c>
      <c r="M218" t="str">
        <f>PLANURI!BJ661</f>
        <v/>
      </c>
      <c r="N218">
        <f>PLANURI!BK661</f>
        <v>0</v>
      </c>
      <c r="O218">
        <f>PLANURI!BL661</f>
        <v>0</v>
      </c>
      <c r="P218">
        <f>PLANURI!BM661</f>
        <v>0</v>
      </c>
      <c r="Q218">
        <f>PLANURI!BN661</f>
        <v>0</v>
      </c>
      <c r="R218">
        <f>PLANURI!BO661</f>
        <v>0</v>
      </c>
      <c r="S218">
        <f>PLANURI!BP661</f>
        <v>0</v>
      </c>
      <c r="T218" t="str">
        <f>PLANURI!BQ661</f>
        <v/>
      </c>
      <c r="U218" t="str">
        <f>PLANURI!BR661</f>
        <v/>
      </c>
      <c r="V218" t="str">
        <f>PLANURI!BS661</f>
        <v/>
      </c>
      <c r="W218" t="str">
        <f>PLANURI!BT661</f>
        <v/>
      </c>
      <c r="X218" t="str">
        <f>PLANURI!BU661</f>
        <v/>
      </c>
      <c r="Y218" t="str">
        <f>PLANURI!BV661</f>
        <v/>
      </c>
      <c r="Z218" t="str">
        <f>PLANURI!A$4</f>
        <v>Facultatea Mecanica</v>
      </c>
      <c r="AA218" t="str">
        <f>PLANURI!H$6</f>
        <v>STIINTE INGINERESTI</v>
      </c>
      <c r="AB218">
        <f>PLANURI!C$12</f>
        <v>10</v>
      </c>
      <c r="AC218" t="str">
        <f>PLANURI!H$9</f>
        <v>Ingineria Sudarii</v>
      </c>
      <c r="AD218">
        <f>PLANURI!A$12</f>
        <v>20</v>
      </c>
      <c r="AE218">
        <f>PLANURI!B$12</f>
        <v>70</v>
      </c>
      <c r="AF218">
        <f>PLANURI!D$12</f>
        <v>130</v>
      </c>
      <c r="AG218" t="str">
        <f>PLANURI!BW661</f>
        <v/>
      </c>
    </row>
    <row r="219" spans="1:33" x14ac:dyDescent="0.2">
      <c r="A219" t="str">
        <f>PLANURI!AX662</f>
        <v/>
      </c>
      <c r="B219">
        <f>PLANURI!AY662</f>
        <v>9</v>
      </c>
      <c r="C219" t="str">
        <f>PLANURI!AZ662</f>
        <v/>
      </c>
      <c r="D219" t="str">
        <f>PLANURI!BA662</f>
        <v/>
      </c>
      <c r="E219" t="str">
        <f>PLANURI!BB662</f>
        <v/>
      </c>
      <c r="F219" t="str">
        <f>PLANURI!BC662</f>
        <v/>
      </c>
      <c r="G219" t="str">
        <f>PLANURI!BD662</f>
        <v/>
      </c>
      <c r="H219" t="str">
        <f>PLANURI!BE662</f>
        <v/>
      </c>
      <c r="I219" t="str">
        <f>PLANURI!BF662</f>
        <v/>
      </c>
      <c r="J219" t="str">
        <f>PLANURI!BG662</f>
        <v/>
      </c>
      <c r="K219" t="str">
        <f>PLANURI!BH662</f>
        <v/>
      </c>
      <c r="L219" t="str">
        <f>PLANURI!BI662</f>
        <v/>
      </c>
      <c r="M219" t="str">
        <f>PLANURI!BJ662</f>
        <v/>
      </c>
      <c r="N219">
        <f>PLANURI!BK662</f>
        <v>0</v>
      </c>
      <c r="O219">
        <f>PLANURI!BL662</f>
        <v>0</v>
      </c>
      <c r="P219">
        <f>PLANURI!BM662</f>
        <v>0</v>
      </c>
      <c r="Q219">
        <f>PLANURI!BN662</f>
        <v>0</v>
      </c>
      <c r="R219">
        <f>PLANURI!BO662</f>
        <v>0</v>
      </c>
      <c r="S219">
        <f>PLANURI!BP662</f>
        <v>0</v>
      </c>
      <c r="T219" t="str">
        <f>PLANURI!BQ662</f>
        <v/>
      </c>
      <c r="U219" t="str">
        <f>PLANURI!BR662</f>
        <v/>
      </c>
      <c r="V219" t="str">
        <f>PLANURI!BS662</f>
        <v/>
      </c>
      <c r="W219" t="str">
        <f>PLANURI!BT662</f>
        <v/>
      </c>
      <c r="X219" t="str">
        <f>PLANURI!BU662</f>
        <v/>
      </c>
      <c r="Y219" t="str">
        <f>PLANURI!BV662</f>
        <v/>
      </c>
      <c r="Z219" t="str">
        <f>PLANURI!A$4</f>
        <v>Facultatea Mecanica</v>
      </c>
      <c r="AA219" t="str">
        <f>PLANURI!H$6</f>
        <v>STIINTE INGINERESTI</v>
      </c>
      <c r="AB219">
        <f>PLANURI!C$12</f>
        <v>10</v>
      </c>
      <c r="AC219" t="str">
        <f>PLANURI!H$9</f>
        <v>Ingineria Sudarii</v>
      </c>
      <c r="AD219">
        <f>PLANURI!A$12</f>
        <v>20</v>
      </c>
      <c r="AE219">
        <f>PLANURI!B$12</f>
        <v>70</v>
      </c>
      <c r="AF219">
        <f>PLANURI!D$12</f>
        <v>130</v>
      </c>
      <c r="AG219" t="str">
        <f>PLANURI!BW662</f>
        <v/>
      </c>
    </row>
    <row r="220" spans="1:33" x14ac:dyDescent="0.2">
      <c r="A220" t="str">
        <f>PLANURI!AX663</f>
        <v/>
      </c>
      <c r="B220">
        <f>PLANURI!AY663</f>
        <v>10</v>
      </c>
      <c r="C220" t="str">
        <f>PLANURI!AZ663</f>
        <v/>
      </c>
      <c r="D220" t="str">
        <f>PLANURI!BA663</f>
        <v/>
      </c>
      <c r="E220" t="str">
        <f>PLANURI!BB663</f>
        <v/>
      </c>
      <c r="F220" t="str">
        <f>PLANURI!BC663</f>
        <v/>
      </c>
      <c r="G220" t="str">
        <f>PLANURI!BD663</f>
        <v/>
      </c>
      <c r="H220">
        <f>PLANURI!WL663</f>
        <v>0</v>
      </c>
      <c r="I220" t="str">
        <f>PLANURI!BF663</f>
        <v/>
      </c>
      <c r="J220" t="str">
        <f>PLANURI!BG663</f>
        <v/>
      </c>
      <c r="K220" t="str">
        <f>PLANURI!BH663</f>
        <v/>
      </c>
      <c r="L220" t="str">
        <f>PLANURI!BI663</f>
        <v/>
      </c>
      <c r="M220" t="str">
        <f>PLANURI!BJ663</f>
        <v/>
      </c>
      <c r="N220">
        <f>PLANURI!BK663</f>
        <v>0</v>
      </c>
      <c r="O220">
        <f>PLANURI!BL663</f>
        <v>0</v>
      </c>
      <c r="P220">
        <f>PLANURI!BM663</f>
        <v>0</v>
      </c>
      <c r="Q220">
        <f>PLANURI!BN663</f>
        <v>0</v>
      </c>
      <c r="R220">
        <f>PLANURI!BO663</f>
        <v>0</v>
      </c>
      <c r="S220">
        <f>PLANURI!BP663</f>
        <v>0</v>
      </c>
      <c r="T220" t="str">
        <f>PLANURI!BQ663</f>
        <v/>
      </c>
      <c r="U220" t="str">
        <f>PLANURI!BR663</f>
        <v/>
      </c>
      <c r="V220" t="str">
        <f>PLANURI!BS663</f>
        <v/>
      </c>
      <c r="W220" t="str">
        <f>PLANURI!BT663</f>
        <v/>
      </c>
      <c r="X220" t="str">
        <f>PLANURI!BU663</f>
        <v/>
      </c>
      <c r="Y220" t="str">
        <f>PLANURI!BV663</f>
        <v/>
      </c>
      <c r="Z220" t="str">
        <f>PLANURI!A$4</f>
        <v>Facultatea Mecanica</v>
      </c>
      <c r="AA220" t="str">
        <f>PLANURI!H$6</f>
        <v>STIINTE INGINERESTI</v>
      </c>
      <c r="AB220">
        <f>PLANURI!C$12</f>
        <v>10</v>
      </c>
      <c r="AC220" t="str">
        <f>PLANURI!H$9</f>
        <v>Ingineria Sudarii</v>
      </c>
      <c r="AD220">
        <f>PLANURI!A$12</f>
        <v>20</v>
      </c>
      <c r="AE220">
        <f>PLANURI!B$12</f>
        <v>70</v>
      </c>
      <c r="AF220">
        <f>PLANURI!D$12</f>
        <v>130</v>
      </c>
      <c r="AG220" t="str">
        <f>PLANURI!BW663</f>
        <v/>
      </c>
    </row>
    <row r="221" spans="1:33" x14ac:dyDescent="0.2">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Facultatea Mecanica</v>
      </c>
      <c r="AA221" t="str">
        <f>PLANURI!H$6</f>
        <v>STIINTE INGINERESTI</v>
      </c>
      <c r="AB221">
        <f>PLANURI!C$12</f>
        <v>10</v>
      </c>
      <c r="AC221" t="str">
        <f>PLANURI!H$9</f>
        <v>Ingineria Sudarii</v>
      </c>
      <c r="AD221">
        <f>PLANURI!A$12</f>
        <v>20</v>
      </c>
      <c r="AE221">
        <f>PLANURI!B$12</f>
        <v>70</v>
      </c>
      <c r="AF221">
        <f>PLANURI!D$12</f>
        <v>130</v>
      </c>
      <c r="AG221" t="str">
        <f>PLANURI!BW664</f>
        <v/>
      </c>
    </row>
    <row r="222" spans="1:33" x14ac:dyDescent="0.2">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Facultatea Mecanica</v>
      </c>
      <c r="AA222" t="str">
        <f>PLANURI!H$6</f>
        <v>STIINTE INGINERESTI</v>
      </c>
      <c r="AB222">
        <f>PLANURI!C$12</f>
        <v>10</v>
      </c>
      <c r="AC222" t="str">
        <f>PLANURI!H$9</f>
        <v>Ingineria Sudarii</v>
      </c>
      <c r="AD222">
        <f>PLANURI!A$12</f>
        <v>20</v>
      </c>
      <c r="AE222">
        <f>PLANURI!B$12</f>
        <v>70</v>
      </c>
      <c r="AF222">
        <f>PLANURI!D$12</f>
        <v>130</v>
      </c>
      <c r="AG222" t="str">
        <f>PLANURI!BW665</f>
        <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Mecanica</v>
      </c>
      <c r="AA223" t="str">
        <f>PLANURI!H$6</f>
        <v>STIINTE INGINERESTI</v>
      </c>
      <c r="AB223">
        <f>PLANURI!C$12</f>
        <v>10</v>
      </c>
      <c r="AC223" t="str">
        <f>PLANURI!H$9</f>
        <v>Ingineria Sudarii</v>
      </c>
      <c r="AD223">
        <f>PLANURI!A$12</f>
        <v>20</v>
      </c>
      <c r="AE223">
        <f>PLANURI!B$12</f>
        <v>70</v>
      </c>
      <c r="AF223">
        <f>PLANURI!D$12</f>
        <v>130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Mecanica</v>
      </c>
      <c r="AA224" t="str">
        <f>PLANURI!H$6</f>
        <v>STIINTE INGINERESTI</v>
      </c>
      <c r="AB224">
        <f>PLANURI!C$12</f>
        <v>10</v>
      </c>
      <c r="AC224" t="str">
        <f>PLANURI!H$9</f>
        <v>Ingineria Sudarii</v>
      </c>
      <c r="AD224">
        <f>PLANURI!A$12</f>
        <v>20</v>
      </c>
      <c r="AE224">
        <f>PLANURI!B$12</f>
        <v>70</v>
      </c>
      <c r="AF224">
        <f>PLANURI!D$12</f>
        <v>130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Mecanica</v>
      </c>
      <c r="AA225" t="str">
        <f>PLANURI!H$6</f>
        <v>STIINTE INGINERESTI</v>
      </c>
      <c r="AB225">
        <f>PLANURI!C$12</f>
        <v>10</v>
      </c>
      <c r="AC225" t="str">
        <f>PLANURI!H$9</f>
        <v>Ingineria Sudarii</v>
      </c>
      <c r="AD225">
        <f>PLANURI!A$12</f>
        <v>20</v>
      </c>
      <c r="AE225">
        <f>PLANURI!B$12</f>
        <v>70</v>
      </c>
      <c r="AF225">
        <f>PLANURI!D$12</f>
        <v>130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Mecanica</v>
      </c>
      <c r="AA226" t="str">
        <f>PLANURI!H$6</f>
        <v>STIINTE INGINERESTI</v>
      </c>
      <c r="AB226">
        <f>PLANURI!C$12</f>
        <v>10</v>
      </c>
      <c r="AC226" t="str">
        <f>PLANURI!H$9</f>
        <v>Ingineria Sudarii</v>
      </c>
      <c r="AD226">
        <f>PLANURI!A$12</f>
        <v>20</v>
      </c>
      <c r="AE226">
        <f>PLANURI!B$12</f>
        <v>70</v>
      </c>
      <c r="AF226">
        <f>PLANURI!D$12</f>
        <v>130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Mecanica</v>
      </c>
      <c r="AA227" t="str">
        <f>PLANURI!H$6</f>
        <v>STIINTE INGINERESTI</v>
      </c>
      <c r="AB227">
        <f>PLANURI!C$12</f>
        <v>10</v>
      </c>
      <c r="AC227" t="str">
        <f>PLANURI!H$9</f>
        <v>Ingineria Sudarii</v>
      </c>
      <c r="AD227">
        <f>PLANURI!A$12</f>
        <v>20</v>
      </c>
      <c r="AE227">
        <f>PLANURI!B$12</f>
        <v>70</v>
      </c>
      <c r="AF227">
        <f>PLANURI!D$12</f>
        <v>130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Mecanica</v>
      </c>
      <c r="AA228" t="str">
        <f>PLANURI!H$6</f>
        <v>STIINTE INGINERESTI</v>
      </c>
      <c r="AB228">
        <f>PLANURI!C$12</f>
        <v>10</v>
      </c>
      <c r="AC228" t="str">
        <f>PLANURI!H$9</f>
        <v>Ingineria Sudarii</v>
      </c>
      <c r="AD228">
        <f>PLANURI!A$12</f>
        <v>20</v>
      </c>
      <c r="AE228">
        <f>PLANURI!B$12</f>
        <v>70</v>
      </c>
      <c r="AF228">
        <f>PLANURI!D$12</f>
        <v>130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Mecanica</v>
      </c>
      <c r="AA229" t="str">
        <f>PLANURI!H$6</f>
        <v>STIINTE INGINERESTI</v>
      </c>
      <c r="AB229">
        <f>PLANURI!C$12</f>
        <v>10</v>
      </c>
      <c r="AC229" t="str">
        <f>PLANURI!H$9</f>
        <v>Ingineria Sudarii</v>
      </c>
      <c r="AD229">
        <f>PLANURI!A$12</f>
        <v>20</v>
      </c>
      <c r="AE229">
        <f>PLANURI!B$12</f>
        <v>70</v>
      </c>
      <c r="AF229">
        <f>PLANURI!D$12</f>
        <v>130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Mecanica</v>
      </c>
      <c r="AA230" t="str">
        <f>PLANURI!H$6</f>
        <v>STIINTE INGINERESTI</v>
      </c>
      <c r="AB230">
        <f>PLANURI!C$12</f>
        <v>10</v>
      </c>
      <c r="AC230" t="str">
        <f>PLANURI!H$9</f>
        <v>Ingineria Sudarii</v>
      </c>
      <c r="AD230">
        <f>PLANURI!A$12</f>
        <v>20</v>
      </c>
      <c r="AE230">
        <f>PLANURI!B$12</f>
        <v>70</v>
      </c>
      <c r="AF230">
        <f>PLANURI!D$12</f>
        <v>130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Mecanica</v>
      </c>
      <c r="AA231" t="str">
        <f>PLANURI!H$6</f>
        <v>STIINTE INGINERESTI</v>
      </c>
      <c r="AB231">
        <f>PLANURI!C$12</f>
        <v>10</v>
      </c>
      <c r="AC231" t="str">
        <f>PLANURI!H$9</f>
        <v>Ingineria Sudarii</v>
      </c>
      <c r="AD231">
        <f>PLANURI!A$12</f>
        <v>20</v>
      </c>
      <c r="AE231">
        <f>PLANURI!B$12</f>
        <v>70</v>
      </c>
      <c r="AF231">
        <f>PLANURI!D$12</f>
        <v>130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Mecanica</v>
      </c>
      <c r="AA232" t="str">
        <f>PLANURI!H$6</f>
        <v>STIINTE INGINERESTI</v>
      </c>
      <c r="AB232">
        <f>PLANURI!C$12</f>
        <v>10</v>
      </c>
      <c r="AC232" t="str">
        <f>PLANURI!H$9</f>
        <v>Ingineria Sudarii</v>
      </c>
      <c r="AD232">
        <f>PLANURI!A$12</f>
        <v>20</v>
      </c>
      <c r="AE232">
        <f>PLANURI!B$12</f>
        <v>70</v>
      </c>
      <c r="AF232">
        <f>PLANURI!D$12</f>
        <v>130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Mecanica</v>
      </c>
      <c r="AA233" t="str">
        <f>PLANURI!H$6</f>
        <v>STIINTE INGINERESTI</v>
      </c>
      <c r="AB233">
        <f>PLANURI!C$12</f>
        <v>10</v>
      </c>
      <c r="AC233" t="str">
        <f>PLANURI!H$9</f>
        <v>Ingineria Sudarii</v>
      </c>
      <c r="AD233">
        <f>PLANURI!A$12</f>
        <v>20</v>
      </c>
      <c r="AE233">
        <f>PLANURI!B$12</f>
        <v>70</v>
      </c>
      <c r="AF233">
        <f>PLANURI!D$12</f>
        <v>130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Mecanica</v>
      </c>
      <c r="AA234" t="str">
        <f>PLANURI!H$6</f>
        <v>STIINTE INGINERESTI</v>
      </c>
      <c r="AB234">
        <f>PLANURI!C$12</f>
        <v>10</v>
      </c>
      <c r="AC234" t="str">
        <f>PLANURI!H$9</f>
        <v>Ingineria Sudarii</v>
      </c>
      <c r="AD234">
        <f>PLANURI!A$12</f>
        <v>20</v>
      </c>
      <c r="AE234">
        <f>PLANURI!B$12</f>
        <v>70</v>
      </c>
      <c r="AF234">
        <f>PLANURI!D$12</f>
        <v>130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Mecanica</v>
      </c>
      <c r="AA235" t="str">
        <f>PLANURI!H$6</f>
        <v>STIINTE INGINERESTI</v>
      </c>
      <c r="AB235">
        <f>PLANURI!C$12</f>
        <v>10</v>
      </c>
      <c r="AC235" t="str">
        <f>PLANURI!H$9</f>
        <v>Ingineria Sudarii</v>
      </c>
      <c r="AD235">
        <f>PLANURI!A$12</f>
        <v>20</v>
      </c>
      <c r="AE235">
        <f>PLANURI!B$12</f>
        <v>70</v>
      </c>
      <c r="AF235">
        <f>PLANURI!D$12</f>
        <v>130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Mecanica</v>
      </c>
      <c r="AA236" t="str">
        <f>PLANURI!H$6</f>
        <v>STIINTE INGINERESTI</v>
      </c>
      <c r="AB236">
        <f>PLANURI!C$12</f>
        <v>10</v>
      </c>
      <c r="AC236" t="str">
        <f>PLANURI!H$9</f>
        <v>Ingineria Sudarii</v>
      </c>
      <c r="AD236">
        <f>PLANURI!A$12</f>
        <v>20</v>
      </c>
      <c r="AE236">
        <f>PLANURI!B$12</f>
        <v>70</v>
      </c>
      <c r="AF236">
        <f>PLANURI!D$12</f>
        <v>130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Mecanica</v>
      </c>
      <c r="AA237" t="str">
        <f>PLANURI!H$6</f>
        <v>STIINTE INGINERESTI</v>
      </c>
      <c r="AB237">
        <f>PLANURI!C$12</f>
        <v>10</v>
      </c>
      <c r="AC237" t="str">
        <f>PLANURI!H$9</f>
        <v>Ingineria Sudarii</v>
      </c>
      <c r="AD237">
        <f>PLANURI!A$12</f>
        <v>20</v>
      </c>
      <c r="AE237">
        <f>PLANURI!B$12</f>
        <v>70</v>
      </c>
      <c r="AF237">
        <f>PLANURI!D$12</f>
        <v>130</v>
      </c>
      <c r="AG237" t="str">
        <f>PLANURI!BW680</f>
        <v/>
      </c>
    </row>
    <row r="238" spans="1:33" x14ac:dyDescent="0.2">
      <c r="A238" t="str">
        <f>PLANURI!AX681</f>
        <v/>
      </c>
      <c r="B238">
        <f>PLANURI!AY681</f>
        <v>1</v>
      </c>
      <c r="C238" t="str">
        <f>PLANURI!AZ681</f>
        <v/>
      </c>
      <c r="D238" t="str">
        <f>PLANURI!BA681</f>
        <v/>
      </c>
      <c r="E238" t="str">
        <f>PLANURI!BB681</f>
        <v/>
      </c>
      <c r="F238" t="str">
        <f>PLANURI!BC681</f>
        <v/>
      </c>
      <c r="G238" t="str">
        <f>PLANURI!BD681</f>
        <v/>
      </c>
      <c r="H238">
        <f>PLANURI!WL681</f>
        <v>0</v>
      </c>
      <c r="I238" t="str">
        <f>PLANURI!BF681</f>
        <v/>
      </c>
      <c r="J238" t="str">
        <f>PLANURI!BG681</f>
        <v/>
      </c>
      <c r="K238" t="str">
        <f>PLANURI!BH681</f>
        <v/>
      </c>
      <c r="L238" t="str">
        <f>PLANURI!BI681</f>
        <v/>
      </c>
      <c r="M238" t="str">
        <f>PLANURI!BJ681</f>
        <v/>
      </c>
      <c r="N238">
        <f>PLANURI!BK681</f>
        <v>0</v>
      </c>
      <c r="O238">
        <f>PLANURI!BL681</f>
        <v>0</v>
      </c>
      <c r="P238">
        <f>PLANURI!BM681</f>
        <v>0</v>
      </c>
      <c r="Q238">
        <f>PLANURI!BN681</f>
        <v>0</v>
      </c>
      <c r="R238">
        <f>PLANURI!BO681</f>
        <v>0</v>
      </c>
      <c r="S238">
        <f>PLANURI!BP681</f>
        <v>0</v>
      </c>
      <c r="T238" t="str">
        <f>PLANURI!BQ681</f>
        <v/>
      </c>
      <c r="U238" t="str">
        <f>PLANURI!BR681</f>
        <v/>
      </c>
      <c r="V238" t="str">
        <f>PLANURI!BS681</f>
        <v/>
      </c>
      <c r="W238" t="str">
        <f>PLANURI!BT681</f>
        <v/>
      </c>
      <c r="X238" t="str">
        <f>PLANURI!BU681</f>
        <v/>
      </c>
      <c r="Y238" t="str">
        <f>PLANURI!BV681</f>
        <v/>
      </c>
      <c r="Z238" t="str">
        <f>PLANURI!A$4</f>
        <v>Facultatea Mecanica</v>
      </c>
      <c r="AA238" t="str">
        <f>PLANURI!H$6</f>
        <v>STIINTE INGINERESTI</v>
      </c>
      <c r="AB238">
        <f>PLANURI!C$12</f>
        <v>10</v>
      </c>
      <c r="AC238" t="str">
        <f>PLANURI!H$9</f>
        <v>Ingineria Sudarii</v>
      </c>
      <c r="AD238">
        <f>PLANURI!A$12</f>
        <v>20</v>
      </c>
      <c r="AE238">
        <f>PLANURI!B$12</f>
        <v>70</v>
      </c>
      <c r="AF238">
        <f>PLANURI!D$12</f>
        <v>130</v>
      </c>
      <c r="AG238" t="str">
        <f>PLANURI!BW681</f>
        <v/>
      </c>
    </row>
    <row r="239" spans="1:33" x14ac:dyDescent="0.2">
      <c r="A239" t="str">
        <f>PLANURI!AX682</f>
        <v/>
      </c>
      <c r="B239">
        <f>PLANURI!AY682</f>
        <v>2</v>
      </c>
      <c r="C239" t="str">
        <f>PLANURI!AZ682</f>
        <v/>
      </c>
      <c r="D239" t="str">
        <f>PLANURI!BA682</f>
        <v/>
      </c>
      <c r="E239" t="str">
        <f>PLANURI!BB682</f>
        <v/>
      </c>
      <c r="F239" t="str">
        <f>PLANURI!BC682</f>
        <v/>
      </c>
      <c r="G239" t="str">
        <f>PLANURI!BD682</f>
        <v/>
      </c>
      <c r="H239" t="str">
        <f>PLANURI!BE682</f>
        <v/>
      </c>
      <c r="I239" t="str">
        <f>PLANURI!BF682</f>
        <v/>
      </c>
      <c r="J239" t="str">
        <f>PLANURI!BG682</f>
        <v/>
      </c>
      <c r="K239" t="str">
        <f>PLANURI!BH682</f>
        <v/>
      </c>
      <c r="L239" t="str">
        <f>PLANURI!BI682</f>
        <v/>
      </c>
      <c r="M239" t="str">
        <f>PLANURI!BJ682</f>
        <v/>
      </c>
      <c r="N239">
        <f>PLANURI!BK682</f>
        <v>0</v>
      </c>
      <c r="O239">
        <f>PLANURI!BL682</f>
        <v>0</v>
      </c>
      <c r="P239">
        <f>PLANURI!BM682</f>
        <v>0</v>
      </c>
      <c r="Q239">
        <f>PLANURI!BN682</f>
        <v>0</v>
      </c>
      <c r="R239">
        <f>PLANURI!BO682</f>
        <v>0</v>
      </c>
      <c r="S239">
        <f>PLANURI!BP682</f>
        <v>0</v>
      </c>
      <c r="T239" t="str">
        <f>PLANURI!BQ682</f>
        <v/>
      </c>
      <c r="U239" t="str">
        <f>PLANURI!BR682</f>
        <v/>
      </c>
      <c r="V239" t="str">
        <f>PLANURI!BS682</f>
        <v/>
      </c>
      <c r="W239" t="str">
        <f>PLANURI!BT682</f>
        <v/>
      </c>
      <c r="X239" t="str">
        <f>PLANURI!BU682</f>
        <v/>
      </c>
      <c r="Y239" t="str">
        <f>PLANURI!BV682</f>
        <v/>
      </c>
      <c r="Z239" t="str">
        <f>PLANURI!A$4</f>
        <v>Facultatea Mecanica</v>
      </c>
      <c r="AA239" t="str">
        <f>PLANURI!H$6</f>
        <v>STIINTE INGINERESTI</v>
      </c>
      <c r="AB239">
        <f>PLANURI!C$12</f>
        <v>10</v>
      </c>
      <c r="AC239" t="str">
        <f>PLANURI!H$9</f>
        <v>Ingineria Sudarii</v>
      </c>
      <c r="AD239">
        <f>PLANURI!A$12</f>
        <v>20</v>
      </c>
      <c r="AE239">
        <f>PLANURI!B$12</f>
        <v>70</v>
      </c>
      <c r="AF239">
        <f>PLANURI!D$12</f>
        <v>130</v>
      </c>
      <c r="AG239" t="str">
        <f>PLANURI!BW682</f>
        <v/>
      </c>
    </row>
    <row r="240" spans="1:33" x14ac:dyDescent="0.2">
      <c r="A240" t="str">
        <f>PLANURI!AX683</f>
        <v/>
      </c>
      <c r="B240">
        <f>PLANURI!AY683</f>
        <v>3</v>
      </c>
      <c r="C240" t="str">
        <f>PLANURI!AZ683</f>
        <v/>
      </c>
      <c r="D240" t="str">
        <f>PLANURI!BA683</f>
        <v/>
      </c>
      <c r="E240" t="str">
        <f>PLANURI!BB683</f>
        <v/>
      </c>
      <c r="F240" t="str">
        <f>PLANURI!BC683</f>
        <v/>
      </c>
      <c r="G240" t="str">
        <f>PLANURI!BD683</f>
        <v/>
      </c>
      <c r="H240">
        <f>PLANURI!WL683</f>
        <v>0</v>
      </c>
      <c r="I240" t="str">
        <f>PLANURI!BF683</f>
        <v/>
      </c>
      <c r="J240" t="str">
        <f>PLANURI!BG683</f>
        <v/>
      </c>
      <c r="K240" t="str">
        <f>PLANURI!BH683</f>
        <v/>
      </c>
      <c r="L240" t="str">
        <f>PLANURI!BI683</f>
        <v/>
      </c>
      <c r="M240" t="str">
        <f>PLANURI!BJ683</f>
        <v/>
      </c>
      <c r="N240">
        <f>PLANURI!BK683</f>
        <v>0</v>
      </c>
      <c r="O240">
        <f>PLANURI!BL683</f>
        <v>0</v>
      </c>
      <c r="P240">
        <f>PLANURI!BM683</f>
        <v>0</v>
      </c>
      <c r="Q240">
        <f>PLANURI!BN683</f>
        <v>0</v>
      </c>
      <c r="R240">
        <f>PLANURI!BO683</f>
        <v>0</v>
      </c>
      <c r="S240">
        <f>PLANURI!BP683</f>
        <v>0</v>
      </c>
      <c r="T240" t="str">
        <f>PLANURI!BQ683</f>
        <v/>
      </c>
      <c r="U240" t="str">
        <f>PLANURI!BR683</f>
        <v/>
      </c>
      <c r="V240" t="str">
        <f>PLANURI!BS683</f>
        <v/>
      </c>
      <c r="W240" t="str">
        <f>PLANURI!BT683</f>
        <v/>
      </c>
      <c r="X240" t="str">
        <f>PLANURI!BU683</f>
        <v/>
      </c>
      <c r="Y240" t="str">
        <f>PLANURI!BV683</f>
        <v/>
      </c>
      <c r="Z240" t="str">
        <f>PLANURI!A$4</f>
        <v>Facultatea Mecanica</v>
      </c>
      <c r="AA240" t="str">
        <f>PLANURI!H$6</f>
        <v>STIINTE INGINERESTI</v>
      </c>
      <c r="AB240">
        <f>PLANURI!C$12</f>
        <v>10</v>
      </c>
      <c r="AC240" t="str">
        <f>PLANURI!H$9</f>
        <v>Ingineria Sudarii</v>
      </c>
      <c r="AD240">
        <f>PLANURI!A$12</f>
        <v>20</v>
      </c>
      <c r="AE240">
        <f>PLANURI!B$12</f>
        <v>70</v>
      </c>
      <c r="AF240">
        <f>PLANURI!D$12</f>
        <v>130</v>
      </c>
      <c r="AG240" t="str">
        <f>PLANURI!BW683</f>
        <v/>
      </c>
    </row>
    <row r="241" spans="1:33" x14ac:dyDescent="0.2">
      <c r="A241" t="str">
        <f>PLANURI!AX684</f>
        <v/>
      </c>
      <c r="B241">
        <f>PLANURI!AY684</f>
        <v>4</v>
      </c>
      <c r="C241" t="str">
        <f>PLANURI!AZ684</f>
        <v/>
      </c>
      <c r="D241" t="str">
        <f>PLANURI!BA684</f>
        <v/>
      </c>
      <c r="E241" t="str">
        <f>PLANURI!BB684</f>
        <v/>
      </c>
      <c r="F241" t="str">
        <f>PLANURI!BC684</f>
        <v/>
      </c>
      <c r="G241" t="str">
        <f>PLANURI!BD684</f>
        <v/>
      </c>
      <c r="H241" t="str">
        <f>PLANURI!BE684</f>
        <v/>
      </c>
      <c r="I241" t="str">
        <f>PLANURI!BF684</f>
        <v/>
      </c>
      <c r="J241" t="str">
        <f>PLANURI!BG684</f>
        <v/>
      </c>
      <c r="K241" t="str">
        <f>PLANURI!BH684</f>
        <v/>
      </c>
      <c r="L241" t="str">
        <f>PLANURI!BI684</f>
        <v/>
      </c>
      <c r="M241" t="str">
        <f>PLANURI!BJ684</f>
        <v/>
      </c>
      <c r="N241">
        <f>PLANURI!BK684</f>
        <v>0</v>
      </c>
      <c r="O241">
        <f>PLANURI!BL684</f>
        <v>0</v>
      </c>
      <c r="P241">
        <f>PLANURI!BM684</f>
        <v>0</v>
      </c>
      <c r="Q241">
        <f>PLANURI!BN684</f>
        <v>0</v>
      </c>
      <c r="R241">
        <f>PLANURI!BO684</f>
        <v>0</v>
      </c>
      <c r="S241">
        <f>PLANURI!BP684</f>
        <v>0</v>
      </c>
      <c r="T241" t="str">
        <f>PLANURI!BQ684</f>
        <v/>
      </c>
      <c r="U241" t="str">
        <f>PLANURI!BR684</f>
        <v/>
      </c>
      <c r="V241" t="str">
        <f>PLANURI!BS684</f>
        <v/>
      </c>
      <c r="W241" t="str">
        <f>PLANURI!BT684</f>
        <v/>
      </c>
      <c r="X241" t="str">
        <f>PLANURI!BU684</f>
        <v/>
      </c>
      <c r="Y241" t="str">
        <f>PLANURI!BV684</f>
        <v/>
      </c>
      <c r="Z241" t="str">
        <f>PLANURI!A$4</f>
        <v>Facultatea Mecanica</v>
      </c>
      <c r="AA241" t="str">
        <f>PLANURI!H$6</f>
        <v>STIINTE INGINERESTI</v>
      </c>
      <c r="AB241">
        <f>PLANURI!C$12</f>
        <v>10</v>
      </c>
      <c r="AC241" t="str">
        <f>PLANURI!H$9</f>
        <v>Ingineria Sudarii</v>
      </c>
      <c r="AD241">
        <f>PLANURI!A$12</f>
        <v>20</v>
      </c>
      <c r="AE241">
        <f>PLANURI!B$12</f>
        <v>70</v>
      </c>
      <c r="AF241">
        <f>PLANURI!D$12</f>
        <v>130</v>
      </c>
      <c r="AG241" t="str">
        <f>PLANURI!BW684</f>
        <v/>
      </c>
    </row>
    <row r="242" spans="1:33" x14ac:dyDescent="0.2">
      <c r="A242" t="str">
        <f>PLANURI!AX685</f>
        <v/>
      </c>
      <c r="B242">
        <f>PLANURI!AY685</f>
        <v>5</v>
      </c>
      <c r="C242" t="str">
        <f>PLANURI!AZ685</f>
        <v/>
      </c>
      <c r="D242" t="str">
        <f>PLANURI!BA685</f>
        <v/>
      </c>
      <c r="E242" t="str">
        <f>PLANURI!BB685</f>
        <v/>
      </c>
      <c r="F242" t="str">
        <f>PLANURI!BC685</f>
        <v/>
      </c>
      <c r="G242" t="str">
        <f>PLANURI!BD685</f>
        <v/>
      </c>
      <c r="H242">
        <f>PLANURI!WL685</f>
        <v>0</v>
      </c>
      <c r="I242" t="str">
        <f>PLANURI!BF685</f>
        <v/>
      </c>
      <c r="J242" t="str">
        <f>PLANURI!BG685</f>
        <v/>
      </c>
      <c r="K242" t="str">
        <f>PLANURI!BH685</f>
        <v/>
      </c>
      <c r="L242" t="str">
        <f>PLANURI!BI685</f>
        <v/>
      </c>
      <c r="M242" t="str">
        <f>PLANURI!BJ685</f>
        <v/>
      </c>
      <c r="N242">
        <f>PLANURI!BK685</f>
        <v>0</v>
      </c>
      <c r="O242">
        <f>PLANURI!BL685</f>
        <v>0</v>
      </c>
      <c r="P242">
        <f>PLANURI!BM685</f>
        <v>0</v>
      </c>
      <c r="Q242">
        <f>PLANURI!BN685</f>
        <v>0</v>
      </c>
      <c r="R242">
        <f>PLANURI!BO685</f>
        <v>0</v>
      </c>
      <c r="S242">
        <f>PLANURI!BP685</f>
        <v>0</v>
      </c>
      <c r="T242" t="str">
        <f>PLANURI!BQ685</f>
        <v/>
      </c>
      <c r="U242" t="str">
        <f>PLANURI!BR685</f>
        <v/>
      </c>
      <c r="V242" t="str">
        <f>PLANURI!BS685</f>
        <v/>
      </c>
      <c r="W242" t="str">
        <f>PLANURI!BT685</f>
        <v/>
      </c>
      <c r="X242" t="str">
        <f>PLANURI!BU685</f>
        <v/>
      </c>
      <c r="Y242" t="str">
        <f>PLANURI!BV685</f>
        <v/>
      </c>
      <c r="Z242" t="str">
        <f>PLANURI!A$4</f>
        <v>Facultatea Mecanica</v>
      </c>
      <c r="AA242" t="str">
        <f>PLANURI!H$6</f>
        <v>STIINTE INGINERESTI</v>
      </c>
      <c r="AB242">
        <f>PLANURI!C$12</f>
        <v>10</v>
      </c>
      <c r="AC242" t="str">
        <f>PLANURI!H$9</f>
        <v>Ingineria Sudarii</v>
      </c>
      <c r="AD242">
        <f>PLANURI!A$12</f>
        <v>20</v>
      </c>
      <c r="AE242">
        <f>PLANURI!B$12</f>
        <v>70</v>
      </c>
      <c r="AF242">
        <f>PLANURI!D$12</f>
        <v>130</v>
      </c>
      <c r="AG242" t="str">
        <f>PLANURI!BW685</f>
        <v/>
      </c>
    </row>
    <row r="243" spans="1:33" x14ac:dyDescent="0.2">
      <c r="A243" t="str">
        <f>PLANURI!AX686</f>
        <v/>
      </c>
      <c r="B243">
        <f>PLANURI!AY686</f>
        <v>6</v>
      </c>
      <c r="C243" t="str">
        <f>PLANURI!AZ686</f>
        <v/>
      </c>
      <c r="D243" t="str">
        <f>PLANURI!BA686</f>
        <v/>
      </c>
      <c r="E243" t="str">
        <f>PLANURI!BB686</f>
        <v/>
      </c>
      <c r="F243" t="str">
        <f>PLANURI!BC686</f>
        <v/>
      </c>
      <c r="G243" t="str">
        <f>PLANURI!BD686</f>
        <v/>
      </c>
      <c r="H243" t="str">
        <f>PLANURI!BE686</f>
        <v/>
      </c>
      <c r="I243" t="str">
        <f>PLANURI!BF686</f>
        <v/>
      </c>
      <c r="J243" t="str">
        <f>PLANURI!BG686</f>
        <v/>
      </c>
      <c r="K243" t="str">
        <f>PLANURI!BH686</f>
        <v/>
      </c>
      <c r="L243" t="str">
        <f>PLANURI!BI686</f>
        <v/>
      </c>
      <c r="M243" t="str">
        <f>PLANURI!BJ686</f>
        <v/>
      </c>
      <c r="N243">
        <f>PLANURI!BK686</f>
        <v>0</v>
      </c>
      <c r="O243">
        <f>PLANURI!BL686</f>
        <v>0</v>
      </c>
      <c r="P243">
        <f>PLANURI!BM686</f>
        <v>0</v>
      </c>
      <c r="Q243">
        <f>PLANURI!BN686</f>
        <v>0</v>
      </c>
      <c r="R243">
        <f>PLANURI!BO686</f>
        <v>0</v>
      </c>
      <c r="S243">
        <f>PLANURI!BP686</f>
        <v>0</v>
      </c>
      <c r="T243" t="str">
        <f>PLANURI!BQ686</f>
        <v/>
      </c>
      <c r="U243" t="str">
        <f>PLANURI!BR686</f>
        <v/>
      </c>
      <c r="V243" t="str">
        <f>PLANURI!BS686</f>
        <v/>
      </c>
      <c r="W243" t="str">
        <f>PLANURI!BT686</f>
        <v/>
      </c>
      <c r="X243" t="str">
        <f>PLANURI!BU686</f>
        <v/>
      </c>
      <c r="Y243" t="str">
        <f>PLANURI!BV686</f>
        <v/>
      </c>
      <c r="Z243" t="str">
        <f>PLANURI!A$4</f>
        <v>Facultatea Mecanica</v>
      </c>
      <c r="AA243" t="str">
        <f>PLANURI!H$6</f>
        <v>STIINTE INGINERESTI</v>
      </c>
      <c r="AB243">
        <f>PLANURI!C$12</f>
        <v>10</v>
      </c>
      <c r="AC243" t="str">
        <f>PLANURI!H$9</f>
        <v>Ingineria Sudarii</v>
      </c>
      <c r="AD243">
        <f>PLANURI!A$12</f>
        <v>20</v>
      </c>
      <c r="AE243">
        <f>PLANURI!B$12</f>
        <v>70</v>
      </c>
      <c r="AF243">
        <f>PLANURI!D$12</f>
        <v>130</v>
      </c>
      <c r="AG243" t="str">
        <f>PLANURI!BW686</f>
        <v/>
      </c>
    </row>
    <row r="244" spans="1:33" x14ac:dyDescent="0.2">
      <c r="A244" t="str">
        <f>PLANURI!AX687</f>
        <v/>
      </c>
      <c r="B244">
        <f>PLANURI!AY687</f>
        <v>7</v>
      </c>
      <c r="C244" t="str">
        <f>PLANURI!AZ687</f>
        <v/>
      </c>
      <c r="D244" t="str">
        <f>PLANURI!BA687</f>
        <v/>
      </c>
      <c r="E244" t="str">
        <f>PLANURI!BB687</f>
        <v/>
      </c>
      <c r="F244" t="str">
        <f>PLANURI!BC687</f>
        <v/>
      </c>
      <c r="G244" t="str">
        <f>PLANURI!BD687</f>
        <v/>
      </c>
      <c r="H244">
        <f>PLANURI!WL687</f>
        <v>0</v>
      </c>
      <c r="I244" t="str">
        <f>PLANURI!BF687</f>
        <v/>
      </c>
      <c r="J244" t="str">
        <f>PLANURI!BG687</f>
        <v/>
      </c>
      <c r="K244" t="str">
        <f>PLANURI!BH687</f>
        <v/>
      </c>
      <c r="L244" t="str">
        <f>PLANURI!BI687</f>
        <v/>
      </c>
      <c r="M244" t="str">
        <f>PLANURI!BJ687</f>
        <v/>
      </c>
      <c r="N244">
        <f>PLANURI!BK687</f>
        <v>0</v>
      </c>
      <c r="O244">
        <f>PLANURI!BL687</f>
        <v>0</v>
      </c>
      <c r="P244">
        <f>PLANURI!BM687</f>
        <v>0</v>
      </c>
      <c r="Q244">
        <f>PLANURI!BN687</f>
        <v>0</v>
      </c>
      <c r="R244">
        <f>PLANURI!BO687</f>
        <v>0</v>
      </c>
      <c r="S244">
        <f>PLANURI!BP687</f>
        <v>0</v>
      </c>
      <c r="T244" t="str">
        <f>PLANURI!BQ687</f>
        <v/>
      </c>
      <c r="U244" t="str">
        <f>PLANURI!BR687</f>
        <v/>
      </c>
      <c r="V244" t="str">
        <f>PLANURI!BS687</f>
        <v/>
      </c>
      <c r="W244" t="str">
        <f>PLANURI!BT687</f>
        <v/>
      </c>
      <c r="X244" t="str">
        <f>PLANURI!BU687</f>
        <v/>
      </c>
      <c r="Y244" t="str">
        <f>PLANURI!BV687</f>
        <v/>
      </c>
      <c r="Z244" t="str">
        <f>PLANURI!A$4</f>
        <v>Facultatea Mecanica</v>
      </c>
      <c r="AA244" t="str">
        <f>PLANURI!H$6</f>
        <v>STIINTE INGINERESTI</v>
      </c>
      <c r="AB244">
        <f>PLANURI!C$12</f>
        <v>10</v>
      </c>
      <c r="AC244" t="str">
        <f>PLANURI!H$9</f>
        <v>Ingineria Sudarii</v>
      </c>
      <c r="AD244">
        <f>PLANURI!A$12</f>
        <v>20</v>
      </c>
      <c r="AE244">
        <f>PLANURI!B$12</f>
        <v>70</v>
      </c>
      <c r="AF244">
        <f>PLANURI!D$12</f>
        <v>130</v>
      </c>
      <c r="AG244" t="str">
        <f>PLANURI!BW687</f>
        <v/>
      </c>
    </row>
    <row r="245" spans="1:33" x14ac:dyDescent="0.2">
      <c r="A245" t="str">
        <f>PLANURI!AX688</f>
        <v/>
      </c>
      <c r="B245">
        <f>PLANURI!AY688</f>
        <v>8</v>
      </c>
      <c r="C245" t="str">
        <f>PLANURI!AZ688</f>
        <v/>
      </c>
      <c r="D245" t="str">
        <f>PLANURI!BA688</f>
        <v/>
      </c>
      <c r="E245" t="str">
        <f>PLANURI!BB688</f>
        <v/>
      </c>
      <c r="F245" t="str">
        <f>PLANURI!BC688</f>
        <v/>
      </c>
      <c r="G245" t="str">
        <f>PLANURI!BD688</f>
        <v/>
      </c>
      <c r="H245" t="str">
        <f>PLANURI!BE688</f>
        <v/>
      </c>
      <c r="I245" t="str">
        <f>PLANURI!BF688</f>
        <v/>
      </c>
      <c r="J245" t="str">
        <f>PLANURI!BG688</f>
        <v/>
      </c>
      <c r="K245" t="str">
        <f>PLANURI!BH688</f>
        <v/>
      </c>
      <c r="L245" t="str">
        <f>PLANURI!BI688</f>
        <v/>
      </c>
      <c r="M245" t="str">
        <f>PLANURI!BJ688</f>
        <v/>
      </c>
      <c r="N245">
        <f>PLANURI!BK688</f>
        <v>0</v>
      </c>
      <c r="O245">
        <f>PLANURI!BL688</f>
        <v>0</v>
      </c>
      <c r="P245">
        <f>PLANURI!BM688</f>
        <v>0</v>
      </c>
      <c r="Q245">
        <f>PLANURI!BN688</f>
        <v>0</v>
      </c>
      <c r="R245">
        <f>PLANURI!BO688</f>
        <v>0</v>
      </c>
      <c r="S245">
        <f>PLANURI!BP688</f>
        <v>0</v>
      </c>
      <c r="T245" t="str">
        <f>PLANURI!BQ688</f>
        <v/>
      </c>
      <c r="U245" t="str">
        <f>PLANURI!BR688</f>
        <v/>
      </c>
      <c r="V245" t="str">
        <f>PLANURI!BS688</f>
        <v/>
      </c>
      <c r="W245" t="str">
        <f>PLANURI!BT688</f>
        <v/>
      </c>
      <c r="X245" t="str">
        <f>PLANURI!BU688</f>
        <v/>
      </c>
      <c r="Y245" t="str">
        <f>PLANURI!BV688</f>
        <v/>
      </c>
      <c r="Z245" t="str">
        <f>PLANURI!A$4</f>
        <v>Facultatea Mecanica</v>
      </c>
      <c r="AA245" t="str">
        <f>PLANURI!H$6</f>
        <v>STIINTE INGINERESTI</v>
      </c>
      <c r="AB245">
        <f>PLANURI!C$12</f>
        <v>10</v>
      </c>
      <c r="AC245" t="str">
        <f>PLANURI!H$9</f>
        <v>Ingineria Sudarii</v>
      </c>
      <c r="AD245">
        <f>PLANURI!A$12</f>
        <v>20</v>
      </c>
      <c r="AE245">
        <f>PLANURI!B$12</f>
        <v>70</v>
      </c>
      <c r="AF245">
        <f>PLANURI!D$12</f>
        <v>130</v>
      </c>
      <c r="AG245" t="str">
        <f>PLANURI!BW688</f>
        <v/>
      </c>
    </row>
    <row r="246" spans="1:33" x14ac:dyDescent="0.2">
      <c r="A246" t="str">
        <f>PLANURI!AX689</f>
        <v/>
      </c>
      <c r="B246">
        <f>PLANURI!AY689</f>
        <v>9</v>
      </c>
      <c r="C246" t="str">
        <f>PLANURI!AZ689</f>
        <v/>
      </c>
      <c r="D246" t="str">
        <f>PLANURI!BA689</f>
        <v/>
      </c>
      <c r="E246" t="str">
        <f>PLANURI!BB689</f>
        <v/>
      </c>
      <c r="F246" t="str">
        <f>PLANURI!BC689</f>
        <v/>
      </c>
      <c r="G246" t="str">
        <f>PLANURI!BD689</f>
        <v/>
      </c>
      <c r="H246">
        <f>PLANURI!WL689</f>
        <v>0</v>
      </c>
      <c r="I246" t="str">
        <f>PLANURI!BF689</f>
        <v/>
      </c>
      <c r="J246" t="str">
        <f>PLANURI!BG689</f>
        <v/>
      </c>
      <c r="K246" t="str">
        <f>PLANURI!BH689</f>
        <v/>
      </c>
      <c r="L246" t="str">
        <f>PLANURI!BI689</f>
        <v/>
      </c>
      <c r="M246" t="str">
        <f>PLANURI!BJ689</f>
        <v/>
      </c>
      <c r="N246">
        <f>PLANURI!BK689</f>
        <v>0</v>
      </c>
      <c r="O246">
        <f>PLANURI!BL689</f>
        <v>0</v>
      </c>
      <c r="P246">
        <f>PLANURI!BM689</f>
        <v>0</v>
      </c>
      <c r="Q246">
        <f>PLANURI!BN689</f>
        <v>0</v>
      </c>
      <c r="R246">
        <f>PLANURI!BO689</f>
        <v>0</v>
      </c>
      <c r="S246">
        <f>PLANURI!BP689</f>
        <v>0</v>
      </c>
      <c r="T246" t="str">
        <f>PLANURI!BQ689</f>
        <v/>
      </c>
      <c r="U246" t="str">
        <f>PLANURI!BR689</f>
        <v/>
      </c>
      <c r="V246" t="str">
        <f>PLANURI!BS689</f>
        <v/>
      </c>
      <c r="W246" t="str">
        <f>PLANURI!BT689</f>
        <v/>
      </c>
      <c r="X246" t="str">
        <f>PLANURI!BU689</f>
        <v/>
      </c>
      <c r="Y246" t="str">
        <f>PLANURI!BV689</f>
        <v/>
      </c>
      <c r="Z246" t="str">
        <f>PLANURI!A$4</f>
        <v>Facultatea Mecanica</v>
      </c>
      <c r="AA246" t="str">
        <f>PLANURI!H$6</f>
        <v>STIINTE INGINERESTI</v>
      </c>
      <c r="AB246">
        <f>PLANURI!C$12</f>
        <v>10</v>
      </c>
      <c r="AC246" t="str">
        <f>PLANURI!H$9</f>
        <v>Ingineria Sudarii</v>
      </c>
      <c r="AD246">
        <f>PLANURI!A$12</f>
        <v>20</v>
      </c>
      <c r="AE246">
        <f>PLANURI!B$12</f>
        <v>70</v>
      </c>
      <c r="AF246">
        <f>PLANURI!D$12</f>
        <v>130</v>
      </c>
      <c r="AG246" t="str">
        <f>PLANURI!BW689</f>
        <v/>
      </c>
    </row>
    <row r="247" spans="1:33" x14ac:dyDescent="0.2">
      <c r="A247" t="str">
        <f>PLANURI!AX690</f>
        <v/>
      </c>
      <c r="B247">
        <f>PLANURI!AY690</f>
        <v>10</v>
      </c>
      <c r="C247" t="str">
        <f>PLANURI!AZ690</f>
        <v/>
      </c>
      <c r="D247" t="str">
        <f>PLANURI!BA690</f>
        <v/>
      </c>
      <c r="E247" t="str">
        <f>PLANURI!BB690</f>
        <v/>
      </c>
      <c r="F247" t="str">
        <f>PLANURI!BC690</f>
        <v/>
      </c>
      <c r="G247" t="str">
        <f>PLANURI!BD690</f>
        <v/>
      </c>
      <c r="H247" t="str">
        <f>PLANURI!BE690</f>
        <v/>
      </c>
      <c r="I247" t="str">
        <f>PLANURI!BF690</f>
        <v/>
      </c>
      <c r="J247" t="str">
        <f>PLANURI!BG690</f>
        <v/>
      </c>
      <c r="K247" t="str">
        <f>PLANURI!BH690</f>
        <v/>
      </c>
      <c r="L247" t="str">
        <f>PLANURI!BI690</f>
        <v/>
      </c>
      <c r="M247" t="str">
        <f>PLANURI!BJ690</f>
        <v/>
      </c>
      <c r="N247">
        <f>PLANURI!BK690</f>
        <v>0</v>
      </c>
      <c r="O247">
        <f>PLANURI!BL690</f>
        <v>0</v>
      </c>
      <c r="P247">
        <f>PLANURI!BM690</f>
        <v>0</v>
      </c>
      <c r="Q247">
        <f>PLANURI!BN690</f>
        <v>0</v>
      </c>
      <c r="R247">
        <f>PLANURI!BO690</f>
        <v>0</v>
      </c>
      <c r="S247">
        <f>PLANURI!BP690</f>
        <v>0</v>
      </c>
      <c r="T247" t="str">
        <f>PLANURI!BQ690</f>
        <v/>
      </c>
      <c r="U247" t="str">
        <f>PLANURI!BR690</f>
        <v/>
      </c>
      <c r="V247" t="str">
        <f>PLANURI!BS690</f>
        <v/>
      </c>
      <c r="W247" t="str">
        <f>PLANURI!BT690</f>
        <v/>
      </c>
      <c r="X247" t="str">
        <f>PLANURI!BU690</f>
        <v/>
      </c>
      <c r="Y247" t="str">
        <f>PLANURI!BV690</f>
        <v/>
      </c>
      <c r="Z247" t="str">
        <f>PLANURI!A$4</f>
        <v>Facultatea Mecanica</v>
      </c>
      <c r="AA247" t="str">
        <f>PLANURI!H$6</f>
        <v>STIINTE INGINERESTI</v>
      </c>
      <c r="AB247">
        <f>PLANURI!C$12</f>
        <v>10</v>
      </c>
      <c r="AC247" t="str">
        <f>PLANURI!H$9</f>
        <v>Ingineria Sudarii</v>
      </c>
      <c r="AD247">
        <f>PLANURI!A$12</f>
        <v>20</v>
      </c>
      <c r="AE247">
        <f>PLANURI!B$12</f>
        <v>70</v>
      </c>
      <c r="AF247">
        <f>PLANURI!D$12</f>
        <v>130</v>
      </c>
      <c r="AG247" t="str">
        <f>PLANURI!BW690</f>
        <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Mecanica</v>
      </c>
      <c r="AA248" t="str">
        <f>PLANURI!H$6</f>
        <v>STIINTE INGINERESTI</v>
      </c>
      <c r="AB248">
        <f>PLANURI!C$12</f>
        <v>10</v>
      </c>
      <c r="AC248" t="str">
        <f>PLANURI!H$9</f>
        <v>Ingineria Sudarii</v>
      </c>
      <c r="AD248">
        <f>PLANURI!A$12</f>
        <v>20</v>
      </c>
      <c r="AE248">
        <f>PLANURI!B$12</f>
        <v>70</v>
      </c>
      <c r="AF248">
        <f>PLANURI!D$12</f>
        <v>130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Mecanica</v>
      </c>
      <c r="AA249" t="str">
        <f>PLANURI!H$6</f>
        <v>STIINTE INGINERESTI</v>
      </c>
      <c r="AB249">
        <f>PLANURI!C$12</f>
        <v>10</v>
      </c>
      <c r="AC249" t="str">
        <f>PLANURI!H$9</f>
        <v>Ingineria Sudarii</v>
      </c>
      <c r="AD249">
        <f>PLANURI!A$12</f>
        <v>20</v>
      </c>
      <c r="AE249">
        <f>PLANURI!B$12</f>
        <v>70</v>
      </c>
      <c r="AF249">
        <f>PLANURI!D$12</f>
        <v>130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Mecanica</v>
      </c>
      <c r="AA250" t="str">
        <f>PLANURI!H$6</f>
        <v>STIINTE INGINERESTI</v>
      </c>
      <c r="AB250">
        <f>PLANURI!C$12</f>
        <v>10</v>
      </c>
      <c r="AC250" t="str">
        <f>PLANURI!H$9</f>
        <v>Ingineria Sudarii</v>
      </c>
      <c r="AD250">
        <f>PLANURI!A$12</f>
        <v>20</v>
      </c>
      <c r="AE250">
        <f>PLANURI!B$12</f>
        <v>70</v>
      </c>
      <c r="AF250">
        <f>PLANURI!D$12</f>
        <v>130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Mecanica</v>
      </c>
      <c r="AA251" t="str">
        <f>PLANURI!H$6</f>
        <v>STIINTE INGINERESTI</v>
      </c>
      <c r="AB251">
        <f>PLANURI!C$12</f>
        <v>10</v>
      </c>
      <c r="AC251" t="str">
        <f>PLANURI!H$9</f>
        <v>Ingineria Sudarii</v>
      </c>
      <c r="AD251">
        <f>PLANURI!A$12</f>
        <v>20</v>
      </c>
      <c r="AE251">
        <f>PLANURI!B$12</f>
        <v>70</v>
      </c>
      <c r="AF251">
        <f>PLANURI!D$12</f>
        <v>130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Mecanica</v>
      </c>
      <c r="AA252" t="str">
        <f>PLANURI!H$6</f>
        <v>STIINTE INGINERESTI</v>
      </c>
      <c r="AB252">
        <f>PLANURI!C$12</f>
        <v>10</v>
      </c>
      <c r="AC252" t="str">
        <f>PLANURI!H$9</f>
        <v>Ingineria Sudarii</v>
      </c>
      <c r="AD252">
        <f>PLANURI!A$12</f>
        <v>20</v>
      </c>
      <c r="AE252">
        <f>PLANURI!B$12</f>
        <v>70</v>
      </c>
      <c r="AF252">
        <f>PLANURI!D$12</f>
        <v>130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Mecanica</v>
      </c>
      <c r="AA253" t="str">
        <f>PLANURI!H$6</f>
        <v>STIINTE INGINERESTI</v>
      </c>
      <c r="AB253">
        <f>PLANURI!C$12</f>
        <v>10</v>
      </c>
      <c r="AC253" t="str">
        <f>PLANURI!H$9</f>
        <v>Ingineria Sudarii</v>
      </c>
      <c r="AD253">
        <f>PLANURI!A$12</f>
        <v>20</v>
      </c>
      <c r="AE253">
        <f>PLANURI!B$12</f>
        <v>70</v>
      </c>
      <c r="AF253">
        <f>PLANURI!D$12</f>
        <v>130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Mecanica</v>
      </c>
      <c r="AA254" t="str">
        <f>PLANURI!H$6</f>
        <v>STIINTE INGINERESTI</v>
      </c>
      <c r="AB254">
        <f>PLANURI!C$12</f>
        <v>10</v>
      </c>
      <c r="AC254" t="str">
        <f>PLANURI!H$9</f>
        <v>Ingineria Sudarii</v>
      </c>
      <c r="AD254">
        <f>PLANURI!A$12</f>
        <v>20</v>
      </c>
      <c r="AE254">
        <f>PLANURI!B$12</f>
        <v>70</v>
      </c>
      <c r="AF254">
        <f>PLANURI!D$12</f>
        <v>130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Mecanica</v>
      </c>
      <c r="AA255" t="str">
        <f>PLANURI!H$6</f>
        <v>STIINTE INGINERESTI</v>
      </c>
      <c r="AB255">
        <f>PLANURI!C$12</f>
        <v>10</v>
      </c>
      <c r="AC255" t="str">
        <f>PLANURI!H$9</f>
        <v>Ingineria Sudarii</v>
      </c>
      <c r="AD255">
        <f>PLANURI!A$12</f>
        <v>20</v>
      </c>
      <c r="AE255">
        <f>PLANURI!B$12</f>
        <v>70</v>
      </c>
      <c r="AF255">
        <f>PLANURI!D$12</f>
        <v>130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Mecanica</v>
      </c>
      <c r="AA256" t="str">
        <f>PLANURI!H$6</f>
        <v>STIINTE INGINERESTI</v>
      </c>
      <c r="AB256">
        <f>PLANURI!C$12</f>
        <v>10</v>
      </c>
      <c r="AC256" t="str">
        <f>PLANURI!H$9</f>
        <v>Ingineria Sudarii</v>
      </c>
      <c r="AD256">
        <f>PLANURI!A$12</f>
        <v>20</v>
      </c>
      <c r="AE256">
        <f>PLANURI!B$12</f>
        <v>70</v>
      </c>
      <c r="AF256">
        <f>PLANURI!D$12</f>
        <v>130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Mecanica</v>
      </c>
      <c r="AA257" t="str">
        <f>PLANURI!H$6</f>
        <v>STIINTE INGINERESTI</v>
      </c>
      <c r="AB257">
        <f>PLANURI!C$12</f>
        <v>10</v>
      </c>
      <c r="AC257" t="str">
        <f>PLANURI!H$9</f>
        <v>Ingineria Sudarii</v>
      </c>
      <c r="AD257">
        <f>PLANURI!A$12</f>
        <v>20</v>
      </c>
      <c r="AE257">
        <f>PLANURI!B$12</f>
        <v>70</v>
      </c>
      <c r="AF257">
        <f>PLANURI!D$12</f>
        <v>130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Mecanica</v>
      </c>
      <c r="AA258" t="str">
        <f>PLANURI!H$6</f>
        <v>STIINTE INGINERESTI</v>
      </c>
      <c r="AB258">
        <f>PLANURI!C$12</f>
        <v>10</v>
      </c>
      <c r="AC258" t="str">
        <f>PLANURI!H$9</f>
        <v>Ingineria Sudarii</v>
      </c>
      <c r="AD258">
        <f>PLANURI!A$12</f>
        <v>20</v>
      </c>
      <c r="AE258">
        <f>PLANURI!B$12</f>
        <v>70</v>
      </c>
      <c r="AF258">
        <f>PLANURI!D$12</f>
        <v>130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Mecanica</v>
      </c>
      <c r="AA259" t="str">
        <f>PLANURI!H$6</f>
        <v>STIINTE INGINERESTI</v>
      </c>
      <c r="AB259">
        <f>PLANURI!C$12</f>
        <v>10</v>
      </c>
      <c r="AC259" t="str">
        <f>PLANURI!H$9</f>
        <v>Ingineria Sudarii</v>
      </c>
      <c r="AD259">
        <f>PLANURI!A$12</f>
        <v>20</v>
      </c>
      <c r="AE259">
        <f>PLANURI!B$12</f>
        <v>70</v>
      </c>
      <c r="AF259">
        <f>PLANURI!D$12</f>
        <v>130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Mecanica</v>
      </c>
      <c r="AA260" t="str">
        <f>PLANURI!H$6</f>
        <v>STIINTE INGINERESTI</v>
      </c>
      <c r="AB260">
        <f>PLANURI!C$12</f>
        <v>10</v>
      </c>
      <c r="AC260" t="str">
        <f>PLANURI!H$9</f>
        <v>Ingineria Sudarii</v>
      </c>
      <c r="AD260">
        <f>PLANURI!A$12</f>
        <v>20</v>
      </c>
      <c r="AE260">
        <f>PLANURI!B$12</f>
        <v>70</v>
      </c>
      <c r="AF260">
        <f>PLANURI!D$12</f>
        <v>130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Mecanica</v>
      </c>
      <c r="AA261" t="str">
        <f>PLANURI!H$6</f>
        <v>STIINTE INGINERESTI</v>
      </c>
      <c r="AB261">
        <f>PLANURI!C$12</f>
        <v>10</v>
      </c>
      <c r="AC261" t="str">
        <f>PLANURI!H$9</f>
        <v>Ingineria Sudarii</v>
      </c>
      <c r="AD261">
        <f>PLANURI!A$12</f>
        <v>20</v>
      </c>
      <c r="AE261">
        <f>PLANURI!B$12</f>
        <v>70</v>
      </c>
      <c r="AF261">
        <f>PLANURI!D$12</f>
        <v>130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Mecanica</v>
      </c>
      <c r="AA262" t="str">
        <f>PLANURI!H$6</f>
        <v>STIINTE INGINERESTI</v>
      </c>
      <c r="AB262">
        <f>PLANURI!C$12</f>
        <v>10</v>
      </c>
      <c r="AC262" t="str">
        <f>PLANURI!H$9</f>
        <v>Ingineria Sudarii</v>
      </c>
      <c r="AD262">
        <f>PLANURI!A$12</f>
        <v>20</v>
      </c>
      <c r="AE262">
        <f>PLANURI!B$12</f>
        <v>70</v>
      </c>
      <c r="AF262">
        <f>PLANURI!D$12</f>
        <v>130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Mecanica</v>
      </c>
      <c r="AA263" t="str">
        <f>PLANURI!H$6</f>
        <v>STIINTE INGINERESTI</v>
      </c>
      <c r="AB263">
        <f>PLANURI!C$12</f>
        <v>10</v>
      </c>
      <c r="AC263" t="str">
        <f>PLANURI!H$9</f>
        <v>Ingineria Sudarii</v>
      </c>
      <c r="AD263">
        <f>PLANURI!A$12</f>
        <v>20</v>
      </c>
      <c r="AE263">
        <f>PLANURI!B$12</f>
        <v>70</v>
      </c>
      <c r="AF263">
        <f>PLANURI!D$12</f>
        <v>130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Mecanica</v>
      </c>
      <c r="AA264" t="str">
        <f>PLANURI!H$6</f>
        <v>STIINTE INGINERESTI</v>
      </c>
      <c r="AB264">
        <f>PLANURI!C$12</f>
        <v>10</v>
      </c>
      <c r="AC264" t="str">
        <f>PLANURI!H$9</f>
        <v>Ingineria Sudarii</v>
      </c>
      <c r="AD264">
        <f>PLANURI!A$12</f>
        <v>20</v>
      </c>
      <c r="AE264">
        <f>PLANURI!B$12</f>
        <v>70</v>
      </c>
      <c r="AF264">
        <f>PLANURI!D$12</f>
        <v>130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Mecanica</v>
      </c>
      <c r="AA265" t="str">
        <f>PLANURI!H$6</f>
        <v>STIINTE INGINERESTI</v>
      </c>
      <c r="AB265">
        <f>PLANURI!C$12</f>
        <v>10</v>
      </c>
      <c r="AC265" t="str">
        <f>PLANURI!H$9</f>
        <v>Ingineria Sudarii</v>
      </c>
      <c r="AD265">
        <f>PLANURI!A$12</f>
        <v>20</v>
      </c>
      <c r="AE265">
        <f>PLANURI!B$12</f>
        <v>70</v>
      </c>
      <c r="AF265">
        <f>PLANURI!D$12</f>
        <v>130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Mecanica</v>
      </c>
      <c r="AA266" t="str">
        <f>PLANURI!H$6</f>
        <v>STIINTE INGINERESTI</v>
      </c>
      <c r="AB266">
        <f>PLANURI!C$12</f>
        <v>10</v>
      </c>
      <c r="AC266" t="str">
        <f>PLANURI!H$9</f>
        <v>Ingineria Sudarii</v>
      </c>
      <c r="AD266">
        <f>PLANURI!A$12</f>
        <v>20</v>
      </c>
      <c r="AE266">
        <f>PLANURI!B$12</f>
        <v>70</v>
      </c>
      <c r="AF266">
        <f>PLANURI!D$12</f>
        <v>130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Mecanica</v>
      </c>
      <c r="AA267" t="str">
        <f>PLANURI!H$6</f>
        <v>STIINTE INGINERESTI</v>
      </c>
      <c r="AB267">
        <f>PLANURI!C$12</f>
        <v>10</v>
      </c>
      <c r="AC267" t="str">
        <f>PLANURI!H$9</f>
        <v>Ingineria Sudarii</v>
      </c>
      <c r="AD267">
        <f>PLANURI!A$12</f>
        <v>20</v>
      </c>
      <c r="AE267">
        <f>PLANURI!B$12</f>
        <v>70</v>
      </c>
      <c r="AF267">
        <f>PLANURI!D$12</f>
        <v>130</v>
      </c>
      <c r="AG267" t="e">
        <f>PLANURI!BW710</f>
        <v>#VALUE!</v>
      </c>
    </row>
    <row r="268" spans="1:33" x14ac:dyDescent="0.2">
      <c r="A268" t="str">
        <f>PLANURI!AX711</f>
        <v>L420.22.01.F11-01</v>
      </c>
      <c r="B268">
        <f>PLANURI!AY711</f>
        <v>1</v>
      </c>
      <c r="C268" t="str">
        <f>PLANURI!AZ711</f>
        <v>Psihologia educatiei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8.9</v>
      </c>
      <c r="U268">
        <f>PLANURI!BR711</f>
        <v>125</v>
      </c>
      <c r="V268">
        <f>PLANURI!BS711</f>
        <v>5</v>
      </c>
      <c r="W268" t="str">
        <f>PLANURI!BT711</f>
        <v>F</v>
      </c>
      <c r="X268">
        <f>PLANURI!BU711</f>
        <v>12.9</v>
      </c>
      <c r="Y268">
        <f>PLANURI!BV711</f>
        <v>181</v>
      </c>
      <c r="Z268" t="str">
        <f>PLANURI!A$4</f>
        <v>Facultatea Mecanica</v>
      </c>
      <c r="AA268" t="str">
        <f>PLANURI!H$6</f>
        <v>STIINTE INGINERESTI</v>
      </c>
      <c r="AB268">
        <f>PLANURI!C$12</f>
        <v>10</v>
      </c>
      <c r="AC268" t="str">
        <f>PLANURI!H$9</f>
        <v>Ingineria Sudarii</v>
      </c>
      <c r="AD268">
        <f>PLANURI!A$12</f>
        <v>20</v>
      </c>
      <c r="AE268">
        <f>PLANURI!B$12</f>
        <v>70</v>
      </c>
      <c r="AF268">
        <f>PLANURI!D$12</f>
        <v>130</v>
      </c>
      <c r="AG268" t="str">
        <f>PLANURI!BW711</f>
        <v>2022</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Mecanica</v>
      </c>
      <c r="AA269" t="str">
        <f>PLANURI!H$6</f>
        <v>STIINTE INGINERESTI</v>
      </c>
      <c r="AB269">
        <f>PLANURI!C$12</f>
        <v>10</v>
      </c>
      <c r="AC269" t="str">
        <f>PLANURI!H$9</f>
        <v>Ingineria Sudarii</v>
      </c>
      <c r="AD269">
        <f>PLANURI!A$12</f>
        <v>20</v>
      </c>
      <c r="AE269">
        <f>PLANURI!B$12</f>
        <v>70</v>
      </c>
      <c r="AF269">
        <f>PLANURI!D$12</f>
        <v>130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Mecanica</v>
      </c>
      <c r="AA270" t="str">
        <f>PLANURI!H$6</f>
        <v>STIINTE INGINERESTI</v>
      </c>
      <c r="AB270">
        <f>PLANURI!C$12</f>
        <v>10</v>
      </c>
      <c r="AC270" t="str">
        <f>PLANURI!H$9</f>
        <v>Ingineria Sudarii</v>
      </c>
      <c r="AD270">
        <f>PLANURI!A$12</f>
        <v>20</v>
      </c>
      <c r="AE270">
        <f>PLANURI!B$12</f>
        <v>70</v>
      </c>
      <c r="AF270">
        <f>PLANURI!D$12</f>
        <v>130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Mecanica</v>
      </c>
      <c r="AA271" t="str">
        <f>PLANURI!H$6</f>
        <v>STIINTE INGINERESTI</v>
      </c>
      <c r="AB271">
        <f>PLANURI!C$12</f>
        <v>10</v>
      </c>
      <c r="AC271" t="str">
        <f>PLANURI!H$9</f>
        <v>Ingineria Sudarii</v>
      </c>
      <c r="AD271">
        <f>PLANURI!A$12</f>
        <v>20</v>
      </c>
      <c r="AE271">
        <f>PLANURI!B$12</f>
        <v>70</v>
      </c>
      <c r="AF271">
        <f>PLANURI!D$12</f>
        <v>130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Mecanica</v>
      </c>
      <c r="AA272" t="str">
        <f>PLANURI!H$6</f>
        <v>STIINTE INGINERESTI</v>
      </c>
      <c r="AB272">
        <f>PLANURI!C$12</f>
        <v>10</v>
      </c>
      <c r="AC272" t="str">
        <f>PLANURI!H$9</f>
        <v>Ingineria Sudarii</v>
      </c>
      <c r="AD272">
        <f>PLANURI!A$12</f>
        <v>20</v>
      </c>
      <c r="AE272">
        <f>PLANURI!B$12</f>
        <v>70</v>
      </c>
      <c r="AF272">
        <f>PLANURI!D$12</f>
        <v>130</v>
      </c>
      <c r="AG272" t="str">
        <f>PLANURI!BW715</f>
        <v/>
      </c>
    </row>
    <row r="273" spans="1:33" x14ac:dyDescent="0.2">
      <c r="A273" t="str">
        <f>PLANURI!AX716</f>
        <v>L420.22.02.F11-01</v>
      </c>
      <c r="B273">
        <f>PLANURI!AY716</f>
        <v>1</v>
      </c>
      <c r="C273" t="str">
        <f>PLANURI!AZ716</f>
        <v>Pedagogie 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8.9</v>
      </c>
      <c r="U273">
        <f>PLANURI!BR716</f>
        <v>125</v>
      </c>
      <c r="V273">
        <f>PLANURI!BS716</f>
        <v>5</v>
      </c>
      <c r="W273" t="str">
        <f>PLANURI!BT716</f>
        <v>F</v>
      </c>
      <c r="X273">
        <f>PLANURI!BU716</f>
        <v>12.9</v>
      </c>
      <c r="Y273">
        <f>PLANURI!BV716</f>
        <v>181</v>
      </c>
      <c r="Z273" t="str">
        <f>PLANURI!A$4</f>
        <v>Facultatea Mecanica</v>
      </c>
      <c r="AA273" t="str">
        <f>PLANURI!H$6</f>
        <v>STIINTE INGINERESTI</v>
      </c>
      <c r="AB273">
        <f>PLANURI!C$12</f>
        <v>10</v>
      </c>
      <c r="AC273" t="str">
        <f>PLANURI!H$9</f>
        <v>Ingineria Sudarii</v>
      </c>
      <c r="AD273">
        <f>PLANURI!A$12</f>
        <v>20</v>
      </c>
      <c r="AE273">
        <f>PLANURI!B$12</f>
        <v>70</v>
      </c>
      <c r="AF273">
        <f>PLANURI!D$12</f>
        <v>130</v>
      </c>
      <c r="AG273" t="str">
        <f>PLANURI!BW716</f>
        <v>2022</v>
      </c>
    </row>
    <row r="274" spans="1:33" x14ac:dyDescent="0.2">
      <c r="A274" t="str">
        <f>PLANURI!AX717</f>
        <v>L420.22.02.F11-02</v>
      </c>
      <c r="B274">
        <f>PLANURI!AY717</f>
        <v>2</v>
      </c>
      <c r="C274" t="str">
        <f>PLANURI!AZ717</f>
        <v>Voluntariat</v>
      </c>
      <c r="D274">
        <f>PLANURI!BA717</f>
        <v>1</v>
      </c>
      <c r="E274" t="str">
        <f>PLANURI!BB717</f>
        <v>2</v>
      </c>
      <c r="F274" t="str">
        <f>PLANURI!BC717</f>
        <v>C</v>
      </c>
      <c r="G274" t="str">
        <f>PLANURI!BD717</f>
        <v>DF</v>
      </c>
      <c r="H274">
        <f>PLANURI!WL717</f>
        <v>0</v>
      </c>
      <c r="I274">
        <f>PLANURI!BF717</f>
        <v>2</v>
      </c>
      <c r="J274">
        <f>PLANURI!BG717</f>
        <v>2</v>
      </c>
      <c r="K274">
        <f>PLANURI!BH717</f>
        <v>0</v>
      </c>
      <c r="L274">
        <f>PLANURI!BI717</f>
        <v>28</v>
      </c>
      <c r="M274">
        <f>PLANURI!BJ717</f>
        <v>28</v>
      </c>
      <c r="N274">
        <f>PLANURI!BK717</f>
        <v>0</v>
      </c>
      <c r="O274">
        <f>PLANURI!BL717</f>
        <v>0</v>
      </c>
      <c r="P274">
        <f>PLANURI!BM717</f>
        <v>0</v>
      </c>
      <c r="Q274">
        <f>PLANURI!BN717</f>
        <v>0</v>
      </c>
      <c r="R274">
        <f>PLANURI!BO717</f>
        <v>0</v>
      </c>
      <c r="S274">
        <f>PLANURI!BP717</f>
        <v>0</v>
      </c>
      <c r="T274">
        <f>PLANURI!BQ717</f>
        <v>2</v>
      </c>
      <c r="U274">
        <f>PLANURI!BR717</f>
        <v>28</v>
      </c>
      <c r="V274">
        <f>PLANURI!BS717</f>
        <v>2</v>
      </c>
      <c r="W274" t="str">
        <f>PLANURI!BT717</f>
        <v>F</v>
      </c>
      <c r="X274">
        <f>PLANURI!BU717</f>
        <v>4</v>
      </c>
      <c r="Y274">
        <f>PLANURI!BV717</f>
        <v>56</v>
      </c>
      <c r="Z274" t="str">
        <f>PLANURI!A$4</f>
        <v>Facultatea Mecanica</v>
      </c>
      <c r="AA274" t="str">
        <f>PLANURI!H$6</f>
        <v>STIINTE INGINERESTI</v>
      </c>
      <c r="AB274">
        <f>PLANURI!C$12</f>
        <v>10</v>
      </c>
      <c r="AC274" t="str">
        <f>PLANURI!H$9</f>
        <v>Ingineria Sudarii</v>
      </c>
      <c r="AD274">
        <f>PLANURI!A$12</f>
        <v>20</v>
      </c>
      <c r="AE274">
        <f>PLANURI!B$12</f>
        <v>70</v>
      </c>
      <c r="AF274">
        <f>PLANURI!D$12</f>
        <v>130</v>
      </c>
      <c r="AG274" t="str">
        <f>PLANURI!BW717</f>
        <v>2022</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Mecanica</v>
      </c>
      <c r="AA275" t="str">
        <f>PLANURI!H$6</f>
        <v>STIINTE INGINERESTI</v>
      </c>
      <c r="AB275">
        <f>PLANURI!C$12</f>
        <v>10</v>
      </c>
      <c r="AC275" t="str">
        <f>PLANURI!H$9</f>
        <v>Ingineria Sudarii</v>
      </c>
      <c r="AD275">
        <f>PLANURI!A$12</f>
        <v>20</v>
      </c>
      <c r="AE275">
        <f>PLANURI!B$12</f>
        <v>70</v>
      </c>
      <c r="AF275">
        <f>PLANURI!D$12</f>
        <v>130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Mecanica</v>
      </c>
      <c r="AA276" t="str">
        <f>PLANURI!H$6</f>
        <v>STIINTE INGINERESTI</v>
      </c>
      <c r="AB276">
        <f>PLANURI!C$12</f>
        <v>10</v>
      </c>
      <c r="AC276" t="str">
        <f>PLANURI!H$9</f>
        <v>Ingineria Sudarii</v>
      </c>
      <c r="AD276">
        <f>PLANURI!A$12</f>
        <v>20</v>
      </c>
      <c r="AE276">
        <f>PLANURI!B$12</f>
        <v>70</v>
      </c>
      <c r="AF276">
        <f>PLANURI!D$12</f>
        <v>130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Mecanica</v>
      </c>
      <c r="AA277" t="str">
        <f>PLANURI!H$6</f>
        <v>STIINTE INGINERESTI</v>
      </c>
      <c r="AB277">
        <f>PLANURI!C$12</f>
        <v>10</v>
      </c>
      <c r="AC277" t="str">
        <f>PLANURI!H$9</f>
        <v>Ingineria Sudarii</v>
      </c>
      <c r="AD277">
        <f>PLANURI!A$12</f>
        <v>20</v>
      </c>
      <c r="AE277">
        <f>PLANURI!B$12</f>
        <v>70</v>
      </c>
      <c r="AF277">
        <f>PLANURI!D$12</f>
        <v>130</v>
      </c>
      <c r="AG277" t="str">
        <f>PLANURI!BW720</f>
        <v/>
      </c>
    </row>
    <row r="278" spans="1:33" x14ac:dyDescent="0.2">
      <c r="A278" t="str">
        <f>PLANURI!AX721</f>
        <v>L420.22.03.F11-01</v>
      </c>
      <c r="B278">
        <f>PLANURI!AY721</f>
        <v>1</v>
      </c>
      <c r="C278" t="str">
        <f>PLANURI!AZ721</f>
        <v>Pedagogie 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8.3000000000000007</v>
      </c>
      <c r="U278">
        <f>PLANURI!BR721</f>
        <v>116</v>
      </c>
      <c r="V278">
        <f>PLANURI!BS721</f>
        <v>5</v>
      </c>
      <c r="W278" t="str">
        <f>PLANURI!BT721</f>
        <v>F</v>
      </c>
      <c r="X278">
        <f>PLANURI!BU721</f>
        <v>12.3</v>
      </c>
      <c r="Y278">
        <f>PLANURI!BV721</f>
        <v>172</v>
      </c>
      <c r="Z278" t="str">
        <f>PLANURI!A$4</f>
        <v>Facultatea Mecanica</v>
      </c>
      <c r="AA278" t="str">
        <f>PLANURI!H$6</f>
        <v>STIINTE INGINERESTI</v>
      </c>
      <c r="AB278">
        <f>PLANURI!C$12</f>
        <v>10</v>
      </c>
      <c r="AC278" t="str">
        <f>PLANURI!H$9</f>
        <v>Ingineria Sudarii</v>
      </c>
      <c r="AD278">
        <f>PLANURI!A$12</f>
        <v>20</v>
      </c>
      <c r="AE278">
        <f>PLANURI!B$12</f>
        <v>70</v>
      </c>
      <c r="AF278">
        <f>PLANURI!D$12</f>
        <v>130</v>
      </c>
      <c r="AG278" t="str">
        <f>PLANURI!BW721</f>
        <v>2023</v>
      </c>
    </row>
    <row r="279" spans="1:33" x14ac:dyDescent="0.2">
      <c r="A279" t="str">
        <f>PLANURI!AX722</f>
        <v/>
      </c>
      <c r="B279">
        <f>PLANURI!AY722</f>
        <v>2</v>
      </c>
      <c r="C279" t="str">
        <f>PLANURI!AZ722</f>
        <v/>
      </c>
      <c r="D279" t="str">
        <f>PLANURI!BA722</f>
        <v/>
      </c>
      <c r="E279" t="str">
        <f>PLANURI!BB722</f>
        <v/>
      </c>
      <c r="F279" t="str">
        <f>PLANURI!BC722</f>
        <v/>
      </c>
      <c r="G279" t="str">
        <f>PLANURI!BD722</f>
        <v/>
      </c>
      <c r="H279" t="str">
        <f>PLANURI!BE722</f>
        <v/>
      </c>
      <c r="I279" t="str">
        <f>PLANURI!BF722</f>
        <v/>
      </c>
      <c r="J279" t="str">
        <f>PLANURI!BG722</f>
        <v/>
      </c>
      <c r="K279" t="str">
        <f>PLANURI!BH722</f>
        <v/>
      </c>
      <c r="L279" t="str">
        <f>PLANURI!BI722</f>
        <v/>
      </c>
      <c r="M279" t="str">
        <f>PLANURI!BJ722</f>
        <v/>
      </c>
      <c r="N279">
        <f>PLANURI!BK722</f>
        <v>0</v>
      </c>
      <c r="O279">
        <f>PLANURI!BL722</f>
        <v>0</v>
      </c>
      <c r="P279">
        <f>PLANURI!BM722</f>
        <v>0</v>
      </c>
      <c r="Q279">
        <f>PLANURI!BN722</f>
        <v>0</v>
      </c>
      <c r="R279">
        <f>PLANURI!BO722</f>
        <v>0</v>
      </c>
      <c r="S279">
        <f>PLANURI!BP722</f>
        <v>0</v>
      </c>
      <c r="T279" t="str">
        <f>PLANURI!BQ722</f>
        <v/>
      </c>
      <c r="U279" t="str">
        <f>PLANURI!BR722</f>
        <v/>
      </c>
      <c r="V279" t="str">
        <f>PLANURI!BS722</f>
        <v/>
      </c>
      <c r="W279" t="str">
        <f>PLANURI!BT722</f>
        <v/>
      </c>
      <c r="X279" t="str">
        <f>PLANURI!BU722</f>
        <v/>
      </c>
      <c r="Y279" t="str">
        <f>PLANURI!BV722</f>
        <v/>
      </c>
      <c r="Z279" t="str">
        <f>PLANURI!A$4</f>
        <v>Facultatea Mecanica</v>
      </c>
      <c r="AA279" t="str">
        <f>PLANURI!H$6</f>
        <v>STIINTE INGINERESTI</v>
      </c>
      <c r="AB279">
        <f>PLANURI!C$12</f>
        <v>10</v>
      </c>
      <c r="AC279" t="str">
        <f>PLANURI!H$9</f>
        <v>Ingineria Sudarii</v>
      </c>
      <c r="AD279">
        <f>PLANURI!A$12</f>
        <v>20</v>
      </c>
      <c r="AE279">
        <f>PLANURI!B$12</f>
        <v>70</v>
      </c>
      <c r="AF279">
        <f>PLANURI!D$12</f>
        <v>130</v>
      </c>
      <c r="AG279" t="str">
        <f>PLANURI!BW722</f>
        <v/>
      </c>
    </row>
    <row r="280" spans="1:33" x14ac:dyDescent="0.2">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Facultatea Mecanica</v>
      </c>
      <c r="AA280" t="str">
        <f>PLANURI!H$6</f>
        <v>STIINTE INGINERESTI</v>
      </c>
      <c r="AB280">
        <f>PLANURI!C$12</f>
        <v>10</v>
      </c>
      <c r="AC280" t="str">
        <f>PLANURI!H$9</f>
        <v>Ingineria Sudarii</v>
      </c>
      <c r="AD280">
        <f>PLANURI!A$12</f>
        <v>20</v>
      </c>
      <c r="AE280">
        <f>PLANURI!B$12</f>
        <v>70</v>
      </c>
      <c r="AF280">
        <f>PLANURI!D$12</f>
        <v>130</v>
      </c>
      <c r="AG280" t="str">
        <f>PLANURI!BW723</f>
        <v/>
      </c>
    </row>
    <row r="281" spans="1:33" x14ac:dyDescent="0.2">
      <c r="A281" t="str">
        <f>PLANURI!AX724</f>
        <v>L420.22.03.C11-04</v>
      </c>
      <c r="B281">
        <f>PLANURI!AY724</f>
        <v>4</v>
      </c>
      <c r="C281" t="str">
        <f>PLANURI!AZ724</f>
        <v>Limbi moderne( Engleză, franceză. Germană)</v>
      </c>
      <c r="D281">
        <f>PLANURI!BA724</f>
        <v>2</v>
      </c>
      <c r="E281" t="str">
        <f>PLANURI!BB724</f>
        <v>3</v>
      </c>
      <c r="F281" t="str">
        <f>PLANURI!BC724</f>
        <v>D</v>
      </c>
      <c r="G281" t="str">
        <f>PLANURI!BD724</f>
        <v>DF</v>
      </c>
      <c r="H281">
        <f>PLANURI!BE724</f>
        <v>0</v>
      </c>
      <c r="I281">
        <f>PLANURI!BF724</f>
        <v>2</v>
      </c>
      <c r="J281">
        <f>PLANURI!BG724</f>
        <v>2</v>
      </c>
      <c r="K281">
        <f>PLANURI!BH724</f>
        <v>0</v>
      </c>
      <c r="L281">
        <f>PLANURI!BI724</f>
        <v>28</v>
      </c>
      <c r="M281">
        <f>PLANURI!BJ724</f>
        <v>28</v>
      </c>
      <c r="N281">
        <f>PLANURI!BK724</f>
        <v>0</v>
      </c>
      <c r="O281">
        <f>PLANURI!BL724</f>
        <v>0</v>
      </c>
      <c r="P281">
        <f>PLANURI!BM724</f>
        <v>0</v>
      </c>
      <c r="Q281">
        <f>PLANURI!BN724</f>
        <v>0</v>
      </c>
      <c r="R281">
        <f>PLANURI!BO724</f>
        <v>0</v>
      </c>
      <c r="S281">
        <f>PLANURI!BP724</f>
        <v>0</v>
      </c>
      <c r="T281">
        <f>PLANURI!BQ724</f>
        <v>1.6</v>
      </c>
      <c r="U281">
        <f>PLANURI!BR724</f>
        <v>22</v>
      </c>
      <c r="V281">
        <f>PLANURI!BS724</f>
        <v>2</v>
      </c>
      <c r="W281" t="str">
        <f>PLANURI!BT724</f>
        <v>DC</v>
      </c>
      <c r="X281">
        <f>PLANURI!BU724</f>
        <v>3.6</v>
      </c>
      <c r="Y281">
        <f>PLANURI!BV724</f>
        <v>50</v>
      </c>
      <c r="Z281" t="str">
        <f>PLANURI!A$4</f>
        <v>Facultatea Mecanica</v>
      </c>
      <c r="AA281" t="str">
        <f>PLANURI!H$6</f>
        <v>STIINTE INGINERESTI</v>
      </c>
      <c r="AB281">
        <f>PLANURI!C$12</f>
        <v>10</v>
      </c>
      <c r="AC281" t="str">
        <f>PLANURI!H$9</f>
        <v>Ingineria Sudarii</v>
      </c>
      <c r="AD281">
        <f>PLANURI!A$12</f>
        <v>20</v>
      </c>
      <c r="AE281">
        <f>PLANURI!B$12</f>
        <v>70</v>
      </c>
      <c r="AF281">
        <f>PLANURI!D$12</f>
        <v>130</v>
      </c>
      <c r="AG281" t="str">
        <f>PLANURI!BW724</f>
        <v>2023</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Mecanica</v>
      </c>
      <c r="AA282" t="str">
        <f>PLANURI!H$6</f>
        <v>STIINTE INGINERESTI</v>
      </c>
      <c r="AB282">
        <f>PLANURI!C$12</f>
        <v>10</v>
      </c>
      <c r="AC282" t="str">
        <f>PLANURI!H$9</f>
        <v>Ingineria Sudarii</v>
      </c>
      <c r="AD282">
        <f>PLANURI!A$12</f>
        <v>20</v>
      </c>
      <c r="AE282">
        <f>PLANURI!B$12</f>
        <v>70</v>
      </c>
      <c r="AF282">
        <f>PLANURI!D$12</f>
        <v>130</v>
      </c>
      <c r="AG282" t="str">
        <f>PLANURI!BW725</f>
        <v/>
      </c>
    </row>
    <row r="283" spans="1:33" x14ac:dyDescent="0.2">
      <c r="A283" t="str">
        <f>PLANURI!AX726</f>
        <v>L420.22.04.F11-01</v>
      </c>
      <c r="B283">
        <f>PLANURI!AY726</f>
        <v>1</v>
      </c>
      <c r="C283" t="str">
        <f>PLANURI!AZ726</f>
        <v>Didactica specializarii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8.9</v>
      </c>
      <c r="U283">
        <f>PLANURI!BR726</f>
        <v>125</v>
      </c>
      <c r="V283">
        <f>PLANURI!BS726</f>
        <v>5</v>
      </c>
      <c r="W283" t="str">
        <f>PLANURI!BT726</f>
        <v>F</v>
      </c>
      <c r="X283">
        <f>PLANURI!BU726</f>
        <v>12.9</v>
      </c>
      <c r="Y283">
        <f>PLANURI!BV726</f>
        <v>181</v>
      </c>
      <c r="Z283" t="str">
        <f>PLANURI!A$4</f>
        <v>Facultatea Mecanica</v>
      </c>
      <c r="AA283" t="str">
        <f>PLANURI!H$6</f>
        <v>STIINTE INGINERESTI</v>
      </c>
      <c r="AB283">
        <f>PLANURI!C$12</f>
        <v>10</v>
      </c>
      <c r="AC283" t="str">
        <f>PLANURI!H$9</f>
        <v>Ingineria Sudarii</v>
      </c>
      <c r="AD283">
        <f>PLANURI!A$12</f>
        <v>20</v>
      </c>
      <c r="AE283">
        <f>PLANURI!B$12</f>
        <v>70</v>
      </c>
      <c r="AF283">
        <f>PLANURI!D$12</f>
        <v>130</v>
      </c>
      <c r="AG283" t="str">
        <f>PLANURI!BW726</f>
        <v>2023</v>
      </c>
    </row>
    <row r="284" spans="1:33" x14ac:dyDescent="0.2">
      <c r="A284" t="str">
        <f>PLANURI!AX727</f>
        <v>L420.22.04.F11-02</v>
      </c>
      <c r="B284">
        <f>PLANURI!AY727</f>
        <v>2</v>
      </c>
      <c r="C284" t="str">
        <f>PLANURI!AZ727</f>
        <v>Voluntariat</v>
      </c>
      <c r="D284">
        <f>PLANURI!BA727</f>
        <v>2</v>
      </c>
      <c r="E284" t="str">
        <f>PLANURI!BB727</f>
        <v>4</v>
      </c>
      <c r="F284" t="str">
        <f>PLANURI!BC727</f>
        <v>C</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F</v>
      </c>
      <c r="X284">
        <f>PLANURI!BU727</f>
        <v>3.6</v>
      </c>
      <c r="Y284">
        <f>PLANURI!BV727</f>
        <v>50</v>
      </c>
      <c r="Z284" t="str">
        <f>PLANURI!A$4</f>
        <v>Facultatea Mecanica</v>
      </c>
      <c r="AA284" t="str">
        <f>PLANURI!H$6</f>
        <v>STIINTE INGINERESTI</v>
      </c>
      <c r="AB284">
        <f>PLANURI!C$12</f>
        <v>10</v>
      </c>
      <c r="AC284" t="str">
        <f>PLANURI!H$9</f>
        <v>Ingineria Sudarii</v>
      </c>
      <c r="AD284">
        <f>PLANURI!A$12</f>
        <v>20</v>
      </c>
      <c r="AE284">
        <f>PLANURI!B$12</f>
        <v>70</v>
      </c>
      <c r="AF284">
        <f>PLANURI!D$12</f>
        <v>130</v>
      </c>
      <c r="AG284" t="str">
        <f>PLANURI!BW727</f>
        <v>2023</v>
      </c>
    </row>
    <row r="285" spans="1:33" x14ac:dyDescent="0.2">
      <c r="A285" t="str">
        <f>PLANURI!AX728</f>
        <v>L420.22.04.F11-03</v>
      </c>
      <c r="B285">
        <f>PLANURI!AY728</f>
        <v>3</v>
      </c>
      <c r="C285" t="str">
        <f>PLANURI!AZ728</f>
        <v>Responsabilitate sociala si activism civic</v>
      </c>
      <c r="D285">
        <f>PLANURI!BA728</f>
        <v>2</v>
      </c>
      <c r="E285" t="str">
        <f>PLANURI!BB728</f>
        <v>4</v>
      </c>
      <c r="F285" t="str">
        <f>PLANURI!BC728</f>
        <v>E</v>
      </c>
      <c r="G285" t="str">
        <f>PLANURI!BD728</f>
        <v>DF</v>
      </c>
      <c r="H285">
        <f>PLANURI!BE728</f>
        <v>2</v>
      </c>
      <c r="I285">
        <f>PLANURI!BF728</f>
        <v>2</v>
      </c>
      <c r="J285">
        <f>PLANURI!BG728</f>
        <v>4</v>
      </c>
      <c r="K285">
        <f>PLANURI!BH728</f>
        <v>28</v>
      </c>
      <c r="L285">
        <f>PLANURI!BI728</f>
        <v>28</v>
      </c>
      <c r="M285">
        <f>PLANURI!BJ728</f>
        <v>56</v>
      </c>
      <c r="N285">
        <f>PLANURI!BK728</f>
        <v>0</v>
      </c>
      <c r="O285">
        <f>PLANURI!BL728</f>
        <v>0</v>
      </c>
      <c r="P285">
        <f>PLANURI!BM728</f>
        <v>0</v>
      </c>
      <c r="Q285">
        <f>PLANURI!BN728</f>
        <v>0</v>
      </c>
      <c r="R285">
        <f>PLANURI!BO728</f>
        <v>0</v>
      </c>
      <c r="S285">
        <f>PLANURI!BP728</f>
        <v>0</v>
      </c>
      <c r="T285">
        <f>PLANURI!BQ728</f>
        <v>4</v>
      </c>
      <c r="U285">
        <f>PLANURI!BR728</f>
        <v>56</v>
      </c>
      <c r="V285">
        <f>PLANURI!BS728</f>
        <v>2</v>
      </c>
      <c r="W285" t="str">
        <f>PLANURI!BT728</f>
        <v>F</v>
      </c>
      <c r="X285">
        <f>PLANURI!BU728</f>
        <v>8</v>
      </c>
      <c r="Y285">
        <f>PLANURI!BV728</f>
        <v>112</v>
      </c>
      <c r="Z285" t="str">
        <f>PLANURI!A$4</f>
        <v>Facultatea Mecanica</v>
      </c>
      <c r="AA285" t="str">
        <f>PLANURI!H$6</f>
        <v>STIINTE INGINERESTI</v>
      </c>
      <c r="AB285">
        <f>PLANURI!C$12</f>
        <v>10</v>
      </c>
      <c r="AC285" t="str">
        <f>PLANURI!H$9</f>
        <v>Ingineria Sudarii</v>
      </c>
      <c r="AD285">
        <f>PLANURI!A$12</f>
        <v>20</v>
      </c>
      <c r="AE285">
        <f>PLANURI!B$12</f>
        <v>70</v>
      </c>
      <c r="AF285">
        <f>PLANURI!D$12</f>
        <v>130</v>
      </c>
      <c r="AG285" t="str">
        <f>PLANURI!BW728</f>
        <v>2023</v>
      </c>
    </row>
    <row r="286" spans="1:33" x14ac:dyDescent="0.2">
      <c r="A286" t="str">
        <f>PLANURI!AX729</f>
        <v>L420.22.04.C11-04</v>
      </c>
      <c r="B286">
        <f>PLANURI!AY729</f>
        <v>4</v>
      </c>
      <c r="C286" t="str">
        <f>PLANURI!AZ729</f>
        <v>Limbi moderne( Engleză, franceză. Germană)</v>
      </c>
      <c r="D286">
        <f>PLANURI!BA729</f>
        <v>2</v>
      </c>
      <c r="E286" t="str">
        <f>PLANURI!BB729</f>
        <v>4</v>
      </c>
      <c r="F286" t="str">
        <f>PLANURI!BC729</f>
        <v>D</v>
      </c>
      <c r="G286" t="str">
        <f>PLANURI!BD729</f>
        <v>DF</v>
      </c>
      <c r="H286">
        <f>PLANURI!WL729</f>
        <v>0</v>
      </c>
      <c r="I286">
        <f>PLANURI!BF729</f>
        <v>2</v>
      </c>
      <c r="J286">
        <f>PLANURI!BG729</f>
        <v>2</v>
      </c>
      <c r="K286">
        <f>PLANURI!BH729</f>
        <v>0</v>
      </c>
      <c r="L286">
        <f>PLANURI!BI729</f>
        <v>28</v>
      </c>
      <c r="M286">
        <f>PLANURI!BJ729</f>
        <v>28</v>
      </c>
      <c r="N286">
        <f>PLANURI!BK729</f>
        <v>0</v>
      </c>
      <c r="O286">
        <f>PLANURI!BL729</f>
        <v>0</v>
      </c>
      <c r="P286">
        <f>PLANURI!BM729</f>
        <v>0</v>
      </c>
      <c r="Q286">
        <f>PLANURI!BN729</f>
        <v>0</v>
      </c>
      <c r="R286">
        <f>PLANURI!BO729</f>
        <v>0</v>
      </c>
      <c r="S286">
        <f>PLANURI!BP729</f>
        <v>0</v>
      </c>
      <c r="T286">
        <f>PLANURI!BQ729</f>
        <v>1.6</v>
      </c>
      <c r="U286">
        <f>PLANURI!BR729</f>
        <v>22</v>
      </c>
      <c r="V286">
        <f>PLANURI!BS729</f>
        <v>2</v>
      </c>
      <c r="W286" t="str">
        <f>PLANURI!BT729</f>
        <v>DC</v>
      </c>
      <c r="X286">
        <f>PLANURI!BU729</f>
        <v>3.6</v>
      </c>
      <c r="Y286">
        <f>PLANURI!BV729</f>
        <v>50</v>
      </c>
      <c r="Z286" t="str">
        <f>PLANURI!A$4</f>
        <v>Facultatea Mecanica</v>
      </c>
      <c r="AA286" t="str">
        <f>PLANURI!H$6</f>
        <v>STIINTE INGINERESTI</v>
      </c>
      <c r="AB286">
        <f>PLANURI!C$12</f>
        <v>10</v>
      </c>
      <c r="AC286" t="str">
        <f>PLANURI!H$9</f>
        <v>Ingineria Sudarii</v>
      </c>
      <c r="AD286">
        <f>PLANURI!A$12</f>
        <v>20</v>
      </c>
      <c r="AE286">
        <f>PLANURI!B$12</f>
        <v>70</v>
      </c>
      <c r="AF286">
        <f>PLANURI!D$12</f>
        <v>130</v>
      </c>
      <c r="AG286" t="str">
        <f>PLANURI!BW729</f>
        <v>2023</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Mecanica</v>
      </c>
      <c r="AA287" t="str">
        <f>PLANURI!H$6</f>
        <v>STIINTE INGINERESTI</v>
      </c>
      <c r="AB287">
        <f>PLANURI!C$12</f>
        <v>10</v>
      </c>
      <c r="AC287" t="str">
        <f>PLANURI!H$9</f>
        <v>Ingineria Sudarii</v>
      </c>
      <c r="AD287">
        <f>PLANURI!A$12</f>
        <v>20</v>
      </c>
      <c r="AE287">
        <f>PLANURI!B$12</f>
        <v>70</v>
      </c>
      <c r="AF287">
        <f>PLANURI!D$12</f>
        <v>130</v>
      </c>
      <c r="AG287" t="str">
        <f>PLANURI!BW730</f>
        <v/>
      </c>
    </row>
    <row r="288" spans="1:33" x14ac:dyDescent="0.2">
      <c r="A288" t="str">
        <f>PLANURI!AX731</f>
        <v>L420.22.05.F11-01</v>
      </c>
      <c r="B288">
        <f>PLANURI!AY731</f>
        <v>1</v>
      </c>
      <c r="C288" t="str">
        <f>PLANURI!AZ731</f>
        <v>Instruire asistata de calculator</v>
      </c>
      <c r="D288">
        <f>PLANURI!BA731</f>
        <v>3</v>
      </c>
      <c r="E288" t="str">
        <f>PLANURI!BB731</f>
        <v>5</v>
      </c>
      <c r="F288" t="str">
        <f>PLANURI!BC731</f>
        <v>C</v>
      </c>
      <c r="G288" t="str">
        <f>PLANURI!BD731</f>
        <v>DF</v>
      </c>
      <c r="H288">
        <f>PLANURI!WL731</f>
        <v>0</v>
      </c>
      <c r="I288">
        <f>PLANURI!BF731</f>
        <v>1</v>
      </c>
      <c r="J288">
        <f>PLANURI!BG731</f>
        <v>2</v>
      </c>
      <c r="K288">
        <f>PLANURI!BH731</f>
        <v>14</v>
      </c>
      <c r="L288">
        <f>PLANURI!BI731</f>
        <v>14</v>
      </c>
      <c r="M288">
        <f>PLANURI!BJ731</f>
        <v>28</v>
      </c>
      <c r="N288">
        <f>PLANURI!BK731</f>
        <v>0</v>
      </c>
      <c r="O288">
        <f>PLANURI!BL731</f>
        <v>0</v>
      </c>
      <c r="P288">
        <f>PLANURI!BM731</f>
        <v>0</v>
      </c>
      <c r="Q288">
        <f>PLANURI!BN731</f>
        <v>0</v>
      </c>
      <c r="R288">
        <f>PLANURI!BO731</f>
        <v>0</v>
      </c>
      <c r="S288">
        <f>PLANURI!BP731</f>
        <v>0</v>
      </c>
      <c r="T288">
        <f>PLANURI!BQ731</f>
        <v>3.6</v>
      </c>
      <c r="U288">
        <f>PLANURI!BR731</f>
        <v>50</v>
      </c>
      <c r="V288">
        <f>PLANURI!BS731</f>
        <v>2</v>
      </c>
      <c r="W288" t="str">
        <f>PLANURI!BT731</f>
        <v>F</v>
      </c>
      <c r="X288">
        <f>PLANURI!BU731</f>
        <v>5.6</v>
      </c>
      <c r="Y288">
        <f>PLANURI!BV731</f>
        <v>78</v>
      </c>
      <c r="Z288" t="str">
        <f>PLANURI!A$4</f>
        <v>Facultatea Mecanica</v>
      </c>
      <c r="AA288" t="str">
        <f>PLANURI!H$6</f>
        <v>STIINTE INGINERESTI</v>
      </c>
      <c r="AB288">
        <f>PLANURI!C$12</f>
        <v>10</v>
      </c>
      <c r="AC288" t="str">
        <f>PLANURI!H$9</f>
        <v>Ingineria Sudarii</v>
      </c>
      <c r="AD288">
        <f>PLANURI!A$12</f>
        <v>20</v>
      </c>
      <c r="AE288">
        <f>PLANURI!B$12</f>
        <v>70</v>
      </c>
      <c r="AF288">
        <f>PLANURI!D$12</f>
        <v>130</v>
      </c>
      <c r="AG288" t="str">
        <f>PLANURI!BW731</f>
        <v>2024</v>
      </c>
    </row>
    <row r="289" spans="1:33" x14ac:dyDescent="0.2">
      <c r="A289" t="str">
        <f>PLANURI!AX732</f>
        <v>L420.22.05.F11-02</v>
      </c>
      <c r="B289">
        <f>PLANURI!AY732</f>
        <v>2</v>
      </c>
      <c r="C289" t="str">
        <f>PLANURI!AZ732</f>
        <v>Practica pedagogica in invatamantul preuniversitar obligatoriu (I)</v>
      </c>
      <c r="D289">
        <f>PLANURI!BA732</f>
        <v>3</v>
      </c>
      <c r="E289" t="str">
        <f>PLANURI!BB732</f>
        <v>5</v>
      </c>
      <c r="F289" t="str">
        <f>PLANURI!BC732</f>
        <v>C</v>
      </c>
      <c r="G289" t="str">
        <f>PLANURI!BD732</f>
        <v>DF</v>
      </c>
      <c r="H289">
        <f>PLANURI!BE732</f>
        <v>0</v>
      </c>
      <c r="I289">
        <f>PLANURI!BF732</f>
        <v>3</v>
      </c>
      <c r="J289">
        <f>PLANURI!BG732</f>
        <v>3</v>
      </c>
      <c r="K289">
        <f>PLANURI!BH732</f>
        <v>0</v>
      </c>
      <c r="L289">
        <f>PLANURI!BI732</f>
        <v>42</v>
      </c>
      <c r="M289">
        <f>PLANURI!BJ732</f>
        <v>42</v>
      </c>
      <c r="N289">
        <f>PLANURI!BK732</f>
        <v>0</v>
      </c>
      <c r="O289">
        <f>PLANURI!BL732</f>
        <v>0</v>
      </c>
      <c r="P289">
        <f>PLANURI!BM732</f>
        <v>0</v>
      </c>
      <c r="Q289">
        <f>PLANURI!BN732</f>
        <v>0</v>
      </c>
      <c r="R289">
        <f>PLANURI!BO732</f>
        <v>0</v>
      </c>
      <c r="S289">
        <f>PLANURI!BP732</f>
        <v>0</v>
      </c>
      <c r="T289">
        <f>PLANURI!BQ732</f>
        <v>5.4</v>
      </c>
      <c r="U289">
        <f>PLANURI!BR732</f>
        <v>75</v>
      </c>
      <c r="V289">
        <f>PLANURI!BS732</f>
        <v>3</v>
      </c>
      <c r="W289" t="str">
        <f>PLANURI!BT732</f>
        <v>F</v>
      </c>
      <c r="X289">
        <f>PLANURI!BU732</f>
        <v>8.4</v>
      </c>
      <c r="Y289">
        <f>PLANURI!BV732</f>
        <v>117</v>
      </c>
      <c r="Z289" t="str">
        <f>PLANURI!A$4</f>
        <v>Facultatea Mecanica</v>
      </c>
      <c r="AA289" t="str">
        <f>PLANURI!H$6</f>
        <v>STIINTE INGINERESTI</v>
      </c>
      <c r="AB289">
        <f>PLANURI!C$12</f>
        <v>10</v>
      </c>
      <c r="AC289" t="str">
        <f>PLANURI!H$9</f>
        <v>Ingineria Sudarii</v>
      </c>
      <c r="AD289">
        <f>PLANURI!A$12</f>
        <v>20</v>
      </c>
      <c r="AE289">
        <f>PLANURI!B$12</f>
        <v>70</v>
      </c>
      <c r="AF289">
        <f>PLANURI!D$12</f>
        <v>130</v>
      </c>
      <c r="AG289" t="str">
        <f>PLANURI!BW732</f>
        <v>2024</v>
      </c>
    </row>
    <row r="290" spans="1:33" x14ac:dyDescent="0.2">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Facultatea Mecanica</v>
      </c>
      <c r="AA290" t="str">
        <f>PLANURI!H$6</f>
        <v>STIINTE INGINERESTI</v>
      </c>
      <c r="AB290">
        <f>PLANURI!C$12</f>
        <v>10</v>
      </c>
      <c r="AC290" t="str">
        <f>PLANURI!H$9</f>
        <v>Ingineria Sudarii</v>
      </c>
      <c r="AD290">
        <f>PLANURI!A$12</f>
        <v>20</v>
      </c>
      <c r="AE290">
        <f>PLANURI!B$12</f>
        <v>70</v>
      </c>
      <c r="AF290">
        <f>PLANURI!D$12</f>
        <v>130</v>
      </c>
      <c r="AG290" t="str">
        <f>PLANURI!BW733</f>
        <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Mecanica</v>
      </c>
      <c r="AA291" t="str">
        <f>PLANURI!H$6</f>
        <v>STIINTE INGINERESTI</v>
      </c>
      <c r="AB291">
        <f>PLANURI!C$12</f>
        <v>10</v>
      </c>
      <c r="AC291" t="str">
        <f>PLANURI!H$9</f>
        <v>Ingineria Sudarii</v>
      </c>
      <c r="AD291">
        <f>PLANURI!A$12</f>
        <v>20</v>
      </c>
      <c r="AE291">
        <f>PLANURI!B$12</f>
        <v>70</v>
      </c>
      <c r="AF291">
        <f>PLANURI!D$12</f>
        <v>130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Mecanica</v>
      </c>
      <c r="AA292" t="str">
        <f>PLANURI!H$6</f>
        <v>STIINTE INGINERESTI</v>
      </c>
      <c r="AB292">
        <f>PLANURI!C$12</f>
        <v>10</v>
      </c>
      <c r="AC292" t="str">
        <f>PLANURI!H$9</f>
        <v>Ingineria Sudarii</v>
      </c>
      <c r="AD292">
        <f>PLANURI!A$12</f>
        <v>20</v>
      </c>
      <c r="AE292">
        <f>PLANURI!B$12</f>
        <v>70</v>
      </c>
      <c r="AF292">
        <f>PLANURI!D$12</f>
        <v>130</v>
      </c>
      <c r="AG292" t="str">
        <f>PLANURI!BW735</f>
        <v/>
      </c>
    </row>
    <row r="293" spans="1:33" x14ac:dyDescent="0.2">
      <c r="A293" t="str">
        <f>PLANURI!AX736</f>
        <v>L420.22.06.F11-01</v>
      </c>
      <c r="B293">
        <f>PLANURI!AY736</f>
        <v>1</v>
      </c>
      <c r="C293" t="str">
        <f>PLANURI!AZ736</f>
        <v>Managementul clasei de elevi</v>
      </c>
      <c r="D293">
        <f>PLANURI!BA736</f>
        <v>3</v>
      </c>
      <c r="E293" t="str">
        <f>PLANURI!BB736</f>
        <v>6</v>
      </c>
      <c r="F293" t="str">
        <f>PLANURI!BC736</f>
        <v>E</v>
      </c>
      <c r="G293" t="str">
        <f>PLANURI!BD736</f>
        <v>DF</v>
      </c>
      <c r="H293">
        <f>PLANURI!BE736</f>
        <v>1</v>
      </c>
      <c r="I293">
        <f>PLANURI!BF736</f>
        <v>1</v>
      </c>
      <c r="J293">
        <f>PLANURI!BG736</f>
        <v>2</v>
      </c>
      <c r="K293">
        <f>PLANURI!BH736</f>
        <v>14</v>
      </c>
      <c r="L293">
        <f>PLANURI!BI736</f>
        <v>14</v>
      </c>
      <c r="M293">
        <f>PLANURI!BJ736</f>
        <v>28</v>
      </c>
      <c r="N293">
        <f>PLANURI!BK736</f>
        <v>0</v>
      </c>
      <c r="O293">
        <f>PLANURI!BL736</f>
        <v>0</v>
      </c>
      <c r="P293">
        <f>PLANURI!BM736</f>
        <v>0</v>
      </c>
      <c r="Q293">
        <f>PLANURI!BN736</f>
        <v>0</v>
      </c>
      <c r="R293">
        <f>PLANURI!BO736</f>
        <v>0</v>
      </c>
      <c r="S293">
        <f>PLANURI!BP736</f>
        <v>0</v>
      </c>
      <c r="T293">
        <f>PLANURI!BQ736</f>
        <v>5.4</v>
      </c>
      <c r="U293">
        <f>PLANURI!BR736</f>
        <v>75</v>
      </c>
      <c r="V293">
        <f>PLANURI!BS736</f>
        <v>3</v>
      </c>
      <c r="W293" t="str">
        <f>PLANURI!BT736</f>
        <v>F</v>
      </c>
      <c r="X293">
        <f>PLANURI!BU736</f>
        <v>7.4</v>
      </c>
      <c r="Y293">
        <f>PLANURI!BV736</f>
        <v>103</v>
      </c>
      <c r="Z293" t="str">
        <f>PLANURI!A$4</f>
        <v>Facultatea Mecanica</v>
      </c>
      <c r="AA293" t="str">
        <f>PLANURI!H$6</f>
        <v>STIINTE INGINERESTI</v>
      </c>
      <c r="AB293">
        <f>PLANURI!C$12</f>
        <v>10</v>
      </c>
      <c r="AC293" t="str">
        <f>PLANURI!H$9</f>
        <v>Ingineria Sudarii</v>
      </c>
      <c r="AD293">
        <f>PLANURI!A$12</f>
        <v>20</v>
      </c>
      <c r="AE293">
        <f>PLANURI!B$12</f>
        <v>70</v>
      </c>
      <c r="AF293">
        <f>PLANURI!D$12</f>
        <v>130</v>
      </c>
      <c r="AG293" t="str">
        <f>PLANURI!BW736</f>
        <v>2024</v>
      </c>
    </row>
    <row r="294" spans="1:33" x14ac:dyDescent="0.2">
      <c r="A294" t="str">
        <f>PLANURI!AX737</f>
        <v>L420.22.06.F11-02</v>
      </c>
      <c r="B294">
        <f>PLANURI!AY737</f>
        <v>2</v>
      </c>
      <c r="C294" t="str">
        <f>PLANURI!AZ737</f>
        <v>Practica pedagogica in invatamantul preuniversitar obligatoriu (II)</v>
      </c>
      <c r="D294">
        <f>PLANURI!BA737</f>
        <v>3</v>
      </c>
      <c r="E294" t="str">
        <f>PLANURI!BB737</f>
        <v>6</v>
      </c>
      <c r="F294" t="str">
        <f>PLANURI!BC737</f>
        <v>C</v>
      </c>
      <c r="G294" t="str">
        <f>PLANURI!BD737</f>
        <v>DF</v>
      </c>
      <c r="H294">
        <f>PLANURI!WL737</f>
        <v>0</v>
      </c>
      <c r="I294">
        <f>PLANURI!BF737</f>
        <v>2.6</v>
      </c>
      <c r="J294">
        <f>PLANURI!BG737</f>
        <v>2.6</v>
      </c>
      <c r="K294">
        <f>PLANURI!BH737</f>
        <v>0</v>
      </c>
      <c r="L294">
        <f>PLANURI!BI737</f>
        <v>36</v>
      </c>
      <c r="M294">
        <f>PLANURI!BJ737</f>
        <v>36</v>
      </c>
      <c r="N294">
        <f>PLANURI!BK737</f>
        <v>0</v>
      </c>
      <c r="O294">
        <f>PLANURI!BL737</f>
        <v>0</v>
      </c>
      <c r="P294">
        <f>PLANURI!BM737</f>
        <v>0</v>
      </c>
      <c r="Q294">
        <f>PLANURI!BN737</f>
        <v>0</v>
      </c>
      <c r="R294">
        <f>PLANURI!BO737</f>
        <v>0</v>
      </c>
      <c r="S294">
        <f>PLANURI!BP737</f>
        <v>0</v>
      </c>
      <c r="T294">
        <f>PLANURI!BQ737</f>
        <v>3.6</v>
      </c>
      <c r="U294">
        <f>PLANURI!BR737</f>
        <v>50</v>
      </c>
      <c r="V294">
        <f>PLANURI!BS737</f>
        <v>2</v>
      </c>
      <c r="W294" t="str">
        <f>PLANURI!BT737</f>
        <v>F</v>
      </c>
      <c r="X294">
        <f>PLANURI!BU737</f>
        <v>6.2</v>
      </c>
      <c r="Y294">
        <f>PLANURI!BV737</f>
        <v>86</v>
      </c>
      <c r="Z294" t="str">
        <f>PLANURI!A$4</f>
        <v>Facultatea Mecanica</v>
      </c>
      <c r="AA294" t="str">
        <f>PLANURI!H$6</f>
        <v>STIINTE INGINERESTI</v>
      </c>
      <c r="AB294">
        <f>PLANURI!C$12</f>
        <v>10</v>
      </c>
      <c r="AC294" t="str">
        <f>PLANURI!H$9</f>
        <v>Ingineria Sudarii</v>
      </c>
      <c r="AD294">
        <f>PLANURI!A$12</f>
        <v>20</v>
      </c>
      <c r="AE294">
        <f>PLANURI!B$12</f>
        <v>70</v>
      </c>
      <c r="AF294">
        <f>PLANURI!D$12</f>
        <v>130</v>
      </c>
      <c r="AG294" t="str">
        <f>PLANURI!BW737</f>
        <v>2024</v>
      </c>
    </row>
    <row r="295" spans="1:33" x14ac:dyDescent="0.2">
      <c r="A295" t="str">
        <f>PLANURI!AX738</f>
        <v>L420.22.06.F11-03</v>
      </c>
      <c r="B295">
        <f>PLANURI!AY738</f>
        <v>3</v>
      </c>
      <c r="C295" t="str">
        <f>PLANURI!AZ738</f>
        <v>Voluntariat</v>
      </c>
      <c r="D295">
        <f>PLANURI!BA738</f>
        <v>3</v>
      </c>
      <c r="E295" t="str">
        <f>PLANURI!BB738</f>
        <v>6</v>
      </c>
      <c r="F295" t="str">
        <f>PLANURI!BC738</f>
        <v>C</v>
      </c>
      <c r="G295" t="str">
        <f>PLANURI!BD738</f>
        <v>DF</v>
      </c>
      <c r="H295">
        <f>PLANURI!BE738</f>
        <v>0</v>
      </c>
      <c r="I295">
        <f>PLANURI!BF738</f>
        <v>2</v>
      </c>
      <c r="J295">
        <f>PLANURI!BG738</f>
        <v>2</v>
      </c>
      <c r="K295">
        <f>PLANURI!BH738</f>
        <v>0</v>
      </c>
      <c r="L295">
        <f>PLANURI!BI738</f>
        <v>28</v>
      </c>
      <c r="M295">
        <f>PLANURI!BJ738</f>
        <v>28</v>
      </c>
      <c r="N295">
        <f>PLANURI!BK738</f>
        <v>0</v>
      </c>
      <c r="O295">
        <f>PLANURI!BL738</f>
        <v>0</v>
      </c>
      <c r="P295">
        <f>PLANURI!BM738</f>
        <v>0</v>
      </c>
      <c r="Q295">
        <f>PLANURI!BN738</f>
        <v>0</v>
      </c>
      <c r="R295">
        <f>PLANURI!BO738</f>
        <v>0</v>
      </c>
      <c r="S295">
        <f>PLANURI!BP738</f>
        <v>0</v>
      </c>
      <c r="T295">
        <f>PLANURI!BQ738</f>
        <v>2</v>
      </c>
      <c r="U295">
        <f>PLANURI!BR738</f>
        <v>28</v>
      </c>
      <c r="V295">
        <f>PLANURI!BS738</f>
        <v>2</v>
      </c>
      <c r="W295" t="str">
        <f>PLANURI!BT738</f>
        <v>F</v>
      </c>
      <c r="X295">
        <f>PLANURI!BU738</f>
        <v>4</v>
      </c>
      <c r="Y295">
        <f>PLANURI!BV738</f>
        <v>56</v>
      </c>
      <c r="Z295" t="str">
        <f>PLANURI!A$4</f>
        <v>Facultatea Mecanica</v>
      </c>
      <c r="AA295" t="str">
        <f>PLANURI!H$6</f>
        <v>STIINTE INGINERESTI</v>
      </c>
      <c r="AB295">
        <f>PLANURI!C$12</f>
        <v>10</v>
      </c>
      <c r="AC295" t="str">
        <f>PLANURI!H$9</f>
        <v>Ingineria Sudarii</v>
      </c>
      <c r="AD295">
        <f>PLANURI!A$12</f>
        <v>20</v>
      </c>
      <c r="AE295">
        <f>PLANURI!B$12</f>
        <v>70</v>
      </c>
      <c r="AF295">
        <f>PLANURI!D$12</f>
        <v>130</v>
      </c>
      <c r="AG295" t="str">
        <f>PLANURI!BW738</f>
        <v>2024</v>
      </c>
    </row>
    <row r="296" spans="1:33" x14ac:dyDescent="0.2">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Facultatea Mecanica</v>
      </c>
      <c r="AA296" t="str">
        <f>PLANURI!H$6</f>
        <v>STIINTE INGINERESTI</v>
      </c>
      <c r="AB296">
        <f>PLANURI!C$12</f>
        <v>10</v>
      </c>
      <c r="AC296" t="str">
        <f>PLANURI!H$9</f>
        <v>Ingineria Sudarii</v>
      </c>
      <c r="AD296">
        <f>PLANURI!A$12</f>
        <v>20</v>
      </c>
      <c r="AE296">
        <f>PLANURI!B$12</f>
        <v>70</v>
      </c>
      <c r="AF296">
        <f>PLANURI!D$12</f>
        <v>130</v>
      </c>
      <c r="AG296" t="str">
        <f>PLANURI!BW739</f>
        <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Mecanica</v>
      </c>
      <c r="AA297" t="str">
        <f>PLANURI!H$6</f>
        <v>STIINTE INGINERESTI</v>
      </c>
      <c r="AB297">
        <f>PLANURI!C$12</f>
        <v>10</v>
      </c>
      <c r="AC297" t="str">
        <f>PLANURI!H$9</f>
        <v>Ingineria Sudarii</v>
      </c>
      <c r="AD297">
        <f>PLANURI!A$12</f>
        <v>20</v>
      </c>
      <c r="AE297">
        <f>PLANURI!B$12</f>
        <v>70</v>
      </c>
      <c r="AF297">
        <f>PLANURI!D$12</f>
        <v>130</v>
      </c>
      <c r="AG297" t="str">
        <f>PLANURI!BW740</f>
        <v/>
      </c>
    </row>
    <row r="298" spans="1:33" x14ac:dyDescent="0.2">
      <c r="A298" t="str">
        <f>PLANURI!AX741</f>
        <v>L420.22.07.F11-01</v>
      </c>
      <c r="B298">
        <f>PLANURI!AY741</f>
        <v>1</v>
      </c>
      <c r="C298" t="str">
        <f>PLANURI!AZ741</f>
        <v>Antreprenoriat inovativ</v>
      </c>
      <c r="D298">
        <f>PLANURI!BA741</f>
        <v>4</v>
      </c>
      <c r="E298" t="str">
        <f>PLANURI!BB741</f>
        <v>7</v>
      </c>
      <c r="F298" t="str">
        <f>PLANURI!BC741</f>
        <v>C</v>
      </c>
      <c r="G298" t="str">
        <f>PLANURI!BD741</f>
        <v>DF</v>
      </c>
      <c r="H298">
        <f>PLANURI!WL741</f>
        <v>0</v>
      </c>
      <c r="I298">
        <f>PLANURI!BF741</f>
        <v>2</v>
      </c>
      <c r="J298">
        <f>PLANURI!BG741</f>
        <v>2</v>
      </c>
      <c r="K298">
        <f>PLANURI!BH741</f>
        <v>0</v>
      </c>
      <c r="L298">
        <f>PLANURI!BI741</f>
        <v>28</v>
      </c>
      <c r="M298">
        <f>PLANURI!BJ741</f>
        <v>28</v>
      </c>
      <c r="N298">
        <f>PLANURI!BK741</f>
        <v>0</v>
      </c>
      <c r="O298">
        <f>PLANURI!BL741</f>
        <v>0</v>
      </c>
      <c r="P298">
        <f>PLANURI!BM741</f>
        <v>0</v>
      </c>
      <c r="Q298">
        <f>PLANURI!BN741</f>
        <v>0</v>
      </c>
      <c r="R298">
        <f>PLANURI!BO741</f>
        <v>0</v>
      </c>
      <c r="S298">
        <f>PLANURI!BP741</f>
        <v>0</v>
      </c>
      <c r="T298">
        <f>PLANURI!BQ741</f>
        <v>2</v>
      </c>
      <c r="U298">
        <f>PLANURI!BR741</f>
        <v>28</v>
      </c>
      <c r="V298">
        <f>PLANURI!BS741</f>
        <v>2</v>
      </c>
      <c r="W298" t="str">
        <f>PLANURI!BT741</f>
        <v>F</v>
      </c>
      <c r="X298">
        <f>PLANURI!BU741</f>
        <v>4</v>
      </c>
      <c r="Y298">
        <f>PLANURI!BV741</f>
        <v>56</v>
      </c>
      <c r="Z298" t="str">
        <f>PLANURI!A$4</f>
        <v>Facultatea Mecanica</v>
      </c>
      <c r="AA298" t="str">
        <f>PLANURI!H$6</f>
        <v>STIINTE INGINERESTI</v>
      </c>
      <c r="AB298">
        <f>PLANURI!C$12</f>
        <v>10</v>
      </c>
      <c r="AC298" t="str">
        <f>PLANURI!H$9</f>
        <v>Ingineria Sudarii</v>
      </c>
      <c r="AD298">
        <f>PLANURI!A$12</f>
        <v>20</v>
      </c>
      <c r="AE298">
        <f>PLANURI!B$12</f>
        <v>70</v>
      </c>
      <c r="AF298">
        <f>PLANURI!D$12</f>
        <v>130</v>
      </c>
      <c r="AG298" t="str">
        <f>PLANURI!BW741</f>
        <v>2025</v>
      </c>
    </row>
    <row r="299" spans="1:33" x14ac:dyDescent="0.2">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Facultatea Mecanica</v>
      </c>
      <c r="AA299" t="str">
        <f>PLANURI!H$6</f>
        <v>STIINTE INGINERESTI</v>
      </c>
      <c r="AB299">
        <f>PLANURI!C$12</f>
        <v>10</v>
      </c>
      <c r="AC299" t="str">
        <f>PLANURI!H$9</f>
        <v>Ingineria Sudarii</v>
      </c>
      <c r="AD299">
        <f>PLANURI!A$12</f>
        <v>20</v>
      </c>
      <c r="AE299">
        <f>PLANURI!B$12</f>
        <v>70</v>
      </c>
      <c r="AF299">
        <f>PLANURI!D$12</f>
        <v>130</v>
      </c>
      <c r="AG299" t="str">
        <f>PLANURI!BW742</f>
        <v/>
      </c>
    </row>
    <row r="300" spans="1:33" x14ac:dyDescent="0.2">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Facultatea Mecanica</v>
      </c>
      <c r="AA300" t="str">
        <f>PLANURI!H$6</f>
        <v>STIINTE INGINERESTI</v>
      </c>
      <c r="AB300">
        <f>PLANURI!C$12</f>
        <v>10</v>
      </c>
      <c r="AC300" t="str">
        <f>PLANURI!H$9</f>
        <v>Ingineria Sudarii</v>
      </c>
      <c r="AD300">
        <f>PLANURI!A$12</f>
        <v>20</v>
      </c>
      <c r="AE300">
        <f>PLANURI!B$12</f>
        <v>70</v>
      </c>
      <c r="AF300">
        <f>PLANURI!D$12</f>
        <v>130</v>
      </c>
      <c r="AG300" t="str">
        <f>PLANURI!BW743</f>
        <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Mecanica</v>
      </c>
      <c r="AA301" t="str">
        <f>PLANURI!H$6</f>
        <v>STIINTE INGINERESTI</v>
      </c>
      <c r="AB301">
        <f>PLANURI!C$12</f>
        <v>10</v>
      </c>
      <c r="AC301" t="str">
        <f>PLANURI!H$9</f>
        <v>Ingineria Sudarii</v>
      </c>
      <c r="AD301">
        <f>PLANURI!A$12</f>
        <v>20</v>
      </c>
      <c r="AE301">
        <f>PLANURI!B$12</f>
        <v>70</v>
      </c>
      <c r="AF301">
        <f>PLANURI!D$12</f>
        <v>130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Mecanica</v>
      </c>
      <c r="AA302" t="str">
        <f>PLANURI!H$6</f>
        <v>STIINTE INGINERESTI</v>
      </c>
      <c r="AB302">
        <f>PLANURI!C$12</f>
        <v>10</v>
      </c>
      <c r="AC302" t="str">
        <f>PLANURI!H$9</f>
        <v>Ingineria Sudarii</v>
      </c>
      <c r="AD302">
        <f>PLANURI!A$12</f>
        <v>20</v>
      </c>
      <c r="AE302">
        <f>PLANURI!B$12</f>
        <v>70</v>
      </c>
      <c r="AF302">
        <f>PLANURI!D$12</f>
        <v>130</v>
      </c>
      <c r="AG302" t="str">
        <f>PLANURI!BW745</f>
        <v/>
      </c>
    </row>
    <row r="303" spans="1:33" x14ac:dyDescent="0.2">
      <c r="A303" t="str">
        <f>PLANURI!AX746</f>
        <v/>
      </c>
      <c r="B303">
        <f>PLANURI!AY746</f>
        <v>1</v>
      </c>
      <c r="C303" t="str">
        <f>PLANURI!AZ746</f>
        <v/>
      </c>
      <c r="D303" t="str">
        <f>PLANURI!BA746</f>
        <v/>
      </c>
      <c r="E303" t="str">
        <f>PLANURI!BB746</f>
        <v/>
      </c>
      <c r="F303" t="str">
        <f>PLANURI!BC746</f>
        <v/>
      </c>
      <c r="G303" t="str">
        <f>PLANURI!BD746</f>
        <v/>
      </c>
      <c r="H303" t="str">
        <f>PLANURI!BE746</f>
        <v/>
      </c>
      <c r="I303" t="str">
        <f>PLANURI!BF746</f>
        <v/>
      </c>
      <c r="J303" t="str">
        <f>PLANURI!BG746</f>
        <v/>
      </c>
      <c r="K303" t="str">
        <f>PLANURI!BH746</f>
        <v/>
      </c>
      <c r="L303" t="str">
        <f>PLANURI!BI746</f>
        <v/>
      </c>
      <c r="M303" t="str">
        <f>PLANURI!BJ746</f>
        <v/>
      </c>
      <c r="N303">
        <f>PLANURI!BK746</f>
        <v>0</v>
      </c>
      <c r="O303">
        <f>PLANURI!BL746</f>
        <v>0</v>
      </c>
      <c r="P303">
        <f>PLANURI!BM746</f>
        <v>0</v>
      </c>
      <c r="Q303">
        <f>PLANURI!BN746</f>
        <v>0</v>
      </c>
      <c r="R303">
        <f>PLANURI!BO746</f>
        <v>0</v>
      </c>
      <c r="S303">
        <f>PLANURI!BP746</f>
        <v>0</v>
      </c>
      <c r="T303" t="str">
        <f>PLANURI!BQ746</f>
        <v/>
      </c>
      <c r="U303" t="str">
        <f>PLANURI!BR746</f>
        <v/>
      </c>
      <c r="V303" t="str">
        <f>PLANURI!BS746</f>
        <v/>
      </c>
      <c r="W303" t="str">
        <f>PLANURI!BT746</f>
        <v/>
      </c>
      <c r="X303" t="str">
        <f>PLANURI!BU746</f>
        <v/>
      </c>
      <c r="Y303" t="str">
        <f>PLANURI!BV746</f>
        <v/>
      </c>
      <c r="Z303" t="str">
        <f>PLANURI!A$4</f>
        <v>Facultatea Mecanica</v>
      </c>
      <c r="AA303" t="str">
        <f>PLANURI!H$6</f>
        <v>STIINTE INGINERESTI</v>
      </c>
      <c r="AB303">
        <f>PLANURI!C$12</f>
        <v>10</v>
      </c>
      <c r="AC303" t="str">
        <f>PLANURI!H$9</f>
        <v>Ingineria Sudarii</v>
      </c>
      <c r="AD303">
        <f>PLANURI!A$12</f>
        <v>20</v>
      </c>
      <c r="AE303">
        <f>PLANURI!B$12</f>
        <v>70</v>
      </c>
      <c r="AF303">
        <f>PLANURI!D$12</f>
        <v>130</v>
      </c>
      <c r="AG303" t="str">
        <f>PLANURI!BW746</f>
        <v/>
      </c>
    </row>
    <row r="304" spans="1:33" x14ac:dyDescent="0.2">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Facultatea Mecanica</v>
      </c>
      <c r="AA304" t="str">
        <f>PLANURI!H$6</f>
        <v>STIINTE INGINERESTI</v>
      </c>
      <c r="AB304">
        <f>PLANURI!C$12</f>
        <v>10</v>
      </c>
      <c r="AC304" t="str">
        <f>PLANURI!H$9</f>
        <v>Ingineria Sudarii</v>
      </c>
      <c r="AD304">
        <f>PLANURI!A$12</f>
        <v>20</v>
      </c>
      <c r="AE304">
        <f>PLANURI!B$12</f>
        <v>70</v>
      </c>
      <c r="AF304">
        <f>PLANURI!D$12</f>
        <v>130</v>
      </c>
      <c r="AG304" t="str">
        <f>PLANURI!BW747</f>
        <v/>
      </c>
    </row>
    <row r="305" spans="1:33" x14ac:dyDescent="0.2">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Facultatea Mecanica</v>
      </c>
      <c r="AA305" t="str">
        <f>PLANURI!H$6</f>
        <v>STIINTE INGINERESTI</v>
      </c>
      <c r="AB305">
        <f>PLANURI!C$12</f>
        <v>10</v>
      </c>
      <c r="AC305" t="str">
        <f>PLANURI!H$9</f>
        <v>Ingineria Sudarii</v>
      </c>
      <c r="AD305">
        <f>PLANURI!A$12</f>
        <v>20</v>
      </c>
      <c r="AE305">
        <f>PLANURI!B$12</f>
        <v>70</v>
      </c>
      <c r="AF305">
        <f>PLANURI!D$12</f>
        <v>130</v>
      </c>
      <c r="AG305" t="str">
        <f>PLANURI!BW748</f>
        <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Mecanica</v>
      </c>
      <c r="AA306" t="str">
        <f>PLANURI!H$6</f>
        <v>STIINTE INGINERESTI</v>
      </c>
      <c r="AB306">
        <f>PLANURI!C$12</f>
        <v>10</v>
      </c>
      <c r="AC306" t="str">
        <f>PLANURI!H$9</f>
        <v>Ingineria Sudarii</v>
      </c>
      <c r="AD306">
        <f>PLANURI!A$12</f>
        <v>20</v>
      </c>
      <c r="AE306">
        <f>PLANURI!B$12</f>
        <v>70</v>
      </c>
      <c r="AF306">
        <f>PLANURI!D$12</f>
        <v>130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Mecanica</v>
      </c>
      <c r="AA307" t="str">
        <f>PLANURI!H$6</f>
        <v>STIINTE INGINERESTI</v>
      </c>
      <c r="AB307">
        <f>PLANURI!C$12</f>
        <v>10</v>
      </c>
      <c r="AC307" t="str">
        <f>PLANURI!H$9</f>
        <v>Ingineria Sudarii</v>
      </c>
      <c r="AD307">
        <f>PLANURI!A$12</f>
        <v>20</v>
      </c>
      <c r="AE307">
        <f>PLANURI!B$12</f>
        <v>70</v>
      </c>
      <c r="AF307">
        <f>PLANURI!D$12</f>
        <v>130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Mecanica</v>
      </c>
      <c r="AA308" t="str">
        <f>PLANURI!H$6</f>
        <v>STIINTE INGINERESTI</v>
      </c>
      <c r="AB308">
        <f>PLANURI!C$12</f>
        <v>10</v>
      </c>
      <c r="AC308" t="str">
        <f>PLANURI!H$9</f>
        <v>Ingineria Sudarii</v>
      </c>
      <c r="AD308">
        <f>PLANURI!A$12</f>
        <v>20</v>
      </c>
      <c r="AE308">
        <f>PLANURI!B$12</f>
        <v>70</v>
      </c>
      <c r="AF308">
        <f>PLANURI!D$12</f>
        <v>130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Mecanica</v>
      </c>
      <c r="AA309" t="str">
        <f>PLANURI!H$6</f>
        <v>STIINTE INGINERESTI</v>
      </c>
      <c r="AB309">
        <f>PLANURI!C$12</f>
        <v>10</v>
      </c>
      <c r="AC309" t="str">
        <f>PLANURI!H$9</f>
        <v>Ingineria Sudarii</v>
      </c>
      <c r="AD309">
        <f>PLANURI!A$12</f>
        <v>20</v>
      </c>
      <c r="AE309">
        <f>PLANURI!B$12</f>
        <v>70</v>
      </c>
      <c r="AF309">
        <f>PLANURI!D$12</f>
        <v>130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Mecanica</v>
      </c>
      <c r="AA310" t="str">
        <f>PLANURI!H$6</f>
        <v>STIINTE INGINERESTI</v>
      </c>
      <c r="AB310">
        <f>PLANURI!C$12</f>
        <v>10</v>
      </c>
      <c r="AC310" t="str">
        <f>PLANURI!H$9</f>
        <v>Ingineria Sudarii</v>
      </c>
      <c r="AD310">
        <f>PLANURI!A$12</f>
        <v>20</v>
      </c>
      <c r="AE310">
        <f>PLANURI!B$12</f>
        <v>70</v>
      </c>
      <c r="AF310">
        <f>PLANURI!D$12</f>
        <v>130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Mecanica</v>
      </c>
      <c r="AA311" t="str">
        <f>PLANURI!H$6</f>
        <v>STIINTE INGINERESTI</v>
      </c>
      <c r="AB311">
        <f>PLANURI!C$12</f>
        <v>10</v>
      </c>
      <c r="AC311" t="str">
        <f>PLANURI!H$9</f>
        <v>Ingineria Sudarii</v>
      </c>
      <c r="AD311">
        <f>PLANURI!A$12</f>
        <v>20</v>
      </c>
      <c r="AE311">
        <f>PLANURI!B$12</f>
        <v>70</v>
      </c>
      <c r="AF311">
        <f>PLANURI!D$12</f>
        <v>130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Mecanica</v>
      </c>
      <c r="AA312" t="str">
        <f>PLANURI!H$6</f>
        <v>STIINTE INGINERESTI</v>
      </c>
      <c r="AB312">
        <f>PLANURI!C$12</f>
        <v>10</v>
      </c>
      <c r="AC312" t="str">
        <f>PLANURI!H$9</f>
        <v>Ingineria Sudarii</v>
      </c>
      <c r="AD312">
        <f>PLANURI!A$12</f>
        <v>20</v>
      </c>
      <c r="AE312">
        <f>PLANURI!B$12</f>
        <v>70</v>
      </c>
      <c r="AF312">
        <f>PLANURI!D$12</f>
        <v>130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Mecanica</v>
      </c>
      <c r="AA313" t="str">
        <f>PLANURI!H$6</f>
        <v>STIINTE INGINERESTI</v>
      </c>
      <c r="AB313">
        <f>PLANURI!C$12</f>
        <v>10</v>
      </c>
      <c r="AC313" t="str">
        <f>PLANURI!H$9</f>
        <v>Ingineria Sudarii</v>
      </c>
      <c r="AD313">
        <f>PLANURI!A$12</f>
        <v>20</v>
      </c>
      <c r="AE313">
        <f>PLANURI!B$12</f>
        <v>70</v>
      </c>
      <c r="AF313">
        <f>PLANURI!D$12</f>
        <v>130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Mecanica</v>
      </c>
      <c r="AA314" t="str">
        <f>PLANURI!H$6</f>
        <v>STIINTE INGINERESTI</v>
      </c>
      <c r="AB314">
        <f>PLANURI!C$12</f>
        <v>10</v>
      </c>
      <c r="AC314" t="str">
        <f>PLANURI!H$9</f>
        <v>Ingineria Sudarii</v>
      </c>
      <c r="AD314">
        <f>PLANURI!A$12</f>
        <v>20</v>
      </c>
      <c r="AE314">
        <f>PLANURI!B$12</f>
        <v>70</v>
      </c>
      <c r="AF314">
        <f>PLANURI!D$12</f>
        <v>130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Mecanica</v>
      </c>
      <c r="AA315" t="str">
        <f>PLANURI!H$6</f>
        <v>STIINTE INGINERESTI</v>
      </c>
      <c r="AB315">
        <f>PLANURI!C$12</f>
        <v>10</v>
      </c>
      <c r="AC315" t="str">
        <f>PLANURI!H$9</f>
        <v>Ingineria Sudarii</v>
      </c>
      <c r="AD315">
        <f>PLANURI!A$12</f>
        <v>20</v>
      </c>
      <c r="AE315">
        <f>PLANURI!B$12</f>
        <v>70</v>
      </c>
      <c r="AF315">
        <f>PLANURI!D$12</f>
        <v>130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Mecanica</v>
      </c>
      <c r="AA316" t="str">
        <f>PLANURI!H$6</f>
        <v>STIINTE INGINERESTI</v>
      </c>
      <c r="AB316">
        <f>PLANURI!C$12</f>
        <v>10</v>
      </c>
      <c r="AC316" t="str">
        <f>PLANURI!H$9</f>
        <v>Ingineria Sudarii</v>
      </c>
      <c r="AD316">
        <f>PLANURI!A$12</f>
        <v>20</v>
      </c>
      <c r="AE316">
        <f>PLANURI!B$12</f>
        <v>70</v>
      </c>
      <c r="AF316">
        <f>PLANURI!D$12</f>
        <v>130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Mecanica</v>
      </c>
      <c r="AA317" t="str">
        <f>PLANURI!H$6</f>
        <v>STIINTE INGINERESTI</v>
      </c>
      <c r="AB317">
        <f>PLANURI!C$12</f>
        <v>10</v>
      </c>
      <c r="AC317" t="str">
        <f>PLANURI!H$9</f>
        <v>Ingineria Sudarii</v>
      </c>
      <c r="AD317">
        <f>PLANURI!A$12</f>
        <v>20</v>
      </c>
      <c r="AE317">
        <f>PLANURI!B$12</f>
        <v>70</v>
      </c>
      <c r="AF317">
        <f>PLANURI!D$12</f>
        <v>130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Mecanica</v>
      </c>
      <c r="AA318" t="str">
        <f>PLANURI!H$6</f>
        <v>STIINTE INGINERESTI</v>
      </c>
      <c r="AB318">
        <f>PLANURI!C$12</f>
        <v>10</v>
      </c>
      <c r="AC318" t="str">
        <f>PLANURI!H$9</f>
        <v>Ingineria Sudarii</v>
      </c>
      <c r="AD318">
        <f>PLANURI!A$12</f>
        <v>20</v>
      </c>
      <c r="AE318">
        <f>PLANURI!B$12</f>
        <v>70</v>
      </c>
      <c r="AF318">
        <f>PLANURI!D$12</f>
        <v>130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Mecanica</v>
      </c>
      <c r="AA319" t="str">
        <f>PLANURI!H$6</f>
        <v>STIINTE INGINERESTI</v>
      </c>
      <c r="AB319">
        <f>PLANURI!C$12</f>
        <v>10</v>
      </c>
      <c r="AC319" t="str">
        <f>PLANURI!H$9</f>
        <v>Ingineria Sudarii</v>
      </c>
      <c r="AD319">
        <f>PLANURI!A$12</f>
        <v>20</v>
      </c>
      <c r="AE319">
        <f>PLANURI!B$12</f>
        <v>70</v>
      </c>
      <c r="AF319">
        <f>PLANURI!D$12</f>
        <v>130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Mecanica</v>
      </c>
      <c r="AA320" t="str">
        <f>PLANURI!H$6</f>
        <v>STIINTE INGINERESTI</v>
      </c>
      <c r="AB320">
        <f>PLANURI!C$12</f>
        <v>10</v>
      </c>
      <c r="AC320" t="str">
        <f>PLANURI!H$9</f>
        <v>Ingineria Sudarii</v>
      </c>
      <c r="AD320">
        <f>PLANURI!A$12</f>
        <v>20</v>
      </c>
      <c r="AE320">
        <f>PLANURI!B$12</f>
        <v>70</v>
      </c>
      <c r="AF320">
        <f>PLANURI!D$12</f>
        <v>130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Mecanica</v>
      </c>
      <c r="AA321" t="str">
        <f>PLANURI!H$6</f>
        <v>STIINTE INGINERESTI</v>
      </c>
      <c r="AB321">
        <f>PLANURI!C$12</f>
        <v>10</v>
      </c>
      <c r="AC321" t="str">
        <f>PLANURI!H$9</f>
        <v>Ingineria Sudarii</v>
      </c>
      <c r="AD321">
        <f>PLANURI!A$12</f>
        <v>20</v>
      </c>
      <c r="AE321">
        <f>PLANURI!B$12</f>
        <v>70</v>
      </c>
      <c r="AF321">
        <f>PLANURI!D$12</f>
        <v>130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Mecanica</v>
      </c>
      <c r="AA322" t="str">
        <f>PLANURI!H$6</f>
        <v>STIINTE INGINERESTI</v>
      </c>
      <c r="AB322">
        <f>PLANURI!C$12</f>
        <v>10</v>
      </c>
      <c r="AC322" t="str">
        <f>PLANURI!H$9</f>
        <v>Ingineria Sudarii</v>
      </c>
      <c r="AD322">
        <f>PLANURI!A$12</f>
        <v>20</v>
      </c>
      <c r="AE322">
        <f>PLANURI!B$12</f>
        <v>70</v>
      </c>
      <c r="AF322">
        <f>PLANURI!D$12</f>
        <v>130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Mecanica</v>
      </c>
      <c r="AA323" t="str">
        <f>PLANURI!H$6</f>
        <v>STIINTE INGINERESTI</v>
      </c>
      <c r="AB323">
        <f>PLANURI!C$12</f>
        <v>10</v>
      </c>
      <c r="AC323" t="str">
        <f>PLANURI!H$9</f>
        <v>Ingineria Sudarii</v>
      </c>
      <c r="AD323">
        <f>PLANURI!A$12</f>
        <v>20</v>
      </c>
      <c r="AE323">
        <f>PLANURI!B$12</f>
        <v>70</v>
      </c>
      <c r="AF323">
        <f>PLANURI!D$12</f>
        <v>130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Mecanica</v>
      </c>
      <c r="AA324" t="str">
        <f>PLANURI!H$6</f>
        <v>STIINTE INGINERESTI</v>
      </c>
      <c r="AB324">
        <f>PLANURI!C$12</f>
        <v>10</v>
      </c>
      <c r="AC324" t="str">
        <f>PLANURI!H$9</f>
        <v>Ingineria Sudarii</v>
      </c>
      <c r="AD324">
        <f>PLANURI!A$12</f>
        <v>20</v>
      </c>
      <c r="AE324">
        <f>PLANURI!B$12</f>
        <v>70</v>
      </c>
      <c r="AF324">
        <f>PLANURI!D$12</f>
        <v>130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Mecanica</v>
      </c>
      <c r="AA325" t="str">
        <f>PLANURI!H$6</f>
        <v>STIINTE INGINERESTI</v>
      </c>
      <c r="AB325">
        <f>PLANURI!C$12</f>
        <v>10</v>
      </c>
      <c r="AC325" t="str">
        <f>PLANURI!H$9</f>
        <v>Ingineria Sudarii</v>
      </c>
      <c r="AD325">
        <f>PLANURI!A$12</f>
        <v>20</v>
      </c>
      <c r="AE325">
        <f>PLANURI!B$12</f>
        <v>70</v>
      </c>
      <c r="AF325">
        <f>PLANURI!D$12</f>
        <v>130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Mecanica</v>
      </c>
      <c r="AA326" t="str">
        <f>PLANURI!H$6</f>
        <v>STIINTE INGINERESTI</v>
      </c>
      <c r="AB326">
        <f>PLANURI!C$12</f>
        <v>10</v>
      </c>
      <c r="AC326" t="str">
        <f>PLANURI!H$9</f>
        <v>Ingineria Sudarii</v>
      </c>
      <c r="AD326">
        <f>PLANURI!A$12</f>
        <v>20</v>
      </c>
      <c r="AE326">
        <f>PLANURI!B$12</f>
        <v>70</v>
      </c>
      <c r="AF326">
        <f>PLANURI!D$12</f>
        <v>130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Mecanica</v>
      </c>
      <c r="AA327" t="str">
        <f>PLANURI!H$6</f>
        <v>STIINTE INGINERESTI</v>
      </c>
      <c r="AB327">
        <f>PLANURI!C$12</f>
        <v>10</v>
      </c>
      <c r="AC327" t="str">
        <f>PLANURI!H$9</f>
        <v>Ingineria Sudarii</v>
      </c>
      <c r="AD327">
        <f>PLANURI!A$12</f>
        <v>20</v>
      </c>
      <c r="AE327">
        <f>PLANURI!B$12</f>
        <v>70</v>
      </c>
      <c r="AF327">
        <f>PLANURI!D$12</f>
        <v>130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Mecanica</v>
      </c>
      <c r="AA328" t="str">
        <f>PLANURI!H$6</f>
        <v>STIINTE INGINERESTI</v>
      </c>
      <c r="AB328">
        <f>PLANURI!C$12</f>
        <v>10</v>
      </c>
      <c r="AC328" t="str">
        <f>PLANURI!H$9</f>
        <v>Ingineria Sudarii</v>
      </c>
      <c r="AD328">
        <f>PLANURI!A$12</f>
        <v>20</v>
      </c>
      <c r="AE328">
        <f>PLANURI!B$12</f>
        <v>70</v>
      </c>
      <c r="AF328">
        <f>PLANURI!D$12</f>
        <v>130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Mecanica</v>
      </c>
      <c r="AA329" t="str">
        <f>PLANURI!H$6</f>
        <v>STIINTE INGINERESTI</v>
      </c>
      <c r="AB329">
        <f>PLANURI!C$12</f>
        <v>10</v>
      </c>
      <c r="AC329" t="str">
        <f>PLANURI!H$9</f>
        <v>Ingineria Sudarii</v>
      </c>
      <c r="AD329">
        <f>PLANURI!A$12</f>
        <v>20</v>
      </c>
      <c r="AE329">
        <f>PLANURI!B$12</f>
        <v>70</v>
      </c>
      <c r="AF329">
        <f>PLANURI!D$12</f>
        <v>130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Mecanica</v>
      </c>
      <c r="AA330" t="str">
        <f>PLANURI!H$6</f>
        <v>STIINTE INGINERESTI</v>
      </c>
      <c r="AB330">
        <f>PLANURI!C$12</f>
        <v>10</v>
      </c>
      <c r="AC330" t="str">
        <f>PLANURI!H$9</f>
        <v>Ingineria Sudarii</v>
      </c>
      <c r="AD330">
        <f>PLANURI!A$12</f>
        <v>20</v>
      </c>
      <c r="AE330">
        <f>PLANURI!B$12</f>
        <v>70</v>
      </c>
      <c r="AF330">
        <f>PLANURI!D$12</f>
        <v>130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Mecanica</v>
      </c>
      <c r="AA331" t="str">
        <f>PLANURI!H$6</f>
        <v>STIINTE INGINERESTI</v>
      </c>
      <c r="AB331">
        <f>PLANURI!C$12</f>
        <v>10</v>
      </c>
      <c r="AC331" t="str">
        <f>PLANURI!H$9</f>
        <v>Ingineria Sudarii</v>
      </c>
      <c r="AD331">
        <f>PLANURI!A$12</f>
        <v>20</v>
      </c>
      <c r="AE331">
        <f>PLANURI!B$12</f>
        <v>70</v>
      </c>
      <c r="AF331">
        <f>PLANURI!D$12</f>
        <v>130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Mecanica</v>
      </c>
      <c r="AA332" t="str">
        <f>PLANURI!H$6</f>
        <v>STIINTE INGINERESTI</v>
      </c>
      <c r="AB332">
        <f>PLANURI!C$12</f>
        <v>10</v>
      </c>
      <c r="AC332" t="str">
        <f>PLANURI!H$9</f>
        <v>Ingineria Sudarii</v>
      </c>
      <c r="AD332">
        <f>PLANURI!A$12</f>
        <v>20</v>
      </c>
      <c r="AE332">
        <f>PLANURI!B$12</f>
        <v>70</v>
      </c>
      <c r="AF332">
        <f>PLANURI!D$12</f>
        <v>130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Mecanica</v>
      </c>
      <c r="AA333" t="str">
        <f>PLANURI!H$6</f>
        <v>STIINTE INGINERESTI</v>
      </c>
      <c r="AB333">
        <f>PLANURI!C$12</f>
        <v>10</v>
      </c>
      <c r="AC333" t="str">
        <f>PLANURI!H$9</f>
        <v>Ingineria Sudarii</v>
      </c>
      <c r="AD333">
        <f>PLANURI!A$12</f>
        <v>20</v>
      </c>
      <c r="AE333">
        <f>PLANURI!B$12</f>
        <v>70</v>
      </c>
      <c r="AF333">
        <f>PLANURI!D$12</f>
        <v>130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Mecanica</v>
      </c>
      <c r="AA334" t="str">
        <f>PLANURI!H$6</f>
        <v>STIINTE INGINERESTI</v>
      </c>
      <c r="AB334">
        <f>PLANURI!C$12</f>
        <v>10</v>
      </c>
      <c r="AC334" t="str">
        <f>PLANURI!H$9</f>
        <v>Ingineria Sudarii</v>
      </c>
      <c r="AD334">
        <f>PLANURI!A$12</f>
        <v>20</v>
      </c>
      <c r="AE334">
        <f>PLANURI!B$12</f>
        <v>70</v>
      </c>
      <c r="AF334">
        <f>PLANURI!D$12</f>
        <v>130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Mecanica</v>
      </c>
      <c r="AA335" t="str">
        <f>PLANURI!H$6</f>
        <v>STIINTE INGINERESTI</v>
      </c>
      <c r="AB335">
        <f>PLANURI!C$12</f>
        <v>10</v>
      </c>
      <c r="AC335" t="str">
        <f>PLANURI!H$9</f>
        <v>Ingineria Sudarii</v>
      </c>
      <c r="AD335">
        <f>PLANURI!A$12</f>
        <v>20</v>
      </c>
      <c r="AE335">
        <f>PLANURI!B$12</f>
        <v>70</v>
      </c>
      <c r="AF335">
        <f>PLANURI!D$12</f>
        <v>130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Mecanica</v>
      </c>
      <c r="AA336" t="str">
        <f>PLANURI!H$6</f>
        <v>STIINTE INGINERESTI</v>
      </c>
      <c r="AB336">
        <f>PLANURI!C$12</f>
        <v>10</v>
      </c>
      <c r="AC336" t="str">
        <f>PLANURI!H$9</f>
        <v>Ingineria Sudarii</v>
      </c>
      <c r="AD336">
        <f>PLANURI!A$12</f>
        <v>20</v>
      </c>
      <c r="AE336">
        <f>PLANURI!B$12</f>
        <v>70</v>
      </c>
      <c r="AF336">
        <f>PLANURI!D$12</f>
        <v>130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Mecanica</v>
      </c>
      <c r="AA337" t="str">
        <f>PLANURI!H$6</f>
        <v>STIINTE INGINERESTI</v>
      </c>
      <c r="AB337">
        <f>PLANURI!C$12</f>
        <v>10</v>
      </c>
      <c r="AC337" t="str">
        <f>PLANURI!H$9</f>
        <v>Ingineria Sudarii</v>
      </c>
      <c r="AD337">
        <f>PLANURI!A$12</f>
        <v>20</v>
      </c>
      <c r="AE337">
        <f>PLANURI!B$12</f>
        <v>70</v>
      </c>
      <c r="AF337">
        <f>PLANURI!D$12</f>
        <v>130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Mecanica</v>
      </c>
      <c r="AA338" t="str">
        <f>PLANURI!H$6</f>
        <v>STIINTE INGINERESTI</v>
      </c>
      <c r="AB338">
        <f>PLANURI!C$12</f>
        <v>10</v>
      </c>
      <c r="AC338" t="str">
        <f>PLANURI!H$9</f>
        <v>Ingineria Sudarii</v>
      </c>
      <c r="AD338">
        <f>PLANURI!A$12</f>
        <v>20</v>
      </c>
      <c r="AE338">
        <f>PLANURI!B$12</f>
        <v>70</v>
      </c>
      <c r="AF338">
        <f>PLANURI!D$12</f>
        <v>130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Mecanica</v>
      </c>
      <c r="AA339" t="str">
        <f>PLANURI!H$6</f>
        <v>STIINTE INGINERESTI</v>
      </c>
      <c r="AB339">
        <f>PLANURI!C$12</f>
        <v>10</v>
      </c>
      <c r="AC339" t="str">
        <f>PLANURI!H$9</f>
        <v>Ingineria Sudarii</v>
      </c>
      <c r="AD339">
        <f>PLANURI!A$12</f>
        <v>20</v>
      </c>
      <c r="AE339">
        <f>PLANURI!B$12</f>
        <v>70</v>
      </c>
      <c r="AF339">
        <f>PLANURI!D$12</f>
        <v>130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Mecanica</v>
      </c>
      <c r="AA340" t="str">
        <f>PLANURI!H$6</f>
        <v>STIINTE INGINERESTI</v>
      </c>
      <c r="AB340">
        <f>PLANURI!C$12</f>
        <v>10</v>
      </c>
      <c r="AC340" t="str">
        <f>PLANURI!H$9</f>
        <v>Ingineria Sudarii</v>
      </c>
      <c r="AD340">
        <f>PLANURI!A$12</f>
        <v>20</v>
      </c>
      <c r="AE340">
        <f>PLANURI!B$12</f>
        <v>70</v>
      </c>
      <c r="AF340">
        <f>PLANURI!D$12</f>
        <v>130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Mecanica</v>
      </c>
      <c r="AA341" t="str">
        <f>PLANURI!H$6</f>
        <v>STIINTE INGINERESTI</v>
      </c>
      <c r="AB341">
        <f>PLANURI!C$12</f>
        <v>10</v>
      </c>
      <c r="AC341" t="str">
        <f>PLANURI!H$9</f>
        <v>Ingineria Sudarii</v>
      </c>
      <c r="AD341">
        <f>PLANURI!A$12</f>
        <v>20</v>
      </c>
      <c r="AE341">
        <f>PLANURI!B$12</f>
        <v>70</v>
      </c>
      <c r="AF341">
        <f>PLANURI!D$12</f>
        <v>130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Mecanica</v>
      </c>
      <c r="AA342" t="str">
        <f>PLANURI!H$6</f>
        <v>STIINTE INGINERESTI</v>
      </c>
      <c r="AB342">
        <f>PLANURI!C$12</f>
        <v>10</v>
      </c>
      <c r="AC342" t="str">
        <f>PLANURI!H$9</f>
        <v>Ingineria Sudarii</v>
      </c>
      <c r="AD342">
        <f>PLANURI!A$12</f>
        <v>20</v>
      </c>
      <c r="AE342">
        <f>PLANURI!B$12</f>
        <v>70</v>
      </c>
      <c r="AF342">
        <f>PLANURI!D$12</f>
        <v>130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Mecanica</v>
      </c>
      <c r="AA343" t="str">
        <f>PLANURI!H$6</f>
        <v>STIINTE INGINERESTI</v>
      </c>
      <c r="AB343">
        <f>PLANURI!C$12</f>
        <v>10</v>
      </c>
      <c r="AC343" t="str">
        <f>PLANURI!H$9</f>
        <v>Ingineria Sudarii</v>
      </c>
      <c r="AD343">
        <f>PLANURI!A$12</f>
        <v>20</v>
      </c>
      <c r="AE343">
        <f>PLANURI!B$12</f>
        <v>70</v>
      </c>
      <c r="AF343">
        <f>PLANURI!D$12</f>
        <v>130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Mecanica</v>
      </c>
      <c r="AA344" t="str">
        <f>PLANURI!H$6</f>
        <v>STIINTE INGINERESTI</v>
      </c>
      <c r="AB344">
        <f>PLANURI!C$12</f>
        <v>10</v>
      </c>
      <c r="AC344" t="str">
        <f>PLANURI!H$9</f>
        <v>Ingineria Sudarii</v>
      </c>
      <c r="AD344">
        <f>PLANURI!A$12</f>
        <v>20</v>
      </c>
      <c r="AE344">
        <f>PLANURI!B$12</f>
        <v>70</v>
      </c>
      <c r="AF344">
        <f>PLANURI!D$12</f>
        <v>130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Mecanica</v>
      </c>
      <c r="AA345" t="str">
        <f>PLANURI!H$6</f>
        <v>STIINTE INGINERESTI</v>
      </c>
      <c r="AB345">
        <f>PLANURI!C$12</f>
        <v>10</v>
      </c>
      <c r="AC345" t="str">
        <f>PLANURI!H$9</f>
        <v>Ingineria Sudarii</v>
      </c>
      <c r="AD345">
        <f>PLANURI!A$12</f>
        <v>20</v>
      </c>
      <c r="AE345">
        <f>PLANURI!B$12</f>
        <v>70</v>
      </c>
      <c r="AF345">
        <f>PLANURI!D$12</f>
        <v>130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Mecanica</v>
      </c>
      <c r="AA346" t="str">
        <f>PLANURI!H$6</f>
        <v>STIINTE INGINERESTI</v>
      </c>
      <c r="AB346">
        <f>PLANURI!C$12</f>
        <v>10</v>
      </c>
      <c r="AC346" t="str">
        <f>PLANURI!H$9</f>
        <v>Ingineria Sudarii</v>
      </c>
      <c r="AD346">
        <f>PLANURI!A$12</f>
        <v>20</v>
      </c>
      <c r="AE346">
        <f>PLANURI!B$12</f>
        <v>70</v>
      </c>
      <c r="AF346">
        <f>PLANURI!D$12</f>
        <v>130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Mecanica</v>
      </c>
      <c r="AA347" t="str">
        <f>PLANURI!H$6</f>
        <v>STIINTE INGINERESTI</v>
      </c>
      <c r="AB347">
        <f>PLANURI!C$12</f>
        <v>10</v>
      </c>
      <c r="AC347" t="str">
        <f>PLANURI!H$9</f>
        <v>Ingineria Sudarii</v>
      </c>
      <c r="AD347">
        <f>PLANURI!A$12</f>
        <v>20</v>
      </c>
      <c r="AE347">
        <f>PLANURI!B$12</f>
        <v>70</v>
      </c>
      <c r="AF347">
        <f>PLANURI!D$12</f>
        <v>130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Mecanica</v>
      </c>
      <c r="AA348" t="str">
        <f>PLANURI!H$6</f>
        <v>STIINTE INGINERESTI</v>
      </c>
      <c r="AB348">
        <f>PLANURI!C$12</f>
        <v>10</v>
      </c>
      <c r="AC348" t="str">
        <f>PLANURI!H$9</f>
        <v>Ingineria Sudarii</v>
      </c>
      <c r="AD348">
        <f>PLANURI!A$12</f>
        <v>20</v>
      </c>
      <c r="AE348">
        <f>PLANURI!B$12</f>
        <v>70</v>
      </c>
      <c r="AF348">
        <f>PLANURI!D$12</f>
        <v>130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Mecanica</v>
      </c>
      <c r="AA349" t="str">
        <f>PLANURI!H$6</f>
        <v>STIINTE INGINERESTI</v>
      </c>
      <c r="AB349">
        <f>PLANURI!C$12</f>
        <v>10</v>
      </c>
      <c r="AC349" t="str">
        <f>PLANURI!H$9</f>
        <v>Ingineria Sudarii</v>
      </c>
      <c r="AD349">
        <f>PLANURI!A$12</f>
        <v>20</v>
      </c>
      <c r="AE349">
        <f>PLANURI!B$12</f>
        <v>70</v>
      </c>
      <c r="AF349">
        <f>PLANURI!D$12</f>
        <v>130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Mecanica</v>
      </c>
      <c r="AA350" t="str">
        <f>PLANURI!H$6</f>
        <v>STIINTE INGINERESTI</v>
      </c>
      <c r="AB350">
        <f>PLANURI!C$12</f>
        <v>10</v>
      </c>
      <c r="AC350" t="str">
        <f>PLANURI!H$9</f>
        <v>Ingineria Sudarii</v>
      </c>
      <c r="AD350">
        <f>PLANURI!A$12</f>
        <v>20</v>
      </c>
      <c r="AE350">
        <f>PLANURI!B$12</f>
        <v>70</v>
      </c>
      <c r="AF350">
        <f>PLANURI!D$12</f>
        <v>130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Mecanica</v>
      </c>
      <c r="AA351" t="str">
        <f>PLANURI!H$6</f>
        <v>STIINTE INGINERESTI</v>
      </c>
      <c r="AB351">
        <f>PLANURI!C$12</f>
        <v>10</v>
      </c>
      <c r="AC351" t="str">
        <f>PLANURI!H$9</f>
        <v>Ingineria Sudarii</v>
      </c>
      <c r="AD351">
        <f>PLANURI!A$12</f>
        <v>20</v>
      </c>
      <c r="AE351">
        <f>PLANURI!B$12</f>
        <v>70</v>
      </c>
      <c r="AF351">
        <f>PLANURI!D$12</f>
        <v>130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Mecanica</v>
      </c>
      <c r="AA352" t="str">
        <f>PLANURI!H$6</f>
        <v>STIINTE INGINERESTI</v>
      </c>
      <c r="AB352">
        <f>PLANURI!C$12</f>
        <v>10</v>
      </c>
      <c r="AC352" t="str">
        <f>PLANURI!H$9</f>
        <v>Ingineria Sudarii</v>
      </c>
      <c r="AD352">
        <f>PLANURI!A$12</f>
        <v>20</v>
      </c>
      <c r="AE352">
        <f>PLANURI!B$12</f>
        <v>70</v>
      </c>
      <c r="AF352">
        <f>PLANURI!D$12</f>
        <v>130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Mecanica</v>
      </c>
      <c r="AA353" t="str">
        <f>PLANURI!H$6</f>
        <v>STIINTE INGINERESTI</v>
      </c>
      <c r="AB353">
        <f>PLANURI!C$12</f>
        <v>10</v>
      </c>
      <c r="AC353" t="str">
        <f>PLANURI!H$9</f>
        <v>Ingineria Sudarii</v>
      </c>
      <c r="AD353">
        <f>PLANURI!A$12</f>
        <v>20</v>
      </c>
      <c r="AE353">
        <f>PLANURI!B$12</f>
        <v>70</v>
      </c>
      <c r="AF353">
        <f>PLANURI!D$12</f>
        <v>130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Mecanica</v>
      </c>
      <c r="AA354" t="str">
        <f>PLANURI!H$6</f>
        <v>STIINTE INGINERESTI</v>
      </c>
      <c r="AB354">
        <f>PLANURI!C$12</f>
        <v>10</v>
      </c>
      <c r="AC354" t="str">
        <f>PLANURI!H$9</f>
        <v>Ingineria Sudarii</v>
      </c>
      <c r="AD354">
        <f>PLANURI!A$12</f>
        <v>20</v>
      </c>
      <c r="AE354">
        <f>PLANURI!B$12</f>
        <v>70</v>
      </c>
      <c r="AF354">
        <f>PLANURI!D$12</f>
        <v>130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Mecanica</v>
      </c>
      <c r="AA355" t="str">
        <f>PLANURI!H$6</f>
        <v>STIINTE INGINERESTI</v>
      </c>
      <c r="AB355">
        <f>PLANURI!C$12</f>
        <v>10</v>
      </c>
      <c r="AC355" t="str">
        <f>PLANURI!H$9</f>
        <v>Ingineria Sudarii</v>
      </c>
      <c r="AD355">
        <f>PLANURI!A$12</f>
        <v>20</v>
      </c>
      <c r="AE355">
        <f>PLANURI!B$12</f>
        <v>70</v>
      </c>
      <c r="AF355">
        <f>PLANURI!D$12</f>
        <v>130</v>
      </c>
      <c r="AG355" t="str">
        <f>PLANURI!BW798</f>
        <v/>
      </c>
    </row>
    <row r="356" spans="1:33" x14ac:dyDescent="0.2">
      <c r="A356" t="str">
        <f>PLANURI!AX799</f>
        <v>L420.22.04.D9</v>
      </c>
      <c r="B356">
        <f>PLANURI!AY799</f>
        <v>9</v>
      </c>
      <c r="C356" t="str">
        <f>PLANURI!AZ799</f>
        <v>Practică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6.4</v>
      </c>
      <c r="O356">
        <f>PLANURI!BL799</f>
        <v>0</v>
      </c>
      <c r="P356">
        <f>PLANURI!BM799</f>
        <v>6.4</v>
      </c>
      <c r="Q356">
        <f>PLANURI!BN799</f>
        <v>90</v>
      </c>
      <c r="R356">
        <f>PLANURI!BO799</f>
        <v>0</v>
      </c>
      <c r="S356">
        <f>PLANURI!BP799</f>
        <v>90</v>
      </c>
      <c r="T356">
        <f>PLANURI!BQ799</f>
        <v>0.7</v>
      </c>
      <c r="U356">
        <f>PLANURI!BR799</f>
        <v>10</v>
      </c>
      <c r="V356">
        <f>PLANURI!BS799</f>
        <v>4</v>
      </c>
      <c r="W356" t="str">
        <f>PLANURI!BT799</f>
        <v>DD</v>
      </c>
      <c r="X356">
        <f>PLANURI!BU799</f>
        <v>7.1000000000000005</v>
      </c>
      <c r="Y356">
        <f>PLANURI!BV799</f>
        <v>100</v>
      </c>
      <c r="Z356" t="str">
        <f>PLANURI!A$4</f>
        <v>Facultatea Mecanica</v>
      </c>
      <c r="AA356" t="str">
        <f>PLANURI!H$6</f>
        <v>STIINTE INGINERESTI</v>
      </c>
      <c r="AB356">
        <f>PLANURI!C$12</f>
        <v>10</v>
      </c>
      <c r="AC356" t="str">
        <f>PLANURI!H$9</f>
        <v>Ingineria Sudarii</v>
      </c>
      <c r="AD356">
        <f>PLANURI!A$12</f>
        <v>20</v>
      </c>
      <c r="AE356">
        <f>PLANURI!B$12</f>
        <v>70</v>
      </c>
      <c r="AF356">
        <f>PLANURI!D$12</f>
        <v>130</v>
      </c>
      <c r="AG356" t="str">
        <f>PLANURI!BW799</f>
        <v>2023</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Mecanica</v>
      </c>
      <c r="AA357" t="str">
        <f>PLANURI!H$6</f>
        <v>STIINTE INGINERESTI</v>
      </c>
      <c r="AB357">
        <f>PLANURI!C$12</f>
        <v>10</v>
      </c>
      <c r="AC357" t="str">
        <f>PLANURI!H$9</f>
        <v>Ingineria Sudarii</v>
      </c>
      <c r="AD357">
        <f>PLANURI!A$12</f>
        <v>20</v>
      </c>
      <c r="AE357">
        <f>PLANURI!B$12</f>
        <v>70</v>
      </c>
      <c r="AF357">
        <f>PLANURI!D$12</f>
        <v>130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Mecanica</v>
      </c>
      <c r="AA358" t="str">
        <f>PLANURI!H$6</f>
        <v>STIINTE INGINERESTI</v>
      </c>
      <c r="AB358">
        <f>PLANURI!C$12</f>
        <v>10</v>
      </c>
      <c r="AC358" t="str">
        <f>PLANURI!H$9</f>
        <v>Ingineria Sudarii</v>
      </c>
      <c r="AD358">
        <f>PLANURI!A$12</f>
        <v>20</v>
      </c>
      <c r="AE358">
        <f>PLANURI!B$12</f>
        <v>70</v>
      </c>
      <c r="AF358">
        <f>PLANURI!D$12</f>
        <v>130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Mecanica</v>
      </c>
      <c r="AA359" t="str">
        <f>PLANURI!H$6</f>
        <v>STIINTE INGINERESTI</v>
      </c>
      <c r="AB359">
        <f>PLANURI!C$12</f>
        <v>10</v>
      </c>
      <c r="AC359" t="str">
        <f>PLANURI!H$9</f>
        <v>Ingineria Sudarii</v>
      </c>
      <c r="AD359">
        <f>PLANURI!A$12</f>
        <v>20</v>
      </c>
      <c r="AE359">
        <f>PLANURI!B$12</f>
        <v>70</v>
      </c>
      <c r="AF359">
        <f>PLANURI!D$12</f>
        <v>130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Mecanica</v>
      </c>
      <c r="AA360" t="str">
        <f>PLANURI!H$6</f>
        <v>STIINTE INGINERESTI</v>
      </c>
      <c r="AB360">
        <f>PLANURI!C$12</f>
        <v>10</v>
      </c>
      <c r="AC360" t="str">
        <f>PLANURI!H$9</f>
        <v>Ingineria Sudarii</v>
      </c>
      <c r="AD360">
        <f>PLANURI!A$12</f>
        <v>20</v>
      </c>
      <c r="AE360">
        <f>PLANURI!B$12</f>
        <v>70</v>
      </c>
      <c r="AF360">
        <f>PLANURI!D$12</f>
        <v>130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Mecanica</v>
      </c>
      <c r="AA361" t="str">
        <f>PLANURI!H$6</f>
        <v>STIINTE INGINERESTI</v>
      </c>
      <c r="AB361">
        <f>PLANURI!C$12</f>
        <v>10</v>
      </c>
      <c r="AC361" t="str">
        <f>PLANURI!H$9</f>
        <v>Ingineria Sudarii</v>
      </c>
      <c r="AD361">
        <f>PLANURI!A$12</f>
        <v>20</v>
      </c>
      <c r="AE361">
        <f>PLANURI!B$12</f>
        <v>70</v>
      </c>
      <c r="AF361">
        <f>PLANURI!D$12</f>
        <v>130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Mecanica</v>
      </c>
      <c r="AA362" t="str">
        <f>PLANURI!H$6</f>
        <v>STIINTE INGINERESTI</v>
      </c>
      <c r="AB362">
        <f>PLANURI!C$12</f>
        <v>10</v>
      </c>
      <c r="AC362" t="str">
        <f>PLANURI!H$9</f>
        <v>Ingineria Sudarii</v>
      </c>
      <c r="AD362">
        <f>PLANURI!A$12</f>
        <v>20</v>
      </c>
      <c r="AE362">
        <f>PLANURI!B$12</f>
        <v>70</v>
      </c>
      <c r="AF362">
        <f>PLANURI!D$12</f>
        <v>130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Mecanica</v>
      </c>
      <c r="AA363" t="str">
        <f>PLANURI!H$6</f>
        <v>STIINTE INGINERESTI</v>
      </c>
      <c r="AB363">
        <f>PLANURI!C$12</f>
        <v>10</v>
      </c>
      <c r="AC363" t="str">
        <f>PLANURI!H$9</f>
        <v>Ingineria Sudarii</v>
      </c>
      <c r="AD363">
        <f>PLANURI!A$12</f>
        <v>20</v>
      </c>
      <c r="AE363">
        <f>PLANURI!B$12</f>
        <v>70</v>
      </c>
      <c r="AF363">
        <f>PLANURI!D$12</f>
        <v>130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Mecanica</v>
      </c>
      <c r="AA364" t="str">
        <f>PLANURI!H$6</f>
        <v>STIINTE INGINERESTI</v>
      </c>
      <c r="AB364">
        <f>PLANURI!C$12</f>
        <v>10</v>
      </c>
      <c r="AC364" t="str">
        <f>PLANURI!H$9</f>
        <v>Ingineria Sudarii</v>
      </c>
      <c r="AD364">
        <f>PLANURI!A$12</f>
        <v>20</v>
      </c>
      <c r="AE364">
        <f>PLANURI!B$12</f>
        <v>70</v>
      </c>
      <c r="AF364">
        <f>PLANURI!D$12</f>
        <v>130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Mecanica</v>
      </c>
      <c r="AA365" t="str">
        <f>PLANURI!H$6</f>
        <v>STIINTE INGINERESTI</v>
      </c>
      <c r="AB365">
        <f>PLANURI!C$12</f>
        <v>10</v>
      </c>
      <c r="AC365" t="str">
        <f>PLANURI!H$9</f>
        <v>Ingineria Sudarii</v>
      </c>
      <c r="AD365">
        <f>PLANURI!A$12</f>
        <v>20</v>
      </c>
      <c r="AE365">
        <f>PLANURI!B$12</f>
        <v>70</v>
      </c>
      <c r="AF365">
        <f>PLANURI!D$12</f>
        <v>130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Mecanica</v>
      </c>
      <c r="AA366" t="str">
        <f>PLANURI!H$6</f>
        <v>STIINTE INGINERESTI</v>
      </c>
      <c r="AB366">
        <f>PLANURI!C$12</f>
        <v>10</v>
      </c>
      <c r="AC366" t="str">
        <f>PLANURI!H$9</f>
        <v>Ingineria Sudarii</v>
      </c>
      <c r="AD366">
        <f>PLANURI!A$12</f>
        <v>20</v>
      </c>
      <c r="AE366">
        <f>PLANURI!B$12</f>
        <v>70</v>
      </c>
      <c r="AF366">
        <f>PLANURI!D$12</f>
        <v>130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Mecanica</v>
      </c>
      <c r="AA367" t="str">
        <f>PLANURI!H$6</f>
        <v>STIINTE INGINERESTI</v>
      </c>
      <c r="AB367">
        <f>PLANURI!C$12</f>
        <v>10</v>
      </c>
      <c r="AC367" t="str">
        <f>PLANURI!H$9</f>
        <v>Ingineria Sudarii</v>
      </c>
      <c r="AD367">
        <f>PLANURI!A$12</f>
        <v>20</v>
      </c>
      <c r="AE367">
        <f>PLANURI!B$12</f>
        <v>70</v>
      </c>
      <c r="AF367">
        <f>PLANURI!D$12</f>
        <v>130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Mecanica</v>
      </c>
      <c r="AA368" t="str">
        <f>PLANURI!H$6</f>
        <v>STIINTE INGINERESTI</v>
      </c>
      <c r="AB368">
        <f>PLANURI!C$12</f>
        <v>10</v>
      </c>
      <c r="AC368" t="str">
        <f>PLANURI!H$9</f>
        <v>Ingineria Sudarii</v>
      </c>
      <c r="AD368">
        <f>PLANURI!A$12</f>
        <v>20</v>
      </c>
      <c r="AE368">
        <f>PLANURI!B$12</f>
        <v>70</v>
      </c>
      <c r="AF368">
        <f>PLANURI!D$12</f>
        <v>130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Mecanica</v>
      </c>
      <c r="AA369" t="str">
        <f>PLANURI!H$6</f>
        <v>STIINTE INGINERESTI</v>
      </c>
      <c r="AB369">
        <f>PLANURI!C$12</f>
        <v>10</v>
      </c>
      <c r="AC369" t="str">
        <f>PLANURI!H$9</f>
        <v>Ingineria Sudarii</v>
      </c>
      <c r="AD369">
        <f>PLANURI!A$12</f>
        <v>20</v>
      </c>
      <c r="AE369">
        <f>PLANURI!B$12</f>
        <v>70</v>
      </c>
      <c r="AF369">
        <f>PLANURI!D$12</f>
        <v>130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Mecanica</v>
      </c>
      <c r="AA370" t="str">
        <f>PLANURI!H$6</f>
        <v>STIINTE INGINERESTI</v>
      </c>
      <c r="AB370">
        <f>PLANURI!C$12</f>
        <v>10</v>
      </c>
      <c r="AC370" t="str">
        <f>PLANURI!H$9</f>
        <v>Ingineria Sudarii</v>
      </c>
      <c r="AD370">
        <f>PLANURI!A$12</f>
        <v>20</v>
      </c>
      <c r="AE370">
        <f>PLANURI!B$12</f>
        <v>70</v>
      </c>
      <c r="AF370">
        <f>PLANURI!D$12</f>
        <v>130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Mecanica</v>
      </c>
      <c r="AA371" t="str">
        <f>PLANURI!H$6</f>
        <v>STIINTE INGINERESTI</v>
      </c>
      <c r="AB371">
        <f>PLANURI!C$12</f>
        <v>10</v>
      </c>
      <c r="AC371" t="str">
        <f>PLANURI!H$9</f>
        <v>Ingineria Sudarii</v>
      </c>
      <c r="AD371">
        <f>PLANURI!A$12</f>
        <v>20</v>
      </c>
      <c r="AE371">
        <f>PLANURI!B$12</f>
        <v>70</v>
      </c>
      <c r="AF371">
        <f>PLANURI!D$12</f>
        <v>130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Mecanica</v>
      </c>
      <c r="AA372" t="str">
        <f>PLANURI!H$6</f>
        <v>STIINTE INGINERESTI</v>
      </c>
      <c r="AB372">
        <f>PLANURI!C$12</f>
        <v>10</v>
      </c>
      <c r="AC372" t="str">
        <f>PLANURI!H$9</f>
        <v>Ingineria Sudarii</v>
      </c>
      <c r="AD372">
        <f>PLANURI!A$12</f>
        <v>20</v>
      </c>
      <c r="AE372">
        <f>PLANURI!B$12</f>
        <v>70</v>
      </c>
      <c r="AF372">
        <f>PLANURI!D$12</f>
        <v>130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Mecanica</v>
      </c>
      <c r="AA373" t="str">
        <f>PLANURI!H$6</f>
        <v>STIINTE INGINERESTI</v>
      </c>
      <c r="AB373">
        <f>PLANURI!C$12</f>
        <v>10</v>
      </c>
      <c r="AC373" t="str">
        <f>PLANURI!H$9</f>
        <v>Ingineria Sudarii</v>
      </c>
      <c r="AD373">
        <f>PLANURI!A$12</f>
        <v>20</v>
      </c>
      <c r="AE373">
        <f>PLANURI!B$12</f>
        <v>70</v>
      </c>
      <c r="AF373">
        <f>PLANURI!D$12</f>
        <v>130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Mecanica</v>
      </c>
      <c r="AA374" t="str">
        <f>PLANURI!H$6</f>
        <v>STIINTE INGINERESTI</v>
      </c>
      <c r="AB374">
        <f>PLANURI!C$12</f>
        <v>10</v>
      </c>
      <c r="AC374" t="str">
        <f>PLANURI!H$9</f>
        <v>Ingineria Sudarii</v>
      </c>
      <c r="AD374">
        <f>PLANURI!A$12</f>
        <v>20</v>
      </c>
      <c r="AE374">
        <f>PLANURI!B$12</f>
        <v>70</v>
      </c>
      <c r="AF374">
        <f>PLANURI!D$12</f>
        <v>130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Mecanica</v>
      </c>
      <c r="AA375" t="str">
        <f>PLANURI!H$6</f>
        <v>STIINTE INGINERESTI</v>
      </c>
      <c r="AB375">
        <f>PLANURI!C$12</f>
        <v>10</v>
      </c>
      <c r="AC375" t="str">
        <f>PLANURI!H$9</f>
        <v>Ingineria Sudarii</v>
      </c>
      <c r="AD375">
        <f>PLANURI!A$12</f>
        <v>20</v>
      </c>
      <c r="AE375">
        <f>PLANURI!B$12</f>
        <v>70</v>
      </c>
      <c r="AF375">
        <f>PLANURI!D$12</f>
        <v>130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Mecanica</v>
      </c>
      <c r="AA376" t="str">
        <f>PLANURI!H$6</f>
        <v>STIINTE INGINERESTI</v>
      </c>
      <c r="AB376">
        <f>PLANURI!C$12</f>
        <v>10</v>
      </c>
      <c r="AC376" t="str">
        <f>PLANURI!H$9</f>
        <v>Ingineria Sudarii</v>
      </c>
      <c r="AD376">
        <f>PLANURI!A$12</f>
        <v>20</v>
      </c>
      <c r="AE376">
        <f>PLANURI!B$12</f>
        <v>70</v>
      </c>
      <c r="AF376">
        <f>PLANURI!D$12</f>
        <v>130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Mecanica</v>
      </c>
      <c r="AA377" t="str">
        <f>PLANURI!H$6</f>
        <v>STIINTE INGINERESTI</v>
      </c>
      <c r="AB377">
        <f>PLANURI!C$12</f>
        <v>10</v>
      </c>
      <c r="AC377" t="str">
        <f>PLANURI!H$9</f>
        <v>Ingineria Sudarii</v>
      </c>
      <c r="AD377">
        <f>PLANURI!A$12</f>
        <v>20</v>
      </c>
      <c r="AE377">
        <f>PLANURI!B$12</f>
        <v>70</v>
      </c>
      <c r="AF377">
        <f>PLANURI!D$12</f>
        <v>130</v>
      </c>
      <c r="AG377" t="str">
        <f>PLANURI!BW820</f>
        <v/>
      </c>
    </row>
    <row r="378" spans="1:33" x14ac:dyDescent="0.2">
      <c r="A378" t="str">
        <f>PLANURI!AX821</f>
        <v>L420.22.06.S8</v>
      </c>
      <c r="B378">
        <f>PLANURI!AY821</f>
        <v>8</v>
      </c>
      <c r="C378" t="str">
        <f>PLANURI!AZ821</f>
        <v>Practica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6.4</v>
      </c>
      <c r="O378">
        <f>PLANURI!BL821</f>
        <v>0</v>
      </c>
      <c r="P378">
        <f>PLANURI!BM821</f>
        <v>6.4</v>
      </c>
      <c r="Q378">
        <f>PLANURI!BN821</f>
        <v>90</v>
      </c>
      <c r="R378">
        <f>PLANURI!BO821</f>
        <v>0</v>
      </c>
      <c r="S378">
        <f>PLANURI!BP821</f>
        <v>90</v>
      </c>
      <c r="T378">
        <f>PLANURI!BQ821</f>
        <v>0.7</v>
      </c>
      <c r="U378">
        <f>PLANURI!BR821</f>
        <v>10</v>
      </c>
      <c r="V378">
        <f>PLANURI!BS821</f>
        <v>4</v>
      </c>
      <c r="W378" t="str">
        <f>PLANURI!BT821</f>
        <v>DS</v>
      </c>
      <c r="X378">
        <f>PLANURI!BU821</f>
        <v>7.1000000000000005</v>
      </c>
      <c r="Y378">
        <f>PLANURI!BV821</f>
        <v>100</v>
      </c>
      <c r="Z378" t="str">
        <f>PLANURI!A$4</f>
        <v>Facultatea Mecanica</v>
      </c>
      <c r="AA378" t="str">
        <f>PLANURI!H$6</f>
        <v>STIINTE INGINERESTI</v>
      </c>
      <c r="AB378">
        <f>PLANURI!C$12</f>
        <v>10</v>
      </c>
      <c r="AC378" t="str">
        <f>PLANURI!H$9</f>
        <v>Ingineria Sudarii</v>
      </c>
      <c r="AD378">
        <f>PLANURI!A$12</f>
        <v>20</v>
      </c>
      <c r="AE378">
        <f>PLANURI!B$12</f>
        <v>70</v>
      </c>
      <c r="AF378">
        <f>PLANURI!D$12</f>
        <v>130</v>
      </c>
      <c r="AG378" t="str">
        <f>PLANURI!BW821</f>
        <v>2024</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Facultatea Mecanica</v>
      </c>
      <c r="AA379" t="str">
        <f>PLANURI!H$6</f>
        <v>STIINTE INGINERESTI</v>
      </c>
      <c r="AB379">
        <f>PLANURI!C$12</f>
        <v>10</v>
      </c>
      <c r="AC379" t="str">
        <f>PLANURI!H$9</f>
        <v>Ingineria Sudarii</v>
      </c>
      <c r="AD379">
        <f>PLANURI!A$12</f>
        <v>20</v>
      </c>
      <c r="AE379">
        <f>PLANURI!B$12</f>
        <v>70</v>
      </c>
      <c r="AF379">
        <f>PLANURI!D$12</f>
        <v>130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Mecanica</v>
      </c>
      <c r="AA380" t="str">
        <f>PLANURI!H$6</f>
        <v>STIINTE INGINERESTI</v>
      </c>
      <c r="AB380">
        <f>PLANURI!C$12</f>
        <v>10</v>
      </c>
      <c r="AC380" t="str">
        <f>PLANURI!H$9</f>
        <v>Ingineria Sudarii</v>
      </c>
      <c r="AD380">
        <f>PLANURI!A$12</f>
        <v>20</v>
      </c>
      <c r="AE380">
        <f>PLANURI!B$12</f>
        <v>70</v>
      </c>
      <c r="AF380">
        <f>PLANURI!D$12</f>
        <v>130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Mecanica</v>
      </c>
      <c r="AA381" t="str">
        <f>PLANURI!H$6</f>
        <v>STIINTE INGINERESTI</v>
      </c>
      <c r="AB381">
        <f>PLANURI!C$12</f>
        <v>10</v>
      </c>
      <c r="AC381" t="str">
        <f>PLANURI!H$9</f>
        <v>Ingineria Sudarii</v>
      </c>
      <c r="AD381">
        <f>PLANURI!A$12</f>
        <v>20</v>
      </c>
      <c r="AE381">
        <f>PLANURI!B$12</f>
        <v>70</v>
      </c>
      <c r="AF381">
        <f>PLANURI!D$12</f>
        <v>130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Mecanica</v>
      </c>
      <c r="AA382" t="str">
        <f>PLANURI!H$6</f>
        <v>STIINTE INGINERESTI</v>
      </c>
      <c r="AB382">
        <f>PLANURI!C$12</f>
        <v>10</v>
      </c>
      <c r="AC382" t="str">
        <f>PLANURI!H$9</f>
        <v>Ingineria Sudarii</v>
      </c>
      <c r="AD382">
        <f>PLANURI!A$12</f>
        <v>20</v>
      </c>
      <c r="AE382">
        <f>PLANURI!B$12</f>
        <v>70</v>
      </c>
      <c r="AF382">
        <f>PLANURI!D$12</f>
        <v>130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Mecanica</v>
      </c>
      <c r="AA383" t="str">
        <f>PLANURI!H$6</f>
        <v>STIINTE INGINERESTI</v>
      </c>
      <c r="AB383">
        <f>PLANURI!C$12</f>
        <v>10</v>
      </c>
      <c r="AC383" t="str">
        <f>PLANURI!H$9</f>
        <v>Ingineria Sudarii</v>
      </c>
      <c r="AD383">
        <f>PLANURI!A$12</f>
        <v>20</v>
      </c>
      <c r="AE383">
        <f>PLANURI!B$12</f>
        <v>70</v>
      </c>
      <c r="AF383">
        <f>PLANURI!D$12</f>
        <v>130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Mecanica</v>
      </c>
      <c r="AA384" t="str">
        <f>PLANURI!H$6</f>
        <v>STIINTE INGINERESTI</v>
      </c>
      <c r="AB384">
        <f>PLANURI!C$12</f>
        <v>10</v>
      </c>
      <c r="AC384" t="str">
        <f>PLANURI!H$9</f>
        <v>Ingineria Sudarii</v>
      </c>
      <c r="AD384">
        <f>PLANURI!A$12</f>
        <v>20</v>
      </c>
      <c r="AE384">
        <f>PLANURI!B$12</f>
        <v>70</v>
      </c>
      <c r="AF384">
        <f>PLANURI!D$12</f>
        <v>130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Mecanica</v>
      </c>
      <c r="AA385" t="str">
        <f>PLANURI!H$6</f>
        <v>STIINTE INGINERESTI</v>
      </c>
      <c r="AB385">
        <f>PLANURI!C$12</f>
        <v>10</v>
      </c>
      <c r="AC385" t="str">
        <f>PLANURI!H$9</f>
        <v>Ingineria Sudarii</v>
      </c>
      <c r="AD385">
        <f>PLANURI!A$12</f>
        <v>20</v>
      </c>
      <c r="AE385">
        <f>PLANURI!B$12</f>
        <v>70</v>
      </c>
      <c r="AF385">
        <f>PLANURI!D$12</f>
        <v>130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Mecanica</v>
      </c>
      <c r="AA386" t="str">
        <f>PLANURI!H$6</f>
        <v>STIINTE INGINERESTI</v>
      </c>
      <c r="AB386">
        <f>PLANURI!C$12</f>
        <v>10</v>
      </c>
      <c r="AC386" t="str">
        <f>PLANURI!H$9</f>
        <v>Ingineria Sudarii</v>
      </c>
      <c r="AD386">
        <f>PLANURI!A$12</f>
        <v>20</v>
      </c>
      <c r="AE386">
        <f>PLANURI!B$12</f>
        <v>70</v>
      </c>
      <c r="AF386">
        <f>PLANURI!D$12</f>
        <v>130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Mecanica</v>
      </c>
      <c r="AA387" t="str">
        <f>PLANURI!H$6</f>
        <v>STIINTE INGINERESTI</v>
      </c>
      <c r="AB387">
        <f>PLANURI!C$12</f>
        <v>10</v>
      </c>
      <c r="AC387" t="str">
        <f>PLANURI!H$9</f>
        <v>Ingineria Sudarii</v>
      </c>
      <c r="AD387">
        <f>PLANURI!A$12</f>
        <v>20</v>
      </c>
      <c r="AE387">
        <f>PLANURI!B$12</f>
        <v>70</v>
      </c>
      <c r="AF387">
        <f>PLANURI!D$12</f>
        <v>130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Mecanica</v>
      </c>
      <c r="AA388" t="str">
        <f>PLANURI!H$6</f>
        <v>STIINTE INGINERESTI</v>
      </c>
      <c r="AB388">
        <f>PLANURI!C$12</f>
        <v>10</v>
      </c>
      <c r="AC388" t="str">
        <f>PLANURI!H$9</f>
        <v>Ingineria Sudarii</v>
      </c>
      <c r="AD388">
        <f>PLANURI!A$12</f>
        <v>20</v>
      </c>
      <c r="AE388">
        <f>PLANURI!B$12</f>
        <v>70</v>
      </c>
      <c r="AF388">
        <f>PLANURI!D$12</f>
        <v>130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Mecanica</v>
      </c>
      <c r="AA389" t="str">
        <f>PLANURI!H$6</f>
        <v>STIINTE INGINERESTI</v>
      </c>
      <c r="AB389">
        <f>PLANURI!C$12</f>
        <v>10</v>
      </c>
      <c r="AC389" t="str">
        <f>PLANURI!H$9</f>
        <v>Ingineria Sudarii</v>
      </c>
      <c r="AD389">
        <f>PLANURI!A$12</f>
        <v>20</v>
      </c>
      <c r="AE389">
        <f>PLANURI!B$12</f>
        <v>70</v>
      </c>
      <c r="AF389">
        <f>PLANURI!D$12</f>
        <v>130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Mecanica</v>
      </c>
      <c r="AA390" t="str">
        <f>PLANURI!H$6</f>
        <v>STIINTE INGINERESTI</v>
      </c>
      <c r="AB390">
        <f>PLANURI!C$12</f>
        <v>10</v>
      </c>
      <c r="AC390" t="str">
        <f>PLANURI!H$9</f>
        <v>Ingineria Sudarii</v>
      </c>
      <c r="AD390">
        <f>PLANURI!A$12</f>
        <v>20</v>
      </c>
      <c r="AE390">
        <f>PLANURI!B$12</f>
        <v>70</v>
      </c>
      <c r="AF390">
        <f>PLANURI!D$12</f>
        <v>130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Mecanica</v>
      </c>
      <c r="AA391" t="str">
        <f>PLANURI!H$6</f>
        <v>STIINTE INGINERESTI</v>
      </c>
      <c r="AB391">
        <f>PLANURI!C$12</f>
        <v>10</v>
      </c>
      <c r="AC391" t="str">
        <f>PLANURI!H$9</f>
        <v>Ingineria Sudarii</v>
      </c>
      <c r="AD391">
        <f>PLANURI!A$12</f>
        <v>20</v>
      </c>
      <c r="AE391">
        <f>PLANURI!B$12</f>
        <v>70</v>
      </c>
      <c r="AF391">
        <f>PLANURI!D$12</f>
        <v>130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Mecanica</v>
      </c>
      <c r="AA392" t="str">
        <f>PLANURI!H$6</f>
        <v>STIINTE INGINERESTI</v>
      </c>
      <c r="AB392">
        <f>PLANURI!C$12</f>
        <v>10</v>
      </c>
      <c r="AC392" t="str">
        <f>PLANURI!H$9</f>
        <v>Ingineria Sudarii</v>
      </c>
      <c r="AD392">
        <f>PLANURI!A$12</f>
        <v>20</v>
      </c>
      <c r="AE392">
        <f>PLANURI!B$12</f>
        <v>70</v>
      </c>
      <c r="AF392">
        <f>PLANURI!D$12</f>
        <v>130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Mecanica</v>
      </c>
      <c r="AA393" t="str">
        <f>PLANURI!H$6</f>
        <v>STIINTE INGINERESTI</v>
      </c>
      <c r="AB393">
        <f>PLANURI!C$12</f>
        <v>10</v>
      </c>
      <c r="AC393" t="str">
        <f>PLANURI!H$9</f>
        <v>Ingineria Sudarii</v>
      </c>
      <c r="AD393">
        <f>PLANURI!A$12</f>
        <v>20</v>
      </c>
      <c r="AE393">
        <f>PLANURI!B$12</f>
        <v>70</v>
      </c>
      <c r="AF393">
        <f>PLANURI!D$12</f>
        <v>130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Mecanica</v>
      </c>
      <c r="AA394" t="str">
        <f>PLANURI!H$6</f>
        <v>STIINTE INGINERESTI</v>
      </c>
      <c r="AB394">
        <f>PLANURI!C$12</f>
        <v>10</v>
      </c>
      <c r="AC394" t="str">
        <f>PLANURI!H$9</f>
        <v>Ingineria Sudarii</v>
      </c>
      <c r="AD394">
        <f>PLANURI!A$12</f>
        <v>20</v>
      </c>
      <c r="AE394">
        <f>PLANURI!B$12</f>
        <v>70</v>
      </c>
      <c r="AF394">
        <f>PLANURI!D$12</f>
        <v>130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Mecanica</v>
      </c>
      <c r="AA395" t="str">
        <f>PLANURI!H$6</f>
        <v>STIINTE INGINERESTI</v>
      </c>
      <c r="AB395">
        <f>PLANURI!C$12</f>
        <v>10</v>
      </c>
      <c r="AC395" t="str">
        <f>PLANURI!H$9</f>
        <v>Ingineria Sudarii</v>
      </c>
      <c r="AD395">
        <f>PLANURI!A$12</f>
        <v>20</v>
      </c>
      <c r="AE395">
        <f>PLANURI!B$12</f>
        <v>70</v>
      </c>
      <c r="AF395">
        <f>PLANURI!D$12</f>
        <v>130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Mecanica</v>
      </c>
      <c r="AA396" t="str">
        <f>PLANURI!H$6</f>
        <v>STIINTE INGINERESTI</v>
      </c>
      <c r="AB396">
        <f>PLANURI!C$12</f>
        <v>10</v>
      </c>
      <c r="AC396" t="str">
        <f>PLANURI!H$9</f>
        <v>Ingineria Sudarii</v>
      </c>
      <c r="AD396">
        <f>PLANURI!A$12</f>
        <v>20</v>
      </c>
      <c r="AE396">
        <f>PLANURI!B$12</f>
        <v>70</v>
      </c>
      <c r="AF396">
        <f>PLANURI!D$12</f>
        <v>130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Mecanica</v>
      </c>
      <c r="AA397" t="str">
        <f>PLANURI!H$6</f>
        <v>STIINTE INGINERESTI</v>
      </c>
      <c r="AB397">
        <f>PLANURI!C$12</f>
        <v>10</v>
      </c>
      <c r="AC397" t="str">
        <f>PLANURI!H$9</f>
        <v>Ingineria Sudarii</v>
      </c>
      <c r="AD397">
        <f>PLANURI!A$12</f>
        <v>20</v>
      </c>
      <c r="AE397">
        <f>PLANURI!B$12</f>
        <v>70</v>
      </c>
      <c r="AF397">
        <f>PLANURI!D$12</f>
        <v>130</v>
      </c>
      <c r="AG397" t="str">
        <f>PLANURI!BW840</f>
        <v/>
      </c>
    </row>
    <row r="398" spans="1:33" x14ac:dyDescent="0.2">
      <c r="A398" t="str">
        <f>PLANURI!AX841</f>
        <v>L420.22.08.S6</v>
      </c>
      <c r="B398">
        <f>PLANURI!AY841</f>
        <v>6</v>
      </c>
      <c r="C398" t="str">
        <f>PLANURI!AZ841</f>
        <v>Practica elaborare proiect de diploma</v>
      </c>
      <c r="D398">
        <f>PLANURI!BA841</f>
        <v>4</v>
      </c>
      <c r="E398" t="str">
        <f>PLANURI!BB841</f>
        <v>8</v>
      </c>
      <c r="F398" t="str">
        <f>PLANURI!BC841</f>
        <v>C</v>
      </c>
      <c r="G398" t="str">
        <f>PLANURI!BD841</f>
        <v>DI</v>
      </c>
      <c r="H398">
        <f>PLANURI!WL841</f>
        <v>0</v>
      </c>
      <c r="I398">
        <f>PLANURI!BF841</f>
        <v>0</v>
      </c>
      <c r="J398">
        <f>PLANURI!BG841</f>
        <v>0</v>
      </c>
      <c r="K398">
        <f>PLANURI!BH841</f>
        <v>0</v>
      </c>
      <c r="L398">
        <f>PLANURI!BI841</f>
        <v>0</v>
      </c>
      <c r="M398">
        <f>PLANURI!BJ841</f>
        <v>0</v>
      </c>
      <c r="N398">
        <f>PLANURI!BK841</f>
        <v>4.3</v>
      </c>
      <c r="O398">
        <f>PLANURI!BL841</f>
        <v>0</v>
      </c>
      <c r="P398">
        <f>PLANURI!BM841</f>
        <v>4.3</v>
      </c>
      <c r="Q398">
        <f>PLANURI!BN841</f>
        <v>60</v>
      </c>
      <c r="R398">
        <f>PLANURI!BO841</f>
        <v>0</v>
      </c>
      <c r="S398">
        <f>PLANURI!BP841</f>
        <v>60</v>
      </c>
      <c r="T398">
        <f>PLANURI!BQ841</f>
        <v>0.4</v>
      </c>
      <c r="U398">
        <f>PLANURI!BR841</f>
        <v>5</v>
      </c>
      <c r="V398">
        <f>PLANURI!BS841</f>
        <v>4</v>
      </c>
      <c r="W398" t="str">
        <f>PLANURI!BT841</f>
        <v>DS</v>
      </c>
      <c r="X398">
        <f>PLANURI!BU841</f>
        <v>4.7</v>
      </c>
      <c r="Y398">
        <f>PLANURI!BV841</f>
        <v>65</v>
      </c>
      <c r="Z398" t="str">
        <f>PLANURI!A$4</f>
        <v>Facultatea Mecanica</v>
      </c>
      <c r="AA398" t="str">
        <f>PLANURI!H$6</f>
        <v>STIINTE INGINERESTI</v>
      </c>
      <c r="AB398">
        <f>PLANURI!C$12</f>
        <v>10</v>
      </c>
      <c r="AC398" t="str">
        <f>PLANURI!H$9</f>
        <v>Ingineria Sudarii</v>
      </c>
      <c r="AD398">
        <f>PLANURI!A$12</f>
        <v>20</v>
      </c>
      <c r="AE398">
        <f>PLANURI!B$12</f>
        <v>70</v>
      </c>
      <c r="AF398">
        <f>PLANURI!D$12</f>
        <v>130</v>
      </c>
      <c r="AG398" t="str">
        <f>PLANURI!BW841</f>
        <v>2025</v>
      </c>
    </row>
    <row r="399" spans="1:33" x14ac:dyDescent="0.2">
      <c r="A399" t="str">
        <f>PLANURI!AX842</f>
        <v/>
      </c>
      <c r="B399">
        <f>PLANURI!AY842</f>
        <v>7</v>
      </c>
      <c r="C399" t="str">
        <f>PLANURI!AZ842</f>
        <v/>
      </c>
      <c r="D399" t="str">
        <f>PLANURI!BA842</f>
        <v/>
      </c>
      <c r="E399" t="str">
        <f>PLANURI!BB842</f>
        <v/>
      </c>
      <c r="F399" t="str">
        <f>PLANURI!BC842</f>
        <v/>
      </c>
      <c r="G399" t="str">
        <f>PLANURI!BD842</f>
        <v/>
      </c>
      <c r="H399">
        <f>PLANURI!BE842</f>
        <v>0</v>
      </c>
      <c r="I399">
        <f>PLANURI!BF842</f>
        <v>0</v>
      </c>
      <c r="J399">
        <f>PLANURI!BG842</f>
        <v>0</v>
      </c>
      <c r="K399">
        <f>PLANURI!BH842</f>
        <v>0</v>
      </c>
      <c r="L399">
        <f>PLANURI!BI842</f>
        <v>0</v>
      </c>
      <c r="M399">
        <f>PLANURI!BJ842</f>
        <v>0</v>
      </c>
      <c r="N399" t="e">
        <f>PLANURI!BK842</f>
        <v>#VALUE!</v>
      </c>
      <c r="O399">
        <f>PLANURI!BL842</f>
        <v>0</v>
      </c>
      <c r="P399" t="e">
        <f>PLANURI!BM842</f>
        <v>#VALUE!</v>
      </c>
      <c r="Q399" t="str">
        <f>PLANURI!BN842</f>
        <v/>
      </c>
      <c r="R399">
        <f>PLANURI!BO842</f>
        <v>0</v>
      </c>
      <c r="S399" t="e">
        <f>PLANURI!BP842</f>
        <v>#VALUE!</v>
      </c>
      <c r="T399" t="str">
        <f>PLANURI!BQ842</f>
        <v/>
      </c>
      <c r="U399" t="str">
        <f>PLANURI!BR842</f>
        <v/>
      </c>
      <c r="V399" t="str">
        <f>PLANURI!BS842</f>
        <v/>
      </c>
      <c r="W399" t="str">
        <f>PLANURI!BT842</f>
        <v/>
      </c>
      <c r="X399" t="str">
        <f>PLANURI!BU842</f>
        <v/>
      </c>
      <c r="Y399" t="str">
        <f>PLANURI!BV842</f>
        <v/>
      </c>
      <c r="Z399" t="str">
        <f>PLANURI!A$4</f>
        <v>Facultatea Mecanica</v>
      </c>
      <c r="AA399" t="str">
        <f>PLANURI!H$6</f>
        <v>STIINTE INGINERESTI</v>
      </c>
      <c r="AB399">
        <f>PLANURI!C$12</f>
        <v>10</v>
      </c>
      <c r="AC399" t="str">
        <f>PLANURI!H$9</f>
        <v>Ingineria Sudarii</v>
      </c>
      <c r="AD399">
        <f>PLANURI!A$12</f>
        <v>20</v>
      </c>
      <c r="AE399">
        <f>PLANURI!B$12</f>
        <v>70</v>
      </c>
      <c r="AF399">
        <f>PLANURI!D$12</f>
        <v>130</v>
      </c>
      <c r="AG399" t="str">
        <f>PLANURI!BW842</f>
        <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Mecanica</v>
      </c>
      <c r="AA400" t="str">
        <f>PLANURI!H$6</f>
        <v>STIINTE INGINERESTI</v>
      </c>
      <c r="AB400">
        <f>PLANURI!C$12</f>
        <v>10</v>
      </c>
      <c r="AC400" t="str">
        <f>PLANURI!H$9</f>
        <v>Ingineria Sudarii</v>
      </c>
      <c r="AD400">
        <f>PLANURI!A$12</f>
        <v>20</v>
      </c>
      <c r="AE400">
        <f>PLANURI!B$12</f>
        <v>70</v>
      </c>
      <c r="AF400">
        <f>PLANURI!D$12</f>
        <v>130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Mecanica</v>
      </c>
      <c r="AA401" t="str">
        <f>PLANURI!H$6</f>
        <v>STIINTE INGINERESTI</v>
      </c>
      <c r="AB401">
        <f>PLANURI!C$12</f>
        <v>10</v>
      </c>
      <c r="AC401" t="str">
        <f>PLANURI!H$9</f>
        <v>Ingineria Sudarii</v>
      </c>
      <c r="AD401">
        <f>PLANURI!A$12</f>
        <v>20</v>
      </c>
      <c r="AE401">
        <f>PLANURI!B$12</f>
        <v>70</v>
      </c>
      <c r="AF401">
        <f>PLANURI!D$12</f>
        <v>130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Mecanica</v>
      </c>
      <c r="AA402" t="str">
        <f>PLANURI!H$6</f>
        <v>STIINTE INGINERESTI</v>
      </c>
      <c r="AB402">
        <f>PLANURI!C$12</f>
        <v>10</v>
      </c>
      <c r="AC402" t="str">
        <f>PLANURI!H$9</f>
        <v>Ingineria Sudarii</v>
      </c>
      <c r="AD402">
        <f>PLANURI!A$12</f>
        <v>20</v>
      </c>
      <c r="AE402">
        <f>PLANURI!B$12</f>
        <v>70</v>
      </c>
      <c r="AF402">
        <f>PLANURI!D$12</f>
        <v>130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2022-07-13T06:37:46Z</dcterms:modified>
</cp:coreProperties>
</file>